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КСА\Проверка Триада-Аудит_2021\Audit_29.09.2021\newsamples\A\"/>
    </mc:Choice>
  </mc:AlternateContent>
  <bookViews>
    <workbookView xWindow="0" yWindow="0" windowWidth="23040" windowHeight="8616" tabRatio="874"/>
  </bookViews>
  <sheets>
    <sheet name="Инфо" sheetId="21" r:id="rId1"/>
    <sheet name="Инструкция" sheetId="22" r:id="rId2"/>
    <sheet name="Увязка_отчетный год" sheetId="7" r:id="rId3"/>
    <sheet name="Увязка_предшеств.год" sheetId="23" r:id="rId4"/>
    <sheet name="Проверка ф.1_2" sheetId="14" r:id="rId5"/>
    <sheet name="Проверка ф_3" sheetId="13" r:id="rId6"/>
    <sheet name="Проверка ф_4" sheetId="15" r:id="rId7"/>
    <sheet name="Форма 1" sheetId="8" r:id="rId8"/>
    <sheet name="Форма 2" sheetId="9" r:id="rId9"/>
    <sheet name="Форма 3" sheetId="10" r:id="rId10"/>
    <sheet name="Форма 4" sheetId="11" r:id="rId11"/>
    <sheet name="Форма 6" sheetId="27" r:id="rId12"/>
    <sheet name="Пояснения" sheetId="20" r:id="rId13"/>
    <sheet name="Стратегия аудита" sheetId="26" r:id="rId14"/>
    <sheet name="A7" sheetId="24" r:id="rId15"/>
    <sheet name="ОПА" sheetId="25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IntlFixup" hidden="1">TRUE</definedName>
    <definedName name="_dn">[1]Служебный!$C$6:$C$7</definedName>
    <definedName name="_dnn">[1]Служебный!$C$2:$C$4</definedName>
    <definedName name="_f1">#REF!</definedName>
    <definedName name="_fff2">#REF!</definedName>
    <definedName name="_fff3">#REF!</definedName>
    <definedName name="_fff4">#REF!</definedName>
    <definedName name="_ggg999" hidden="1">{#N/A,#N/A,FALSE,"101"}</definedName>
    <definedName name="_hhh1">#REF!</definedName>
    <definedName name="_hhh2">#REF!</definedName>
    <definedName name="_hhh3">#REF!</definedName>
    <definedName name="_hhh4">#REF!</definedName>
    <definedName name="_nnn10">#REF!</definedName>
    <definedName name="_nnn11">#REF!</definedName>
    <definedName name="_nnn12">#REF!</definedName>
    <definedName name="_nnn13">#REF!</definedName>
    <definedName name="_nnn14">#REF!</definedName>
    <definedName name="_nnn15">#REF!</definedName>
    <definedName name="_nnn16">#REF!</definedName>
    <definedName name="_nnn17">#REF!</definedName>
    <definedName name="_nnn18">#REF!</definedName>
    <definedName name="_nnn19">#REF!</definedName>
    <definedName name="_nnn20">#REF!</definedName>
    <definedName name="_nnn21">#REF!</definedName>
    <definedName name="_nnn22">#REF!</definedName>
    <definedName name="_nnn4">#REF!</definedName>
    <definedName name="_nnn5">#REF!</definedName>
    <definedName name="_nnn6">#REF!</definedName>
    <definedName name="_nnn7">#REF!</definedName>
    <definedName name="_nnn8">#REF!</definedName>
    <definedName name="_nnn9">#REF!</definedName>
    <definedName name="_oo1">#REF!</definedName>
    <definedName name="_Order1" hidden="1">255</definedName>
    <definedName name="_Sort" hidden="1">#REF!</definedName>
    <definedName name="_аудиторы">OFFSET([2]Служебный!$G$2,0,0,COUNTIF([2]Служебный!$G$2:$G$49,"&lt;&gt;0"),1)</definedName>
    <definedName name="a">'[3]Сущ-ть'!$A$9</definedName>
    <definedName name="aa">'[4]Расчет риска'!$D$11</definedName>
    <definedName name="aaa">#REF!</definedName>
    <definedName name="AccessDatabase" hidden="1">"C:\Мои документы\financial.mdb"</definedName>
    <definedName name="ADJCOLUMN2">[5]Adjustments!$A$5:$A$70</definedName>
    <definedName name="ADJUSTER2">[5]Adjustments!$A$1:$BB$4</definedName>
    <definedName name="ADJUSTS2">[5]Adjustments!$B$5:$BB$75</definedName>
    <definedName name="afefa" hidden="1">{#N/A,#N/A,FALSE,"101"}</definedName>
    <definedName name="anscount" hidden="1">1</definedName>
    <definedName name="ar">#REF!</definedName>
    <definedName name="AS2DocOpenMode" hidden="1">"AS2DocumentEdit"</definedName>
    <definedName name="AverageRate">#REF!</definedName>
    <definedName name="BANK_CASH">#REF!</definedName>
    <definedName name="bbddcvsfd" hidden="1">{#N/A,#N/A,FALSE,"101"}</definedName>
    <definedName name="CASHFLOW">#REF!</definedName>
    <definedName name="CFCALC">#REF!</definedName>
    <definedName name="CFCALC2">#REF!</definedName>
    <definedName name="CFCALCHEAD">#REF!</definedName>
    <definedName name="CFHEADER">#REF!</definedName>
    <definedName name="ChablonLar_Документир_Таблица1">#REF!</definedName>
    <definedName name="ChablonlLar1_Документир__Таблица">#REF!</definedName>
    <definedName name="ClosingRate">#REF!</definedName>
    <definedName name="ClosingRates">#REF!</definedName>
    <definedName name="D111.1" hidden="1">{#N/A,#N/A,FALSE,"101"}</definedName>
    <definedName name="D120.03" hidden="1">{#N/A,#N/A,FALSE,"101"}</definedName>
    <definedName name="D120.05" hidden="1">{#N/A,#N/A,FALSE,"101"}</definedName>
    <definedName name="D120.7" hidden="1">{#N/A,#N/A,FALSE,"101"}</definedName>
    <definedName name="D120.71" hidden="1">{#N/A,#N/A,FALSE,"101"}</definedName>
    <definedName name="Delay">#REF!</definedName>
    <definedName name="DEPOSITS">#REF!</definedName>
    <definedName name="df">#N/A</definedName>
    <definedName name="E">#REF!</definedName>
    <definedName name="ee">#REF!</definedName>
    <definedName name="eeadfa" hidden="1">{#N/A,#N/A,FALSE,"101"}</definedName>
    <definedName name="eee" hidden="1">{#N/A,#N/A,FALSE,"101"}</definedName>
    <definedName name="EEEE">#REF!</definedName>
    <definedName name="eerer" hidden="1">{#N/A,#N/A,FALSE,"101"}</definedName>
    <definedName name="erttrer" hidden="1">{#N/A,#N/A,FALSE,"101"}</definedName>
    <definedName name="F">#REF!</definedName>
    <definedName name="fcfgnm" hidden="1">{#N/A,#N/A,FALSE,"101"}</definedName>
    <definedName name="fffffffffffff" hidden="1">{#N/A,#N/A,FALSE,"101"}</definedName>
    <definedName name="fiks2">'[6]1.1'!$G$215</definedName>
    <definedName name="FIXEDASSETS">#REF!</definedName>
    <definedName name="gfgfs" hidden="1">{#N/A,#N/A,FALSE,"101"}</definedName>
    <definedName name="gfsdasfa" hidden="1">{#N/A,#N/A,FALSE,"101"}</definedName>
    <definedName name="gg" hidden="1">{#N/A,#N/A,FALSE,"101"}</definedName>
    <definedName name="ggg" hidden="1">{#N/A,#N/A,FALSE,"101"}</definedName>
    <definedName name="gggg" hidden="1">{#N/A,#N/A,FALSE,"101"}</definedName>
    <definedName name="ghfwad" hidden="1">{#N/A,#N/A,FALSE,"101"}</definedName>
    <definedName name="ghh" hidden="1">{#N/A,#N/A,FALSE,"101"}</definedName>
    <definedName name="gsadf" hidden="1">{#N/A,#N/A,FALSE,"101"}</definedName>
    <definedName name="hffdsfa" hidden="1">{#N/A,#N/A,FALSE,"101"}</definedName>
    <definedName name="hg" hidden="1">{#N/A,#N/A,FALSE,"101"}</definedName>
    <definedName name="hgkjhgfljgjh" hidden="1">#N/A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INVESTMENTS">#REF!</definedName>
    <definedName name="kBNT" hidden="1">{"'РП (2)'!$A$5:$S$150"}</definedName>
    <definedName name="kk" hidden="1">{#N/A,#N/A,FALSE,"101"}</definedName>
    <definedName name="Length">#REF!</definedName>
    <definedName name="lg">[7]language!$B$8</definedName>
    <definedName name="limcount" hidden="1">1</definedName>
    <definedName name="LOANS_ADVANCES">#REF!</definedName>
    <definedName name="mmm" hidden="1">{#N/A,#N/A,FALSE,"101"}</definedName>
    <definedName name="Month">#REF!</definedName>
    <definedName name="nataly" hidden="1">{#N/A,#N/A,FALSE,"101"}</definedName>
    <definedName name="OpeningRate">#REF!</definedName>
    <definedName name="OSVpred">#REF!</definedName>
    <definedName name="OSVtek">#REF!</definedName>
    <definedName name="OTHERASSETS">#REF!</definedName>
    <definedName name="OTHERLIAB">#REF!</definedName>
    <definedName name="p">#REF!</definedName>
    <definedName name="PeriodEnd">#REF!</definedName>
    <definedName name="POIUUYYTTTTTTT">#REF!</definedName>
    <definedName name="POOO">#REF!</definedName>
    <definedName name="pr" hidden="1">BN243P3K10()</definedName>
    <definedName name="PRINT1">#REF!</definedName>
    <definedName name="PRINT2">#REF!</definedName>
    <definedName name="PRINT3">#REF!</definedName>
    <definedName name="PRINT4">[8]UnadjBS!#REF!</definedName>
    <definedName name="PRINT5">#REF!</definedName>
    <definedName name="PRINT6">#REF!</definedName>
    <definedName name="PRINT7">[8]UnadjBS!#REF!</definedName>
    <definedName name="PRINTA">[8]UnadjBS!#REF!</definedName>
    <definedName name="PRINTALL">#REF!</definedName>
    <definedName name="PRINTALLLEADS">#REF!</definedName>
    <definedName name="PrintArea94">#REF!</definedName>
    <definedName name="PRINTB">#REF!</definedName>
    <definedName name="PRINTC">[8]UnadjBS!#REF!</definedName>
    <definedName name="PRINTE">[8]UnadjBS!#REF!</definedName>
    <definedName name="PRINTF">[8]UnadjBS!#REF!</definedName>
    <definedName name="PRINTHA">[8]UnadjBS!#REF!</definedName>
    <definedName name="PRINTHL">[8]UnadjBS!#REF!</definedName>
    <definedName name="PRINTI">[8]UnadjBS!#REF!</definedName>
    <definedName name="PRINTJ">#REF!</definedName>
    <definedName name="q">#REF!</definedName>
    <definedName name="qqq">'[9]+5610.04'!$C$39</definedName>
    <definedName name="qw">'[10]5310.01'!#REF!</definedName>
    <definedName name="RangeToPoke">#REF!</definedName>
    <definedName name="Rate94">#REF!</definedName>
    <definedName name="RBSHEADER">#REF!</definedName>
    <definedName name="RECATBSHEAD">#REF!</definedName>
    <definedName name="RECATEGORISDBS">#REF!</definedName>
    <definedName name="RECATP_L">#REF!</definedName>
    <definedName name="RECATP_LHEADER">#REF!</definedName>
    <definedName name="RESERVES">#REF!</definedName>
    <definedName name="retet4t" hidden="1">{#N/A,#N/A,FALSE,"101"}</definedName>
    <definedName name="rffdd" hidden="1">{#N/A,#N/A,FALSE,"101"}</definedName>
    <definedName name="rgfsdh" hidden="1">BN243P3K10()</definedName>
    <definedName name="rinata" hidden="1">{#N/A,#N/A,FALSE,"101"}</definedName>
    <definedName name="rkp">#REF!</definedName>
    <definedName name="rrr">'[9]+5610.04'!$C$21</definedName>
    <definedName name="RUSBSHEADER">#REF!</definedName>
    <definedName name="RUSSIANBS">#REF!</definedName>
    <definedName name="S">'[4]Расчет риска'!$F$17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hidden="1">BN243P3K10()</definedName>
    <definedName name="sdfeas" hidden="1">{#N/A,#N/A,FALSE,"101"}</definedName>
    <definedName name="sencount" hidden="1">1</definedName>
    <definedName name="SHARECAPITAL">#REF!</definedName>
    <definedName name="ssssssssssss" hidden="1">{#N/A,#N/A,FALSE,"101"}</definedName>
    <definedName name="T20.02.list" hidden="1">{#N/A,#N/A,FALSE,"101"}</definedName>
    <definedName name="TextRefCopyRangeCount" hidden="1">182</definedName>
    <definedName name="tt">#REF!</definedName>
    <definedName name="u">#REF!</definedName>
    <definedName name="uuu" hidden="1">{#N/A,#N/A,FALSE,"101"}</definedName>
    <definedName name="VariableCostRate">#REF!</definedName>
    <definedName name="vsfsadfa" hidden="1">#REF!</definedName>
    <definedName name="vvvvvvvvvvvvv" hidden="1">{#N/A,#N/A,FALSE,"101"}</definedName>
    <definedName name="w">'[11] 8230.07+'!#REF!</definedName>
    <definedName name="we">'[12]2211_6'!#REF!</definedName>
    <definedName name="we_">'[12]2211_6'!#REF!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hidden="1">{#N/A,#N/A,FALSE,"101"}</definedName>
    <definedName name="wsx" hidden="1">{#N/A,#N/A,FALSE,"101"}</definedName>
    <definedName name="ww">'[9]+5610.04'!$C$39</definedName>
    <definedName name="wwr" hidden="1">{#N/A,#N/A,FALSE,"101"}</definedName>
    <definedName name="wwrwerw" hidden="1">{#N/A,#N/A,FALSE,"101"}</definedName>
    <definedName name="www">'[9]+5610.04'!$C$15</definedName>
    <definedName name="y">#REF!</definedName>
    <definedName name="ytr">'[12]2211_6'!#REF!</definedName>
    <definedName name="z">#REF!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ZZ">'[13]Программа '!#REF!</definedName>
    <definedName name="а">[14]Запрос!$B$1</definedName>
    <definedName name="аа">'[11]8230.06+'!#REF!</definedName>
    <definedName name="ааа">'[15]8210.05-2+'!#REF!</definedName>
    <definedName name="ааы" hidden="1">{#N/A,#N/A,FALSE,"101"}</definedName>
    <definedName name="аб">'[11]8230.06+'!#REF!</definedName>
    <definedName name="ав" hidden="1">{#N/A,#N/A,FALSE,"101"}</definedName>
    <definedName name="аво">#REF!</definedName>
    <definedName name="авыа" hidden="1">{#N/A,#N/A,FALSE,"101"}</definedName>
    <definedName name="аи">'[16]5315.01+'!#REF!</definedName>
    <definedName name="ак">'[17]5940.01'!#REF!</definedName>
    <definedName name="ал">'[17]5940.01'!#REF!</definedName>
    <definedName name="ам">'[11]хранение 8230.08+'!#REF!</definedName>
    <definedName name="амор" hidden="1">#REF!</definedName>
    <definedName name="аморт" hidden="1">#REF!</definedName>
    <definedName name="анализ_дог" hidden="1">{#N/A,#N/A,FALSE,"101"}</definedName>
    <definedName name="ангшнжщшозлджэ" hidden="1">{#N/A,#N/A,FALSE,"101"}</definedName>
    <definedName name="ап">'[18]Прогр_ деб'!#REF!</definedName>
    <definedName name="апавевые">#REF!</definedName>
    <definedName name="апапв">#REF!</definedName>
    <definedName name="апвп" hidden="1">{#N/A,#N/A,FALSE,"101"}</definedName>
    <definedName name="апп" hidden="1">{#N/A,#N/A,FALSE,"101"}</definedName>
    <definedName name="ас">'[17]5940.01'!#REF!</definedName>
    <definedName name="ау">'[17]5940.01'!#REF!</definedName>
    <definedName name="аудитор_1">'[19]общая информация о клиенте'!$B$11</definedName>
    <definedName name="аудитор_2">'[19]общая информация о клиенте'!$B$12</definedName>
    <definedName name="аудитор_3">'[19]общая информация о клиенте'!$B$13</definedName>
    <definedName name="аудитор_4">'[19]общая информация о клиенте'!$B$14</definedName>
    <definedName name="аудитор_5">'[19]общая информация о клиенте'!$B$15</definedName>
    <definedName name="б">[14]Запрос!$C$1</definedName>
    <definedName name="Б110">#REF!</definedName>
    <definedName name="Б111">#REF!</definedName>
    <definedName name="ба">'[17]5960.02'!#REF!</definedName>
    <definedName name="_xlnm.Database">#REF!</definedName>
    <definedName name="бб">'[11]8230.06+'!#REF!</definedName>
    <definedName name="ББ_Код">[20]Списки!$A$79:$A$121</definedName>
    <definedName name="бд">'[21]Программа '!$A$132</definedName>
    <definedName name="бдбдб" hidden="1">{#N/A,#N/A,FALSE,"101"}</definedName>
    <definedName name="бй">'[18]Прогр_ деб'!#REF!</definedName>
    <definedName name="бт">'[11]8230.06+'!#REF!</definedName>
    <definedName name="бч">'[11]хранение 8230.08+'!#REF!</definedName>
    <definedName name="бь">'[11]8230.06+'!#REF!</definedName>
    <definedName name="бю">'[18]Прогр_ деб'!#REF!</definedName>
    <definedName name="бюджет" hidden="1">{"'РП (2)'!$A$5:$S$150"}</definedName>
    <definedName name="в">[14]Запрос!$D$1</definedName>
    <definedName name="ва">'[11]8230.06+'!#REF!</definedName>
    <definedName name="ВалютаКонтр">[22]ПланПроекта!$B$10</definedName>
    <definedName name="вапв" hidden="1">{#N/A,#N/A,FALSE,"101"}</definedName>
    <definedName name="вапвввввпвп" hidden="1">{#N/A,#N/A,FALSE,"101"}</definedName>
    <definedName name="вапвп" hidden="1">{#N/A,#N/A,FALSE,"101"}</definedName>
    <definedName name="вапвпвпвв" hidden="1">{#N/A,#N/A,FALSE,"101"}</definedName>
    <definedName name="варо" hidden="1">BN243P3K10()</definedName>
    <definedName name="ваф" hidden="1">{"'РП (2)'!$A$5:$S$150"}</definedName>
    <definedName name="ваырваро" hidden="1">BN243P3K10()</definedName>
    <definedName name="вв" hidden="1">{#N/A,#N/A,FALSE,"101"}</definedName>
    <definedName name="вв1" hidden="1">{#N/A,#N/A,FALSE,"101"}</definedName>
    <definedName name="ввв">'[15]8210.05-2+'!#REF!</definedName>
    <definedName name="вввв" hidden="1">{#N/A,#N/A,FALSE,"101"}</definedName>
    <definedName name="ввпвпвв" hidden="1">{#N/A,#N/A,FALSE,"101"}</definedName>
    <definedName name="вор" hidden="1">BN243P3K10()</definedName>
    <definedName name="впавпвав" hidden="1">{#N/A,#N/A,FALSE,"101"}</definedName>
    <definedName name="впавпвп" hidden="1">{#N/A,#N/A,FALSE,"101"}</definedName>
    <definedName name="впвввп" hidden="1">{#N/A,#N/A,FALSE,"101"}</definedName>
    <definedName name="впвп" hidden="1">{#N/A,#N/A,FALSE,"101"}</definedName>
    <definedName name="впвпввпп" hidden="1">{#N/A,#N/A,FALSE,"101"}</definedName>
    <definedName name="впвпвпаа" hidden="1">{#N/A,#N/A,FALSE,"101"}</definedName>
    <definedName name="впвпвпв" hidden="1">{#N/A,#N/A,FALSE,"101"}</definedName>
    <definedName name="впвпвпвп" hidden="1">{#N/A,#N/A,FALSE,"101"}</definedName>
    <definedName name="впвпвпвпвапвпппвпммчм" hidden="1">{#N/A,#N/A,FALSE,"101"}</definedName>
    <definedName name="впвпвппап" hidden="1">{#N/A,#N/A,FALSE,"101"}</definedName>
    <definedName name="впвппп" hidden="1">{#N/A,#N/A,FALSE,"101"}</definedName>
    <definedName name="впрроо" hidden="1">{#N/A,#N/A,FALSE,"101"}</definedName>
    <definedName name="вс">'[18]Прогр_ деб'!#REF!</definedName>
    <definedName name="вфвфвф" hidden="1">{#N/A,#N/A,FALSE,"101"}</definedName>
    <definedName name="вфвфвфв" hidden="1">{#N/A,#N/A,FALSE,"101"}</definedName>
    <definedName name="вц">'[16]5315.01+'!#REF!</definedName>
    <definedName name="вы">'[11]прил.8230.06+'!$H$180</definedName>
    <definedName name="выб">'[6]Арифметика 1'!$J$11</definedName>
    <definedName name="Выб_отч_даты">[20]Списки!$A$16:$B$22</definedName>
    <definedName name="г">[14]Запрос!$E$1</definedName>
    <definedName name="Г1">#REF!</definedName>
    <definedName name="Г2">#REF!</definedName>
    <definedName name="Г3">#REF!</definedName>
    <definedName name="Г4">#REF!</definedName>
    <definedName name="Г5">'[23]ф.2 стр.030'!#REF!</definedName>
    <definedName name="Г6">'[23]ф.2 стр.030'!#REF!</definedName>
    <definedName name="гг" hidden="1">{#N/A,#N/A,FALSE,"101"}</definedName>
    <definedName name="ггг">#REF!</definedName>
    <definedName name="гггг" hidden="1">BN243P3K10()</definedName>
    <definedName name="гн">[18]Прогр_кред!#REF!</definedName>
    <definedName name="го">'[18]Прогр_ деб'!#REF!</definedName>
    <definedName name="год">#REF!</definedName>
    <definedName name="гш">'[10]5310.01'!#REF!</definedName>
    <definedName name="гшгшгшшшш">#REF!</definedName>
    <definedName name="гшн" hidden="1">BN243P3K10()</definedName>
    <definedName name="гшш" hidden="1">{#N/A,#N/A,FALSE,"101"}</definedName>
    <definedName name="гшщ" hidden="1">{#N/A,#N/A,FALSE,"101"}</definedName>
    <definedName name="гщгщг" hidden="1">{#N/A,#N/A,FALSE,"101"}</definedName>
    <definedName name="гщгщгщ" hidden="1">{#N/A,#N/A,FALSE,"101"}</definedName>
    <definedName name="гщщщг" hidden="1">{#N/A,#N/A,FALSE,"101"}</definedName>
    <definedName name="д">[14]Запрос!$E$3</definedName>
    <definedName name="дата">'[24]Раб.док-ия'!$F$2</definedName>
    <definedName name="дд">'[13]Программа '!$B$109</definedName>
    <definedName name="ддд">'[25]Кор-я'!#REF!</definedName>
    <definedName name="дддддддддддддддд" hidden="1">{#N/A,#N/A,FALSE,"101"}</definedName>
    <definedName name="деб">'[26]5350.02(зачеты)+'!$B$398</definedName>
    <definedName name="ДЖ">'[27]справки к раз.2'!$E$10</definedName>
    <definedName name="Диаграмма">#REF!</definedName>
    <definedName name="директор">'[19]общая информация о клиенте'!$B$8</definedName>
    <definedName name="до">#REF!</definedName>
    <definedName name="до60">#REF!</definedName>
    <definedName name="дог">'[28]Структура Аудиторского Файла'!$C$4</definedName>
    <definedName name="договор">#REF!</definedName>
    <definedName name="дщ">'[18]Прогр_ деб'!#REF!</definedName>
    <definedName name="дэ">[29]Выборка!#REF!</definedName>
    <definedName name="дю">'[18]Прогр_ деб'!#REF!</definedName>
    <definedName name="Е">#REF!</definedName>
    <definedName name="едизм">[20]ПКБ!$E$5</definedName>
    <definedName name="Единица_измерения">[20]Списки!$A$36:$A$37</definedName>
    <definedName name="еее">#REF!</definedName>
    <definedName name="еи">'[30]Программа '!$A$25</definedName>
    <definedName name="екееу" hidden="1">{#N/A,#N/A,FALSE,"101"}</definedName>
    <definedName name="екнкккккк" hidden="1">{#N/A,#N/A,FALSE,"101"}</definedName>
    <definedName name="ен">#REF!</definedName>
    <definedName name="енг" hidden="1">{#N/A,#N/A,FALSE,"101"}</definedName>
    <definedName name="ж">#REF!</definedName>
    <definedName name="жд">'[13]5300.04'!#REF!</definedName>
    <definedName name="жж">'[13]Программа '!#REF!</definedName>
    <definedName name="жжж">'[25]Кор-я'!#REF!</definedName>
    <definedName name="жэ">'[18]Прогр_ деб'!#REF!</definedName>
    <definedName name="зж">'[18]Прогр_ деб'!#REF!</definedName>
    <definedName name="зз">'[31]Программа '!#REF!</definedName>
    <definedName name="ззз">'[32]5630.02+'!#REF!</definedName>
    <definedName name="Знач_Конец">#REF!</definedName>
    <definedName name="Знач_Начало">#REF!</definedName>
    <definedName name="зх">'[33]Акты дебиторов'!#REF!</definedName>
    <definedName name="зщ">'[13]Программа '!#REF!</definedName>
    <definedName name="иа">'[16]5300 -6+'!#REF!</definedName>
    <definedName name="ив">#REF!</definedName>
    <definedName name="иг">'[16]6100-6+'!#REF!</definedName>
    <definedName name="ие">[18]Прогр_кред!#REF!</definedName>
    <definedName name="Измф2">[20]ПКБ!$H$9</definedName>
    <definedName name="ии">'[13]Программа '!#REF!</definedName>
    <definedName name="иирир" hidden="1">{#N/A,#N/A,FALSE,"101"}</definedName>
    <definedName name="иирирапг8" hidden="1">{#N/A,#N/A,FALSE,"101"}</definedName>
    <definedName name="им">'[13]Программа '!$B$111</definedName>
    <definedName name="имсисчасап">#REF!</definedName>
    <definedName name="имтмстимт">#REF!</definedName>
    <definedName name="имтмтмст">#REF!</definedName>
    <definedName name="исимсим">#REF!</definedName>
    <definedName name="исполнитель">#REF!</definedName>
    <definedName name="ит">'[18]Прогр_ деб'!#REF!</definedName>
    <definedName name="итмтимт">#REF!</definedName>
    <definedName name="й">#REF!</definedName>
    <definedName name="йй">#REF!</definedName>
    <definedName name="ййй">#REF!</definedName>
    <definedName name="йййй" hidden="1">{#N/A,#N/A,FALSE,"101"}</definedName>
    <definedName name="йййфй" hidden="1">{#N/A,#N/A,FALSE,"101"}</definedName>
    <definedName name="йк">#REF!</definedName>
    <definedName name="йку" hidden="1">#REF!</definedName>
    <definedName name="йу">'[34]5505.01'!$C$188</definedName>
    <definedName name="йф">'[18]Прогр_ деб'!#REF!</definedName>
    <definedName name="йфйфй" hidden="1">{#N/A,#N/A,FALSE,"101"}</definedName>
    <definedName name="йц">'[18]Прогр_ деб'!#REF!</definedName>
    <definedName name="йцвфычс" hidden="1">{#N/A,#N/A,FALSE,"101"}</definedName>
    <definedName name="йцсауйц" localSheetId="1">Инструкция!йцсауйц</definedName>
    <definedName name="йцсауйц">[0]!йцсауйц</definedName>
    <definedName name="йццц" hidden="1">{#N/A,#N/A,FALSE,"101"}</definedName>
    <definedName name="йя">'[30]Программа '!$A$26</definedName>
    <definedName name="к">#REF!</definedName>
    <definedName name="ка">'[17]5930.01'!#REF!</definedName>
    <definedName name="капр" hidden="1">BN243P3K10()</definedName>
    <definedName name="квпвкпкв">#REF!</definedName>
    <definedName name="ке">'[21]Программа '!$B$32</definedName>
    <definedName name="кеваекве">#REF!</definedName>
    <definedName name="кекнек" hidden="1">{#N/A,#N/A,FALSE,"101"}</definedName>
    <definedName name="кенкен" hidden="1">{#N/A,#N/A,FALSE,"101"}</definedName>
    <definedName name="кеуваыо" localSheetId="1">Инструкция!кеуваыо</definedName>
    <definedName name="кеуваыо">[0]!кеуваыо</definedName>
    <definedName name="кеуке" localSheetId="1">Инструкция!кеуке</definedName>
    <definedName name="кеуке">[0]!кеуке</definedName>
    <definedName name="ки">'[17]5930.01'!#REF!</definedName>
    <definedName name="КК">#REF!</definedName>
    <definedName name="ккекнк" hidden="1">{#N/A,#N/A,FALSE,"101"}</definedName>
    <definedName name="ккеукцкцку" hidden="1">{#N/A,#N/A,FALSE,"101"}</definedName>
    <definedName name="ккк">#REF!</definedName>
    <definedName name="кккййй" hidden="1">{#N/A,#N/A,FALSE,"101"}</definedName>
    <definedName name="КККК" hidden="1">{#N/A,#N/A,FALSE,"101"}</definedName>
    <definedName name="ккнк" localSheetId="1">Инструкция!ккнк</definedName>
    <definedName name="ккнк">[0]!ккнк</definedName>
    <definedName name="кл">[35]форма1!$N$6</definedName>
    <definedName name="клиент" localSheetId="1">Инструкция!#REF!</definedName>
    <definedName name="Клиент">'[24]Раб.док-ия'!$A$2</definedName>
    <definedName name="км">[18]Прогр_кред!#REF!</definedName>
    <definedName name="КНВ_УП_НУ" hidden="1">{#N/A,#N/A,FALSE,"101"}</definedName>
    <definedName name="кнеек" hidden="1">{#N/A,#N/A,FALSE,"101"}</definedName>
    <definedName name="кнкн" hidden="1">{#N/A,#N/A,FALSE,"101"}</definedName>
    <definedName name="ко1">#REF!</definedName>
    <definedName name="Код_Стр">#REF!</definedName>
    <definedName name="кон">'[36]A2-1'!$A$4</definedName>
    <definedName name="конт">'[28]A2-1'!$I$4</definedName>
    <definedName name="контракт">'[24]Раб.док-ия'!$B$2</definedName>
    <definedName name="КРАСНОЯРСК" hidden="1">{"'РП (2)'!$A$5:$S$150"}</definedName>
    <definedName name="кред">'[26]5350.02(зачеты)+'!$C$398</definedName>
    <definedName name="КУРС">[22]ПланПроекта!$B$11</definedName>
    <definedName name="куцкуыа">#REF!</definedName>
    <definedName name="куцкццк" hidden="1">{#N/A,#N/A,FALSE,"101"}</definedName>
    <definedName name="кцкцк" hidden="1">{#N/A,#N/A,FALSE,"101"}</definedName>
    <definedName name="л">[37]ФН!$N$6</definedName>
    <definedName name="лб">'[38]5310.01'!#REF!</definedName>
    <definedName name="лва" hidden="1">{#N/A,#N/A,FALSE,"101"}</definedName>
    <definedName name="лд">'[18]Прогр_ деб'!#REF!</definedName>
    <definedName name="ЛистС">#REF!</definedName>
    <definedName name="лл" hidden="1">{#N/A,#N/A,FALSE,"101"}</definedName>
    <definedName name="ло">'[30]Программа '!$B$23</definedName>
    <definedName name="лоа" hidden="1">{#N/A,#N/A,FALSE,"101"}</definedName>
    <definedName name="лорпа" hidden="1">{#N/A,#N/A,FALSE,"101"}</definedName>
    <definedName name="лрлрлр" hidden="1">{#N/A,#N/A,FALSE,"101"}</definedName>
    <definedName name="лш">'[18]Прогр_ деб'!#REF!</definedName>
    <definedName name="лшгеюарм">#REF!</definedName>
    <definedName name="льттлмм" hidden="1">{#N/A,#N/A,FALSE,"101"}</definedName>
    <definedName name="ля">#REF!</definedName>
    <definedName name="м">[25]Оборотки!#REF!</definedName>
    <definedName name="март" hidden="1">{#N/A,#N/A,FALSE,"101"}</definedName>
    <definedName name="мг">'[17]5940.02'!#REF!</definedName>
    <definedName name="ми">'[39]6110.01+'!$D$28</definedName>
    <definedName name="МинимальныйУК">[20]Списки!$F$48:$F$52</definedName>
    <definedName name="мит" hidden="1">{#N/A,#N/A,FALSE,"101"}</definedName>
    <definedName name="мм">#REF!</definedName>
    <definedName name="ммирр" hidden="1">{#N/A,#N/A,FALSE,"101"}</definedName>
    <definedName name="мпачмсчм">#REF!</definedName>
    <definedName name="мпраач" hidden="1">{#N/A,#N/A,FALSE,"101"}</definedName>
    <definedName name="МС" hidden="1">{"'РП (2)'!$A$5:$S$150"}</definedName>
    <definedName name="мсисимси">#REF!</definedName>
    <definedName name="мчмчммчмчм" hidden="1">{#N/A,#N/A,FALSE,"101"}</definedName>
    <definedName name="мчмчмчмчм" hidden="1">{#N/A,#N/A,FALSE,"101"}</definedName>
    <definedName name="н">#REF!</definedName>
    <definedName name="нг">'[10]5310.01'!#REF!</definedName>
    <definedName name="нгш" hidden="1">{#N/A,#N/A,FALSE,"101"}</definedName>
    <definedName name="не">[18]Прогр_кред!#REF!</definedName>
    <definedName name="некгнпл" hidden="1">{#N/A,#N/A,FALSE,"101"}</definedName>
    <definedName name="некнк" hidden="1">{#N/A,#N/A,FALSE,"101"}</definedName>
    <definedName name="ннаеасен" hidden="1">{#N/A,#N/A,FALSE,"101"}</definedName>
    <definedName name="ннн">#REF!</definedName>
    <definedName name="ннннн">'[40]1450_СВК-1'!#REF!</definedName>
    <definedName name="нннннн" hidden="1">{#N/A,#N/A,FALSE,"101"}</definedName>
    <definedName name="нннунуну" hidden="1">{#N/A,#N/A,FALSE,"101"}</definedName>
    <definedName name="нолтьирв" hidden="1">{#N/A,#N/A,FALSE,"101"}</definedName>
    <definedName name="нр">'[18]Прогр_ деб'!#REF!</definedName>
    <definedName name="Нрограмма" hidden="1">{#N/A,#N/A,FALSE,"101"}</definedName>
    <definedName name="о" localSheetId="1">Инструкция!о</definedName>
    <definedName name="о" localSheetId="11">#REF!</definedName>
    <definedName name="о">[0]!о</definedName>
    <definedName name="_xlnm.Print_Area" localSheetId="14">'A7'!$A$1:$H$29</definedName>
    <definedName name="_xlnm.Print_Area" localSheetId="9">'Форма 3'!$A$1:$DI$91</definedName>
    <definedName name="_xlnm.Print_Area" localSheetId="10">'Форма 4'!$A$1:$H$61</definedName>
    <definedName name="общество">#REF!</definedName>
    <definedName name="ог">'[18]Прогр_ деб'!#REF!</definedName>
    <definedName name="ОДДС">[20]Списки!$A$199:$B$266</definedName>
    <definedName name="ОДДС_Код">[20]Списки!$A$199:$A$266</definedName>
    <definedName name="ок" localSheetId="1">Инструкция!ок</definedName>
    <definedName name="ок">[0]!ок</definedName>
    <definedName name="олтьпо" hidden="1">BN243P3K10()</definedName>
    <definedName name="оо" hidden="1">{#N/A,#N/A,FALSE,"101"}</definedName>
    <definedName name="ооо">[25]Оборотки!#REF!</definedName>
    <definedName name="ОПУ2006" hidden="1">{#N/A,#N/A,FALSE,"101"}</definedName>
    <definedName name="ОПФ">[20]Списки!$A$3:$B$12</definedName>
    <definedName name="ОПФ_1">[20]Списки!$A$3:$A$12</definedName>
    <definedName name="ороропп">#REF!</definedName>
    <definedName name="ОС" hidden="1">{"'РП (2)'!$A$5:$S$150"}</definedName>
    <definedName name="ОСВ_62.11" hidden="1">{#N/A,#N/A,FALSE,"101"}</definedName>
    <definedName name="ОФР">[20]Списки!$A$124:$B$156</definedName>
    <definedName name="ОФР_Код">[20]Списки!$A$124:$A$156</definedName>
    <definedName name="ощггщ" localSheetId="1">Инструкция!ощггщ</definedName>
    <definedName name="ощггщ">[0]!ощггщ</definedName>
    <definedName name="оь">'[18]Прогр_ деб'!#REF!</definedName>
    <definedName name="п">'[37]А2-1'!$F$4</definedName>
    <definedName name="па">#REF!</definedName>
    <definedName name="паапавп">#REF!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hidden="1">BN243P3K10()</definedName>
    <definedName name="пачасчч">#REF!</definedName>
    <definedName name="пв">#REF!</definedName>
    <definedName name="пвпав" localSheetId="1">Инструкция!пвпав</definedName>
    <definedName name="пвпав">[0]!пвпав</definedName>
    <definedName name="пвпавп" hidden="1">{#N/A,#N/A,FALSE,"101"}</definedName>
    <definedName name="пвпвп" localSheetId="1">Инструкция!пвпвп</definedName>
    <definedName name="пвпвп">[0]!пвпвп</definedName>
    <definedName name="пвпвпвпв" localSheetId="1">Инструкция!пвпвпвпв</definedName>
    <definedName name="пвпвпвпв">[0]!пвпвпвпв</definedName>
    <definedName name="пе">'[18]Прогр_ деб'!#REF!</definedName>
    <definedName name="период" localSheetId="1">Инструкция!#REF!</definedName>
    <definedName name="период">'[24]Раб.док-ия'!$C$2</definedName>
    <definedName name="пи">#REF!</definedName>
    <definedName name="пир" hidden="1">{#N/A,#N/A,FALSE,"101"}</definedName>
    <definedName name="пнлгнп" hidden="1">{#N/A,#N/A,FALSE,"101"}</definedName>
    <definedName name="пнпнпаск" hidden="1">{#N/A,#N/A,FALSE,"101"}</definedName>
    <definedName name="подг">'[28]A2-1'!$E$4</definedName>
    <definedName name="Подразделения">[22]Рейты!$AK$4:$AK$17</definedName>
    <definedName name="пп">#REF!</definedName>
    <definedName name="ппооооооооо" hidden="1">{#N/A,#N/A,FALSE,"101"}</definedName>
    <definedName name="ппп">[25]Оборотки!#REF!</definedName>
    <definedName name="ппппккк" localSheetId="1">Инструкция!ппппккк</definedName>
    <definedName name="ппппккк">[0]!ппппккк</definedName>
    <definedName name="пр">'[28]Структура Аудиторского Файла'!$C$5</definedName>
    <definedName name="прог">#N/A</definedName>
    <definedName name="просроч" hidden="1">{#N/A,#N/A,FALSE,"101"}</definedName>
    <definedName name="процедуры" hidden="1">{#N/A,#N/A,FALSE,"101"}</definedName>
    <definedName name="пррпср">#REF!</definedName>
    <definedName name="пс">#REF!</definedName>
    <definedName name="р">'[37]Расчет риска'!$F$18</definedName>
    <definedName name="РАБОТА" hidden="1">{#N/A,#N/A,FALSE,"101"}</definedName>
    <definedName name="РАБОТА1" hidden="1">{#N/A,#N/A,FALSE,"101"}</definedName>
    <definedName name="РАБОТА2" hidden="1">{#N/A,#N/A,FALSE,"101"}</definedName>
    <definedName name="РАБОТА3" hidden="1">{#N/A,#N/A,FALSE,"101"}</definedName>
    <definedName name="РАБОТА4" localSheetId="1">Инструкция!РАБОТА4</definedName>
    <definedName name="РАБОТА4">[0]!РАБОТА4</definedName>
    <definedName name="РАБОТА5" hidden="1">{#N/A,#N/A,FALSE,"101"}</definedName>
    <definedName name="рав">#REF!</definedName>
    <definedName name="раввввв">[41]ГК_Дебет!#REF!</definedName>
    <definedName name="раввос">[41]ГК_Дебет!#REF!</definedName>
    <definedName name="равкс">#REF!</definedName>
    <definedName name="равксн">#REF!</definedName>
    <definedName name="равмн">#REF!</definedName>
    <definedName name="равн">#REF!</definedName>
    <definedName name="равос">#REF!</definedName>
    <definedName name="равосн">#REF!</definedName>
    <definedName name="раву">#REF!</definedName>
    <definedName name="равун">#REF!</definedName>
    <definedName name="ргсм">#REF!</definedName>
    <definedName name="ргсмн">#REF!</definedName>
    <definedName name="_xlnm.Recorder">#REF!</definedName>
    <definedName name="Риск1">[20]Списки!$A$69</definedName>
    <definedName name="ркс">#REF!</definedName>
    <definedName name="рксн">#REF!</definedName>
    <definedName name="рм">#REF!</definedName>
    <definedName name="рмн">#REF!</definedName>
    <definedName name="рн">'[18]Прогр_ деб'!#REF!</definedName>
    <definedName name="ро">'[10]5300.04'!#REF!</definedName>
    <definedName name="роджж" hidden="1">{#N/A,#N/A,FALSE,"101"}</definedName>
    <definedName name="рооо" hidden="1">{#N/A,#N/A,FALSE,"101"}</definedName>
    <definedName name="роплп" hidden="1">{#VALUE!,#N/A,FALSE,0}</definedName>
    <definedName name="росн">#REF!</definedName>
    <definedName name="рпит">#REF!</definedName>
    <definedName name="рпитн">#REF!</definedName>
    <definedName name="рппра">#REF!</definedName>
    <definedName name="ррр">[25]Оборотки!#REF!</definedName>
    <definedName name="рррр" hidden="1">{#N/A,#N/A,FALSE,"101"}</definedName>
    <definedName name="рт">'[18]Прогр_ деб'!#REF!</definedName>
    <definedName name="ру">#REF!</definedName>
    <definedName name="рукз">#REF!</definedName>
    <definedName name="рукзн">#REF!</definedName>
    <definedName name="рукпр">'[19]общая информация о клиенте'!$B$10</definedName>
    <definedName name="рун">#REF!</definedName>
    <definedName name="ршгршп" hidden="1">{#N/A,#N/A,FALSE,"101"}</definedName>
    <definedName name="ршрлтл" hidden="1">{#N/A,#N/A,FALSE,"101"}</definedName>
    <definedName name="ршршпш" hidden="1">{#N/A,#N/A,FALSE,"101"}</definedName>
    <definedName name="ршршр" hidden="1">{#N/A,#N/A,FALSE,"101"}</definedName>
    <definedName name="с">[25]Оборотки!#REF!</definedName>
    <definedName name="С99">#REF!</definedName>
    <definedName name="СВК" hidden="1">{#N/A,#N/A,FALSE,"101"}</definedName>
    <definedName name="свкн" hidden="1">{#N/A,#N/A,FALSE,"101"}</definedName>
    <definedName name="см">'[18]Прогр_ деб'!#REF!</definedName>
    <definedName name="смкыцяй" hidden="1">{#N/A,#N/A,FALSE,"101"}</definedName>
    <definedName name="сс">'[31]Программа '!#REF!</definedName>
    <definedName name="ссс">[25]Оборотки!#REF!</definedName>
    <definedName name="стмен">'[19]общая информация о клиенте'!$B$9</definedName>
    <definedName name="Суточн_Норма1">#REF!</definedName>
    <definedName name="СущББ">[20]Сущ_ОБЩ!$F$25</definedName>
    <definedName name="СущОФР">[20]Сущ_ОБЩ!$F$27</definedName>
    <definedName name="т">[25]Оборотки!#REF!</definedName>
    <definedName name="ти">'[21]Программа '!$B$31</definedName>
    <definedName name="тимтимтм">#REF!</definedName>
    <definedName name="тимтмст">#REF!</definedName>
    <definedName name="Тип_аудита">[20]Списки!$A$24:$A$25</definedName>
    <definedName name="титул2" hidden="1">#REF!</definedName>
    <definedName name="тот" hidden="1">{#N/A,#N/A,FALSE,"101"}</definedName>
    <definedName name="тт">[29]Выборка!#REF!</definedName>
    <definedName name="ттимти">#REF!</definedName>
    <definedName name="ттитбтлрш" hidden="1">{#N/A,#N/A,FALSE,"101"}</definedName>
    <definedName name="ттитити" hidden="1">{#N/A,#N/A,FALSE,"101"}</definedName>
    <definedName name="ттт">'[32]5630.02+'!#REF!</definedName>
    <definedName name="ть">'[18]Прогр_ деб'!#REF!</definedName>
    <definedName name="у">#REF!</definedName>
    <definedName name="ув">'[18]Прогр_ деб'!#REF!</definedName>
    <definedName name="ук">'[13]Программа '!#REF!</definedName>
    <definedName name="уке" hidden="1">{#N/A,#N/A,FALSE,"101"}</definedName>
    <definedName name="уку">#REF!</definedName>
    <definedName name="укуккуп">#REF!</definedName>
    <definedName name="укцкцк" localSheetId="1">Инструкция!укцкцк</definedName>
    <definedName name="укцкцк">[0]!укцкцк</definedName>
    <definedName name="укцук">#REF!</definedName>
    <definedName name="УП" hidden="1">{#N/A,#N/A,FALSE,"101"}</definedName>
    <definedName name="УП_КНВ" hidden="1">{#N/A,#N/A,FALSE,"101"}</definedName>
    <definedName name="УрРиска">[20]Списки!$C$24:$C$27</definedName>
    <definedName name="ус">[18]Прогр_кред!#REF!</definedName>
    <definedName name="утв">'[28]A2-1'!$G$4</definedName>
    <definedName name="утвердил">#REF!</definedName>
    <definedName name="уукек" localSheetId="1">Инструкция!уукек</definedName>
    <definedName name="уукек">[0]!уукек</definedName>
    <definedName name="уумыыс" hidden="1">{#N/A,#N/A,FALSE,"101"}</definedName>
    <definedName name="ууу">#REF!</definedName>
    <definedName name="ууууу">[42]ндс29!#REF!</definedName>
    <definedName name="уцва" hidden="1">{#N/A,#N/A,FALSE,"101"}</definedName>
    <definedName name="Учет">[20]Списки!$A$27:$A$28</definedName>
    <definedName name="ф">#REF!</definedName>
    <definedName name="фа">#REF!</definedName>
    <definedName name="фак">#REF!</definedName>
    <definedName name="фацй" hidden="1">{#N/A,#N/A,FALSE,"101"}</definedName>
    <definedName name="фв">#REF!</definedName>
    <definedName name="фирма">[43]Контакты!$A$1</definedName>
    <definedName name="фй">'[30]Программа '!$B$26</definedName>
    <definedName name="фкфрукр" hidden="1">{#N/A,#N/A,FALSE,"101"}</definedName>
    <definedName name="Форма1" localSheetId="1">Инструкция!Форма1</definedName>
    <definedName name="Форма1" localSheetId="11">#N/A</definedName>
    <definedName name="Форма1">[0]!Форма1</definedName>
    <definedName name="форма2тнк" localSheetId="1">Инструкция!форма2тнк</definedName>
    <definedName name="форма2тнк">[0]!форма2тнк</definedName>
    <definedName name="Форма4" localSheetId="1">Инструкция!Форма4</definedName>
    <definedName name="Форма4" localSheetId="11">#N/A</definedName>
    <definedName name="Форма4">[0]!Форма4</definedName>
    <definedName name="Форма5" localSheetId="1">Инструкция!Форма5</definedName>
    <definedName name="Форма5" localSheetId="11">#N/A</definedName>
    <definedName name="Форма5">[0]!Форма5</definedName>
    <definedName name="фп">'[44]5320.01-6120.01(Оборотки)+'!#REF!</definedName>
    <definedName name="фф" hidden="1">{#N/A,#N/A,FALSE,"101"}</definedName>
    <definedName name="ффф">'[15]8210.05-2+'!#REF!</definedName>
    <definedName name="фц" hidden="1">{"'РП (2)'!$A$5:$S$150"}</definedName>
    <definedName name="фы">'[33]Акты дебиторов'!#REF!</definedName>
    <definedName name="фывййый" localSheetId="1">Инструкция!фывййый</definedName>
    <definedName name="фывййый">[0]!фывййый</definedName>
    <definedName name="фывцсц" hidden="1">{#N/A,#N/A,FALSE,"101"}</definedName>
    <definedName name="фя">'[18]Прогр_ деб'!#REF!</definedName>
    <definedName name="х">#REF!</definedName>
    <definedName name="хзхзхз" localSheetId="1">Инструкция!хзхзхз</definedName>
    <definedName name="хзхзхз">[0]!хзхзхз</definedName>
    <definedName name="хх">'[13]Программа '!$B$26</definedName>
    <definedName name="хххх" hidden="1">{#N/A,#N/A,FALSE,"101"}</definedName>
    <definedName name="ххххх" hidden="1">{#N/A,#N/A,FALSE,"101"}</definedName>
    <definedName name="ххъхх" localSheetId="1">Инструкция!ххъхх</definedName>
    <definedName name="ххъхх">[0]!ххъхх</definedName>
    <definedName name="хъ">'[33]Акты дебиторов'!#REF!</definedName>
    <definedName name="хэ">'[18]Прогр_ деб'!#REF!</definedName>
    <definedName name="ц">#REF!</definedName>
    <definedName name="цвйвйв" hidden="1">{#N/A,#N/A,FALSE,"101"}</definedName>
    <definedName name="цкцкуцк" hidden="1">{#N/A,#N/A,FALSE,"101"}</definedName>
    <definedName name="цу">'[31]Программа '!#REF!</definedName>
    <definedName name="цук" hidden="1">{#N/A,#N/A,FALSE,"101"}</definedName>
    <definedName name="цукц" hidden="1">{#N/A,#N/A,FALSE,"101"}</definedName>
    <definedName name="ЦУУ" hidden="1">{#N/A,#N/A,FALSE,"101"}</definedName>
    <definedName name="ццу">'[15]8210.05-2+'!#REF!</definedName>
    <definedName name="ццц">#REF!</definedName>
    <definedName name="цццц">#REF!</definedName>
    <definedName name="ццццц">[42]ндс29!#REF!</definedName>
    <definedName name="цч">[18]Прогр_кред!#REF!</definedName>
    <definedName name="цы">'[30]Программа '!$B$25</definedName>
    <definedName name="чапап">#REF!</definedName>
    <definedName name="чмчмчммсчм" localSheetId="1">Инструкция!чмчмчммсчм</definedName>
    <definedName name="чмчмчммсчм">[0]!чмчмчммсчм</definedName>
    <definedName name="чмчмчмчмсчч" hidden="1">{#N/A,#N/A,FALSE,"101"}</definedName>
    <definedName name="чс">'[18]Прогр_ деб'!#REF!</definedName>
    <definedName name="чсмсчм">#REF!</definedName>
    <definedName name="чч">'[13]Программа '!$A$30</definedName>
    <definedName name="чя">'[45]Программа '!$A$21</definedName>
    <definedName name="ш">#REF!</definedName>
    <definedName name="шгшгш">#REF!</definedName>
    <definedName name="шгшгшщлщ" localSheetId="1">Инструкция!шгшгшщлщ</definedName>
    <definedName name="шгшгшщлщ">[0]!шгшгшщлщ</definedName>
    <definedName name="шл">'[18]Прогр_ деб'!#REF!</definedName>
    <definedName name="шпрпансс" hidden="1">{#N/A,#N/A,FALSE,"101"}</definedName>
    <definedName name="шттолрш" hidden="1">{#N/A,#N/A,FALSE,"101"}</definedName>
    <definedName name="шш">#REF!</definedName>
    <definedName name="шшш">'[32]5630.02+'!#REF!</definedName>
    <definedName name="шщ">'[30]Программа '!$A$34</definedName>
    <definedName name="шщз" hidden="1">{#N/A,#N/A,FALSE,"101"}</definedName>
    <definedName name="шщщ" hidden="1">{#N/A,#N/A,FALSE,"101"}</definedName>
    <definedName name="щ">#REF!</definedName>
    <definedName name="щд">'[18]Прогр_ деб'!#REF!</definedName>
    <definedName name="щз">'[30]Программа '!$B$34</definedName>
    <definedName name="щзх" hidden="1">{#N/A,#N/A,FALSE,"101"}</definedName>
    <definedName name="щлрошгпм" hidden="1">{#N/A,#N/A,FALSE,"101"}</definedName>
    <definedName name="щш" hidden="1">{#N/A,#N/A,FALSE,"101"}</definedName>
    <definedName name="щшгщгщг" hidden="1">{#N/A,#N/A,FALSE,"101"}</definedName>
    <definedName name="щщ">'[32]5630.02+'!#REF!</definedName>
    <definedName name="ъ">#REF!</definedName>
    <definedName name="ъф">'[33]Акты дебиторов'!#REF!</definedName>
    <definedName name="ъэ">'[18]Прогр_ деб'!#REF!</definedName>
    <definedName name="ы" hidden="1">{#N/A,#N/A,FALSE,"101"}</definedName>
    <definedName name="ыавпыаыв" hidden="1">BN243P3K10()</definedName>
    <definedName name="ыв">'[33]Акты дебиторов'!#REF!</definedName>
    <definedName name="ывавыа">#REF!</definedName>
    <definedName name="ываывац" localSheetId="1">Инструкция!ываывац</definedName>
    <definedName name="ываывац">[0]!ываывац</definedName>
    <definedName name="ывыв" hidden="1">BN243P3K10()</definedName>
    <definedName name="ысыс" hidden="1">BN243P3K10()</definedName>
    <definedName name="ыукмм" hidden="1">{#N/A,#N/A,FALSE,"101"}</definedName>
    <definedName name="ыуььь" localSheetId="1">Инструкция!ыуььь</definedName>
    <definedName name="ыуььь">[0]!ыуььь</definedName>
    <definedName name="ыфва" hidden="1">{#N/A,#N/A,FALSE,"101"}</definedName>
    <definedName name="ыфвфв" hidden="1">{#N/A,#N/A,FALSE,"101"}</definedName>
    <definedName name="ыч">'[18]Прогр_ деб'!#REF!</definedName>
    <definedName name="ыы" localSheetId="1">Инструкция!ыы</definedName>
    <definedName name="ыы">[0]!ыы</definedName>
    <definedName name="ыыйй" hidden="1">{#N/A,#N/A,FALSE,"101"}</definedName>
    <definedName name="ыычыфыв" hidden="1">{#N/A,#N/A,FALSE,"101"}</definedName>
    <definedName name="ыыы">'[15]8210.05-2+'!#REF!</definedName>
    <definedName name="ыыыыы" localSheetId="1">Инструкция!ыыыыы</definedName>
    <definedName name="ыыыыы">[0]!ыыыыы</definedName>
    <definedName name="ьб">'[18]Прогр_ деб'!#REF!</definedName>
    <definedName name="ьблрщрщ" hidden="1">{#N/A,#N/A,FALSE,"101"}</definedName>
    <definedName name="ьг">[18]Прогр_кред!#REF!</definedName>
    <definedName name="ьл">'[21]Программа '!$B$132</definedName>
    <definedName name="ьо" hidden="1">{#N/A,#N/A,FALSE,"101"}</definedName>
    <definedName name="ьт">'[30]Программа '!$A$30</definedName>
    <definedName name="ьь">[29]Выборка!#REF!</definedName>
    <definedName name="эж">'[45]Программа '!$A$22</definedName>
    <definedName name="эээээээ" hidden="1">{#N/A,#N/A,FALSE,"101"}</definedName>
    <definedName name="эю">'[18]Прогр_ деб'!#REF!</definedName>
    <definedName name="эя">'[18]Прогр_ деб'!#REF!</definedName>
    <definedName name="ю">'[46] 8230.07+'!#REF!</definedName>
    <definedName name="юб">'[18]Прогр_ деб'!#REF!</definedName>
    <definedName name="юд">'[18]Прогр_ деб'!#REF!</definedName>
    <definedName name="юж">'[18]Прогр_ деб'!#REF!</definedName>
    <definedName name="юй">'[18]Прогр_ деб'!#REF!</definedName>
    <definedName name="юю">'[13]Программа '!$A$36</definedName>
    <definedName name="ююю">'[32]5630.02+'!#REF!</definedName>
    <definedName name="я">[26]Программа!$C$23</definedName>
    <definedName name="яч">'[18]Прогр_ деб'!#REF!</definedName>
    <definedName name="яччмммчмм" localSheetId="1">Инструкция!яччмммчмм</definedName>
    <definedName name="яччмммчмм">[0]!яччмммчмм</definedName>
    <definedName name="яэ">'[45]Программа '!$B$21</definedName>
    <definedName name="яя">'[13]Программа '!#REF!</definedName>
    <definedName name="яяя">'[9]+5610.04'!$C$54</definedName>
  </definedNames>
  <calcPr calcId="162913"/>
</workbook>
</file>

<file path=xl/calcChain.xml><?xml version="1.0" encoding="utf-8"?>
<calcChain xmlns="http://schemas.openxmlformats.org/spreadsheetml/2006/main">
  <c r="K61" i="11" l="1"/>
  <c r="K51" i="11"/>
  <c r="L51" i="11"/>
  <c r="K52" i="11"/>
  <c r="L52" i="11"/>
  <c r="K53" i="11"/>
  <c r="L53" i="11"/>
  <c r="K54" i="11"/>
  <c r="L54" i="11"/>
  <c r="L57" i="11"/>
  <c r="L46" i="11"/>
  <c r="K43" i="11"/>
  <c r="L43" i="11"/>
  <c r="K44" i="11"/>
  <c r="L44" i="11"/>
  <c r="K45" i="11"/>
  <c r="L45" i="11"/>
  <c r="K46" i="11"/>
  <c r="K47" i="11"/>
  <c r="L47" i="11"/>
  <c r="K48" i="11"/>
  <c r="L48" i="11"/>
  <c r="K36" i="11"/>
  <c r="K34" i="11"/>
  <c r="L34" i="11"/>
  <c r="K35" i="11"/>
  <c r="L35" i="11"/>
  <c r="L36" i="11"/>
  <c r="K37" i="11"/>
  <c r="L37" i="11"/>
  <c r="K38" i="11"/>
  <c r="L38" i="11"/>
  <c r="K31" i="11"/>
  <c r="K30" i="11"/>
  <c r="K28" i="11"/>
  <c r="K27" i="11"/>
  <c r="K21" i="11"/>
  <c r="K19" i="11"/>
  <c r="K29" i="11"/>
  <c r="H32" i="11"/>
  <c r="L32" i="11" s="1"/>
  <c r="H25" i="11"/>
  <c r="H39" i="11" s="1"/>
  <c r="H15" i="11"/>
  <c r="L27" i="11"/>
  <c r="L28" i="11"/>
  <c r="J25" i="11"/>
  <c r="I25" i="11"/>
  <c r="I32" i="11"/>
  <c r="G2" i="20"/>
  <c r="H35" i="27"/>
  <c r="G35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F23" i="27"/>
  <c r="E23" i="27"/>
  <c r="H22" i="27"/>
  <c r="G22" i="27"/>
  <c r="H21" i="27"/>
  <c r="G21" i="27"/>
  <c r="H20" i="27"/>
  <c r="G20" i="27"/>
  <c r="H19" i="27"/>
  <c r="G19" i="27"/>
  <c r="F18" i="27"/>
  <c r="E18" i="27"/>
  <c r="H17" i="27"/>
  <c r="G17" i="27"/>
  <c r="F16" i="27"/>
  <c r="E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L11" i="11"/>
  <c r="L61" i="11"/>
  <c r="J49" i="11"/>
  <c r="I49" i="11"/>
  <c r="J42" i="11"/>
  <c r="J55" i="11" s="1"/>
  <c r="I42" i="11"/>
  <c r="J32" i="11"/>
  <c r="L31" i="11"/>
  <c r="L30" i="11"/>
  <c r="L29" i="11"/>
  <c r="L21" i="11"/>
  <c r="L20" i="11"/>
  <c r="K20" i="11"/>
  <c r="L19" i="11"/>
  <c r="L18" i="11"/>
  <c r="K18" i="11"/>
  <c r="L17" i="11"/>
  <c r="K17" i="11"/>
  <c r="J15" i="11"/>
  <c r="I15" i="11"/>
  <c r="L14" i="11"/>
  <c r="K14" i="11"/>
  <c r="L13" i="11"/>
  <c r="K13" i="11"/>
  <c r="L12" i="11"/>
  <c r="K12" i="11"/>
  <c r="K11" i="11"/>
  <c r="J9" i="11"/>
  <c r="I9" i="11"/>
  <c r="M31" i="9"/>
  <c r="L31" i="9"/>
  <c r="M30" i="9"/>
  <c r="L30" i="9"/>
  <c r="M28" i="9"/>
  <c r="L28" i="9"/>
  <c r="M27" i="9"/>
  <c r="L27" i="9"/>
  <c r="M24" i="9"/>
  <c r="L24" i="9"/>
  <c r="M23" i="9"/>
  <c r="L23" i="9"/>
  <c r="M22" i="9"/>
  <c r="L22" i="9"/>
  <c r="M21" i="9"/>
  <c r="L21" i="9"/>
  <c r="M20" i="9"/>
  <c r="L20" i="9"/>
  <c r="M18" i="9"/>
  <c r="L18" i="9"/>
  <c r="M17" i="9"/>
  <c r="L17" i="9"/>
  <c r="M16" i="9"/>
  <c r="L16" i="9"/>
  <c r="M15" i="9"/>
  <c r="L15" i="9"/>
  <c r="M14" i="9"/>
  <c r="L14" i="9"/>
  <c r="M12" i="9"/>
  <c r="L12" i="9"/>
  <c r="M11" i="9"/>
  <c r="L11" i="9"/>
  <c r="K10" i="9"/>
  <c r="J10" i="9"/>
  <c r="J13" i="9" s="1"/>
  <c r="M9" i="9"/>
  <c r="L9" i="9"/>
  <c r="M8" i="9"/>
  <c r="L8" i="9"/>
  <c r="O10" i="8"/>
  <c r="M50" i="8"/>
  <c r="L50" i="8"/>
  <c r="K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M43" i="8"/>
  <c r="M51" i="8" s="1"/>
  <c r="L43" i="8"/>
  <c r="K43" i="8"/>
  <c r="P42" i="8"/>
  <c r="O42" i="8"/>
  <c r="N42" i="8"/>
  <c r="P41" i="8"/>
  <c r="O41" i="8"/>
  <c r="N41" i="8"/>
  <c r="P40" i="8"/>
  <c r="O40" i="8"/>
  <c r="N40" i="8"/>
  <c r="P39" i="8"/>
  <c r="O39" i="8"/>
  <c r="N39" i="8"/>
  <c r="M37" i="8"/>
  <c r="L37" i="8"/>
  <c r="L51" i="8" s="1"/>
  <c r="K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L28" i="8"/>
  <c r="M27" i="8"/>
  <c r="L27" i="8"/>
  <c r="K27" i="8"/>
  <c r="K28" i="8" s="1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M19" i="8"/>
  <c r="L19" i="8"/>
  <c r="K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N10" i="8"/>
  <c r="M28" i="8" l="1"/>
  <c r="M52" i="8" s="1"/>
  <c r="K51" i="8"/>
  <c r="I55" i="11"/>
  <c r="L25" i="11"/>
  <c r="I39" i="11"/>
  <c r="J39" i="11"/>
  <c r="L39" i="11" s="1"/>
  <c r="F33" i="27"/>
  <c r="E33" i="27"/>
  <c r="J19" i="9"/>
  <c r="K13" i="9"/>
  <c r="K52" i="8"/>
  <c r="L52" i="8"/>
  <c r="I56" i="11" l="1"/>
  <c r="J56" i="11"/>
  <c r="E34" i="27"/>
  <c r="K19" i="9"/>
  <c r="J25" i="9"/>
  <c r="J29" i="9" l="1"/>
  <c r="K25" i="9"/>
  <c r="K29" i="9" l="1"/>
  <c r="D6" i="27" l="1"/>
  <c r="F6" i="27" s="1"/>
  <c r="H6" i="27" s="1"/>
  <c r="C6" i="27"/>
  <c r="E6" i="27" s="1"/>
  <c r="G6" i="27" s="1"/>
  <c r="C2" i="27"/>
  <c r="B2" i="27"/>
  <c r="G2" i="11"/>
  <c r="G2" i="10"/>
  <c r="I5" i="9"/>
  <c r="H5" i="9"/>
  <c r="G2" i="9"/>
  <c r="F2" i="9"/>
  <c r="J7" i="8"/>
  <c r="I7" i="8"/>
  <c r="H7" i="8"/>
  <c r="G2" i="8"/>
  <c r="F2" i="8"/>
  <c r="D15" i="7"/>
  <c r="D15" i="23"/>
  <c r="M7" i="8" l="1"/>
  <c r="M29" i="8" s="1"/>
  <c r="P7" i="8"/>
  <c r="P29" i="8" s="1"/>
  <c r="M5" i="9"/>
  <c r="K5" i="9"/>
  <c r="N7" i="8"/>
  <c r="N29" i="8" s="1"/>
  <c r="K7" i="8"/>
  <c r="K29" i="8" s="1"/>
  <c r="L7" i="8"/>
  <c r="L29" i="8" s="1"/>
  <c r="O7" i="8"/>
  <c r="O29" i="8" s="1"/>
  <c r="J5" i="9"/>
  <c r="L5" i="9"/>
  <c r="D4" i="26"/>
  <c r="E14" i="24"/>
  <c r="C14" i="24"/>
  <c r="C13" i="24"/>
  <c r="E13" i="24" s="1"/>
  <c r="I342" i="20"/>
  <c r="G342" i="20"/>
  <c r="F333" i="20"/>
  <c r="G333" i="20"/>
  <c r="H333" i="20"/>
  <c r="F328" i="20"/>
  <c r="G328" i="20"/>
  <c r="H328" i="20"/>
  <c r="F318" i="20"/>
  <c r="G318" i="20"/>
  <c r="H318" i="20"/>
  <c r="I318" i="20"/>
  <c r="F296" i="20"/>
  <c r="G296" i="20"/>
  <c r="H296" i="20"/>
  <c r="G212" i="20"/>
  <c r="H212" i="20"/>
  <c r="I212" i="20"/>
  <c r="G207" i="20"/>
  <c r="H207" i="20"/>
  <c r="I207" i="20"/>
  <c r="G175" i="20"/>
  <c r="H175" i="20"/>
  <c r="I175" i="20"/>
  <c r="G170" i="20"/>
  <c r="H170" i="20"/>
  <c r="I170" i="20"/>
  <c r="G35" i="20"/>
  <c r="H35" i="20"/>
  <c r="I35" i="20"/>
  <c r="G24" i="20"/>
  <c r="H24" i="20"/>
  <c r="I24" i="20"/>
  <c r="G124" i="20"/>
  <c r="H124" i="20"/>
  <c r="G119" i="20"/>
  <c r="H119" i="20"/>
  <c r="O152" i="20"/>
  <c r="N152" i="20"/>
  <c r="O151" i="20"/>
  <c r="N151" i="20"/>
  <c r="O160" i="20"/>
  <c r="N160" i="20"/>
  <c r="O159" i="20"/>
  <c r="N159" i="20"/>
  <c r="F251" i="20"/>
  <c r="G251" i="20"/>
  <c r="H251" i="20"/>
  <c r="I251" i="20"/>
  <c r="J251" i="20"/>
  <c r="K251" i="20"/>
  <c r="K22" i="15"/>
  <c r="H22" i="15"/>
  <c r="K21" i="15"/>
  <c r="H21" i="15"/>
  <c r="K20" i="15"/>
  <c r="H20" i="15"/>
  <c r="F9" i="25"/>
  <c r="C23" i="27" l="1"/>
  <c r="G23" i="27" s="1"/>
  <c r="D23" i="27"/>
  <c r="H23" i="27" s="1"/>
  <c r="C18" i="27"/>
  <c r="G5" i="11"/>
  <c r="D18" i="27"/>
  <c r="H18" i="27" s="1"/>
  <c r="D16" i="27"/>
  <c r="H16" i="27" s="1"/>
  <c r="C16" i="27"/>
  <c r="G16" i="27" s="1"/>
  <c r="I5" i="11" l="1"/>
  <c r="K5" i="11"/>
  <c r="C33" i="27"/>
  <c r="G33" i="27" s="1"/>
  <c r="G18" i="27"/>
  <c r="D33" i="27"/>
  <c r="C34" i="27" l="1"/>
  <c r="G34" i="27" s="1"/>
  <c r="D34" i="27"/>
  <c r="H34" i="27" s="1"/>
  <c r="H33" i="27"/>
  <c r="F11" i="25"/>
  <c r="G29" i="25"/>
  <c r="I29" i="25" l="1"/>
  <c r="C9" i="21"/>
  <c r="H24" i="26" l="1"/>
  <c r="G32" i="26"/>
  <c r="G22" i="26"/>
  <c r="G19" i="26"/>
  <c r="H5" i="26" l="1"/>
  <c r="F5" i="26"/>
  <c r="G4" i="26"/>
  <c r="B4" i="26"/>
  <c r="A4" i="26"/>
  <c r="B1" i="26"/>
  <c r="H5" i="25" l="1"/>
  <c r="F5" i="25"/>
  <c r="G4" i="25"/>
  <c r="I17" i="25" s="1"/>
  <c r="D4" i="25"/>
  <c r="B4" i="25"/>
  <c r="A4" i="25"/>
  <c r="B1" i="25"/>
  <c r="G28" i="25" l="1"/>
  <c r="G27" i="25"/>
  <c r="G26" i="25"/>
  <c r="G17" i="25"/>
  <c r="I26" i="25"/>
  <c r="I27" i="25"/>
  <c r="I28" i="25"/>
  <c r="H5" i="15"/>
  <c r="F5" i="15"/>
  <c r="G4" i="15"/>
  <c r="D4" i="15"/>
  <c r="B4" i="15"/>
  <c r="A4" i="15"/>
  <c r="B1" i="15"/>
  <c r="H5" i="13"/>
  <c r="F5" i="13"/>
  <c r="G4" i="13"/>
  <c r="D4" i="13"/>
  <c r="B4" i="13"/>
  <c r="A4" i="13"/>
  <c r="B1" i="13"/>
  <c r="H5" i="14"/>
  <c r="F5" i="14"/>
  <c r="G4" i="14"/>
  <c r="D4" i="14"/>
  <c r="B4" i="14"/>
  <c r="G15" i="14" s="1"/>
  <c r="A4" i="14"/>
  <c r="B1" i="14"/>
  <c r="H5" i="23"/>
  <c r="F5" i="23"/>
  <c r="G4" i="23"/>
  <c r="D4" i="23"/>
  <c r="B4" i="23"/>
  <c r="A4" i="23"/>
  <c r="B1" i="23"/>
  <c r="H5" i="7"/>
  <c r="F5" i="7"/>
  <c r="G4" i="7"/>
  <c r="D4" i="7"/>
  <c r="B4" i="7"/>
  <c r="A4" i="7"/>
  <c r="B1" i="7"/>
  <c r="G17" i="15" l="1"/>
  <c r="J17" i="15"/>
  <c r="J15" i="14"/>
  <c r="M15" i="14"/>
  <c r="L40" i="13"/>
  <c r="G29" i="13"/>
  <c r="A16" i="13"/>
  <c r="A25" i="13"/>
  <c r="D40" i="13"/>
  <c r="A21" i="13"/>
  <c r="K29" i="13"/>
  <c r="A15" i="13"/>
  <c r="H40" i="13"/>
  <c r="A20" i="13"/>
  <c r="I29" i="8"/>
  <c r="J29" i="8"/>
  <c r="H5" i="24"/>
  <c r="F5" i="24"/>
  <c r="G4" i="24"/>
  <c r="D4" i="24"/>
  <c r="B4" i="24"/>
  <c r="A4" i="24"/>
  <c r="B1" i="24"/>
  <c r="H29" i="8" l="1"/>
  <c r="F29" i="24"/>
  <c r="B29" i="24"/>
  <c r="F26" i="24"/>
  <c r="B26" i="24"/>
  <c r="D14" i="7" l="1"/>
  <c r="I14" i="7" s="1"/>
  <c r="G14" i="7"/>
  <c r="I15" i="7"/>
  <c r="G15" i="7"/>
  <c r="G16" i="7"/>
  <c r="I17" i="7"/>
  <c r="G18" i="7"/>
  <c r="G19" i="7"/>
  <c r="D21" i="7"/>
  <c r="G22" i="7"/>
  <c r="G23" i="7"/>
  <c r="G24" i="7"/>
  <c r="G25" i="7"/>
  <c r="G26" i="7"/>
  <c r="G27" i="7"/>
  <c r="G28" i="7"/>
  <c r="I29" i="7"/>
  <c r="G30" i="7"/>
  <c r="G31" i="7"/>
  <c r="I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D14" i="23"/>
  <c r="I14" i="23" s="1"/>
  <c r="G14" i="23"/>
  <c r="I15" i="23"/>
  <c r="G15" i="23"/>
  <c r="G16" i="23"/>
  <c r="I17" i="23"/>
  <c r="D18" i="23"/>
  <c r="I18" i="23" s="1"/>
  <c r="G18" i="23"/>
  <c r="D19" i="23"/>
  <c r="I19" i="23" s="1"/>
  <c r="G19" i="23"/>
  <c r="D20" i="23"/>
  <c r="I20" i="23" s="1"/>
  <c r="G20" i="23"/>
  <c r="D21" i="23"/>
  <c r="D22" i="23"/>
  <c r="G22" i="23"/>
  <c r="D23" i="23"/>
  <c r="I23" i="23" s="1"/>
  <c r="G23" i="23"/>
  <c r="G24" i="23"/>
  <c r="G25" i="23"/>
  <c r="G27" i="23"/>
  <c r="G28" i="23"/>
  <c r="I29" i="23"/>
  <c r="D30" i="23"/>
  <c r="G30" i="23"/>
  <c r="G31" i="23"/>
  <c r="I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H18" i="14"/>
  <c r="K18" i="14"/>
  <c r="N18" i="14"/>
  <c r="H20" i="14"/>
  <c r="K20" i="14"/>
  <c r="N20" i="14"/>
  <c r="H23" i="14"/>
  <c r="N23" i="14"/>
  <c r="H24" i="14"/>
  <c r="K24" i="14"/>
  <c r="N24" i="14"/>
  <c r="H26" i="14"/>
  <c r="K26" i="14"/>
  <c r="N26" i="14"/>
  <c r="H34" i="14"/>
  <c r="K34" i="14"/>
  <c r="H15" i="13"/>
  <c r="I21" i="13"/>
  <c r="I22" i="13"/>
  <c r="L33" i="13"/>
  <c r="L35" i="13"/>
  <c r="L36" i="13"/>
  <c r="D42" i="13"/>
  <c r="E42" i="13"/>
  <c r="H42" i="13"/>
  <c r="I42" i="13"/>
  <c r="L42" i="13"/>
  <c r="M42" i="13"/>
  <c r="C3" i="8"/>
  <c r="H19" i="8"/>
  <c r="N19" i="8" s="1"/>
  <c r="I19" i="8"/>
  <c r="J19" i="8"/>
  <c r="P19" i="8" s="1"/>
  <c r="H27" i="8"/>
  <c r="I27" i="8"/>
  <c r="J27" i="8"/>
  <c r="G20" i="7"/>
  <c r="H37" i="8"/>
  <c r="J37" i="8"/>
  <c r="H43" i="8"/>
  <c r="I43" i="8"/>
  <c r="J43" i="8"/>
  <c r="H50" i="8"/>
  <c r="I50" i="8"/>
  <c r="J50" i="8"/>
  <c r="C3" i="9"/>
  <c r="H10" i="9"/>
  <c r="I10" i="9"/>
  <c r="C4" i="10"/>
  <c r="L10" i="10"/>
  <c r="G13" i="10"/>
  <c r="H13" i="10"/>
  <c r="I13" i="10"/>
  <c r="J13" i="10"/>
  <c r="K13" i="10"/>
  <c r="L15" i="10"/>
  <c r="L16" i="10"/>
  <c r="L17" i="10"/>
  <c r="L18" i="10"/>
  <c r="L20" i="10"/>
  <c r="G21" i="10"/>
  <c r="H21" i="10"/>
  <c r="I21" i="10"/>
  <c r="J21" i="10"/>
  <c r="K21" i="10"/>
  <c r="L23" i="10"/>
  <c r="L24" i="10"/>
  <c r="L25" i="10"/>
  <c r="L26" i="10"/>
  <c r="L27" i="10"/>
  <c r="L28" i="10"/>
  <c r="L29" i="10"/>
  <c r="G35" i="10"/>
  <c r="H35" i="10"/>
  <c r="I35" i="10"/>
  <c r="J35" i="10"/>
  <c r="K35" i="10"/>
  <c r="L37" i="10"/>
  <c r="L38" i="10"/>
  <c r="L39" i="10"/>
  <c r="L40" i="10"/>
  <c r="L42" i="10"/>
  <c r="G43" i="10"/>
  <c r="H43" i="10"/>
  <c r="I43" i="10"/>
  <c r="J43" i="10"/>
  <c r="K43" i="10"/>
  <c r="L45" i="10"/>
  <c r="L46" i="10"/>
  <c r="L47" i="10"/>
  <c r="L48" i="10"/>
  <c r="L49" i="10"/>
  <c r="L50" i="10"/>
  <c r="L51" i="10"/>
  <c r="G61" i="10"/>
  <c r="K33" i="13" s="1"/>
  <c r="H61" i="10"/>
  <c r="I61" i="10"/>
  <c r="G63" i="10"/>
  <c r="K35" i="13" s="1"/>
  <c r="H63" i="10"/>
  <c r="I63" i="10"/>
  <c r="G64" i="10"/>
  <c r="H64" i="10"/>
  <c r="I64" i="10"/>
  <c r="J68" i="10"/>
  <c r="J70" i="10"/>
  <c r="J71" i="10"/>
  <c r="G72" i="10"/>
  <c r="H72" i="10"/>
  <c r="I72" i="10"/>
  <c r="J75" i="10"/>
  <c r="J77" i="10"/>
  <c r="J78" i="10"/>
  <c r="G79" i="10"/>
  <c r="H79" i="10"/>
  <c r="I79" i="10"/>
  <c r="C3" i="11"/>
  <c r="G9" i="11"/>
  <c r="H9" i="11"/>
  <c r="H22" i="11" s="1"/>
  <c r="G15" i="11"/>
  <c r="K15" i="11" s="1"/>
  <c r="L15" i="11"/>
  <c r="G25" i="11"/>
  <c r="K25" i="11" s="1"/>
  <c r="G32" i="11"/>
  <c r="K32" i="11" s="1"/>
  <c r="G42" i="11"/>
  <c r="K42" i="11" s="1"/>
  <c r="H42" i="11"/>
  <c r="L42" i="11" s="1"/>
  <c r="G49" i="11"/>
  <c r="K49" i="11" s="1"/>
  <c r="H49" i="11"/>
  <c r="L49" i="11" s="1"/>
  <c r="C3" i="20"/>
  <c r="P14" i="20"/>
  <c r="Q14" i="20"/>
  <c r="P15" i="20"/>
  <c r="Q15" i="20"/>
  <c r="P16" i="20"/>
  <c r="Q16" i="20"/>
  <c r="P17" i="20"/>
  <c r="Q17" i="20"/>
  <c r="M49" i="20"/>
  <c r="N49" i="20"/>
  <c r="M50" i="20"/>
  <c r="N50" i="20"/>
  <c r="M51" i="20"/>
  <c r="N51" i="20"/>
  <c r="M52" i="20"/>
  <c r="N52" i="20"/>
  <c r="K63" i="20"/>
  <c r="K64" i="20"/>
  <c r="K65" i="20"/>
  <c r="K66" i="20"/>
  <c r="K71" i="20"/>
  <c r="K72" i="20"/>
  <c r="K73" i="20"/>
  <c r="K74" i="20"/>
  <c r="O87" i="20"/>
  <c r="P87" i="20"/>
  <c r="O88" i="20"/>
  <c r="P88" i="20"/>
  <c r="O89" i="20"/>
  <c r="P89" i="20"/>
  <c r="O90" i="20"/>
  <c r="P90" i="20"/>
  <c r="O91" i="20"/>
  <c r="P91" i="20"/>
  <c r="O92" i="20"/>
  <c r="P92" i="20"/>
  <c r="O96" i="20"/>
  <c r="P96" i="20"/>
  <c r="O97" i="20"/>
  <c r="P97" i="20"/>
  <c r="O98" i="20"/>
  <c r="P98" i="20"/>
  <c r="O99" i="20"/>
  <c r="P99" i="20"/>
  <c r="K110" i="20"/>
  <c r="K111" i="20"/>
  <c r="K112" i="20"/>
  <c r="K113" i="20"/>
  <c r="N153" i="20"/>
  <c r="O153" i="20"/>
  <c r="N154" i="20"/>
  <c r="O154" i="20"/>
  <c r="N161" i="20"/>
  <c r="O161" i="20"/>
  <c r="N162" i="20"/>
  <c r="O162" i="20"/>
  <c r="N192" i="20"/>
  <c r="O192" i="20"/>
  <c r="N193" i="20"/>
  <c r="O193" i="20"/>
  <c r="N194" i="20"/>
  <c r="O194" i="20"/>
  <c r="N195" i="20"/>
  <c r="O195" i="20"/>
  <c r="N196" i="20"/>
  <c r="O196" i="20"/>
  <c r="N197" i="20"/>
  <c r="O197" i="20"/>
  <c r="N198" i="20"/>
  <c r="O198" i="20"/>
  <c r="N199" i="20"/>
  <c r="O199" i="20"/>
  <c r="N200" i="20"/>
  <c r="O200" i="20"/>
  <c r="N201" i="20"/>
  <c r="O201" i="20"/>
  <c r="O227" i="20"/>
  <c r="O228" i="20"/>
  <c r="O229" i="20"/>
  <c r="O230" i="20"/>
  <c r="O235" i="20"/>
  <c r="O236" i="20"/>
  <c r="O237" i="20"/>
  <c r="O238" i="20"/>
  <c r="O239" i="20"/>
  <c r="O240" i="20"/>
  <c r="O241" i="20"/>
  <c r="O242" i="20"/>
  <c r="M266" i="20"/>
  <c r="M267" i="20"/>
  <c r="M268" i="20"/>
  <c r="M269" i="20"/>
  <c r="M274" i="20"/>
  <c r="M275" i="20"/>
  <c r="M276" i="20"/>
  <c r="M277" i="20"/>
  <c r="M278" i="20"/>
  <c r="M279" i="20"/>
  <c r="M280" i="20"/>
  <c r="M281" i="20"/>
  <c r="M282" i="20"/>
  <c r="M283" i="20"/>
  <c r="M284" i="20"/>
  <c r="M285" i="20"/>
  <c r="M286" i="20"/>
  <c r="M287" i="20"/>
  <c r="G310" i="20"/>
  <c r="G312" i="20" s="1"/>
  <c r="H310" i="20"/>
  <c r="H312" i="20" s="1"/>
  <c r="D51" i="7"/>
  <c r="J320" i="20"/>
  <c r="J321" i="20"/>
  <c r="M26" i="14" l="1"/>
  <c r="P50" i="8"/>
  <c r="J24" i="14"/>
  <c r="O43" i="8"/>
  <c r="J34" i="14"/>
  <c r="M10" i="9"/>
  <c r="J26" i="14"/>
  <c r="O50" i="8"/>
  <c r="G24" i="14"/>
  <c r="N43" i="8"/>
  <c r="M20" i="14"/>
  <c r="P27" i="8"/>
  <c r="J18" i="14"/>
  <c r="O19" i="8"/>
  <c r="K32" i="10"/>
  <c r="H35" i="14"/>
  <c r="L10" i="9"/>
  <c r="G26" i="14"/>
  <c r="N50" i="8"/>
  <c r="M23" i="14"/>
  <c r="O23" i="14" s="1"/>
  <c r="P37" i="8"/>
  <c r="J20" i="14"/>
  <c r="O27" i="8"/>
  <c r="H56" i="11"/>
  <c r="L56" i="11" s="1"/>
  <c r="M24" i="14"/>
  <c r="P43" i="8"/>
  <c r="G23" i="14"/>
  <c r="C12" i="24"/>
  <c r="E12" i="24" s="1"/>
  <c r="N37" i="8"/>
  <c r="G20" i="14"/>
  <c r="N27" i="8"/>
  <c r="L9" i="11"/>
  <c r="L22" i="11"/>
  <c r="K9" i="11"/>
  <c r="G22" i="11"/>
  <c r="K54" i="10"/>
  <c r="D28" i="7" s="1"/>
  <c r="I28" i="7" s="1"/>
  <c r="F351" i="20"/>
  <c r="F350" i="20"/>
  <c r="J61" i="10"/>
  <c r="G33" i="13" s="1"/>
  <c r="G15" i="13"/>
  <c r="J318" i="20"/>
  <c r="F14" i="20"/>
  <c r="F49" i="20"/>
  <c r="F63" i="20"/>
  <c r="F71" i="20"/>
  <c r="F89" i="20"/>
  <c r="F98" i="20"/>
  <c r="F110" i="20"/>
  <c r="F51" i="20"/>
  <c r="F73" i="20"/>
  <c r="F87" i="20"/>
  <c r="F112" i="20"/>
  <c r="F151" i="20"/>
  <c r="F17" i="20"/>
  <c r="F74" i="20"/>
  <c r="F88" i="20"/>
  <c r="F113" i="20"/>
  <c r="F15" i="20"/>
  <c r="F50" i="20"/>
  <c r="F64" i="20"/>
  <c r="F72" i="20"/>
  <c r="F90" i="20"/>
  <c r="F99" i="20"/>
  <c r="F111" i="20"/>
  <c r="F152" i="20"/>
  <c r="F16" i="20"/>
  <c r="F65" i="20"/>
  <c r="F91" i="20"/>
  <c r="F96" i="20"/>
  <c r="F52" i="20"/>
  <c r="F66" i="20"/>
  <c r="F92" i="20"/>
  <c r="F97" i="20"/>
  <c r="F159" i="20"/>
  <c r="F160" i="20"/>
  <c r="F156" i="20"/>
  <c r="F200" i="20"/>
  <c r="F196" i="20"/>
  <c r="F192" i="20"/>
  <c r="F271" i="20"/>
  <c r="F353" i="20"/>
  <c r="F284" i="20"/>
  <c r="F280" i="20"/>
  <c r="F276" i="20"/>
  <c r="F268" i="20"/>
  <c r="F229" i="20"/>
  <c r="F241" i="20"/>
  <c r="F237" i="20"/>
  <c r="F266" i="20"/>
  <c r="F235" i="20"/>
  <c r="F162" i="20"/>
  <c r="F195" i="20"/>
  <c r="F287" i="20"/>
  <c r="F275" i="20"/>
  <c r="F267" i="20"/>
  <c r="F240" i="20"/>
  <c r="F157" i="20"/>
  <c r="F201" i="20"/>
  <c r="F197" i="20"/>
  <c r="F193" i="20"/>
  <c r="F272" i="20"/>
  <c r="F352" i="20"/>
  <c r="F285" i="20"/>
  <c r="F281" i="20"/>
  <c r="F277" i="20"/>
  <c r="F269" i="20"/>
  <c r="F230" i="20"/>
  <c r="F242" i="20"/>
  <c r="F238" i="20"/>
  <c r="F161" i="20"/>
  <c r="F153" i="20"/>
  <c r="F198" i="20"/>
  <c r="F194" i="20"/>
  <c r="F263" i="20"/>
  <c r="F347" i="20"/>
  <c r="F286" i="20"/>
  <c r="F282" i="20"/>
  <c r="F278" i="20"/>
  <c r="F274" i="20"/>
  <c r="F227" i="20"/>
  <c r="F239" i="20"/>
  <c r="F154" i="20"/>
  <c r="F199" i="20"/>
  <c r="F264" i="20"/>
  <c r="F348" i="20"/>
  <c r="F283" i="20"/>
  <c r="F279" i="20"/>
  <c r="F228" i="20"/>
  <c r="F236" i="20"/>
  <c r="H28" i="8"/>
  <c r="H5" i="11"/>
  <c r="H82" i="10"/>
  <c r="G57" i="10"/>
  <c r="A32" i="10"/>
  <c r="G82" i="10"/>
  <c r="A33" i="10"/>
  <c r="A10" i="10"/>
  <c r="A11" i="10"/>
  <c r="J57" i="10"/>
  <c r="I82" i="10"/>
  <c r="A54" i="10"/>
  <c r="H57" i="10"/>
  <c r="I205" i="20"/>
  <c r="I22" i="20"/>
  <c r="H205" i="20"/>
  <c r="H22" i="20"/>
  <c r="G205" i="20"/>
  <c r="G22" i="20"/>
  <c r="H294" i="20"/>
  <c r="I131" i="20"/>
  <c r="G294" i="20"/>
  <c r="H131" i="20"/>
  <c r="F294" i="20"/>
  <c r="G131" i="20"/>
  <c r="H303" i="20"/>
  <c r="F165" i="20"/>
  <c r="F149" i="20"/>
  <c r="F108" i="20"/>
  <c r="F47" i="20"/>
  <c r="G340" i="20"/>
  <c r="F189" i="20"/>
  <c r="F93" i="20"/>
  <c r="F84" i="20"/>
  <c r="F11" i="20"/>
  <c r="J248" i="20"/>
  <c r="I33" i="20"/>
  <c r="H248" i="20"/>
  <c r="H33" i="20"/>
  <c r="F248" i="20"/>
  <c r="G33" i="20"/>
  <c r="F290" i="20"/>
  <c r="F245" i="20"/>
  <c r="F225" i="20"/>
  <c r="H117" i="20"/>
  <c r="F61" i="20"/>
  <c r="G303" i="20"/>
  <c r="F164" i="20"/>
  <c r="F148" i="20"/>
  <c r="F107" i="20"/>
  <c r="F46" i="20"/>
  <c r="H168" i="20"/>
  <c r="F233" i="20"/>
  <c r="F289" i="20"/>
  <c r="G117" i="20"/>
  <c r="F60" i="20"/>
  <c r="H326" i="20"/>
  <c r="F326" i="20"/>
  <c r="F190" i="20"/>
  <c r="F85" i="20"/>
  <c r="F232" i="20"/>
  <c r="I340" i="20"/>
  <c r="F12" i="20"/>
  <c r="I168" i="20"/>
  <c r="G168" i="20"/>
  <c r="F69" i="20"/>
  <c r="F244" i="20"/>
  <c r="F224" i="20"/>
  <c r="G326" i="20"/>
  <c r="F94" i="20"/>
  <c r="F68" i="20"/>
  <c r="H65" i="10"/>
  <c r="G39" i="11"/>
  <c r="K39" i="11" s="1"/>
  <c r="J28" i="8"/>
  <c r="P28" i="8" s="1"/>
  <c r="K35" i="14"/>
  <c r="D52" i="7"/>
  <c r="I52" i="7" s="1"/>
  <c r="J63" i="10"/>
  <c r="G35" i="13" s="1"/>
  <c r="J32" i="10"/>
  <c r="J54" i="10" s="1"/>
  <c r="D27" i="7" s="1"/>
  <c r="I27" i="7" s="1"/>
  <c r="H32" i="10"/>
  <c r="D25" i="23" s="1"/>
  <c r="I25" i="23" s="1"/>
  <c r="I13" i="9"/>
  <c r="H21" i="14"/>
  <c r="O20" i="14"/>
  <c r="H30" i="23"/>
  <c r="H33" i="13"/>
  <c r="I33" i="13" s="1"/>
  <c r="H36" i="13"/>
  <c r="I32" i="10"/>
  <c r="I54" i="10" s="1"/>
  <c r="D26" i="7" s="1"/>
  <c r="I26" i="7" s="1"/>
  <c r="G55" i="11"/>
  <c r="K55" i="11" s="1"/>
  <c r="H35" i="13"/>
  <c r="H23" i="13"/>
  <c r="L37" i="13"/>
  <c r="J72" i="10"/>
  <c r="H18" i="13"/>
  <c r="K36" i="13"/>
  <c r="M36" i="13" s="1"/>
  <c r="G65" i="10"/>
  <c r="K37" i="13" s="1"/>
  <c r="L43" i="10"/>
  <c r="G24" i="13" s="1"/>
  <c r="J79" i="10"/>
  <c r="H24" i="13"/>
  <c r="L35" i="10"/>
  <c r="G23" i="13" s="1"/>
  <c r="I23" i="14"/>
  <c r="L18" i="14"/>
  <c r="K21" i="14"/>
  <c r="G20" i="15"/>
  <c r="I20" i="15" s="1"/>
  <c r="J64" i="10"/>
  <c r="G36" i="13" s="1"/>
  <c r="H19" i="13"/>
  <c r="H22" i="23"/>
  <c r="H55" i="11"/>
  <c r="L55" i="11" s="1"/>
  <c r="L21" i="10"/>
  <c r="G19" i="13" s="1"/>
  <c r="L13" i="10"/>
  <c r="G18" i="13" s="1"/>
  <c r="I28" i="8"/>
  <c r="J42" i="13"/>
  <c r="H20" i="23"/>
  <c r="H18" i="23"/>
  <c r="H15" i="7"/>
  <c r="F42" i="13"/>
  <c r="M35" i="13"/>
  <c r="H19" i="23"/>
  <c r="O26" i="14"/>
  <c r="L24" i="14"/>
  <c r="I15" i="13"/>
  <c r="I26" i="14"/>
  <c r="I20" i="14"/>
  <c r="G26" i="23"/>
  <c r="M33" i="13"/>
  <c r="L34" i="14"/>
  <c r="I22" i="23"/>
  <c r="H15" i="23"/>
  <c r="H14" i="7"/>
  <c r="I37" i="8"/>
  <c r="N42" i="13"/>
  <c r="I30" i="23"/>
  <c r="H23" i="23"/>
  <c r="H14" i="23"/>
  <c r="I24" i="14"/>
  <c r="L26" i="14"/>
  <c r="L20" i="14"/>
  <c r="H51" i="7"/>
  <c r="I51" i="7"/>
  <c r="J20" i="15"/>
  <c r="L20" i="15" s="1"/>
  <c r="M21" i="14"/>
  <c r="O24" i="14"/>
  <c r="N27" i="14"/>
  <c r="N21" i="14"/>
  <c r="H51" i="8"/>
  <c r="N51" i="8" s="1"/>
  <c r="M18" i="14"/>
  <c r="O18" i="14" s="1"/>
  <c r="H13" i="9"/>
  <c r="L13" i="9" s="1"/>
  <c r="J51" i="8"/>
  <c r="G34" i="14"/>
  <c r="I34" i="14" s="1"/>
  <c r="G18" i="14"/>
  <c r="I18" i="14" s="1"/>
  <c r="G21" i="23"/>
  <c r="H21" i="23" s="1"/>
  <c r="I65" i="10"/>
  <c r="G32" i="10"/>
  <c r="H27" i="14"/>
  <c r="K23" i="14"/>
  <c r="G21" i="7"/>
  <c r="H21" i="7" s="1"/>
  <c r="G56" i="11" l="1"/>
  <c r="K56" i="11" s="1"/>
  <c r="K22" i="11"/>
  <c r="H54" i="10"/>
  <c r="D25" i="7" s="1"/>
  <c r="I25" i="7" s="1"/>
  <c r="D19" i="7"/>
  <c r="I19" i="7" s="1"/>
  <c r="C11" i="24"/>
  <c r="E11" i="24" s="1"/>
  <c r="N28" i="8"/>
  <c r="N52" i="8" s="1"/>
  <c r="M27" i="14"/>
  <c r="P51" i="8"/>
  <c r="P52" i="8" s="1"/>
  <c r="J21" i="14"/>
  <c r="O28" i="8"/>
  <c r="I19" i="9"/>
  <c r="M13" i="9"/>
  <c r="J21" i="15"/>
  <c r="L21" i="15" s="1"/>
  <c r="G21" i="15"/>
  <c r="I21" i="15" s="1"/>
  <c r="J22" i="15"/>
  <c r="L22" i="15" s="1"/>
  <c r="G22" i="15"/>
  <c r="I22" i="15" s="1"/>
  <c r="L5" i="11"/>
  <c r="J5" i="11"/>
  <c r="I51" i="8"/>
  <c r="O37" i="8"/>
  <c r="L32" i="10"/>
  <c r="I348" i="20"/>
  <c r="H348" i="20"/>
  <c r="J348" i="20"/>
  <c r="G348" i="20"/>
  <c r="J35" i="14"/>
  <c r="L35" i="14" s="1"/>
  <c r="H19" i="7"/>
  <c r="M37" i="13"/>
  <c r="G347" i="20"/>
  <c r="I347" i="20"/>
  <c r="J347" i="20"/>
  <c r="H347" i="20"/>
  <c r="J232" i="20"/>
  <c r="N232" i="20"/>
  <c r="I232" i="20"/>
  <c r="H232" i="20"/>
  <c r="P232" i="20"/>
  <c r="G232" i="20"/>
  <c r="K232" i="20"/>
  <c r="O232" i="20"/>
  <c r="M232" i="20"/>
  <c r="L232" i="20"/>
  <c r="H233" i="20"/>
  <c r="L233" i="20"/>
  <c r="P233" i="20"/>
  <c r="K233" i="20"/>
  <c r="N233" i="20"/>
  <c r="I233" i="20"/>
  <c r="M233" i="20"/>
  <c r="G233" i="20"/>
  <c r="O233" i="20"/>
  <c r="J233" i="20"/>
  <c r="I264" i="20"/>
  <c r="M264" i="20"/>
  <c r="H264" i="20"/>
  <c r="G264" i="20"/>
  <c r="J264" i="20"/>
  <c r="L264" i="20"/>
  <c r="K264" i="20"/>
  <c r="J271" i="20"/>
  <c r="L271" i="20"/>
  <c r="G271" i="20"/>
  <c r="K271" i="20"/>
  <c r="I271" i="20"/>
  <c r="M271" i="20"/>
  <c r="H271" i="20"/>
  <c r="H263" i="20"/>
  <c r="L263" i="20"/>
  <c r="G263" i="20"/>
  <c r="I263" i="20"/>
  <c r="M263" i="20"/>
  <c r="K263" i="20"/>
  <c r="J263" i="20"/>
  <c r="J224" i="20"/>
  <c r="N224" i="20"/>
  <c r="I224" i="20"/>
  <c r="L224" i="20"/>
  <c r="G224" i="20"/>
  <c r="G244" i="20" s="1"/>
  <c r="K224" i="20"/>
  <c r="K244" i="20" s="1"/>
  <c r="O224" i="20"/>
  <c r="O244" i="20" s="1"/>
  <c r="M224" i="20"/>
  <c r="M244" i="20" s="1"/>
  <c r="H224" i="20"/>
  <c r="P224" i="20"/>
  <c r="H225" i="20"/>
  <c r="L225" i="20"/>
  <c r="P225" i="20"/>
  <c r="G225" i="20"/>
  <c r="O225" i="20"/>
  <c r="J225" i="20"/>
  <c r="I225" i="20"/>
  <c r="M225" i="20"/>
  <c r="K225" i="20"/>
  <c r="N225" i="20"/>
  <c r="G272" i="20"/>
  <c r="K272" i="20"/>
  <c r="M272" i="20"/>
  <c r="H272" i="20"/>
  <c r="L272" i="20"/>
  <c r="J272" i="20"/>
  <c r="I272" i="20"/>
  <c r="N189" i="20"/>
  <c r="K189" i="20"/>
  <c r="H189" i="20"/>
  <c r="I189" i="20"/>
  <c r="G189" i="20"/>
  <c r="L189" i="20"/>
  <c r="O189" i="20"/>
  <c r="J189" i="20"/>
  <c r="I190" i="20"/>
  <c r="O190" i="20"/>
  <c r="K190" i="20"/>
  <c r="G190" i="20"/>
  <c r="J190" i="20"/>
  <c r="H190" i="20"/>
  <c r="N190" i="20"/>
  <c r="L190" i="20"/>
  <c r="I68" i="20"/>
  <c r="G68" i="20"/>
  <c r="H68" i="20"/>
  <c r="K68" i="20"/>
  <c r="J68" i="20"/>
  <c r="I12" i="20"/>
  <c r="M12" i="20"/>
  <c r="Q12" i="20"/>
  <c r="G12" i="20"/>
  <c r="O12" i="20"/>
  <c r="J12" i="20"/>
  <c r="H12" i="20"/>
  <c r="L12" i="20"/>
  <c r="P12" i="20"/>
  <c r="K12" i="20"/>
  <c r="N12" i="20"/>
  <c r="G11" i="20"/>
  <c r="L11" i="20"/>
  <c r="P11" i="20"/>
  <c r="J11" i="20"/>
  <c r="M11" i="20"/>
  <c r="I11" i="20"/>
  <c r="K11" i="20"/>
  <c r="O11" i="20"/>
  <c r="N11" i="20"/>
  <c r="H11" i="20"/>
  <c r="Q11" i="20"/>
  <c r="G149" i="20"/>
  <c r="K149" i="20"/>
  <c r="O149" i="20"/>
  <c r="M149" i="20"/>
  <c r="H149" i="20"/>
  <c r="J149" i="20"/>
  <c r="N149" i="20"/>
  <c r="D42" i="23" s="1"/>
  <c r="I42" i="23" s="1"/>
  <c r="I149" i="20"/>
  <c r="L149" i="20"/>
  <c r="H148" i="20"/>
  <c r="L148" i="20"/>
  <c r="J148" i="20"/>
  <c r="I148" i="20"/>
  <c r="G148" i="20"/>
  <c r="D41" i="7" s="1"/>
  <c r="H41" i="7" s="1"/>
  <c r="K148" i="20"/>
  <c r="O148" i="20"/>
  <c r="N148" i="20"/>
  <c r="M148" i="20"/>
  <c r="I93" i="20"/>
  <c r="M93" i="20"/>
  <c r="K93" i="20"/>
  <c r="H93" i="20"/>
  <c r="G93" i="20"/>
  <c r="L93" i="20"/>
  <c r="P93" i="20"/>
  <c r="O93" i="20"/>
  <c r="J93" i="20"/>
  <c r="N93" i="20"/>
  <c r="G108" i="20"/>
  <c r="K108" i="20"/>
  <c r="J108" i="20"/>
  <c r="I108" i="20"/>
  <c r="H108" i="20"/>
  <c r="J156" i="20"/>
  <c r="N156" i="20"/>
  <c r="L156" i="20"/>
  <c r="K156" i="20"/>
  <c r="I156" i="20"/>
  <c r="M156" i="20"/>
  <c r="H156" i="20"/>
  <c r="G156" i="20"/>
  <c r="O156" i="20"/>
  <c r="I46" i="20"/>
  <c r="N46" i="20"/>
  <c r="L46" i="20"/>
  <c r="J46" i="20"/>
  <c r="H46" i="20"/>
  <c r="M46" i="20"/>
  <c r="G46" i="20"/>
  <c r="K46" i="20"/>
  <c r="H85" i="20"/>
  <c r="L85" i="20"/>
  <c r="P85" i="20"/>
  <c r="J85" i="20"/>
  <c r="M85" i="20"/>
  <c r="G85" i="20"/>
  <c r="K85" i="20"/>
  <c r="O85" i="20"/>
  <c r="N85" i="20"/>
  <c r="I85" i="20"/>
  <c r="H60" i="20"/>
  <c r="G60" i="20"/>
  <c r="K60" i="20"/>
  <c r="J60" i="20"/>
  <c r="I60" i="20"/>
  <c r="G94" i="20"/>
  <c r="L94" i="20"/>
  <c r="P94" i="20"/>
  <c r="H94" i="20"/>
  <c r="K94" i="20"/>
  <c r="O94" i="20"/>
  <c r="I94" i="20"/>
  <c r="J94" i="20"/>
  <c r="N94" i="20"/>
  <c r="M94" i="20"/>
  <c r="H69" i="20"/>
  <c r="J69" i="20"/>
  <c r="I69" i="20"/>
  <c r="G69" i="20"/>
  <c r="K69" i="20"/>
  <c r="H107" i="20"/>
  <c r="J107" i="20"/>
  <c r="I107" i="20"/>
  <c r="G107" i="20"/>
  <c r="K107" i="20"/>
  <c r="G61" i="20"/>
  <c r="K61" i="20"/>
  <c r="I61" i="20"/>
  <c r="H61" i="20"/>
  <c r="J61" i="20"/>
  <c r="J84" i="20"/>
  <c r="N84" i="20"/>
  <c r="L84" i="20"/>
  <c r="G84" i="20"/>
  <c r="O84" i="20"/>
  <c r="I84" i="20"/>
  <c r="M84" i="20"/>
  <c r="H84" i="20"/>
  <c r="P84" i="20"/>
  <c r="K84" i="20"/>
  <c r="J47" i="20"/>
  <c r="N47" i="20"/>
  <c r="K47" i="20"/>
  <c r="I47" i="20"/>
  <c r="M47" i="20"/>
  <c r="H47" i="20"/>
  <c r="L47" i="20"/>
  <c r="G47" i="20"/>
  <c r="I157" i="20"/>
  <c r="M157" i="20"/>
  <c r="K157" i="20"/>
  <c r="J157" i="20"/>
  <c r="H157" i="20"/>
  <c r="H165" i="20" s="1"/>
  <c r="L157" i="20"/>
  <c r="G157" i="20"/>
  <c r="O157" i="20"/>
  <c r="N157" i="20"/>
  <c r="I35" i="13"/>
  <c r="G21" i="14"/>
  <c r="I21" i="14" s="1"/>
  <c r="I19" i="13"/>
  <c r="D27" i="23"/>
  <c r="I27" i="23" s="1"/>
  <c r="L21" i="14"/>
  <c r="H26" i="7"/>
  <c r="K36" i="14"/>
  <c r="G20" i="13"/>
  <c r="D22" i="7"/>
  <c r="D23" i="7"/>
  <c r="I23" i="7" s="1"/>
  <c r="I24" i="13"/>
  <c r="H52" i="7"/>
  <c r="I23" i="13"/>
  <c r="H37" i="13"/>
  <c r="I36" i="13"/>
  <c r="D20" i="7"/>
  <c r="I20" i="7" s="1"/>
  <c r="D26" i="23"/>
  <c r="I26" i="23" s="1"/>
  <c r="J65" i="10"/>
  <c r="G37" i="13" s="1"/>
  <c r="I18" i="13"/>
  <c r="D28" i="23"/>
  <c r="I28" i="23" s="1"/>
  <c r="K23" i="15"/>
  <c r="I52" i="8"/>
  <c r="J23" i="14"/>
  <c r="L23" i="14" s="1"/>
  <c r="K27" i="14"/>
  <c r="O27" i="14"/>
  <c r="H27" i="7"/>
  <c r="H28" i="7"/>
  <c r="H23" i="7"/>
  <c r="G35" i="14"/>
  <c r="I35" i="14" s="1"/>
  <c r="H19" i="9"/>
  <c r="L19" i="9" s="1"/>
  <c r="H36" i="14"/>
  <c r="O21" i="14"/>
  <c r="N28" i="14"/>
  <c r="H20" i="13"/>
  <c r="D24" i="23"/>
  <c r="G54" i="10"/>
  <c r="D18" i="7"/>
  <c r="G27" i="14"/>
  <c r="G28" i="14" s="1"/>
  <c r="H52" i="8"/>
  <c r="J52" i="8"/>
  <c r="M28" i="14"/>
  <c r="H28" i="14"/>
  <c r="I25" i="9" l="1"/>
  <c r="M19" i="9"/>
  <c r="K37" i="14"/>
  <c r="J36" i="14"/>
  <c r="L36" i="14" s="1"/>
  <c r="H59" i="11"/>
  <c r="D31" i="23" s="1"/>
  <c r="J27" i="14"/>
  <c r="J28" i="14" s="1"/>
  <c r="O51" i="8"/>
  <c r="O52" i="8" s="1"/>
  <c r="H27" i="23"/>
  <c r="D34" i="23"/>
  <c r="I34" i="23" s="1"/>
  <c r="D46" i="23"/>
  <c r="I46" i="23" s="1"/>
  <c r="I245" i="20"/>
  <c r="H244" i="20"/>
  <c r="D47" i="7" s="1"/>
  <c r="I47" i="7" s="1"/>
  <c r="I289" i="20"/>
  <c r="M290" i="20"/>
  <c r="D50" i="23" s="1"/>
  <c r="H50" i="23" s="1"/>
  <c r="D34" i="7"/>
  <c r="I34" i="7" s="1"/>
  <c r="L165" i="20"/>
  <c r="I164" i="20"/>
  <c r="J245" i="20"/>
  <c r="L245" i="20"/>
  <c r="J289" i="20"/>
  <c r="M165" i="20"/>
  <c r="D39" i="23"/>
  <c r="H39" i="23" s="1"/>
  <c r="D38" i="23"/>
  <c r="H38" i="23" s="1"/>
  <c r="O164" i="20"/>
  <c r="J164" i="20"/>
  <c r="D40" i="7"/>
  <c r="I40" i="7" s="1"/>
  <c r="D33" i="7"/>
  <c r="H33" i="7" s="1"/>
  <c r="D33" i="23"/>
  <c r="I33" i="23" s="1"/>
  <c r="D45" i="7"/>
  <c r="H45" i="7" s="1"/>
  <c r="D46" i="7"/>
  <c r="I46" i="7" s="1"/>
  <c r="N245" i="20"/>
  <c r="L244" i="20"/>
  <c r="G289" i="20"/>
  <c r="D49" i="7" s="1"/>
  <c r="H49" i="7" s="1"/>
  <c r="M289" i="20"/>
  <c r="D50" i="7" s="1"/>
  <c r="H50" i="7" s="1"/>
  <c r="J290" i="20"/>
  <c r="I290" i="20"/>
  <c r="M245" i="20"/>
  <c r="G245" i="20"/>
  <c r="P244" i="20"/>
  <c r="D48" i="7" s="1"/>
  <c r="I48" i="7" s="1"/>
  <c r="N244" i="20"/>
  <c r="H289" i="20"/>
  <c r="K290" i="20"/>
  <c r="H290" i="20"/>
  <c r="P245" i="20"/>
  <c r="J244" i="20"/>
  <c r="L290" i="20"/>
  <c r="K245" i="20"/>
  <c r="O245" i="20"/>
  <c r="H245" i="20"/>
  <c r="I244" i="20"/>
  <c r="K289" i="20"/>
  <c r="L289" i="20"/>
  <c r="G290" i="20"/>
  <c r="D49" i="23" s="1"/>
  <c r="I45" i="7"/>
  <c r="D36" i="7"/>
  <c r="I165" i="20"/>
  <c r="D42" i="7"/>
  <c r="D45" i="23"/>
  <c r="D36" i="23"/>
  <c r="H36" i="23" s="1"/>
  <c r="H46" i="23"/>
  <c r="D38" i="7"/>
  <c r="H38" i="7" s="1"/>
  <c r="D40" i="23"/>
  <c r="H40" i="23" s="1"/>
  <c r="D44" i="7"/>
  <c r="N164" i="20"/>
  <c r="I39" i="23"/>
  <c r="I41" i="7"/>
  <c r="K165" i="20"/>
  <c r="D39" i="7"/>
  <c r="H42" i="23"/>
  <c r="O165" i="20"/>
  <c r="J165" i="20"/>
  <c r="D35" i="23"/>
  <c r="D37" i="23"/>
  <c r="H164" i="20"/>
  <c r="L164" i="20"/>
  <c r="D43" i="23"/>
  <c r="G165" i="20"/>
  <c r="D44" i="23"/>
  <c r="N165" i="20"/>
  <c r="G164" i="20"/>
  <c r="D43" i="7"/>
  <c r="D37" i="7"/>
  <c r="M164" i="20"/>
  <c r="D35" i="7"/>
  <c r="K164" i="20"/>
  <c r="D41" i="23"/>
  <c r="K28" i="14"/>
  <c r="L28" i="14" s="1"/>
  <c r="I50" i="23"/>
  <c r="I37" i="13"/>
  <c r="H26" i="23"/>
  <c r="I20" i="13"/>
  <c r="I22" i="7"/>
  <c r="H22" i="7"/>
  <c r="H28" i="23"/>
  <c r="H20" i="7"/>
  <c r="H34" i="23"/>
  <c r="H46" i="7"/>
  <c r="I40" i="23"/>
  <c r="O28" i="14"/>
  <c r="I18" i="7"/>
  <c r="H18" i="7"/>
  <c r="H24" i="23"/>
  <c r="I24" i="23"/>
  <c r="H37" i="14"/>
  <c r="G36" i="14"/>
  <c r="I36" i="14" s="1"/>
  <c r="H25" i="9"/>
  <c r="H25" i="13"/>
  <c r="L54" i="10"/>
  <c r="G25" i="13" s="1"/>
  <c r="D24" i="7"/>
  <c r="I28" i="14"/>
  <c r="I27" i="14"/>
  <c r="C15" i="24" l="1"/>
  <c r="E15" i="24" s="1"/>
  <c r="L25" i="9"/>
  <c r="H34" i="7"/>
  <c r="M25" i="9"/>
  <c r="D16" i="23"/>
  <c r="J37" i="14"/>
  <c r="L37" i="14" s="1"/>
  <c r="I29" i="9"/>
  <c r="M29" i="9" s="1"/>
  <c r="I38" i="23"/>
  <c r="G57" i="11"/>
  <c r="I31" i="23"/>
  <c r="H31" i="23"/>
  <c r="J23" i="15"/>
  <c r="L23" i="15" s="1"/>
  <c r="L59" i="11"/>
  <c r="L27" i="14"/>
  <c r="H33" i="23"/>
  <c r="I33" i="7"/>
  <c r="I38" i="7"/>
  <c r="H40" i="7"/>
  <c r="I50" i="7"/>
  <c r="I49" i="7"/>
  <c r="H47" i="7"/>
  <c r="D48" i="23"/>
  <c r="H49" i="23"/>
  <c r="I49" i="23"/>
  <c r="H48" i="7"/>
  <c r="D47" i="23"/>
  <c r="I36" i="23"/>
  <c r="H42" i="7"/>
  <c r="I42" i="7"/>
  <c r="H45" i="23"/>
  <c r="I45" i="23"/>
  <c r="I36" i="7"/>
  <c r="H36" i="7"/>
  <c r="I43" i="23"/>
  <c r="H43" i="23"/>
  <c r="I39" i="7"/>
  <c r="H39" i="7"/>
  <c r="H35" i="7"/>
  <c r="I35" i="7"/>
  <c r="H37" i="23"/>
  <c r="I37" i="23"/>
  <c r="H37" i="7"/>
  <c r="I37" i="7"/>
  <c r="I44" i="23"/>
  <c r="H44" i="23"/>
  <c r="H41" i="23"/>
  <c r="I41" i="23"/>
  <c r="I44" i="7"/>
  <c r="H44" i="7"/>
  <c r="I35" i="23"/>
  <c r="H35" i="23"/>
  <c r="H43" i="7"/>
  <c r="I43" i="7"/>
  <c r="E16" i="24"/>
  <c r="I24" i="7"/>
  <c r="H24" i="7"/>
  <c r="G37" i="14"/>
  <c r="I37" i="14" s="1"/>
  <c r="H29" i="9"/>
  <c r="L29" i="9" s="1"/>
  <c r="D16" i="7"/>
  <c r="I25" i="13"/>
  <c r="D30" i="7" l="1"/>
  <c r="K57" i="11"/>
  <c r="I16" i="23"/>
  <c r="H16" i="23"/>
  <c r="H23" i="15"/>
  <c r="H30" i="7"/>
  <c r="I30" i="7"/>
  <c r="G59" i="11"/>
  <c r="K59" i="11" s="1"/>
  <c r="I47" i="23"/>
  <c r="H47" i="23"/>
  <c r="I48" i="23"/>
  <c r="H48" i="23"/>
  <c r="F15" i="24"/>
  <c r="G15" i="24" s="1"/>
  <c r="H15" i="24" s="1"/>
  <c r="F11" i="24"/>
  <c r="G11" i="24" s="1"/>
  <c r="H11" i="24" s="1"/>
  <c r="F13" i="24"/>
  <c r="G13" i="24" s="1"/>
  <c r="H13" i="24" s="1"/>
  <c r="F12" i="24"/>
  <c r="G12" i="24" s="1"/>
  <c r="H12" i="24" s="1"/>
  <c r="F14" i="24"/>
  <c r="G14" i="24" s="1"/>
  <c r="H14" i="24" s="1"/>
  <c r="H16" i="7"/>
  <c r="I16" i="7" s="1"/>
  <c r="G23" i="15" l="1"/>
  <c r="I23" i="15"/>
  <c r="D31" i="7"/>
  <c r="H16" i="24"/>
  <c r="H17" i="24" s="1"/>
  <c r="I31" i="7" l="1"/>
  <c r="H31" i="7"/>
  <c r="H18" i="24"/>
  <c r="H19" i="24" s="1"/>
  <c r="H38" i="26" l="1"/>
  <c r="F10" i="25"/>
  <c r="A24" i="24"/>
  <c r="I71" i="25" l="1"/>
  <c r="G71" i="25" s="1"/>
  <c r="I75" i="25"/>
  <c r="G75" i="25" s="1"/>
  <c r="I79" i="25"/>
  <c r="G79" i="25" s="1"/>
  <c r="I65" i="25"/>
  <c r="G65" i="25" s="1"/>
  <c r="I59" i="25"/>
  <c r="G59" i="25" s="1"/>
  <c r="I52" i="25"/>
  <c r="G52" i="25" s="1"/>
  <c r="I56" i="25"/>
  <c r="G56" i="25" s="1"/>
  <c r="I46" i="25"/>
  <c r="G46" i="25" s="1"/>
  <c r="I34" i="25"/>
  <c r="G34" i="25" s="1"/>
  <c r="I38" i="25"/>
  <c r="G38" i="25" s="1"/>
  <c r="I70" i="25"/>
  <c r="G70" i="25" s="1"/>
  <c r="I74" i="25"/>
  <c r="G74" i="25" s="1"/>
  <c r="I78" i="25"/>
  <c r="I64" i="25"/>
  <c r="G64" i="25" s="1"/>
  <c r="I58" i="25"/>
  <c r="G58" i="25" s="1"/>
  <c r="I51" i="25"/>
  <c r="G51" i="25" s="1"/>
  <c r="I55" i="25"/>
  <c r="G55" i="25" s="1"/>
  <c r="I45" i="25"/>
  <c r="G45" i="25" s="1"/>
  <c r="I33" i="25"/>
  <c r="G33" i="25" s="1"/>
  <c r="I37" i="25"/>
  <c r="G37" i="25" s="1"/>
  <c r="I41" i="25"/>
  <c r="G41" i="25" s="1"/>
  <c r="I72" i="25"/>
  <c r="G72" i="25" s="1"/>
  <c r="I76" i="25"/>
  <c r="G76" i="25" s="1"/>
  <c r="I80" i="25"/>
  <c r="G80" i="25" s="1"/>
  <c r="I66" i="25"/>
  <c r="G66" i="25" s="1"/>
  <c r="I60" i="25"/>
  <c r="G60" i="25" s="1"/>
  <c r="I53" i="25"/>
  <c r="G53" i="25" s="1"/>
  <c r="I43" i="25"/>
  <c r="G43" i="25" s="1"/>
  <c r="I47" i="25"/>
  <c r="G47" i="25" s="1"/>
  <c r="I35" i="25"/>
  <c r="G35" i="25" s="1"/>
  <c r="I39" i="25"/>
  <c r="G39" i="25" s="1"/>
  <c r="I69" i="25"/>
  <c r="G69" i="25" s="1"/>
  <c r="I73" i="25"/>
  <c r="G73" i="25" s="1"/>
  <c r="I77" i="25"/>
  <c r="G77" i="25" s="1"/>
  <c r="I63" i="25"/>
  <c r="G63" i="25" s="1"/>
  <c r="I67" i="25"/>
  <c r="G67" i="25" s="1"/>
  <c r="I61" i="25"/>
  <c r="G61" i="25" s="1"/>
  <c r="I54" i="25"/>
  <c r="G54" i="25" s="1"/>
  <c r="I44" i="25"/>
  <c r="G44" i="25" s="1"/>
  <c r="I48" i="25"/>
  <c r="G48" i="25" s="1"/>
  <c r="I36" i="25"/>
  <c r="G36" i="25" s="1"/>
  <c r="I40" i="25"/>
  <c r="G40" i="25" s="1"/>
  <c r="G78" i="25"/>
</calcChain>
</file>

<file path=xl/comments1.xml><?xml version="1.0" encoding="utf-8"?>
<comments xmlns="http://schemas.openxmlformats.org/spreadsheetml/2006/main">
  <authors>
    <author>Будник Ю.В.</author>
  </authors>
  <commentList>
    <comment ref="B4" authorId="0" shapeId="0">
      <text>
        <r>
          <rPr>
            <b/>
            <sz val="8"/>
            <color indexed="81"/>
            <rFont val="Tahoma"/>
            <family val="2"/>
            <charset val="204"/>
          </rPr>
          <t>проверяемый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Кашина Ф.</author>
    <author>TECHNO</author>
  </authors>
  <commentList>
    <comment ref="E19" authorId="0" shapeId="0">
      <text>
        <r>
          <rPr>
            <sz val="8"/>
            <color indexed="81"/>
            <rFont val="Tahoma"/>
            <family val="2"/>
            <charset val="204"/>
          </rPr>
          <t>статью, связанную с уменьшением, вводить со знаком "-"</t>
        </r>
      </text>
    </comment>
    <comment ref="E24" authorId="0" shapeId="0">
      <text>
        <r>
          <rPr>
            <sz val="8"/>
            <color indexed="81"/>
            <rFont val="Tahoma"/>
            <family val="2"/>
            <charset val="204"/>
          </rPr>
          <t>статью, связанную с уменьшением, вводить со знаком "-"</t>
        </r>
      </text>
    </comment>
    <comment ref="E42" authorId="1" shapeId="0">
      <text>
        <r>
          <rPr>
            <b/>
            <sz val="8"/>
            <color indexed="81"/>
            <rFont val="Tahoma"/>
            <family val="2"/>
            <charset val="204"/>
          </rPr>
          <t>- Сумма фин.вложений должна быть за вычетом фактич. затрат по выкупу собств.акций у акционеров;
- Сумма ДЗ должна быть за вычетом задолженности участников по взносам в УК.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42" authorId="1" shapeId="0">
      <text>
        <r>
          <rPr>
            <b/>
            <sz val="8"/>
            <color indexed="81"/>
            <rFont val="Tahoma"/>
            <family val="2"/>
            <charset val="204"/>
          </rPr>
          <t>- Сумма фин.вложений должна быть за вычетом фактич. затрат по выкупу собств.акций у акционеров;
- Сумма ДЗ должна быть за вычетом задолженности участников по взносам в УК.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M42" authorId="1" shapeId="0">
      <text>
        <r>
          <rPr>
            <b/>
            <sz val="8"/>
            <color indexed="81"/>
            <rFont val="Tahoma"/>
            <family val="2"/>
            <charset val="204"/>
          </rPr>
          <t>- Сумма фин.вложений должна быть за вычетом фактич. затрат по выкупу собств.акций у акционеров;
- Сумма ДЗ должна быть за вычетом задолженности участников по взносам в УК.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TECHNO</author>
  </authors>
  <commentList>
    <comment ref="G12" authorId="0" shapeId="0">
      <text>
        <r>
          <rPr>
            <sz val="8"/>
            <color indexed="81"/>
            <rFont val="Tahoma"/>
            <family val="2"/>
            <charset val="204"/>
          </rPr>
          <t xml:space="preserve">данная строка вводится с отчетности за 2012 год
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  <charset val="204"/>
          </rPr>
          <t>данная строка вводится с отчетности за 2012 год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BDO</author>
    <author>TECHNO</author>
  </authors>
  <commentList>
    <comment ref="F9" authorId="0" shapeId="0">
      <text>
        <r>
          <rPr>
            <b/>
            <sz val="8"/>
            <color indexed="81"/>
            <rFont val="Tahoma"/>
            <family val="2"/>
            <charset val="204"/>
          </rPr>
          <t>Статья связанная с расходом  вводить со знаком " +"</t>
        </r>
      </text>
    </comment>
    <comment ref="H9" authorId="1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9" authorId="1" shapeId="0">
      <text>
        <r>
          <rPr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J9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K9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L9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M9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F11" authorId="0" shapeId="0">
      <text>
        <r>
          <rPr>
            <b/>
            <sz val="8"/>
            <color indexed="81"/>
            <rFont val="Tahoma"/>
            <family val="2"/>
            <charset val="204"/>
          </rPr>
          <t>Статья связанная с расходом  вводить со знаком " +"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  <charset val="204"/>
          </rPr>
          <t>Статья связанная с расходом  вводить со знаком " +"</t>
        </r>
      </text>
    </comment>
    <comment ref="F16" authorId="0" shapeId="0">
      <text>
        <r>
          <rPr>
            <b/>
            <sz val="8"/>
            <color indexed="81"/>
            <rFont val="Tahoma"/>
            <family val="2"/>
            <charset val="204"/>
          </rPr>
          <t>Статья связанная с расходом  вводить со знаком " -"</t>
        </r>
      </text>
    </comment>
    <comment ref="F18" authorId="0" shapeId="0">
      <text>
        <r>
          <rPr>
            <b/>
            <sz val="8"/>
            <color indexed="81"/>
            <rFont val="Tahoma"/>
            <family val="2"/>
            <charset val="204"/>
          </rPr>
          <t>Статья связанная с расходом  вводить со знаком " -"</t>
        </r>
      </text>
    </comment>
    <comment ref="H20" authorId="1" shapeId="0">
      <text>
        <r>
          <rPr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I20" authorId="1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0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K20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L20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M20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H22" authorId="1" shapeId="0">
      <text>
        <r>
          <rPr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I22" authorId="1" shapeId="0">
      <text>
        <r>
          <rPr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J22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K22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L22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M22" authorId="1" shapeId="0">
      <text>
        <r>
          <rPr>
            <sz val="10"/>
            <rFont val="Arial Cyr"/>
            <charset val="204"/>
          </rPr>
          <t xml:space="preserve">значение показателя вводить со знаком "-"
</t>
        </r>
      </text>
    </comment>
    <comment ref="H24" authorId="1" shapeId="0">
      <text>
        <r>
          <rPr>
            <sz val="8"/>
            <color indexed="81"/>
            <rFont val="Tahoma"/>
            <family val="2"/>
            <charset val="204"/>
          </rPr>
          <t>значение показателя вводить со знаком "-"
(если это расход)</t>
        </r>
      </text>
    </comment>
    <comment ref="I24" authorId="1" shapeId="0">
      <text>
        <r>
          <rPr>
            <sz val="8"/>
            <color indexed="81"/>
            <rFont val="Tahoma"/>
            <family val="2"/>
            <charset val="204"/>
          </rPr>
          <t>значение показателя вводить со знаком "-"
(если это расход)</t>
        </r>
      </text>
    </comment>
    <comment ref="J24" authorId="1" shapeId="0">
      <text>
        <r>
          <rPr>
            <sz val="10"/>
            <rFont val="Arial Cyr"/>
            <charset val="204"/>
          </rPr>
          <t>значение показателя вводить со знаком "-"
(если это расход)</t>
        </r>
      </text>
    </comment>
    <comment ref="K24" authorId="1" shapeId="0">
      <text>
        <r>
          <rPr>
            <sz val="10"/>
            <rFont val="Arial Cyr"/>
            <charset val="204"/>
          </rPr>
          <t>значение показателя вводить со знаком "-"
(если это расход)</t>
        </r>
      </text>
    </comment>
    <comment ref="L24" authorId="1" shapeId="0">
      <text>
        <r>
          <rPr>
            <sz val="10"/>
            <rFont val="Arial Cyr"/>
            <charset val="204"/>
          </rPr>
          <t>значение показателя вводить со знаком "-"
(если это расход)</t>
        </r>
      </text>
    </comment>
    <comment ref="M24" authorId="1" shapeId="0">
      <text>
        <r>
          <rPr>
            <sz val="10"/>
            <rFont val="Arial Cyr"/>
            <charset val="204"/>
          </rPr>
          <t>значение показателя вводить со знаком "-"
(если это расход)</t>
        </r>
      </text>
    </comment>
  </commentList>
</comments>
</file>

<file path=xl/comments5.xml><?xml version="1.0" encoding="utf-8"?>
<comments xmlns="http://schemas.openxmlformats.org/spreadsheetml/2006/main">
  <authors>
    <author>TECHNO</author>
    <author>Кашина Ф.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21" authorId="1" shapeId="0">
      <text>
        <r>
          <rPr>
            <sz val="8"/>
            <color indexed="81"/>
            <rFont val="Tahoma"/>
            <family val="2"/>
            <charset val="204"/>
          </rPr>
          <t>статью, связанную с уменьшением, вводить со знаком "-"</t>
        </r>
      </text>
    </comment>
    <comment ref="K23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5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26" authorId="0" shapeId="0">
      <text>
        <r>
          <rPr>
            <b/>
            <sz val="8"/>
            <color indexed="81"/>
            <rFont val="Tahoma"/>
            <family val="2"/>
            <charset val="204"/>
          </rPr>
          <t>TECHNO:</t>
        </r>
        <r>
          <rPr>
            <sz val="8"/>
            <color indexed="81"/>
            <rFont val="Tahoma"/>
            <family val="2"/>
            <charset val="204"/>
          </rPr>
          <t xml:space="preserve">
значения вводить со знаком "-"</t>
        </r>
      </text>
    </comment>
    <comment ref="G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9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43" authorId="1" shapeId="0">
      <text>
        <r>
          <rPr>
            <sz val="8"/>
            <color indexed="81"/>
            <rFont val="Tahoma"/>
            <family val="2"/>
            <charset val="204"/>
          </rPr>
          <t>статью, связанную с уменьшением, вводить со знаком "-"</t>
        </r>
      </text>
    </comment>
    <comment ref="K45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4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4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4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4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48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49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5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68" authorId="0" shapeId="0">
      <text>
        <r>
          <rPr>
            <b/>
            <sz val="8"/>
            <color indexed="81"/>
            <rFont val="Tahoma"/>
            <family val="2"/>
            <charset val="204"/>
          </rPr>
          <t>убыток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68" authorId="0" shapeId="0">
      <text>
        <r>
          <rPr>
            <b/>
            <sz val="8"/>
            <color indexed="81"/>
            <rFont val="Tahoma"/>
            <family val="2"/>
            <charset val="204"/>
          </rPr>
          <t>убыток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TECHNO</author>
  </authors>
  <commentList>
    <comment ref="G1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7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17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17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17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1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1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1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1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9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19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19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19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2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20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20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20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20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22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22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22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22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3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3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3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5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35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35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35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6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J36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K36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L36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</text>
    </comment>
    <comment ref="H3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7" authorId="0" shapeId="0">
      <text>
        <r>
          <rPr>
            <sz val="10"/>
            <rFont val="Arial Cyr"/>
            <charset val="204"/>
          </rPr>
          <t>значение вводить со знаком "-"</t>
        </r>
      </text>
    </comment>
    <comment ref="J37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K37" authorId="0" shapeId="0">
      <text>
        <r>
          <rPr>
            <sz val="10"/>
            <rFont val="Arial Cyr"/>
            <charset val="204"/>
          </rPr>
          <t>значение вводить со знаком "-"</t>
        </r>
      </text>
    </comment>
    <comment ref="L37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3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3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38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51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J51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K51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L51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G52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2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52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J52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K52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L52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G53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3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53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J53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K53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L53" authorId="0" shapeId="0">
      <text>
        <r>
          <rPr>
            <sz val="10"/>
            <rFont val="Arial Cyr"/>
            <charset val="204"/>
          </rPr>
          <t xml:space="preserve">значение вводить со знаком "-"
</t>
        </r>
      </text>
    </comment>
    <comment ref="G5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5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J5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K5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  <comment ref="L54" authorId="0" shapeId="0">
      <text>
        <r>
          <rPr>
            <sz val="10"/>
            <rFont val="Arial Cyr"/>
            <charset val="204"/>
          </rPr>
          <t xml:space="preserve">значения показателей вводить со знаком "-"
</t>
        </r>
      </text>
    </comment>
  </commentList>
</comments>
</file>

<file path=xl/comments7.xml><?xml version="1.0" encoding="utf-8"?>
<comments xmlns="http://schemas.openxmlformats.org/spreadsheetml/2006/main">
  <authors>
    <author>TECHNO</author>
  </authors>
  <commentList>
    <comment ref="H1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4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4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4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5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5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5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5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5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5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5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6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6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6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6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6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6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6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6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7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7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7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7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8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8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8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8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8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8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L8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8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9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L9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9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L9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9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L9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9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9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H9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9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H9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9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H9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9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9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9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показателя вводить со знаком "-"
</t>
        </r>
      </text>
    </comment>
    <comment ref="I11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1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1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1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1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1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11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1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12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2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G1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5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6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6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6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2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2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3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3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4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4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значение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5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5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5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6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7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8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8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8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199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199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199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00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00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00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значения вводить со знаком "-"</t>
        </r>
      </text>
    </comment>
    <comment ref="H20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0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показателя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01" authorId="0" shapeId="0">
      <text>
        <r>
          <rPr>
            <b/>
            <sz val="8"/>
            <color indexed="81"/>
            <rFont val="Tahoma"/>
            <family val="2"/>
            <charset val="204"/>
          </rPr>
          <t>значение вводить со знаком "-"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2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2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2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2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2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2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2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2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2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2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2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3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3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3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3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3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3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24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4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4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4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4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4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4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P24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6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6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6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6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6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6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6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6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68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6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6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69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7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7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74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7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7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75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8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8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86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J2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2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L287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2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2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H32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2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50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51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52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353" authorId="0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значения показателей вводить со знаком "-"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Аудитор</author>
  </authors>
  <commentList>
    <comment ref="H19" authorId="0" shapeId="0">
      <text>
        <r>
          <rPr>
            <b/>
            <sz val="9"/>
            <color indexed="81"/>
            <rFont val="Tahoma"/>
            <charset val="1"/>
          </rPr>
          <t>Аудитор:</t>
        </r>
        <r>
          <rPr>
            <sz val="9"/>
            <color indexed="81"/>
            <rFont val="Tahoma"/>
            <charset val="1"/>
          </rPr>
          <t xml:space="preserve">
Должен быть равен УС в отчете!!!</t>
        </r>
      </text>
    </comment>
  </commentList>
</comments>
</file>

<file path=xl/comments9.xml><?xml version="1.0" encoding="utf-8"?>
<comments xmlns="http://schemas.openxmlformats.org/spreadsheetml/2006/main">
  <authors>
    <author>Аудитор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Аудитор:</t>
        </r>
        <r>
          <rPr>
            <sz val="9"/>
            <color indexed="81"/>
            <rFont val="Tahoma"/>
            <charset val="1"/>
          </rPr>
          <t xml:space="preserve">
Значение берётся автоматически с файла "C2-1". Если не обновилось, обновить вручную.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204"/>
          </rPr>
          <t>Аудитор:</t>
        </r>
        <r>
          <rPr>
            <sz val="9"/>
            <color indexed="81"/>
            <rFont val="Tahoma"/>
            <family val="2"/>
            <charset val="204"/>
          </rPr>
          <t xml:space="preserve">
Проставить часы!</t>
        </r>
      </text>
    </comment>
  </commentList>
</comments>
</file>

<file path=xl/sharedStrings.xml><?xml version="1.0" encoding="utf-8"?>
<sst xmlns="http://schemas.openxmlformats.org/spreadsheetml/2006/main" count="1656" uniqueCount="780">
  <si>
    <t>Организация</t>
  </si>
  <si>
    <t>Бухгалтерский баланс</t>
  </si>
  <si>
    <t>Актив</t>
  </si>
  <si>
    <t>Код показателя</t>
  </si>
  <si>
    <t>I. ВНЕОБОРОТНЫЕ АКТИВЫ</t>
  </si>
  <si>
    <t>Нематериальные активы</t>
  </si>
  <si>
    <t>Основные средства</t>
  </si>
  <si>
    <t>Доходные вложения в материальные ценности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</si>
  <si>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</si>
  <si>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</si>
  <si>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</si>
  <si>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</si>
  <si>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Запасы</t>
  </si>
  <si>
    <t>Налог на добавленную стоимость по приобретенным ценностям</t>
  </si>
  <si>
    <t>Прочие оборотные активы</t>
  </si>
  <si>
    <t>ИТОГО по разделу II</t>
  </si>
  <si>
    <t>Пассив</t>
  </si>
  <si>
    <t xml:space="preserve">III. КАПИТАЛ И РЕЗЕРВЫ </t>
  </si>
  <si>
    <t>Уставный капитал</t>
  </si>
  <si>
    <t>Собственные акции, выкупленные у акционеров</t>
  </si>
  <si>
    <t>Добавочный капитал</t>
  </si>
  <si>
    <t>Резервный капитал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</si>
  <si>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</si>
  <si>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</si>
  <si>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</si>
  <si>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Отложенные налоговые обязательства</t>
  </si>
  <si>
    <t>ИТОГО по разделу IV</t>
  </si>
  <si>
    <t>V. КРАТКОСРОЧНЫЕ ОБЯЗАТЕЛЬСТВА</t>
  </si>
  <si>
    <t>Кредиторская задолженность</t>
  </si>
  <si>
    <t>Доходы будущих периодов</t>
  </si>
  <si>
    <t>Наименование показателя</t>
  </si>
  <si>
    <t>Код</t>
  </si>
  <si>
    <t>Статьи отчета</t>
  </si>
  <si>
    <t>х</t>
  </si>
  <si>
    <t>Валовая прибыль</t>
  </si>
  <si>
    <t>Коммерческие расходы</t>
  </si>
  <si>
    <t>Управленческие расходы</t>
  </si>
  <si>
    <t>Проценты к получению</t>
  </si>
  <si>
    <t>Проценты к уплате</t>
  </si>
  <si>
    <t>Доходы от участия в других организациях</t>
  </si>
  <si>
    <t>Прибыль (убыток) до налогообложения</t>
  </si>
  <si>
    <t xml:space="preserve">Текущий налог на прибыль </t>
  </si>
  <si>
    <t>Базовая прибыль (убыток) на одну акцию</t>
  </si>
  <si>
    <t>Разводненная прибыль (убыток) на одну акцию</t>
  </si>
  <si>
    <t>Отчет об изменениях капитала</t>
  </si>
  <si>
    <t>Итого</t>
  </si>
  <si>
    <t>(предыдущий год)</t>
  </si>
  <si>
    <t xml:space="preserve">     реорганизация юридического лица</t>
  </si>
  <si>
    <t>(отчетный год)</t>
  </si>
  <si>
    <t>Поступило</t>
  </si>
  <si>
    <t>440</t>
  </si>
  <si>
    <t>Отчет о движении денежных средств</t>
  </si>
  <si>
    <t>Прочие доходы</t>
  </si>
  <si>
    <t>отчетного периода</t>
  </si>
  <si>
    <t xml:space="preserve">Величина влияния изменений курса </t>
  </si>
  <si>
    <t>иностранной валюты по отношению к рублю</t>
  </si>
  <si>
    <t>Выбыло</t>
  </si>
  <si>
    <t xml:space="preserve">      в том числе:</t>
  </si>
  <si>
    <t xml:space="preserve">     в том числе:</t>
  </si>
  <si>
    <t>Всего</t>
  </si>
  <si>
    <t>СПРАВОЧНО</t>
  </si>
  <si>
    <t>Финансовые вложения</t>
  </si>
  <si>
    <t>Отчисления на социальные нужды</t>
  </si>
  <si>
    <t>Бюджетные кредиты - всего</t>
  </si>
  <si>
    <t>Наименование</t>
  </si>
  <si>
    <t>Строка</t>
  </si>
  <si>
    <t>Столбец</t>
  </si>
  <si>
    <t>Значение</t>
  </si>
  <si>
    <t>Отклонение</t>
  </si>
  <si>
    <t>абсолютное</t>
  </si>
  <si>
    <t>относительное</t>
  </si>
  <si>
    <t>Форма №2</t>
  </si>
  <si>
    <t>Форма №1</t>
  </si>
  <si>
    <t>Форма №3</t>
  </si>
  <si>
    <t>Уставный капитал на начало года</t>
  </si>
  <si>
    <t>Добавочный капитал на начало года</t>
  </si>
  <si>
    <t>Резервный капитал на начало года</t>
  </si>
  <si>
    <t>Нераспределенная прибыль на начало года</t>
  </si>
  <si>
    <t>Уставный капитал на конец года</t>
  </si>
  <si>
    <t>Добавочный капитал на конец года</t>
  </si>
  <si>
    <t>Резервный капитал на конец года</t>
  </si>
  <si>
    <t>Нераспределенная прибыль на конец года</t>
  </si>
  <si>
    <t>Форма №4</t>
  </si>
  <si>
    <t>Форма №5</t>
  </si>
  <si>
    <t>Дата</t>
  </si>
  <si>
    <t>Тестирование форм № 1 и 2 на наличие арифметических ошибок</t>
  </si>
  <si>
    <t>БУХГАЛТЕРСКИЙ БАЛАНС</t>
  </si>
  <si>
    <t>по данным клиента</t>
  </si>
  <si>
    <t>по данным теста</t>
  </si>
  <si>
    <t>отклонения</t>
  </si>
  <si>
    <t>ИТОГО по разделу I "Внеоборотные активы"</t>
  </si>
  <si>
    <t>ИТОГО по разделу II "Оборотные активы"</t>
  </si>
  <si>
    <t>АКТИВ</t>
  </si>
  <si>
    <t>ИТОГО по разделу III "Капитал и резервы"</t>
  </si>
  <si>
    <t>ИТОГО по разделу IV "Долгосрочные обязательства"</t>
  </si>
  <si>
    <t>ИТОГО по разделу V "Краткосрочные обязательства"</t>
  </si>
  <si>
    <t>ПАССИВ</t>
  </si>
  <si>
    <t>БАЛАНС</t>
  </si>
  <si>
    <t>Прибыль (убыток) от продаж</t>
  </si>
  <si>
    <t>Чистая прибыль (убыток) отчетного периода</t>
  </si>
  <si>
    <t>Клиент</t>
  </si>
  <si>
    <t>Договор</t>
  </si>
  <si>
    <t>Тестирование формы № 3 на наличие арифметических ошибок</t>
  </si>
  <si>
    <t>ОТЧЕТ ОБ ИЗМЕНЕНИЯХ КАПИТАЛА</t>
  </si>
  <si>
    <t>Отклонения</t>
  </si>
  <si>
    <t>Итого по данным клиента</t>
  </si>
  <si>
    <t>Итого по данным теста</t>
  </si>
  <si>
    <t>Тестирование формы № 4 на наличие арифметических ошибок</t>
  </si>
  <si>
    <t>ОТЧЕТ О ДВИЖЕНИИ ДЕНЕЖНЫХ СРЕДСТВ</t>
  </si>
  <si>
    <t>На начало года</t>
  </si>
  <si>
    <t>На конец года</t>
  </si>
  <si>
    <t>Взаимоувязка показателей отчётности</t>
  </si>
  <si>
    <t>Помеченные ячейки сверить с данными из отчетности Клиента</t>
  </si>
  <si>
    <t>Тестирование формы № 4 и № 5 на наличие арифметических ошибок</t>
  </si>
  <si>
    <t>Прочие расходы</t>
  </si>
  <si>
    <t>Комментарий</t>
  </si>
  <si>
    <t xml:space="preserve">     реорганизации юридического лица</t>
  </si>
  <si>
    <t>Подготовил</t>
  </si>
  <si>
    <t>Полученные - всего</t>
  </si>
  <si>
    <t>Выданные - всего</t>
  </si>
  <si>
    <t>за</t>
  </si>
  <si>
    <t>АААА</t>
  </si>
  <si>
    <t>Период</t>
  </si>
  <si>
    <t xml:space="preserve">Проверил </t>
  </si>
  <si>
    <t>Программа аудита:</t>
  </si>
  <si>
    <t xml:space="preserve">Стандарты учета </t>
  </si>
  <si>
    <t>РСБУ</t>
  </si>
  <si>
    <t>Лист</t>
  </si>
  <si>
    <t>Комментарии</t>
  </si>
  <si>
    <t>Инфо</t>
  </si>
  <si>
    <r>
      <t xml:space="preserve">Заполните данные по проекту  
</t>
    </r>
    <r>
      <rPr>
        <sz val="8"/>
        <color indexed="49"/>
        <rFont val="Trebuchet MS"/>
        <family val="2"/>
        <charset val="204"/>
      </rPr>
      <t/>
    </r>
  </si>
  <si>
    <t>Проверка увязки показателей отчетности</t>
  </si>
  <si>
    <t>Результаты исследований и разработок</t>
  </si>
  <si>
    <t xml:space="preserve">Дебиторская задолженность </t>
  </si>
  <si>
    <t xml:space="preserve">БАЛАНС </t>
  </si>
  <si>
    <t>Уставный капитал (складочныйкапитал, уставный фонд, вклады товарищей)</t>
  </si>
  <si>
    <t>Переоценка внеоборотных активов</t>
  </si>
  <si>
    <t>Добавочный капитал (без переоценки)</t>
  </si>
  <si>
    <t>Заемные средства</t>
  </si>
  <si>
    <t>Прочие обязательства</t>
  </si>
  <si>
    <t>ИТОГО по разделу V</t>
  </si>
  <si>
    <t xml:space="preserve">Выручка </t>
  </si>
  <si>
    <t>2110</t>
  </si>
  <si>
    <t>Себестоимость продаж</t>
  </si>
  <si>
    <t>2120</t>
  </si>
  <si>
    <t>Валовая прибыль (убыток)</t>
  </si>
  <si>
    <t>2100</t>
  </si>
  <si>
    <t>2210</t>
  </si>
  <si>
    <t>2220</t>
  </si>
  <si>
    <t>2200</t>
  </si>
  <si>
    <t>в т.ч. постоянные налоговые обязательства (активы)</t>
  </si>
  <si>
    <t>Изменение отложенных налоговых обязательств</t>
  </si>
  <si>
    <t>Изменение отложенных налоговых активов</t>
  </si>
  <si>
    <t>Прочее</t>
  </si>
  <si>
    <t xml:space="preserve">Чистая прибыль  (убыток)  </t>
  </si>
  <si>
    <t>Результат от переоценки внеоборотных активов, не включаемый в чистую прибыль (убыток) периода</t>
  </si>
  <si>
    <t>Результат от прочих операций, не включаемый в чистую прибыль (убыток) периода</t>
  </si>
  <si>
    <t>Совокупный финансовый результат периода</t>
  </si>
  <si>
    <t>2310</t>
  </si>
  <si>
    <t>2320</t>
  </si>
  <si>
    <t>2330</t>
  </si>
  <si>
    <t>2340</t>
  </si>
  <si>
    <t>2350</t>
  </si>
  <si>
    <t>2300</t>
  </si>
  <si>
    <t>2410</t>
  </si>
  <si>
    <t>2421</t>
  </si>
  <si>
    <t>2430</t>
  </si>
  <si>
    <t>2450</t>
  </si>
  <si>
    <t>2460</t>
  </si>
  <si>
    <t>2400</t>
  </si>
  <si>
    <t>Увеличение капитала - всего:</t>
  </si>
  <si>
    <t>в том числе:</t>
  </si>
  <si>
    <t xml:space="preserve">     чистая прибыль</t>
  </si>
  <si>
    <t xml:space="preserve">     переоценка имущества</t>
  </si>
  <si>
    <t xml:space="preserve">    доходы, относящиеся непосредственно на увеличение капитала</t>
  </si>
  <si>
    <t xml:space="preserve">     дополнительный выпуск акций</t>
  </si>
  <si>
    <t xml:space="preserve">     увеличение номинальной стоимости акций</t>
  </si>
  <si>
    <t xml:space="preserve">     доходы, относящиеся непосредственно на увеличение капитала</t>
  </si>
  <si>
    <t>Уменьшение капитала - всего:</t>
  </si>
  <si>
    <t xml:space="preserve">     уменьшения номинальной стоимости акций</t>
  </si>
  <si>
    <t xml:space="preserve">     уменьшение количества акций</t>
  </si>
  <si>
    <t>Изменение добавочного капитала</t>
  </si>
  <si>
    <t>Изменение резервного капитала</t>
  </si>
  <si>
    <t xml:space="preserve">    чистая прибыль</t>
  </si>
  <si>
    <t xml:space="preserve">    переоценка имущества</t>
  </si>
  <si>
    <t xml:space="preserve">     уменьшение номинальной стоимости акций</t>
  </si>
  <si>
    <t>3100</t>
  </si>
  <si>
    <t>3210</t>
  </si>
  <si>
    <t>3211</t>
  </si>
  <si>
    <t>3212</t>
  </si>
  <si>
    <t>3213</t>
  </si>
  <si>
    <t>3214</t>
  </si>
  <si>
    <t>3215</t>
  </si>
  <si>
    <t>3216</t>
  </si>
  <si>
    <t xml:space="preserve">    убыток</t>
  </si>
  <si>
    <t xml:space="preserve">     расходы, относящиеся непосредственно на уменьшение капитала</t>
  </si>
  <si>
    <t>3220</t>
  </si>
  <si>
    <t>3221</t>
  </si>
  <si>
    <t>3222</t>
  </si>
  <si>
    <t>3223</t>
  </si>
  <si>
    <t xml:space="preserve">     дивиденды</t>
  </si>
  <si>
    <t>3224</t>
  </si>
  <si>
    <t>3225</t>
  </si>
  <si>
    <t>3226</t>
  </si>
  <si>
    <t>3227</t>
  </si>
  <si>
    <t>3230</t>
  </si>
  <si>
    <t>3240</t>
  </si>
  <si>
    <t>3200</t>
  </si>
  <si>
    <t>3310</t>
  </si>
  <si>
    <t xml:space="preserve">     убыток</t>
  </si>
  <si>
    <t>3314</t>
  </si>
  <si>
    <t>3315</t>
  </si>
  <si>
    <t>3316</t>
  </si>
  <si>
    <t>3320</t>
  </si>
  <si>
    <t>3321</t>
  </si>
  <si>
    <t>3322</t>
  </si>
  <si>
    <t>3323</t>
  </si>
  <si>
    <t>3324</t>
  </si>
  <si>
    <t>3325</t>
  </si>
  <si>
    <t>3326</t>
  </si>
  <si>
    <t>3300</t>
  </si>
  <si>
    <t>3340</t>
  </si>
  <si>
    <t>2. Корректировки в связи с изменением учетной политики и исправлением ошибок</t>
  </si>
  <si>
    <t>за счет иных факторов</t>
  </si>
  <si>
    <t>Капитал - всего</t>
  </si>
  <si>
    <t>до корректировок</t>
  </si>
  <si>
    <t>изменением учетной политики</t>
  </si>
  <si>
    <t>исправлением ошибок</t>
  </si>
  <si>
    <t>после корректировок</t>
  </si>
  <si>
    <t>нераспределенная прибыль (непокрытый убыток):</t>
  </si>
  <si>
    <t>корректировка в связи с:</t>
  </si>
  <si>
    <t>другие статьи капитала, по которым осуществлялись корректировки:</t>
  </si>
  <si>
    <t>(по статьям)</t>
  </si>
  <si>
    <t>за счет чистой прибыли (убытка)</t>
  </si>
  <si>
    <t>1. Движение капитала</t>
  </si>
  <si>
    <t>3. Чистые активы</t>
  </si>
  <si>
    <t>Чистые активы</t>
  </si>
  <si>
    <t>4110</t>
  </si>
  <si>
    <t>4111</t>
  </si>
  <si>
    <t>4112</t>
  </si>
  <si>
    <t>прочие поступления</t>
  </si>
  <si>
    <t xml:space="preserve">   от продажи продукции, товаров, работ и услуг</t>
  </si>
  <si>
    <t xml:space="preserve">   прочие поступления</t>
  </si>
  <si>
    <t>4113</t>
  </si>
  <si>
    <t>4120</t>
  </si>
  <si>
    <t>4121</t>
  </si>
  <si>
    <t>4122</t>
  </si>
  <si>
    <t>4123</t>
  </si>
  <si>
    <t>4124</t>
  </si>
  <si>
    <t>4100</t>
  </si>
  <si>
    <t>4210</t>
  </si>
  <si>
    <t>4211</t>
  </si>
  <si>
    <t>4212</t>
  </si>
  <si>
    <t>4213</t>
  </si>
  <si>
    <t>4220</t>
  </si>
  <si>
    <t>4221</t>
  </si>
  <si>
    <t>4223</t>
  </si>
  <si>
    <t xml:space="preserve">  в том числе:</t>
  </si>
  <si>
    <t>1. Нематериальные активы и расходы на научно-исследовательские, опытно-конструкторские и технологические работы (НИОКР)</t>
  </si>
  <si>
    <t>1.1. Наличие и движение нематериальных активов</t>
  </si>
  <si>
    <t>первоначальная стоимость</t>
  </si>
  <si>
    <t>накопленная амортизация и убытки от обесценения</t>
  </si>
  <si>
    <t>Начислено амортизации</t>
  </si>
  <si>
    <t>Убыток от обесценения</t>
  </si>
  <si>
    <t>Переоценка</t>
  </si>
  <si>
    <t>Изменения за период</t>
  </si>
  <si>
    <t>На конец периода</t>
  </si>
  <si>
    <t>Нематериальные активы - всего</t>
  </si>
  <si>
    <t xml:space="preserve">   в том числе:</t>
  </si>
  <si>
    <t>(вид нематериальных активов)</t>
  </si>
  <si>
    <t>и т.д.</t>
  </si>
  <si>
    <t>накопленная амортизация</t>
  </si>
  <si>
    <t>ВСЕГО</t>
  </si>
  <si>
    <t>1.2. Первоначальная стоимость активов, созданных самой организацией</t>
  </si>
  <si>
    <t>1.3. Нематериальные активы с полностью погашенной стоимостью</t>
  </si>
  <si>
    <t>1.4. Наличие и движение результатов НИОКР</t>
  </si>
  <si>
    <t>часть стоимости,списанной на расходы</t>
  </si>
  <si>
    <t>поступило</t>
  </si>
  <si>
    <t>часть стоимости, списанной на расходы</t>
  </si>
  <si>
    <t>Часть стоимости, списанная на расходы за период</t>
  </si>
  <si>
    <t>НИОКР - всего</t>
  </si>
  <si>
    <t>(объект, группа объектов)</t>
  </si>
  <si>
    <t>1.5. Незаконченные и неоформленные НИОКР и незаконченные операции по приобретению нематериальных активов</t>
  </si>
  <si>
    <t>затраты за период</t>
  </si>
  <si>
    <t>списано затрат как не давших положительного результата</t>
  </si>
  <si>
    <t>принято к учету в качестве нематериальных активов или НИОКР</t>
  </si>
  <si>
    <t>Затраты по незаконченным исследованиям и разработкам - всего</t>
  </si>
  <si>
    <t>незаконченные операции по приобретению нематериальных активов - всего</t>
  </si>
  <si>
    <t>2. Основные средства</t>
  </si>
  <si>
    <t>2.1. Наличие и движение основных средств</t>
  </si>
  <si>
    <t xml:space="preserve">накопленная амортизация </t>
  </si>
  <si>
    <t xml:space="preserve">накопленная амортизация  </t>
  </si>
  <si>
    <t>Основные средства (без учета доходных вложений в материальные ценности) - всего</t>
  </si>
  <si>
    <t>(группа основных средств)</t>
  </si>
  <si>
    <t>Учтено в составе доходных вложений в материальные ценности  - всего</t>
  </si>
  <si>
    <t>2.2. Незавершенные капитальные вложения</t>
  </si>
  <si>
    <t>списано</t>
  </si>
  <si>
    <t>принято к учету в качестве основных средств или увеличена стоимость</t>
  </si>
  <si>
    <t>Незавершенное строительство и незаконченные операции по приобретению, модернизации и т.п. основных средств - всего</t>
  </si>
  <si>
    <t>(объект основных средств)</t>
  </si>
  <si>
    <t>Уменьшение стоимости объектов основных средств в результате частичной ликвидации - всего:</t>
  </si>
  <si>
    <t>Увеличение стоимости объектов основных средств в результате достройки, дооборудования, реконструкции - всего</t>
  </si>
  <si>
    <t>2.3. Изменение стоимости основных средств в результате достройки, дооборудования, реконструкции и частичной ликвидации</t>
  </si>
  <si>
    <t>2.4. Иное использование основных средств</t>
  </si>
  <si>
    <t>Переданные в аренду основные средства, числящиеся за балансом</t>
  </si>
  <si>
    <t>Объекты недвижимости, принятые в эксплуатацию и фактически используемые, находящиеся в процессе государственной регистрации</t>
  </si>
  <si>
    <t>Основные средства, переведенные на консервацию</t>
  </si>
  <si>
    <t>Полученные в аренду основные средства, числящиеся на балансе</t>
  </si>
  <si>
    <t>Полученные в аренду основные средства, числящиеся за балансом</t>
  </si>
  <si>
    <t>Переданные в аренду основные средства, числящиеся на балансе</t>
  </si>
  <si>
    <t>Иное использование основных средств (залог и др.)</t>
  </si>
  <si>
    <t>3. Финансовые вложения</t>
  </si>
  <si>
    <t>3.1. Наличие и движение финансовых вложений</t>
  </si>
  <si>
    <t>накопленная корректировка</t>
  </si>
  <si>
    <t>выбыло (погашено)</t>
  </si>
  <si>
    <t>начисление процентов (включая доведение первоначальной стоимости до номинальной)</t>
  </si>
  <si>
    <t>текущей рыночной стоимости (убытков от обесценения)</t>
  </si>
  <si>
    <t>Долгосрочные - всего</t>
  </si>
  <si>
    <t>(группа, вид)</t>
  </si>
  <si>
    <t>Краткосрочные - всего</t>
  </si>
  <si>
    <t>Финансовых вложений - итого</t>
  </si>
  <si>
    <t>3.2. Иное использование финансовых вложений</t>
  </si>
  <si>
    <t>Финансовые вложения,переданные третьим лицам (кроме продажи), - всего</t>
  </si>
  <si>
    <t>Иное использование финансовых вложений</t>
  </si>
  <si>
    <t>Финансовые вложения, находящиеся в залоге, - всего</t>
  </si>
  <si>
    <t xml:space="preserve">  (группы, виды)</t>
  </si>
  <si>
    <t xml:space="preserve"> (группы, виды)</t>
  </si>
  <si>
    <t>4. Запасы</t>
  </si>
  <si>
    <t>4.1. Наличие и движение запасов</t>
  </si>
  <si>
    <t>себестоимость</t>
  </si>
  <si>
    <t>величина резерва под снижение стоимости</t>
  </si>
  <si>
    <t>поступление и затраты</t>
  </si>
  <si>
    <t xml:space="preserve">выбыло </t>
  </si>
  <si>
    <t>резерв под снижение стоимости</t>
  </si>
  <si>
    <t>убытков от снижения стоимости</t>
  </si>
  <si>
    <t>оборот запасов между их группами (видами)</t>
  </si>
  <si>
    <t>Запасы - всего</t>
  </si>
  <si>
    <t>4.2. Запасы в залоге</t>
  </si>
  <si>
    <t xml:space="preserve">  (группа, вид)</t>
  </si>
  <si>
    <t>Запасы, находящиеся в залоге по договору, - всего</t>
  </si>
  <si>
    <t xml:space="preserve"> (группа, вид)</t>
  </si>
  <si>
    <t>Запасы, не оплаченные на отчетную дату, - всего</t>
  </si>
  <si>
    <t>5.1. Наличие и движение дебиторской задолженности</t>
  </si>
  <si>
    <t>величина резерва по сомнительным долгам</t>
  </si>
  <si>
    <t>поступление</t>
  </si>
  <si>
    <t>в результате хозяйственных операций (сумма долга по сделке операции)</t>
  </si>
  <si>
    <t>причитающиеся проценты, штрафы и иные начисления</t>
  </si>
  <si>
    <t>выбыло</t>
  </si>
  <si>
    <t>погашение</t>
  </si>
  <si>
    <t>списание на финансовый результат</t>
  </si>
  <si>
    <t>восстановление резерва</t>
  </si>
  <si>
    <t>перевод из долго-в краткосрочную задолженность</t>
  </si>
  <si>
    <t>учтенная по условиям договора</t>
  </si>
  <si>
    <t>(вид)</t>
  </si>
  <si>
    <t>Долгосрочная дебиторская задолженность - всего</t>
  </si>
  <si>
    <t>Краткосрочная дебиторская задолженность - всего</t>
  </si>
  <si>
    <t>ИТОГО</t>
  </si>
  <si>
    <t>5.2. Просроченная дебиторская задолженность</t>
  </si>
  <si>
    <t>балансовая стоимость</t>
  </si>
  <si>
    <t xml:space="preserve">   (вид)</t>
  </si>
  <si>
    <t>5. Дебиторская и кредиторская задолженность</t>
  </si>
  <si>
    <t>5.1. Наличие и движение кредиторской  задолженности</t>
  </si>
  <si>
    <t>Остаток на начало года</t>
  </si>
  <si>
    <t>перевод из долго- в краткосрочную задолженность</t>
  </si>
  <si>
    <t>Остаток на конец периода</t>
  </si>
  <si>
    <t>Долгосрочная кредиторская задолженность - всего</t>
  </si>
  <si>
    <t>5.4. Просроченная кредиторская задолженность</t>
  </si>
  <si>
    <t xml:space="preserve">  (вид)</t>
  </si>
  <si>
    <t>Амортизация</t>
  </si>
  <si>
    <t>Прочие затраты</t>
  </si>
  <si>
    <t>Итого по элементам</t>
  </si>
  <si>
    <t>Изменение остатков (прирост [-], уменьшение [+]): незавершенного производства, готовой продукции и др.</t>
  </si>
  <si>
    <t>Итого расходы по обычным видам деятельности</t>
  </si>
  <si>
    <t>Материальные затраты</t>
  </si>
  <si>
    <t>6. Затраты на производство</t>
  </si>
  <si>
    <t>8. Обеспечение обязательств</t>
  </si>
  <si>
    <t>9. Государственная помощь</t>
  </si>
  <si>
    <t>Получено бюджетных средств - всего</t>
  </si>
  <si>
    <t>на текущие расходы</t>
  </si>
  <si>
    <t>на вложения во внеоборотные активы</t>
  </si>
  <si>
    <t>Получено за год</t>
  </si>
  <si>
    <t>Возвращено за год</t>
  </si>
  <si>
    <t>(наименование цели)</t>
  </si>
  <si>
    <t>1100</t>
  </si>
  <si>
    <t>1210</t>
  </si>
  <si>
    <t>1200</t>
  </si>
  <si>
    <t>1600</t>
  </si>
  <si>
    <t>1360</t>
  </si>
  <si>
    <t>1300</t>
  </si>
  <si>
    <t>1400</t>
  </si>
  <si>
    <t>1520</t>
  </si>
  <si>
    <t>1500</t>
  </si>
  <si>
    <t>1700</t>
  </si>
  <si>
    <t xml:space="preserve">Изменение отложенныех налоговых активов </t>
  </si>
  <si>
    <t>1160</t>
  </si>
  <si>
    <t>4 - 5</t>
  </si>
  <si>
    <t xml:space="preserve">Изменение отложенных налоговых обязательств </t>
  </si>
  <si>
    <t>1420</t>
  </si>
  <si>
    <t>1370</t>
  </si>
  <si>
    <t>Чистая прибыль (убыток) за отч.год</t>
  </si>
  <si>
    <t>1310</t>
  </si>
  <si>
    <t>5</t>
  </si>
  <si>
    <t>1320</t>
  </si>
  <si>
    <t>1350 +1340</t>
  </si>
  <si>
    <t>1340+1350</t>
  </si>
  <si>
    <t>4</t>
  </si>
  <si>
    <t xml:space="preserve">4450 </t>
  </si>
  <si>
    <t>4500</t>
  </si>
  <si>
    <t>1250</t>
  </si>
  <si>
    <t>3 - 4</t>
  </si>
  <si>
    <t xml:space="preserve">12 - 13 </t>
  </si>
  <si>
    <t>1110</t>
  </si>
  <si>
    <t>таб.1.1</t>
  </si>
  <si>
    <t>таб.1.4</t>
  </si>
  <si>
    <t>1120</t>
  </si>
  <si>
    <t>таб.2.1</t>
  </si>
  <si>
    <t>11 - 12</t>
  </si>
  <si>
    <t>1130</t>
  </si>
  <si>
    <t>таб.3.1</t>
  </si>
  <si>
    <t>10-11</t>
  </si>
  <si>
    <t>1150</t>
  </si>
  <si>
    <t>1240</t>
  </si>
  <si>
    <t>таб.4.1</t>
  </si>
  <si>
    <t>3-4</t>
  </si>
  <si>
    <t>таб.5.1</t>
  </si>
  <si>
    <t>12-13</t>
  </si>
  <si>
    <t>1230</t>
  </si>
  <si>
    <t>таб.5.3</t>
  </si>
  <si>
    <t>3</t>
  </si>
  <si>
    <t>9</t>
  </si>
  <si>
    <t>таб.7</t>
  </si>
  <si>
    <t>2</t>
  </si>
  <si>
    <t>6</t>
  </si>
  <si>
    <t>3312-3322</t>
  </si>
  <si>
    <t>1340</t>
  </si>
  <si>
    <t>3212-3222</t>
  </si>
  <si>
    <t>4-5</t>
  </si>
  <si>
    <t>3 -4</t>
  </si>
  <si>
    <t>расчеты с покупателями и заказчиками</t>
  </si>
  <si>
    <t>авансы выданные</t>
  </si>
  <si>
    <t>авансы выданые на капвложения</t>
  </si>
  <si>
    <t>прочая</t>
  </si>
  <si>
    <t>Затраты на оплату труда</t>
  </si>
  <si>
    <t>(виды)</t>
  </si>
  <si>
    <t>11-12</t>
  </si>
  <si>
    <t>1140</t>
  </si>
  <si>
    <t>Код показателя (строка)</t>
  </si>
  <si>
    <t>Код показателя  (строка)</t>
  </si>
  <si>
    <t>За отчетный год</t>
  </si>
  <si>
    <t>За предыдущий год</t>
  </si>
  <si>
    <t>9-10</t>
  </si>
  <si>
    <t>Признано</t>
  </si>
  <si>
    <t>Погашено</t>
  </si>
  <si>
    <t>Списано как избыточная сумма</t>
  </si>
  <si>
    <t>Оценочные обязательства - всего</t>
  </si>
  <si>
    <t xml:space="preserve">   (вид оценочного обязательства)</t>
  </si>
  <si>
    <t>7. Оценочные обязательства</t>
  </si>
  <si>
    <t>1430+1540</t>
  </si>
  <si>
    <t>Оценочные обязательства</t>
  </si>
  <si>
    <t>Нематериальные поисковые активы</t>
  </si>
  <si>
    <t>Материальные поисковые активы</t>
  </si>
  <si>
    <t>Финансовые вложения (за исключением денежных эквивалентов)</t>
  </si>
  <si>
    <t>Денежные средства и денежные эквиваленты</t>
  </si>
  <si>
    <t>Денежные потоки от текущих операций</t>
  </si>
  <si>
    <t>Поступления - всего</t>
  </si>
  <si>
    <t xml:space="preserve">   арендных платежей, лицензионных платежей, роялти, комиссионных и иных аналогичных платежей </t>
  </si>
  <si>
    <t>от перепродажи финансовых вложений</t>
  </si>
  <si>
    <t>4119</t>
  </si>
  <si>
    <t>Платежи - всего:</t>
  </si>
  <si>
    <t>поставщикам (подрядчикам) за сырье, материалы, работы, услуги</t>
  </si>
  <si>
    <t xml:space="preserve"> в связи с оплатой труда работников</t>
  </si>
  <si>
    <t>налога на прибыль организаций</t>
  </si>
  <si>
    <t>процентов по долговым обязательствам</t>
  </si>
  <si>
    <t>прочие платежи</t>
  </si>
  <si>
    <t>4129</t>
  </si>
  <si>
    <t>Денежные потоки от</t>
  </si>
  <si>
    <t>инвестиционных операций</t>
  </si>
  <si>
    <t>от продажи внеоборотных активов (кроме финансовых вложений)</t>
  </si>
  <si>
    <t>от продажи акций других организаций (долей участия)</t>
  </si>
  <si>
    <t>от возврата предоставленных займов, от продажи долговых ценных бумаг (прав требования денежных средств к другим лицам)</t>
  </si>
  <si>
    <t>дивидендов, процентов по долговым финансовым вложениям и аналогичных поступлений от долевого участия в других организациях</t>
  </si>
  <si>
    <t>4214</t>
  </si>
  <si>
    <t>4219</t>
  </si>
  <si>
    <t>Платежи - всего</t>
  </si>
  <si>
    <t>в связи с приобретением, созданием, модернизацией, реконструкцией и подготовкой к использованию внеоборотных активов</t>
  </si>
  <si>
    <t xml:space="preserve"> в связи с приобретением акций других организаций (долей участия)</t>
  </si>
  <si>
    <t>4222</t>
  </si>
  <si>
    <t>в связи с приобретением долговых ценных бумаг (прав требования денежных средств к другим лицам), предоставление займов другим лицам</t>
  </si>
  <si>
    <t>процентов по долговым обязательствам, включаемым в стоимость инвестиционного актива</t>
  </si>
  <si>
    <t>4224</t>
  </si>
  <si>
    <t>4229</t>
  </si>
  <si>
    <t>Сальдо денежных потоков от инвестиционных операций</t>
  </si>
  <si>
    <t>финансовых операций</t>
  </si>
  <si>
    <t xml:space="preserve">   получение кредитов и займов</t>
  </si>
  <si>
    <t>денежных вкладов собственников (участников)</t>
  </si>
  <si>
    <t>от выпуска акций, увеличения долей участия</t>
  </si>
  <si>
    <t>от выпуска облигаций, векселей и других долговых ценных бумаг и др.</t>
  </si>
  <si>
    <t xml:space="preserve">  прочие поступления</t>
  </si>
  <si>
    <t>собственникам (участникам) в связи с выкупом у них акций (долей участия) организации или их выходом из состава участников</t>
  </si>
  <si>
    <t>на уплату дивидендов и иных платежей по распределению</t>
  </si>
  <si>
    <t>в связи с погашением (выкупом) векселей и других долговых ценных бумаг, возврат кредитов и займов</t>
  </si>
  <si>
    <t>Сальдо денежных потоков от финансовых операций</t>
  </si>
  <si>
    <t>Сальдо денежных потоков за отчетный период</t>
  </si>
  <si>
    <t>Остаток денежных средств и денежных эквивалентов на начало отчетного периода</t>
  </si>
  <si>
    <t>Остаток денежных средств и денежных эквивалентов на конец</t>
  </si>
  <si>
    <t>Сальдо денежных потоков от текущих операций</t>
  </si>
  <si>
    <t>Остаток денежных средств и денежных эквивалентов на конец отчетного периода</t>
  </si>
  <si>
    <t>1170</t>
  </si>
  <si>
    <t>Пояснения</t>
  </si>
  <si>
    <r>
      <t>Нематериальные активы</t>
    </r>
    <r>
      <rPr>
        <sz val="10"/>
        <rFont val="Trebuchet MS"/>
        <family val="2"/>
      </rPr>
      <t xml:space="preserve"> за минусом амортизации на начало года</t>
    </r>
  </si>
  <si>
    <r>
      <rPr>
        <b/>
        <sz val="10"/>
        <rFont val="Trebuchet MS"/>
        <family val="2"/>
      </rPr>
      <t>Нематериальные активы</t>
    </r>
    <r>
      <rPr>
        <sz val="10"/>
        <rFont val="Trebuchet MS"/>
        <family val="2"/>
      </rPr>
      <t xml:space="preserve"> за минусом амортизации на конец года</t>
    </r>
  </si>
  <si>
    <r>
      <rPr>
        <b/>
        <sz val="10"/>
        <rFont val="Trebuchet MS"/>
        <family val="2"/>
      </rPr>
      <t>НИОКР</t>
    </r>
    <r>
      <rPr>
        <sz val="10"/>
        <rFont val="Trebuchet MS"/>
        <family val="2"/>
      </rPr>
      <t xml:space="preserve"> за вычетом погашенной стоимости на начало года</t>
    </r>
  </si>
  <si>
    <r>
      <rPr>
        <b/>
        <sz val="10"/>
        <rFont val="Trebuchet MS"/>
        <family val="2"/>
      </rPr>
      <t>НИОКР</t>
    </r>
    <r>
      <rPr>
        <sz val="10"/>
        <rFont val="Trebuchet MS"/>
        <family val="2"/>
      </rPr>
      <t xml:space="preserve"> за вычетом погашенной стоимости на конец года</t>
    </r>
  </si>
  <si>
    <r>
      <t>Основные средства</t>
    </r>
    <r>
      <rPr>
        <sz val="10"/>
        <rFont val="Trebuchet MS"/>
        <family val="2"/>
      </rPr>
      <t xml:space="preserve"> за минусом амортизации на начало года</t>
    </r>
  </si>
  <si>
    <r>
      <rPr>
        <b/>
        <sz val="10"/>
        <rFont val="Trebuchet MS"/>
        <family val="2"/>
      </rPr>
      <t>Основные средства</t>
    </r>
    <r>
      <rPr>
        <sz val="10"/>
        <rFont val="Trebuchet MS"/>
        <family val="2"/>
      </rPr>
      <t xml:space="preserve"> за минусом амортизации на конец года</t>
    </r>
  </si>
  <si>
    <r>
      <rPr>
        <b/>
        <sz val="10"/>
        <rFont val="Trebuchet MS"/>
        <family val="2"/>
      </rPr>
      <t>Доходные вложения  в материальные ценности</t>
    </r>
    <r>
      <rPr>
        <sz val="10"/>
        <rFont val="Trebuchet MS"/>
        <family val="2"/>
      </rPr>
      <t xml:space="preserve"> за минусом амортизации на начало года</t>
    </r>
  </si>
  <si>
    <r>
      <rPr>
        <b/>
        <sz val="10"/>
        <rFont val="Trebuchet MS"/>
        <family val="2"/>
      </rPr>
      <t>Доходные вложения в материальные ценности</t>
    </r>
    <r>
      <rPr>
        <sz val="10"/>
        <rFont val="Trebuchet MS"/>
        <family val="2"/>
      </rPr>
      <t xml:space="preserve"> за минусом амортизации на конец года</t>
    </r>
  </si>
  <si>
    <r>
      <t>Долгосрочные финансовые вложения</t>
    </r>
    <r>
      <rPr>
        <sz val="10"/>
        <rFont val="Trebuchet MS"/>
        <family val="2"/>
      </rPr>
      <t xml:space="preserve"> на начало года</t>
    </r>
  </si>
  <si>
    <r>
      <rPr>
        <b/>
        <sz val="10"/>
        <rFont val="Trebuchet MS"/>
        <family val="2"/>
      </rPr>
      <t xml:space="preserve">Долгосрочные финансовые вложения </t>
    </r>
    <r>
      <rPr>
        <sz val="10"/>
        <rFont val="Trebuchet MS"/>
        <family val="2"/>
      </rPr>
      <t>на конец года</t>
    </r>
  </si>
  <si>
    <r>
      <t>Краткосрочные финансовые вложения</t>
    </r>
    <r>
      <rPr>
        <sz val="10"/>
        <rFont val="Trebuchet MS"/>
        <family val="2"/>
      </rPr>
      <t xml:space="preserve"> на начало года</t>
    </r>
  </si>
  <si>
    <r>
      <rPr>
        <b/>
        <sz val="10"/>
        <rFont val="Trebuchet MS"/>
        <family val="2"/>
      </rPr>
      <t xml:space="preserve">Краткосрочные финансовые вложения </t>
    </r>
    <r>
      <rPr>
        <sz val="10"/>
        <rFont val="Trebuchet MS"/>
        <family val="2"/>
      </rPr>
      <t>на конец года</t>
    </r>
  </si>
  <si>
    <r>
      <rPr>
        <b/>
        <sz val="10"/>
        <rFont val="Trebuchet MS"/>
        <family val="2"/>
      </rPr>
      <t>Запасы</t>
    </r>
    <r>
      <rPr>
        <sz val="10"/>
        <rFont val="Trebuchet MS"/>
        <family val="2"/>
      </rPr>
      <t xml:space="preserve"> на начало года</t>
    </r>
  </si>
  <si>
    <r>
      <rPr>
        <b/>
        <sz val="10"/>
        <rFont val="Trebuchet MS"/>
        <family val="2"/>
      </rPr>
      <t>Запасы</t>
    </r>
    <r>
      <rPr>
        <sz val="10"/>
        <rFont val="Trebuchet MS"/>
        <family val="2"/>
      </rPr>
      <t xml:space="preserve"> на конец  года</t>
    </r>
  </si>
  <si>
    <r>
      <t>Дебиторская задолженность</t>
    </r>
    <r>
      <rPr>
        <sz val="10"/>
        <rFont val="Trebuchet MS"/>
        <family val="2"/>
      </rPr>
      <t xml:space="preserve"> (</t>
    </r>
    <r>
      <rPr>
        <i/>
        <sz val="10"/>
        <rFont val="Trebuchet MS"/>
        <family val="2"/>
      </rPr>
      <t>долгосрочная+ краткосрочная)</t>
    </r>
    <r>
      <rPr>
        <sz val="10"/>
        <rFont val="Trebuchet MS"/>
        <family val="2"/>
      </rPr>
      <t xml:space="preserve"> на начало года</t>
    </r>
  </si>
  <si>
    <r>
      <rPr>
        <b/>
        <sz val="10"/>
        <rFont val="Trebuchet MS"/>
        <family val="2"/>
      </rPr>
      <t>Дебиторская задолженность (</t>
    </r>
    <r>
      <rPr>
        <i/>
        <sz val="10"/>
        <rFont val="Trebuchet MS"/>
        <family val="2"/>
      </rPr>
      <t xml:space="preserve">долгосрочная+ краткосрочная) </t>
    </r>
    <r>
      <rPr>
        <sz val="10"/>
        <rFont val="Trebuchet MS"/>
        <family val="2"/>
      </rPr>
      <t>на конец года</t>
    </r>
  </si>
  <si>
    <r>
      <t>Кредиторская задолженность</t>
    </r>
    <r>
      <rPr>
        <sz val="10"/>
        <rFont val="Trebuchet MS"/>
        <family val="2"/>
      </rPr>
      <t xml:space="preserve"> </t>
    </r>
    <r>
      <rPr>
        <i/>
        <sz val="10"/>
        <rFont val="Trebuchet MS"/>
        <family val="2"/>
      </rPr>
      <t>(долгосрочная + краткосрочная)</t>
    </r>
    <r>
      <rPr>
        <sz val="10"/>
        <rFont val="Trebuchet MS"/>
        <family val="2"/>
      </rPr>
      <t xml:space="preserve"> на начало года</t>
    </r>
  </si>
  <si>
    <r>
      <rPr>
        <b/>
        <sz val="10"/>
        <rFont val="Trebuchet MS"/>
        <family val="2"/>
      </rPr>
      <t>Кредиторская задолженность</t>
    </r>
    <r>
      <rPr>
        <sz val="10"/>
        <rFont val="Trebuchet MS"/>
        <family val="2"/>
      </rPr>
      <t xml:space="preserve"> </t>
    </r>
    <r>
      <rPr>
        <i/>
        <sz val="10"/>
        <rFont val="Trebuchet MS"/>
        <family val="2"/>
      </rPr>
      <t>(долгосрочная +краткосрочная)</t>
    </r>
    <r>
      <rPr>
        <sz val="10"/>
        <rFont val="Trebuchet MS"/>
        <family val="2"/>
      </rPr>
      <t xml:space="preserve"> на конец года</t>
    </r>
  </si>
  <si>
    <r>
      <rPr>
        <b/>
        <sz val="10"/>
        <rFont val="Trebuchet MS"/>
        <family val="2"/>
      </rPr>
      <t xml:space="preserve">Оценочные обязательства </t>
    </r>
    <r>
      <rPr>
        <i/>
        <sz val="10"/>
        <rFont val="Trebuchet MS"/>
        <family val="2"/>
      </rPr>
      <t xml:space="preserve">(краткосрочные + долгосрочные) </t>
    </r>
    <r>
      <rPr>
        <sz val="10"/>
        <rFont val="Trebuchet MS"/>
        <family val="2"/>
      </rPr>
      <t>на начало года</t>
    </r>
  </si>
  <si>
    <r>
      <rPr>
        <b/>
        <sz val="10"/>
        <rFont val="Trebuchet MS"/>
        <family val="2"/>
      </rPr>
      <t xml:space="preserve">Оценочные обязательства </t>
    </r>
    <r>
      <rPr>
        <i/>
        <sz val="10"/>
        <rFont val="Trebuchet MS"/>
        <family val="2"/>
      </rPr>
      <t>(краткосрочные + долгосрочные)</t>
    </r>
    <r>
      <rPr>
        <b/>
        <sz val="10"/>
        <rFont val="Trebuchet MS"/>
        <family val="2"/>
      </rPr>
      <t xml:space="preserve"> </t>
    </r>
    <r>
      <rPr>
        <sz val="10"/>
        <rFont val="Trebuchet MS"/>
        <family val="2"/>
      </rPr>
      <t>на конец года</t>
    </r>
  </si>
  <si>
    <t>1180</t>
  </si>
  <si>
    <t>Лист предназначен для дополнительной проверки форм № 1 и № 2 бухгалтерской отчетности на предмет наличия арифметических ошибок. Данные листа «Проверка ф.1_2» формируются автоматически на основании показателей, предварительно введенных в листы «Форма 1» и «Форма 2». В случае отклонений необходимо предоставить пояснения в графе «Комментарии»</t>
  </si>
  <si>
    <t>Проверка ф._3</t>
  </si>
  <si>
    <t>Лист предназначен для дополнительной проверки формы № 3 бухгалтерской отчетности на предмет наличия арифметических ошибок. Данные листа «Проверка ф._3» формируются автоматически на основании показателей, предварительно введенных в лист «Форма 3». В случае отклонений необходимо предоставить пояснения в графе «Комментарии»</t>
  </si>
  <si>
    <t>Проверка ф._1_2</t>
  </si>
  <si>
    <t>Проверка ф._4</t>
  </si>
  <si>
    <t>Лист предназначен для дополнительной проверки формы № 4 бухгалтерской отчетности на предмет наличия арифметических ошибок. Данные листа «Проверка ф._4» формируются автоматически на основании показателей, предварительно введенных в листы «Форма 4». В случае отклонений необходимо предоставить пояснения в графе «Комментарии»</t>
  </si>
  <si>
    <t>Форма 1</t>
  </si>
  <si>
    <t>Форма 2</t>
  </si>
  <si>
    <t>Форма 3</t>
  </si>
  <si>
    <t>Форма 4</t>
  </si>
  <si>
    <t>А6</t>
  </si>
  <si>
    <t>Индекс документа</t>
  </si>
  <si>
    <t>ДД</t>
  </si>
  <si>
    <t>Дамбаева М.Б.</t>
  </si>
  <si>
    <t>Пояснения к бухгалтерскому балансу и отчету о финансовых результатах</t>
  </si>
  <si>
    <t>Отчет о финансовых результатах</t>
  </si>
  <si>
    <t>ООО АФ "Триада Аудит"</t>
  </si>
  <si>
    <t>Индекс</t>
  </si>
  <si>
    <t>А7</t>
  </si>
  <si>
    <t>1 / 1</t>
  </si>
  <si>
    <t>Договор №</t>
  </si>
  <si>
    <t>Проверяемый период</t>
  </si>
  <si>
    <t>Система базовых показателей и порядок нахождения уровня существенности</t>
  </si>
  <si>
    <t xml:space="preserve">тыс.руб. </t>
  </si>
  <si>
    <t>Статьи Бухгалтерского баланса и Отчета о финансовых резульатах бухгалтерской отчетности</t>
  </si>
  <si>
    <t>Значение показателя за проверяемый период (тыс.руб.)</t>
  </si>
  <si>
    <t>Доля (%)</t>
  </si>
  <si>
    <t>Уровень существен-ности для группы показателей</t>
  </si>
  <si>
    <t>Абсолютное отклонение от среднего</t>
  </si>
  <si>
    <t>Значения показателей для нахождения нового среднего (отбрасываются значения, отклонение которых от среднего превышает 80%)</t>
  </si>
  <si>
    <t>1</t>
  </si>
  <si>
    <t>7</t>
  </si>
  <si>
    <t>8</t>
  </si>
  <si>
    <t>1. Валюта баланса</t>
  </si>
  <si>
    <t>стр.1600 ББ</t>
  </si>
  <si>
    <t>2. Собственный капитал</t>
  </si>
  <si>
    <t>стр. 1370 (итог раздела 3)+ стр. 1530 +стр.1540+ стр.1550 ББ</t>
  </si>
  <si>
    <t>3. Выручка-нетто</t>
  </si>
  <si>
    <t>стр.2110 ОФР</t>
  </si>
  <si>
    <t>4. Полная себестоимость</t>
  </si>
  <si>
    <t>стр.2120+стр.2210+стр.2220 ОФР</t>
  </si>
  <si>
    <t>5. Балансовая прибыль</t>
  </si>
  <si>
    <t>стр.2400 ОФР</t>
  </si>
  <si>
    <t>Средний уровень существенности</t>
  </si>
  <si>
    <t>Новый средний уровень существенности</t>
  </si>
  <si>
    <t>Полученную величину нового среднего уровня существенности допустимо округлить до величины</t>
  </si>
  <si>
    <t>Различие уровня существенности до и после округления в процентах (не более 20%)</t>
  </si>
  <si>
    <t>Принимается уровень существенности</t>
  </si>
  <si>
    <t>ЗАКЛЮЧЕНИЕ</t>
  </si>
  <si>
    <t>Подготовил:</t>
  </si>
  <si>
    <t>Дата:</t>
  </si>
  <si>
    <t>Проверил:</t>
  </si>
  <si>
    <t>s-po</t>
  </si>
  <si>
    <t>po</t>
  </si>
  <si>
    <t>ОТЧЕТ О ФИНАНСОВЫХ РЕЩУЛЬТАТАХ</t>
  </si>
  <si>
    <t>на</t>
  </si>
  <si>
    <t>год</t>
  </si>
  <si>
    <t>года</t>
  </si>
  <si>
    <t>Общий план аудита</t>
  </si>
  <si>
    <t>Планируемый аудиторский риск</t>
  </si>
  <si>
    <t>Планируемый уровень существенности</t>
  </si>
  <si>
    <t>Общее количество человеко-часов</t>
  </si>
  <si>
    <t>АУДИТОРСКИЙ ПОДХОД</t>
  </si>
  <si>
    <t>Описание предполагаемых объемов и порядка проведения аудиторской проверки.</t>
  </si>
  <si>
    <t>№ п/п</t>
  </si>
  <si>
    <t>Планируемые виды работ (разделы аудита)</t>
  </si>
  <si>
    <t>Код строки</t>
  </si>
  <si>
    <t>Период проведения</t>
  </si>
  <si>
    <t>Исполнители</t>
  </si>
  <si>
    <t>Специальные процедуры</t>
  </si>
  <si>
    <t>-</t>
  </si>
  <si>
    <t xml:space="preserve">Аудит учетной политики </t>
  </si>
  <si>
    <t>Аудит бухгалтерской (финансовой) отчетности</t>
  </si>
  <si>
    <t>Аудит инвентаризации активов и обязательств</t>
  </si>
  <si>
    <t>Обязательные процедуры при первичном аудите</t>
  </si>
  <si>
    <r>
      <t xml:space="preserve">Финансовые вложения </t>
    </r>
    <r>
      <rPr>
        <i/>
        <sz val="10"/>
        <rFont val="Arial"/>
        <family val="2"/>
        <charset val="204"/>
      </rPr>
      <t>(долгосрочные)</t>
    </r>
  </si>
  <si>
    <t>НДС по приобретенным ценностям</t>
  </si>
  <si>
    <t>Финансовые вложения (краткосрочные) (за исключением денежных эквивалентов)</t>
  </si>
  <si>
    <t>III. КАПИТАЛ И РЕЗЕРВЫ</t>
  </si>
  <si>
    <t>Уставный капитал (складочный капитал, уставный фонд, вклады товарищей)</t>
  </si>
  <si>
    <t>Заемные средства (долгосрочные)</t>
  </si>
  <si>
    <t>Оценочные обязательства (долгосрочные)</t>
  </si>
  <si>
    <t>Прочие обязательства (долгосрочные)</t>
  </si>
  <si>
    <t>Заемные средства (краткосрочные)</t>
  </si>
  <si>
    <t>Оценочные обязательства (краткосрочные)</t>
  </si>
  <si>
    <t>Прочие обязательства (краткосрочные)</t>
  </si>
  <si>
    <t>ОТЧЕТ О ФИНАНСОВЫХ РЕЗУЛЬТАТАХ</t>
  </si>
  <si>
    <t>Налог на прибыль и расчет налоговых разниц</t>
  </si>
  <si>
    <t xml:space="preserve">Чистая прибыль (убыток) </t>
  </si>
  <si>
    <t>Общая стратегия аудита</t>
  </si>
  <si>
    <t xml:space="preserve">Процедуры </t>
  </si>
  <si>
    <t>Описание результатов процедур</t>
  </si>
  <si>
    <t>Ссылка  на РД/комментарии</t>
  </si>
  <si>
    <t xml:space="preserve">Выявите особенности аудиторского задания </t>
  </si>
  <si>
    <t>выполнено</t>
  </si>
  <si>
    <t>Использование работы службы внутреннего аудита клиента</t>
  </si>
  <si>
    <t>Не требуется</t>
  </si>
  <si>
    <t>Аудит дополнительных отчетов в БФО клиента либо включение дополнительных отчетов в АЗ</t>
  </si>
  <si>
    <t>Использование клиентом услуг обслуживающей организации</t>
  </si>
  <si>
    <t>Выполнено</t>
  </si>
  <si>
    <t>Доступность информационных систем, данных, персонала клиента</t>
  </si>
  <si>
    <t>Доступны</t>
  </si>
  <si>
    <t xml:space="preserve">Изучить результаты предварительной работы по заданию </t>
  </si>
  <si>
    <t>Изучить результаты бланков принятия клиента на обслуживание/продолжения сотрудничества с постоянными клиентами</t>
  </si>
  <si>
    <t xml:space="preserve">Проверить расписки о независимости по юридическому лицу и физическим лицам </t>
  </si>
  <si>
    <t>Учесть опыт при оказании других услуг данному клиенту.</t>
  </si>
  <si>
    <t xml:space="preserve">Подтвердить цели отчетности по аудиторскому заданию для планирования сроков проведения аудита и характера необходимого информационного взаимодействия </t>
  </si>
  <si>
    <t>по срокам проведения инвентаризаций (если применимо);</t>
  </si>
  <si>
    <t>по срокам рассылки внешних подтверждений (если применимо);</t>
  </si>
  <si>
    <t xml:space="preserve">по срокам рассылки других писем или запросов, необходимых для аудита </t>
  </si>
  <si>
    <t xml:space="preserve">по срокам проверок качества. </t>
  </si>
  <si>
    <t>До даты выдачи АЗ</t>
  </si>
  <si>
    <t>Укажите сроки предоставления финальной отчетности аудируемым лицом и срок выдачи аудиторского заключения</t>
  </si>
  <si>
    <t xml:space="preserve">Укажите, сроки и порядок взаимодействия с клиентом (руководством и ЛОКУ, в т.ч. Комитетом по аудиту, если он не ЛОКУ) с учетом согласованных графиков проведения работ </t>
  </si>
  <si>
    <t>в ходе  аудита</t>
  </si>
  <si>
    <t>Укажите сроки и порядок взаимодействия с другими аудиторами</t>
  </si>
  <si>
    <t xml:space="preserve">Укажите сроки и порядок общения с внутренним аудитом </t>
  </si>
  <si>
    <t xml:space="preserve">Рассмотрите взаимодействие со специализированными организациями, если применимо (МСА 402) </t>
  </si>
  <si>
    <t xml:space="preserve">Укажите, каким образом и когда будет осуществлен обмен информацией внутри команды (порядок взаимодействия группы / групп) </t>
  </si>
  <si>
    <t>постоянное взаимодействие</t>
  </si>
  <si>
    <t xml:space="preserve">Необходимость и сроки проверки качества </t>
  </si>
  <si>
    <t>Проанализировать существенные факторы, которые являются значимыми по суждению аудитора для определения направления деятельности  группы</t>
  </si>
  <si>
    <t xml:space="preserve">Плановый общий уровень существенности, </t>
  </si>
  <si>
    <t>Предварительное определение областей повышенного риска, области значительных рисков, проблемные ситуации (изучите опыт аудита прошлого года, бланк  «Замечания и рекомендации для аудита следующего года»,  информацию, полученную от предыдущего аудитора, если аудит первичный)</t>
  </si>
  <si>
    <t>Определить значимые разделы аудита</t>
  </si>
  <si>
    <t>Предварительное решение о необходимости оценки СВК, результаты оценки СВК в прошлые периоды (учесть во временных затратах).</t>
  </si>
  <si>
    <t>Изучите изменения в отраслевой информации, изменения в законодательстве, которые могут повлиять на сроки аудита</t>
  </si>
  <si>
    <t>выполнено, влияние отсутствует</t>
  </si>
  <si>
    <t>Изучите структурные изменения в бизнесе, которые могут также увеличить сроки проверки</t>
  </si>
  <si>
    <t>Установить характер, сроки использования и объем ресурсов, необходимых для проведения аудита</t>
  </si>
  <si>
    <t xml:space="preserve">Осуществите и задокументируйте: </t>
  </si>
  <si>
    <t xml:space="preserve">подбор аудиторской группы, с учетом необходимости привлечения сторонних специалистов или экспертов к заданию, исходя из требующейся квалификации для задания,  </t>
  </si>
  <si>
    <t xml:space="preserve">распределение обязанностей внутри группы, </t>
  </si>
  <si>
    <t>Задокументируйте изменение стратегии и причины такого изменения, если необходимо</t>
  </si>
  <si>
    <t>Стратегия не менялась</t>
  </si>
  <si>
    <t>Требования к аудиту в данной отрасли (дополнительные требования помимо стандартных процедур по аудиту)</t>
  </si>
  <si>
    <t>С2-5</t>
  </si>
  <si>
    <t>С2-1</t>
  </si>
  <si>
    <t>А5</t>
  </si>
  <si>
    <t>С2-2</t>
  </si>
  <si>
    <t>С2</t>
  </si>
  <si>
    <t>С2-7, С2-8, А16, А17, А18, А19</t>
  </si>
  <si>
    <t>Проверить, что договор на аудит и письмо об условиях аудиторского задания подписаны, проверить их особые условия.</t>
  </si>
  <si>
    <t>Письма и приказы</t>
  </si>
  <si>
    <t>анализ входящих остатков/общение с предыдущим аудитором, анализ сопоставимой информации;</t>
  </si>
  <si>
    <t>Не применимо, проведены аналитические процедуры</t>
  </si>
  <si>
    <t>А8</t>
  </si>
  <si>
    <t>Обязательные запросы</t>
  </si>
  <si>
    <t>А1</t>
  </si>
  <si>
    <t>В соответствии с договором</t>
  </si>
  <si>
    <t>Не применимо</t>
  </si>
  <si>
    <t>Согласно приказу</t>
  </si>
  <si>
    <t>А13</t>
  </si>
  <si>
    <t>ОПА</t>
  </si>
  <si>
    <t>Анализ СВК</t>
  </si>
  <si>
    <t>Увязка_предшеств.год</t>
  </si>
  <si>
    <t>Увязка_отчетный год</t>
  </si>
  <si>
    <t>Лист предназначен для проверки взаимоувязки форм бухгалтерской отчетности за отчетный период. Данные листа «Увязка_отчетный год» формируются автоматически на основании  показателей, введенных вручную в  таблицы  листов «Форма 1», «Форма 2», «Форма 3», «Форма 4» и «Пояснения». В случае возникновения отклонений в столбцах «Отклонение» необходимо предоставить пояснения в графе «Комментарии»</t>
  </si>
  <si>
    <t>Лист предназначен для проверки взаимоувязки форм бухгалтерской отчетности за период, предшествующий отчетному. Данные листа «Увязка_предшеств.год» формируются автоматически на основании  показателей, введенных вручную в  таблицы  листов «Форма 1», «Форма 2», «Форма 3», «Форма 4» и «Пояснения». В случае возникновения отклонений в столбцах «Отклонение» необходимо предоставить пояснения в графе «Комментарии»</t>
  </si>
  <si>
    <r>
      <t xml:space="preserve">Лист предназначен для ввода данных из формы № 1 бухгалтерской отчетности для целей последующей автоматической проверки формы № 1 на предмет увязки с другими формами отчетности и на предмет наличия арифметических ошибок.                                                                                                                            </t>
    </r>
    <r>
      <rPr>
        <u/>
        <sz val="10"/>
        <color indexed="63"/>
        <rFont val="Trebuchet MS"/>
        <family val="2"/>
        <charset val="204"/>
      </rPr>
      <t>Порядок заполнения листа</t>
    </r>
    <r>
      <rPr>
        <sz val="10"/>
        <color indexed="63"/>
        <rFont val="Trebuchet MS"/>
        <family val="2"/>
        <charset val="204"/>
      </rPr>
      <t xml:space="preserve">:                                                                                                                                                   </t>
    </r>
    <r>
      <rPr>
        <sz val="10"/>
        <color indexed="40"/>
        <rFont val="Trebuchet MS"/>
        <family val="2"/>
        <charset val="204"/>
      </rPr>
      <t xml:space="preserve">1. Введите в ячейки, выделенные цветом, показатели из формы № 1 </t>
    </r>
    <r>
      <rPr>
        <sz val="10"/>
        <color indexed="63"/>
        <rFont val="Trebuchet MS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2. Показатели должны быть введены с тем же знаком, что и в отчетности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</si>
  <si>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Лист предназначен для ввода данных из формы № 2 бухгалтерской отчетности для целей последующей автоматической проверки формы № 2 на предмет увязки с другими формами отчетности и на предмет наличия арифметических ошибок.                                                                                                                            </t>
    </r>
    <r>
      <rPr>
        <u/>
        <sz val="10"/>
        <color indexed="63"/>
        <rFont val="Trebuchet MS"/>
        <family val="2"/>
        <charset val="204"/>
      </rPr>
      <t>Порядок заполнения листа</t>
    </r>
    <r>
      <rPr>
        <sz val="10"/>
        <color indexed="63"/>
        <rFont val="Trebuchet MS"/>
        <family val="2"/>
        <charset val="204"/>
      </rPr>
      <t>:                                                                                                                                                   1.</t>
    </r>
    <r>
      <rPr>
        <sz val="10"/>
        <color indexed="40"/>
        <rFont val="Trebuchet MS"/>
        <family val="2"/>
        <charset val="204"/>
      </rPr>
      <t xml:space="preserve"> Введите в ячейки, выделенные цветом, показатели из формы № 2</t>
    </r>
    <r>
      <rPr>
        <sz val="10"/>
        <color indexed="63"/>
        <rFont val="Trebuchet MS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2. Показатели должны быть введены с тем же знаком, что и в отчетности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</si>
  <si>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Лист предназначен для ввода данных из формы № 3 бухгалтерской отчетности для целей последующей автоматической проверки формы № 3 на предмет увязки с другими формами отчетности и на предмет наличия арифметических ошибок.                                                                                                                            </t>
    </r>
    <r>
      <rPr>
        <u/>
        <sz val="10"/>
        <color indexed="63"/>
        <rFont val="Trebuchet MS"/>
        <family val="2"/>
        <charset val="204"/>
      </rPr>
      <t>Порядок заполнения листа</t>
    </r>
    <r>
      <rPr>
        <sz val="10"/>
        <color indexed="63"/>
        <rFont val="Trebuchet MS"/>
        <family val="2"/>
        <charset val="204"/>
      </rPr>
      <t xml:space="preserve">:                                                                                                                                                   </t>
    </r>
    <r>
      <rPr>
        <sz val="10"/>
        <color indexed="40"/>
        <rFont val="Trebuchet MS"/>
        <family val="2"/>
        <charset val="204"/>
      </rPr>
      <t>1. Введите в ячейки, выделенные цветом, показатели из формы № 3</t>
    </r>
    <r>
      <rPr>
        <sz val="10"/>
        <color indexed="63"/>
        <rFont val="Trebuchet MS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2. Показатели должны быть введены с тем же знаком, что и в отчетности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</si>
  <si>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Лист предназначен для ввода данных из формы № 4 бухгалтерской отчетности для целей последующей автоматической проверки формы № 4 на предмет увязки с другими формами отчетности и на предмет наличия арифметических ошибок.                                                                                                                            </t>
    </r>
    <r>
      <rPr>
        <u/>
        <sz val="10"/>
        <color indexed="63"/>
        <rFont val="Trebuchet MS"/>
        <family val="2"/>
        <charset val="204"/>
      </rPr>
      <t>Порядок заполнения листа</t>
    </r>
    <r>
      <rPr>
        <sz val="10"/>
        <color indexed="63"/>
        <rFont val="Trebuchet MS"/>
        <family val="2"/>
        <charset val="204"/>
      </rPr>
      <t xml:space="preserve">:                                                                                                                                                   </t>
    </r>
    <r>
      <rPr>
        <sz val="10"/>
        <color indexed="40"/>
        <rFont val="Trebuchet MS"/>
        <family val="2"/>
        <charset val="204"/>
      </rPr>
      <t xml:space="preserve">1. Введите в ячейки, выделенные цветом, показатели из формы № 4 </t>
    </r>
    <r>
      <rPr>
        <sz val="10"/>
        <color indexed="63"/>
        <rFont val="Trebuchet MS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2. Показатели должны быть введены с тем же знаком, что и в отчетности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</si>
  <si>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Лист предназначен для ввода данных из Пояснений к бухгалтерской отчетности для целей последующей автоматической проверки Пояснений на предмет увязки с формой № 1 бухгалтерской отчетности.                                                                                                                                                            </t>
    </r>
    <r>
      <rPr>
        <u/>
        <sz val="10"/>
        <color indexed="63"/>
        <rFont val="Trebuchet MS"/>
        <family val="2"/>
        <charset val="204"/>
      </rPr>
      <t>Порядок заполнения листа</t>
    </r>
    <r>
      <rPr>
        <sz val="10"/>
        <color indexed="63"/>
        <rFont val="Trebuchet MS"/>
        <family val="2"/>
        <charset val="204"/>
      </rPr>
      <t xml:space="preserve">:                                                                                                                                                                                </t>
    </r>
    <r>
      <rPr>
        <sz val="10"/>
        <color indexed="40"/>
        <rFont val="Trebuchet MS"/>
        <family val="2"/>
        <charset val="204"/>
      </rPr>
      <t xml:space="preserve">1. Введите в ячейки, выделенные цветом, показатели из соответствующих пояснений к отчетности    </t>
    </r>
    <r>
      <rPr>
        <sz val="10"/>
        <color indexed="63"/>
        <rFont val="Trebuchet MS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2. Показатели должны быть введены с тем же знаком, что и в отчетности                                                                                                                                                                                                                                                      3. В Пояснениях по разделу 6 «Затраты на производство» при наличии у Клиента готовой продукции и НЗП необходимо также ввести данные по готовой продукции и НЗП       </t>
    </r>
  </si>
  <si>
    <t>Отн.отклонение от среднего (в %)</t>
  </si>
  <si>
    <t>ВНИМАНИЕ!!!</t>
  </si>
  <si>
    <t>УС в ячейке H19 должен быть равен УС в отчете.</t>
  </si>
  <si>
    <t>При необходимости добиться равенства за счет округления (не более +/-20% от показателя в ячейке H16), или за счет корректировки доли (%) показателей</t>
  </si>
  <si>
    <t>вводить в формате ХХ.ХХ.ХХХХ-ХХ.ХХ.ХХХХ (без пробелов)</t>
  </si>
  <si>
    <t>ручной ввод</t>
  </si>
  <si>
    <t>автоматический ввод</t>
  </si>
  <si>
    <t>Общехозяйственные расходы</t>
  </si>
  <si>
    <t>Трудоемкость, часов</t>
  </si>
  <si>
    <t>02.03.2017-14.03.2017</t>
  </si>
  <si>
    <t>Аудит бухгалтерской отчетности по РСБУ</t>
  </si>
  <si>
    <t>Тип задания, объем задания (какой состав отчетности, какова концепция ее составления: РСБУ, МСФО, иная)</t>
  </si>
  <si>
    <t>стандартные процедуры по аудиту</t>
  </si>
  <si>
    <t>Особенности задания (особые требования клиента, например, перевод на другой язык)</t>
  </si>
  <si>
    <t xml:space="preserve">Укажите сроки проведения аудита  с учетом согласованных в договоре: </t>
  </si>
  <si>
    <t>приказ о назначении группы</t>
  </si>
  <si>
    <t>Необходимость отсутствует</t>
  </si>
  <si>
    <t>Показатель</t>
  </si>
  <si>
    <t>По данным организации</t>
  </si>
  <si>
    <t>Остаток средств на начало отчётного года</t>
  </si>
  <si>
    <t>Поступило средств</t>
  </si>
  <si>
    <t>Вступительные взносы</t>
  </si>
  <si>
    <t>6210</t>
  </si>
  <si>
    <t>Членские взносы</t>
  </si>
  <si>
    <t>6215</t>
  </si>
  <si>
    <t>Целевые взносы</t>
  </si>
  <si>
    <t>6220</t>
  </si>
  <si>
    <t>Добровольные имущественные взносы и пожертвования</t>
  </si>
  <si>
    <t>6230</t>
  </si>
  <si>
    <t>Прибыль от приносящей доход деятельности организации</t>
  </si>
  <si>
    <t>6240</t>
  </si>
  <si>
    <t>Прочие</t>
  </si>
  <si>
    <t>6250</t>
  </si>
  <si>
    <t>Всего поступило средств</t>
  </si>
  <si>
    <t>6200</t>
  </si>
  <si>
    <t>Использовано средств</t>
  </si>
  <si>
    <t>Расходы на целевые мероприятия</t>
  </si>
  <si>
    <t>социальная и благотворительная помощь</t>
  </si>
  <si>
    <t>6311</t>
  </si>
  <si>
    <t>проведение цонференций, совещаний, семинаров и т.п.</t>
  </si>
  <si>
    <t>6312</t>
  </si>
  <si>
    <t>иные мероприятия</t>
  </si>
  <si>
    <t>6313</t>
  </si>
  <si>
    <t>Расходы на содержание аппарата управления</t>
  </si>
  <si>
    <t>6320</t>
  </si>
  <si>
    <t>расходы, связанные с оплатой труда (включая начисления)</t>
  </si>
  <si>
    <t>6321</t>
  </si>
  <si>
    <t>выплаты, не связанные с оплатой труда</t>
  </si>
  <si>
    <t>6322</t>
  </si>
  <si>
    <t>расходы на служебные командировки и деловые поездки</t>
  </si>
  <si>
    <t>6323</t>
  </si>
  <si>
    <t>содержание помещений, зданий, автомобильного транспорта и иного имущества (кроме ремонта)</t>
  </si>
  <si>
    <t>6324</t>
  </si>
  <si>
    <t>ремонт основных средств и иного имущества</t>
  </si>
  <si>
    <t>6325</t>
  </si>
  <si>
    <t>прочие</t>
  </si>
  <si>
    <t>Приобретение основных средств, инвентаря, и иного имущества</t>
  </si>
  <si>
    <t>Всего использовано средств</t>
  </si>
  <si>
    <t>Остаток средств на конец отчётного года</t>
  </si>
  <si>
    <t>Отчёт о целевом использовании средств (форма №6)</t>
  </si>
  <si>
    <t>Проверил</t>
  </si>
  <si>
    <t>По данным аудитора</t>
  </si>
  <si>
    <t>9 (6-3)</t>
  </si>
  <si>
    <t>10 (7-4)</t>
  </si>
  <si>
    <t>11 (8-5)</t>
  </si>
  <si>
    <t>12</t>
  </si>
  <si>
    <t>7 (5-3)</t>
  </si>
  <si>
    <t>8 (6-4)</t>
  </si>
  <si>
    <t>5-3</t>
  </si>
  <si>
    <t>6-4</t>
  </si>
  <si>
    <t>1.1.</t>
  </si>
  <si>
    <t xml:space="preserve">Допущение непрерывности деятельности
</t>
  </si>
  <si>
    <t>1.2.</t>
  </si>
  <si>
    <t>Недобросовестные действия</t>
  </si>
  <si>
    <t>1.3.</t>
  </si>
  <si>
    <t>Соблюдение нормативных актов</t>
  </si>
  <si>
    <t>1.4.</t>
  </si>
  <si>
    <t>Связанные стороны</t>
  </si>
  <si>
    <t>1.5.</t>
  </si>
  <si>
    <t>События после отчетной даты</t>
  </si>
  <si>
    <t>1.6.</t>
  </si>
  <si>
    <t>Условные факты хозяйственной деятельности</t>
  </si>
  <si>
    <t>1.7.</t>
  </si>
  <si>
    <t>Соблюдение законодательства о противодействии коррупции</t>
  </si>
  <si>
    <t>1.8.</t>
  </si>
  <si>
    <t>Соблюдение законодательства о противодействии легализации доходов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</si>
</sst>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41" formatCode="_-* #,##0\ _₽_-;\-* #,##0\ _₽_-;_-* &quot;-&quot;\ _₽_-;_-@_-"/>
    <numFmt numFmtId="43" formatCode="_-* #,##0.00\ _₽_-;\-* #,##0.00\ _₽_-;_-* &quot;-&quot;??\ _₽_-;_-@_-"/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&quot;на &quot;dd\ mmm\ yyyy&quot; г.&quot;"/>
    <numFmt numFmtId="169" formatCode="#,##0;\(#,##0\);&quot;-&quot;"/>
    <numFmt numFmtId="170" formatCode="&quot;за &quot;yyyy&quot; год&quot;"/>
    <numFmt numFmtId="171" formatCode="&quot;   за &quot;yyyy&quot; год&quot;"/>
    <numFmt numFmtId="172" formatCode="_-* #,##0_р_._-;\-* #,##0_р_._-;_-* &quot;-&quot;??_р_._-;_-@_-"/>
    <numFmt numFmtId="173" formatCode="0.0"/>
    <numFmt numFmtId="174" formatCode="0.0%"/>
    <numFmt numFmtId="175" formatCode="yyyy"/>
    <numFmt numFmtId="176" formatCode="#,##0_ ;[Red]\-#,##0\ "/>
    <numFmt numFmtId="177" formatCode="dd/mm/yy;@"/>
    <numFmt numFmtId="178" formatCode="_(* #,##0_);_(* \(#,##0\);_(* &quot;-&quot;_)"/>
    <numFmt numFmtId="179" formatCode="_(&quot;$&quot;* #,##0_);_(&quot;$&quot;* \(#,##0\);_(&quot;$&quot;* &quot;-&quot;_);_(@_)"/>
    <numFmt numFmtId="180" formatCode="_(* #,##0_);_(* \(#,##0\);_(* &quot;-&quot;_);_(@_)"/>
    <numFmt numFmtId="181" formatCode="_(&quot;$&quot;* #,##0.00_);_(&quot;$&quot;* \(#,##0.00\);_(&quot;$&quot;* &quot;-&quot;??_);_(@_)"/>
    <numFmt numFmtId="182" formatCode="_(* #,##0.00_);_(* \(#,##0.00\);_(* &quot;-&quot;??_);_(@_)"/>
    <numFmt numFmtId="183" formatCode="#,##0.0_ ;[Red]\-#,##0.0\ "/>
    <numFmt numFmtId="184" formatCode="_-* #,##0_-;\-* #,##0_-;_-* &quot;-&quot;??_-;_-@_-"/>
    <numFmt numFmtId="185" formatCode="_-* #,##0&quot;d.&quot;_-;\-* #,##0&quot;d.&quot;_-;_-* &quot;-&quot;&quot;d.&quot;_-;_-@_-"/>
    <numFmt numFmtId="186" formatCode="_-* #,##0\ _d_._-;\-* #,##0\ _d_._-;_-* &quot;-&quot;\ _d_._-;_-@_-"/>
    <numFmt numFmtId="187" formatCode="_-* #,##0.00\ &quot;d.&quot;_-;\-* #,##0.00\ &quot;d.&quot;_-;_-* &quot;-&quot;??\ &quot;d.&quot;_-;_-@_-"/>
    <numFmt numFmtId="188" formatCode="_-* #,##0.00\ _d_._-;\-* #,##0.00\ _d_._-;_-* &quot;-&quot;??\ _d_._-;_-@_-"/>
    <numFmt numFmtId="189" formatCode="mm/dd/yy"/>
    <numFmt numFmtId="190" formatCode="#,##0;\-#,##0;&quot;-&quot;"/>
    <numFmt numFmtId="191" formatCode="0_ ;\-0\ "/>
    <numFmt numFmtId="192" formatCode="_(* #,##0.00_);_(* \(#,##0.00\);_(* &quot;-&quot;_)"/>
    <numFmt numFmtId="193" formatCode="#,##0.0"/>
    <numFmt numFmtId="194" formatCode="[$-409]m/d/yyyy"/>
    <numFmt numFmtId="195" formatCode="#,##0.0_ ;\-#,##0.0\ "/>
    <numFmt numFmtId="196" formatCode="#,##0_ ;\-#,##0\ "/>
    <numFmt numFmtId="197" formatCode="[$-FC19]dd\ mmmm\ yyyy\ \г\.;@"/>
    <numFmt numFmtId="198" formatCode="#,##0;\(#,##0\);\-"/>
  </numFmts>
  <fonts count="112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8"/>
      <color indexed="81"/>
      <name val="Tahoma"/>
      <family val="2"/>
      <charset val="204"/>
    </font>
    <font>
      <sz val="10"/>
      <name val="Arial Cyr"/>
    </font>
    <font>
      <sz val="9"/>
      <name val="Arial Cyr"/>
    </font>
    <font>
      <b/>
      <sz val="18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b/>
      <sz val="10"/>
      <name val="Trebuchet MS"/>
      <family val="2"/>
      <charset val="204"/>
    </font>
    <font>
      <sz val="10"/>
      <name val="Trebuchet MS"/>
      <family val="2"/>
      <charset val="204"/>
    </font>
    <font>
      <b/>
      <sz val="10"/>
      <color indexed="8"/>
      <name val="Trebuchet MS"/>
      <family val="2"/>
      <charset val="204"/>
    </font>
    <font>
      <sz val="10"/>
      <color indexed="8"/>
      <name val="Trebuchet MS"/>
      <family val="2"/>
      <charset val="204"/>
    </font>
    <font>
      <i/>
      <sz val="10"/>
      <name val="Trebuchet MS"/>
      <family val="2"/>
      <charset val="204"/>
    </font>
    <font>
      <b/>
      <sz val="10"/>
      <color indexed="18"/>
      <name val="Trebuchet MS"/>
      <family val="2"/>
      <charset val="204"/>
    </font>
    <font>
      <u/>
      <sz val="10"/>
      <name val="Trebuchet MS"/>
      <family val="2"/>
      <charset val="204"/>
    </font>
    <font>
      <sz val="10"/>
      <color indexed="10"/>
      <name val="Trebuchet MS"/>
      <family val="2"/>
      <charset val="204"/>
    </font>
    <font>
      <sz val="10"/>
      <color indexed="9"/>
      <name val="Trebuchet MS"/>
      <family val="2"/>
      <charset val="204"/>
    </font>
    <font>
      <sz val="8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Helv"/>
      <charset val="204"/>
    </font>
    <font>
      <sz val="9"/>
      <name val="Tahoma"/>
      <family val="2"/>
      <charset val="204"/>
    </font>
    <font>
      <sz val="10"/>
      <name val="Helv"/>
    </font>
    <font>
      <sz val="10"/>
      <name val="Times New Roman Cyr"/>
      <family val="1"/>
      <charset val="204"/>
    </font>
    <font>
      <sz val="10"/>
      <name val="NTHarmonica"/>
      <charset val="204"/>
    </font>
    <font>
      <sz val="12"/>
      <name val="Tms Rmn"/>
      <charset val="204"/>
    </font>
    <font>
      <b/>
      <sz val="10"/>
      <name val="Arial Cyr"/>
      <family val="2"/>
      <charset val="204"/>
    </font>
    <font>
      <sz val="10"/>
      <name val="MS Serif"/>
      <family val="2"/>
      <charset val="204"/>
    </font>
    <font>
      <sz val="9"/>
      <name val="Arial Cyr"/>
      <family val="2"/>
      <charset val="204"/>
    </font>
    <font>
      <b/>
      <i/>
      <sz val="10"/>
      <name val="Arial Cyr"/>
      <family val="2"/>
      <charset val="204"/>
    </font>
    <font>
      <sz val="10"/>
      <color indexed="16"/>
      <name val="MS Serif"/>
      <family val="2"/>
      <charset val="204"/>
    </font>
    <font>
      <b/>
      <sz val="8"/>
      <name val="Times New Roman"/>
      <family val="1"/>
      <charset val="204"/>
    </font>
    <font>
      <u/>
      <sz val="7"/>
      <color indexed="36"/>
      <name val="Arial"/>
      <family val="2"/>
      <charset val="204"/>
    </font>
    <font>
      <sz val="8"/>
      <name val="Arial"/>
      <family val="2"/>
      <charset val="204"/>
    </font>
    <font>
      <b/>
      <sz val="10"/>
      <name val="Times New Roman Cyr"/>
      <family val="1"/>
      <charset val="204"/>
    </font>
    <font>
      <b/>
      <sz val="12"/>
      <name val="Arial"/>
      <family val="2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7.5"/>
      <color indexed="12"/>
      <name val="Times New Roman Cyr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Helv"/>
      <charset val="204"/>
    </font>
    <font>
      <b/>
      <sz val="8"/>
      <color indexed="8"/>
      <name val="Helv"/>
      <charset val="204"/>
    </font>
    <font>
      <sz val="10"/>
      <color indexed="62"/>
      <name val="Trebuchet MS"/>
      <family val="2"/>
      <charset val="204"/>
    </font>
    <font>
      <b/>
      <sz val="10"/>
      <color indexed="63"/>
      <name val="Trebuchet MS"/>
      <family val="2"/>
      <charset val="204"/>
    </font>
    <font>
      <b/>
      <sz val="10"/>
      <color indexed="52"/>
      <name val="Trebuchet MS"/>
      <family val="2"/>
      <charset val="204"/>
    </font>
    <font>
      <b/>
      <i/>
      <sz val="10"/>
      <name val="Arial Cyr"/>
      <charset val="204"/>
    </font>
    <font>
      <b/>
      <sz val="15"/>
      <color indexed="56"/>
      <name val="Trebuchet MS"/>
      <family val="2"/>
      <charset val="204"/>
    </font>
    <font>
      <b/>
      <sz val="13"/>
      <color indexed="56"/>
      <name val="Trebuchet MS"/>
      <family val="2"/>
      <charset val="204"/>
    </font>
    <font>
      <b/>
      <sz val="11"/>
      <color indexed="56"/>
      <name val="Trebuchet MS"/>
      <family val="2"/>
      <charset val="204"/>
    </font>
    <font>
      <b/>
      <sz val="16"/>
      <name val="Times New Roman Cyr"/>
      <family val="1"/>
      <charset val="204"/>
    </font>
    <font>
      <b/>
      <sz val="10"/>
      <color indexed="9"/>
      <name val="Trebuchet MS"/>
      <family val="2"/>
      <charset val="204"/>
    </font>
    <font>
      <b/>
      <sz val="18"/>
      <color indexed="56"/>
      <name val="Cambria"/>
      <family val="2"/>
      <charset val="204"/>
    </font>
    <font>
      <sz val="10"/>
      <color indexed="60"/>
      <name val="Trebuchet MS"/>
      <family val="2"/>
      <charset val="204"/>
    </font>
    <font>
      <sz val="12"/>
      <name val="Arial Cyr"/>
    </font>
    <font>
      <sz val="10"/>
      <color indexed="20"/>
      <name val="Trebuchet MS"/>
      <family val="2"/>
      <charset val="204"/>
    </font>
    <font>
      <i/>
      <sz val="10"/>
      <color indexed="23"/>
      <name val="Trebuchet MS"/>
      <family val="2"/>
      <charset val="204"/>
    </font>
    <font>
      <sz val="10"/>
      <color indexed="52"/>
      <name val="Trebuchet MS"/>
      <family val="2"/>
      <charset val="204"/>
    </font>
    <font>
      <b/>
      <sz val="10"/>
      <name val="Arial Cyr"/>
      <charset val="204"/>
    </font>
    <font>
      <sz val="10"/>
      <color indexed="17"/>
      <name val="Trebuchet MS"/>
      <family val="2"/>
      <charset val="204"/>
    </font>
    <font>
      <sz val="8"/>
      <name val="Arial Cyr"/>
    </font>
    <font>
      <b/>
      <sz val="10"/>
      <color indexed="23"/>
      <name val="Trebuchet MS"/>
      <family val="2"/>
      <charset val="204"/>
    </font>
    <font>
      <sz val="10"/>
      <name val="Trebuchet MS"/>
      <family val="2"/>
    </font>
    <font>
      <sz val="10"/>
      <name val="Arial"/>
      <family val="2"/>
    </font>
    <font>
      <sz val="10"/>
      <color indexed="63"/>
      <name val="Trebuchet MS"/>
      <family val="2"/>
      <charset val="204"/>
    </font>
    <font>
      <sz val="8"/>
      <color indexed="49"/>
      <name val="Trebuchet MS"/>
      <family val="2"/>
      <charset val="204"/>
    </font>
    <font>
      <sz val="10"/>
      <name val="Arial Cyr"/>
      <charset val="204"/>
    </font>
    <font>
      <sz val="10"/>
      <color indexed="8"/>
      <name val="Trebuchet MS"/>
      <family val="2"/>
    </font>
    <font>
      <b/>
      <sz val="10"/>
      <name val="Trebuchet MS"/>
      <family val="2"/>
    </font>
    <font>
      <b/>
      <sz val="10"/>
      <color indexed="8"/>
      <name val="Trebuchet MS"/>
      <family val="2"/>
    </font>
    <font>
      <i/>
      <sz val="10"/>
      <name val="Trebuchet MS"/>
      <family val="2"/>
    </font>
    <font>
      <u/>
      <sz val="10"/>
      <color indexed="63"/>
      <name val="Trebuchet MS"/>
      <family val="2"/>
      <charset val="204"/>
    </font>
    <font>
      <sz val="10"/>
      <color indexed="40"/>
      <name val="Trebuchet MS"/>
      <family val="2"/>
      <charset val="204"/>
    </font>
    <font>
      <sz val="10"/>
      <color rgb="FFFF0000"/>
      <name val="Trebuchet MS"/>
      <family val="2"/>
      <charset val="204"/>
    </font>
    <font>
      <b/>
      <i/>
      <sz val="10"/>
      <color rgb="FF000080"/>
      <name val="Arial"/>
      <family val="2"/>
      <charset val="204"/>
    </font>
    <font>
      <b/>
      <i/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 Cyr"/>
      <charset val="204"/>
    </font>
    <font>
      <b/>
      <sz val="10"/>
      <color rgb="FF0000FF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sz val="9"/>
      <name val="Arial"/>
      <family val="2"/>
      <charset val="204"/>
    </font>
    <font>
      <sz val="9"/>
      <color rgb="FF0000FF"/>
      <name val="Arial"/>
      <family val="2"/>
      <charset val="204"/>
    </font>
    <font>
      <b/>
      <sz val="9"/>
      <name val="Arial"/>
      <family val="2"/>
      <charset val="204"/>
    </font>
    <font>
      <b/>
      <sz val="14"/>
      <name val="Arial"/>
      <family val="2"/>
      <charset val="204"/>
    </font>
    <font>
      <i/>
      <sz val="9"/>
      <name val="Arial"/>
      <family val="2"/>
      <charset val="204"/>
    </font>
    <font>
      <b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b/>
      <i/>
      <sz val="9"/>
      <color rgb="FF000080"/>
      <name val="Arial"/>
      <family val="2"/>
      <charset val="204"/>
    </font>
    <font>
      <b/>
      <sz val="9"/>
      <color rgb="FF0000FF"/>
      <name val="Arial"/>
      <family val="2"/>
      <charset val="204"/>
    </font>
    <font>
      <sz val="9"/>
      <name val="Arial Cyr"/>
      <charset val="204"/>
    </font>
    <font>
      <b/>
      <i/>
      <sz val="9"/>
      <color rgb="FFFF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Arial Cyr"/>
      <charset val="204"/>
    </font>
    <font>
      <b/>
      <sz val="10"/>
      <color rgb="FFFF0000"/>
      <name val="Trebuchet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name val="Arial Cyr"/>
      <charset val="204"/>
    </font>
    <font>
      <sz val="8"/>
      <name val="Arial"/>
      <family val="2"/>
    </font>
    <font>
      <sz val="9"/>
      <name val="Arial"/>
      <family val="2"/>
    </font>
    <font>
      <sz val="10"/>
      <color indexed="8"/>
      <name val="Arial Cyr"/>
      <charset val="204"/>
    </font>
    <font>
      <b/>
      <sz val="12"/>
      <name val="Journal"/>
    </font>
    <font>
      <b/>
      <sz val="11"/>
      <color rgb="FF3F3F3F"/>
      <name val="Calibri"/>
      <family val="2"/>
      <charset val="204"/>
      <scheme val="minor"/>
    </font>
    <font>
      <u/>
      <sz val="10"/>
      <color indexed="12"/>
      <name val="Arial Cyr"/>
    </font>
    <font>
      <sz val="11"/>
      <color rgb="FF9C6500"/>
      <name val="Calibri"/>
      <family val="2"/>
      <charset val="204"/>
      <scheme val="minor"/>
    </font>
    <font>
      <sz val="8"/>
      <name val="Arial"/>
    </font>
    <font>
      <sz val="11"/>
      <color rgb="FF0061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23"/>
      </left>
      <right style="dotted">
        <color indexed="23"/>
      </right>
      <top style="dotted">
        <color indexed="23"/>
      </top>
      <bottom style="dotted">
        <color indexed="2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17">
    <xf numFmtId="0" fontId="0" fillId="0" borderId="0"/>
    <xf numFmtId="0" fontId="69" fillId="0" borderId="0"/>
    <xf numFmtId="0" fontId="20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/>
    <xf numFmtId="184" fontId="25" fillId="0" borderId="0">
      <alignment horizontal="center"/>
    </xf>
    <xf numFmtId="0" fontId="2" fillId="0" borderId="1">
      <alignment horizontal="left" wrapText="1"/>
    </xf>
    <xf numFmtId="0" fontId="2" fillId="0" borderId="1">
      <alignment horizontal="left" wrapText="1"/>
    </xf>
    <xf numFmtId="0" fontId="2" fillId="0" borderId="1">
      <alignment horizontal="left" wrapText="1"/>
    </xf>
    <xf numFmtId="0" fontId="2" fillId="0" borderId="1">
      <alignment horizontal="left" wrapText="1"/>
    </xf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185" fontId="26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>
      <alignment vertical="center"/>
    </xf>
    <xf numFmtId="4" fontId="28" fillId="0" borderId="0" applyNumberFormat="0" applyFont="0" applyFill="0" applyAlignment="0" applyProtection="0">
      <alignment horizontal="center"/>
    </xf>
    <xf numFmtId="190" fontId="19" fillId="0" borderId="0" applyFill="0" applyBorder="0" applyAlignment="0"/>
    <xf numFmtId="3" fontId="28" fillId="16" borderId="2" applyFill="0">
      <alignment vertical="center"/>
    </xf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9" fillId="0" borderId="0" applyNumberFormat="0" applyAlignment="0">
      <alignment horizontal="left"/>
    </xf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4" fontId="30" fillId="0" borderId="3">
      <alignment horizontal="center" vertical="center"/>
    </xf>
    <xf numFmtId="0" fontId="31" fillId="16" borderId="4" applyFill="0">
      <alignment horizontal="center" vertical="center" wrapText="1"/>
    </xf>
    <xf numFmtId="4" fontId="30" fillId="0" borderId="3">
      <alignment vertical="center"/>
    </xf>
    <xf numFmtId="4" fontId="28" fillId="0" borderId="0">
      <alignment vertical="center"/>
    </xf>
    <xf numFmtId="0" fontId="32" fillId="0" borderId="0" applyNumberFormat="0" applyAlignment="0">
      <alignment horizontal="left"/>
    </xf>
    <xf numFmtId="0" fontId="33" fillId="0" borderId="0"/>
    <xf numFmtId="0" fontId="34" fillId="0" borderId="0" applyNumberFormat="0" applyFill="0" applyBorder="0" applyAlignment="0" applyProtection="0">
      <alignment vertical="top"/>
      <protection locked="0"/>
    </xf>
    <xf numFmtId="38" fontId="35" fillId="17" borderId="0" applyNumberFormat="0" applyBorder="0" applyAlignment="0" applyProtection="0"/>
    <xf numFmtId="1" fontId="31" fillId="0" borderId="0" applyNumberFormat="0" applyAlignment="0">
      <alignment vertical="top"/>
    </xf>
    <xf numFmtId="0" fontId="36" fillId="0" borderId="1">
      <alignment horizontal="center" vertical="center" wrapText="1"/>
    </xf>
    <xf numFmtId="0" fontId="37" fillId="0" borderId="5" applyNumberFormat="0" applyAlignment="0" applyProtection="0">
      <alignment horizontal="left" vertical="center"/>
    </xf>
    <xf numFmtId="0" fontId="37" fillId="0" borderId="6">
      <alignment horizontal="left" vertical="center"/>
    </xf>
    <xf numFmtId="3" fontId="38" fillId="0" borderId="0">
      <alignment vertical="top"/>
    </xf>
    <xf numFmtId="0" fontId="6" fillId="18" borderId="0"/>
    <xf numFmtId="0" fontId="39" fillId="19" borderId="0"/>
    <xf numFmtId="0" fontId="7" fillId="0" borderId="0"/>
    <xf numFmtId="0" fontId="36" fillId="0" borderId="1">
      <alignment horizontal="center" vertical="center" wrapText="1"/>
    </xf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1" fillId="0" borderId="7" applyNumberFormat="0">
      <alignment vertical="center" wrapText="1"/>
    </xf>
    <xf numFmtId="10" fontId="35" fillId="20" borderId="1" applyNumberFormat="0" applyBorder="0" applyAlignment="0" applyProtection="0"/>
    <xf numFmtId="180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3" fontId="4" fillId="0" borderId="8" applyFont="0" applyBorder="0">
      <alignment horizontal="center" vertical="center"/>
    </xf>
    <xf numFmtId="0" fontId="31" fillId="16" borderId="2" applyNumberFormat="0" applyFill="0">
      <alignment horizontal="center" vertical="center" wrapText="1"/>
    </xf>
    <xf numFmtId="176" fontId="25" fillId="0" borderId="0"/>
    <xf numFmtId="0" fontId="20" fillId="0" borderId="0"/>
    <xf numFmtId="0" fontId="66" fillId="0" borderId="0"/>
    <xf numFmtId="0" fontId="22" fillId="0" borderId="0"/>
    <xf numFmtId="3" fontId="41" fillId="0" borderId="0" applyNumberFormat="0">
      <alignment horizontal="center"/>
    </xf>
    <xf numFmtId="173" fontId="2" fillId="0" borderId="0" applyFont="0" applyAlignment="0">
      <alignment horizontal="center"/>
    </xf>
    <xf numFmtId="186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20" fillId="0" borderId="0"/>
    <xf numFmtId="3" fontId="42" fillId="0" borderId="0">
      <alignment vertical="top"/>
    </xf>
    <xf numFmtId="10" fontId="20" fillId="0" borderId="0" applyFont="0" applyFill="0" applyBorder="0" applyAlignment="0" applyProtection="0"/>
    <xf numFmtId="3" fontId="43" fillId="0" borderId="7" applyNumberFormat="0" applyAlignment="0">
      <alignment vertical="top"/>
    </xf>
    <xf numFmtId="189" fontId="44" fillId="0" borderId="0" applyNumberFormat="0" applyFill="0" applyBorder="0" applyAlignment="0" applyProtection="0">
      <alignment horizontal="left"/>
    </xf>
    <xf numFmtId="0" fontId="30" fillId="0" borderId="3">
      <alignment vertical="center" wrapText="1"/>
    </xf>
    <xf numFmtId="0" fontId="28" fillId="0" borderId="0">
      <alignment horizontal="right"/>
    </xf>
    <xf numFmtId="40" fontId="45" fillId="0" borderId="0" applyBorder="0">
      <alignment horizontal="right"/>
    </xf>
    <xf numFmtId="183" fontId="25" fillId="0" borderId="0">
      <alignment horizontal="left"/>
    </xf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24" borderId="0" applyNumberFormat="0" applyBorder="0" applyAlignment="0" applyProtection="0"/>
    <xf numFmtId="0" fontId="46" fillId="7" borderId="9" applyNumberFormat="0" applyAlignment="0" applyProtection="0"/>
    <xf numFmtId="0" fontId="47" fillId="25" borderId="10" applyNumberFormat="0" applyAlignment="0" applyProtection="0"/>
    <xf numFmtId="0" fontId="48" fillId="25" borderId="9" applyNumberFormat="0" applyAlignment="0" applyProtection="0"/>
    <xf numFmtId="0" fontId="49" fillId="0" borderId="11">
      <alignment horizontal="centerContinuous" vertical="center" wrapText="1"/>
    </xf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0" fontId="11" fillId="0" borderId="15" applyNumberFormat="0" applyFill="0" applyAlignment="0" applyProtection="0"/>
    <xf numFmtId="3" fontId="28" fillId="16" borderId="2" applyFill="0">
      <alignment vertical="center"/>
    </xf>
    <xf numFmtId="0" fontId="28" fillId="0" borderId="2">
      <alignment wrapText="1"/>
    </xf>
    <xf numFmtId="0" fontId="54" fillId="26" borderId="16" applyNumberFormat="0" applyAlignment="0" applyProtection="0"/>
    <xf numFmtId="0" fontId="21" fillId="0" borderId="0">
      <alignment horizontal="center" vertical="center" wrapText="1"/>
    </xf>
    <xf numFmtId="0" fontId="21" fillId="0" borderId="17">
      <alignment horizontal="center" vertical="center" wrapText="1"/>
    </xf>
    <xf numFmtId="0" fontId="55" fillId="0" borderId="0" applyNumberFormat="0" applyFill="0" applyBorder="0" applyAlignment="0" applyProtection="0"/>
    <xf numFmtId="0" fontId="56" fillId="27" borderId="0" applyNumberFormat="0" applyBorder="0" applyAlignment="0" applyProtection="0"/>
    <xf numFmtId="0" fontId="19" fillId="0" borderId="0">
      <alignment vertical="top"/>
    </xf>
    <xf numFmtId="0" fontId="57" fillId="0" borderId="0"/>
    <xf numFmtId="0" fontId="2" fillId="0" borderId="0"/>
    <xf numFmtId="0" fontId="2" fillId="0" borderId="0">
      <alignment horizontal="center"/>
    </xf>
    <xf numFmtId="0" fontId="21" fillId="0" borderId="7" applyNumberFormat="0">
      <alignment vertical="center" wrapText="1"/>
    </xf>
    <xf numFmtId="0" fontId="58" fillId="3" borderId="0" applyNumberFormat="0" applyBorder="0" applyAlignment="0" applyProtection="0"/>
    <xf numFmtId="0" fontId="31" fillId="16" borderId="4" applyFill="0">
      <alignment horizontal="center" vertical="center" wrapText="1"/>
    </xf>
    <xf numFmtId="3" fontId="31" fillId="16" borderId="18" applyFill="0">
      <alignment wrapText="1"/>
    </xf>
    <xf numFmtId="0" fontId="59" fillId="0" borderId="0" applyNumberFormat="0" applyFill="0" applyBorder="0" applyAlignment="0" applyProtection="0"/>
    <xf numFmtId="0" fontId="57" fillId="28" borderId="19" applyNumberFormat="0" applyFont="0" applyAlignment="0" applyProtection="0"/>
    <xf numFmtId="0" fontId="49" fillId="0" borderId="11">
      <alignment horizontal="centerContinuous" vertical="center" wrapText="1"/>
    </xf>
    <xf numFmtId="0" fontId="60" fillId="0" borderId="20" applyNumberFormat="0" applyFill="0" applyAlignment="0" applyProtection="0"/>
    <xf numFmtId="0" fontId="31" fillId="16" borderId="2" applyNumberFormat="0" applyFill="0">
      <alignment horizontal="center" vertical="center" wrapText="1"/>
    </xf>
    <xf numFmtId="0" fontId="22" fillId="0" borderId="0"/>
    <xf numFmtId="0" fontId="16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3" fontId="5" fillId="0" borderId="21" applyFont="0" applyBorder="0">
      <alignment horizontal="right"/>
      <protection locked="0"/>
    </xf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62" fillId="4" borderId="0" applyNumberFormat="0" applyBorder="0" applyAlignment="0" applyProtection="0"/>
    <xf numFmtId="3" fontId="4" fillId="0" borderId="0" applyFont="0" applyBorder="0">
      <alignment horizontal="center" vertical="center"/>
    </xf>
    <xf numFmtId="41" fontId="2" fillId="0" borderId="0" applyFont="0" applyFill="0" applyBorder="0" applyAlignment="0" applyProtection="0"/>
    <xf numFmtId="0" fontId="80" fillId="0" borderId="0" applyBorder="0" applyAlignment="0" applyProtection="0"/>
    <xf numFmtId="0" fontId="89" fillId="0" borderId="1">
      <alignment vertical="center" wrapText="1"/>
    </xf>
    <xf numFmtId="197" fontId="57" fillId="0" borderId="0"/>
    <xf numFmtId="0" fontId="1" fillId="0" borderId="0"/>
    <xf numFmtId="167" fontId="1" fillId="0" borderId="0" applyFont="0" applyFill="0" applyBorder="0" applyAlignment="0" applyProtection="0"/>
    <xf numFmtId="0" fontId="2" fillId="0" borderId="0"/>
    <xf numFmtId="0" fontId="103" fillId="0" borderId="0"/>
    <xf numFmtId="0" fontId="20" fillId="0" borderId="0"/>
    <xf numFmtId="38" fontId="106" fillId="0" borderId="0">
      <alignment horizontal="left" wrapText="1"/>
    </xf>
    <xf numFmtId="0" fontId="107" fillId="40" borderId="95" applyNumberFormat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197" fontId="108" fillId="0" borderId="0" applyNumberFormat="0" applyFill="0" applyBorder="0" applyAlignment="0" applyProtection="0">
      <alignment vertical="top"/>
      <protection locked="0"/>
    </xf>
    <xf numFmtId="0" fontId="109" fillId="41" borderId="0" applyNumberFormat="0" applyBorder="0" applyAlignment="0" applyProtection="0"/>
    <xf numFmtId="0" fontId="35" fillId="0" borderId="0"/>
    <xf numFmtId="0" fontId="103" fillId="0" borderId="0"/>
    <xf numFmtId="0" fontId="35" fillId="0" borderId="0"/>
    <xf numFmtId="0" fontId="35" fillId="0" borderId="0"/>
    <xf numFmtId="0" fontId="2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10" fillId="0" borderId="0"/>
    <xf numFmtId="0" fontId="35" fillId="0" borderId="0"/>
    <xf numFmtId="197" fontId="2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9" fontId="57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82" fontId="2" fillId="0" borderId="0" applyFont="0" applyFill="0" applyBorder="0" applyAlignment="0" applyProtection="0"/>
    <xf numFmtId="0" fontId="111" fillId="42" borderId="0" applyNumberFormat="0" applyBorder="0" applyAlignment="0" applyProtection="0"/>
  </cellStyleXfs>
  <cellXfs count="1595">
    <xf numFmtId="0" fontId="0" fillId="0" borderId="0" xfId="0"/>
    <xf numFmtId="0" fontId="12" fillId="0" borderId="0" xfId="1" applyFont="1"/>
    <xf numFmtId="0" fontId="10" fillId="0" borderId="0" xfId="1" applyFont="1" applyFill="1" applyAlignment="1">
      <alignment horizontal="centerContinuous" vertical="center"/>
    </xf>
    <xf numFmtId="0" fontId="10" fillId="0" borderId="0" xfId="1" applyFont="1" applyFill="1" applyAlignment="1">
      <alignment vertical="center" wrapText="1"/>
    </xf>
    <xf numFmtId="0" fontId="10" fillId="0" borderId="0" xfId="1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vertical="center"/>
    </xf>
    <xf numFmtId="0" fontId="9" fillId="0" borderId="0" xfId="1" applyFont="1"/>
    <xf numFmtId="0" fontId="10" fillId="0" borderId="0" xfId="1" applyFont="1" applyAlignment="1">
      <alignment horizontal="center"/>
    </xf>
    <xf numFmtId="0" fontId="10" fillId="0" borderId="0" xfId="1" applyFont="1" applyBorder="1"/>
    <xf numFmtId="0" fontId="10" fillId="0" borderId="0" xfId="1" applyFont="1" applyBorder="1" applyAlignment="1">
      <alignment horizontal="left" vertical="top"/>
    </xf>
    <xf numFmtId="0" fontId="10" fillId="0" borderId="0" xfId="1" applyFont="1" applyBorder="1" applyAlignment="1">
      <alignment horizontal="left" vertical="top" wrapText="1"/>
    </xf>
    <xf numFmtId="0" fontId="10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 wrapText="1"/>
    </xf>
    <xf numFmtId="1" fontId="9" fillId="0" borderId="0" xfId="1" applyNumberFormat="1" applyFont="1" applyBorder="1" applyAlignment="1" applyProtection="1">
      <alignment horizontal="left"/>
      <protection locked="0"/>
    </xf>
    <xf numFmtId="167" fontId="9" fillId="0" borderId="0" xfId="458" applyFont="1" applyBorder="1" applyAlignment="1">
      <alignment horizontal="center"/>
    </xf>
    <xf numFmtId="0" fontId="10" fillId="0" borderId="0" xfId="1" applyFont="1" applyBorder="1" applyAlignment="1">
      <alignment horizontal="left" wrapText="1"/>
    </xf>
    <xf numFmtId="1" fontId="9" fillId="0" borderId="0" xfId="1" applyNumberFormat="1" applyFont="1" applyBorder="1" applyAlignment="1">
      <alignment horizontal="left"/>
    </xf>
    <xf numFmtId="167" fontId="10" fillId="0" borderId="0" xfId="458" applyFont="1" applyBorder="1" applyAlignment="1">
      <alignment horizontal="center"/>
    </xf>
    <xf numFmtId="0" fontId="9" fillId="0" borderId="0" xfId="1" applyFont="1" applyAlignment="1">
      <alignment vertical="center"/>
    </xf>
    <xf numFmtId="0" fontId="10" fillId="0" borderId="1" xfId="1" applyFont="1" applyBorder="1"/>
    <xf numFmtId="0" fontId="9" fillId="0" borderId="0" xfId="1" applyFont="1" applyFill="1" applyAlignment="1">
      <alignment horizontal="centerContinuous" vertical="center"/>
    </xf>
    <xf numFmtId="0" fontId="10" fillId="0" borderId="0" xfId="1" applyFont="1" applyFill="1" applyAlignment="1">
      <alignment horizontal="right" vertical="center"/>
    </xf>
    <xf numFmtId="0" fontId="9" fillId="0" borderId="0" xfId="1" applyFont="1" applyFill="1" applyAlignment="1">
      <alignment vertical="center"/>
    </xf>
    <xf numFmtId="0" fontId="9" fillId="29" borderId="22" xfId="1" applyFont="1" applyFill="1" applyBorder="1" applyAlignment="1">
      <alignment horizontal="centerContinuous" vertical="center"/>
    </xf>
    <xf numFmtId="0" fontId="9" fillId="29" borderId="5" xfId="1" applyFont="1" applyFill="1" applyBorder="1" applyAlignment="1">
      <alignment horizontal="centerContinuous" vertical="center"/>
    </xf>
    <xf numFmtId="0" fontId="9" fillId="29" borderId="23" xfId="1" applyFont="1" applyFill="1" applyBorder="1" applyAlignment="1">
      <alignment horizontal="centerContinuous" vertical="center"/>
    </xf>
    <xf numFmtId="0" fontId="9" fillId="29" borderId="17" xfId="1" applyFont="1" applyFill="1" applyBorder="1" applyAlignment="1">
      <alignment horizontal="center" vertical="center" wrapText="1"/>
    </xf>
    <xf numFmtId="0" fontId="9" fillId="29" borderId="17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centerContinuous" vertical="center"/>
    </xf>
    <xf numFmtId="0" fontId="9" fillId="0" borderId="25" xfId="1" applyFont="1" applyFill="1" applyBorder="1" applyAlignment="1">
      <alignment horizontal="centerContinuous" vertical="center"/>
    </xf>
    <xf numFmtId="0" fontId="9" fillId="0" borderId="26" xfId="1" applyFont="1" applyFill="1" applyBorder="1" applyAlignment="1">
      <alignment horizontal="centerContinuous" vertical="center"/>
    </xf>
    <xf numFmtId="0" fontId="9" fillId="0" borderId="27" xfId="1" applyFont="1" applyBorder="1" applyAlignment="1">
      <alignment horizontal="center" vertical="center"/>
    </xf>
    <xf numFmtId="178" fontId="10" fillId="0" borderId="27" xfId="1" applyNumberFormat="1" applyFont="1" applyBorder="1" applyAlignment="1">
      <alignment vertical="center"/>
    </xf>
    <xf numFmtId="0" fontId="10" fillId="0" borderId="28" xfId="1" applyFont="1" applyBorder="1" applyAlignment="1">
      <alignment horizontal="center" vertical="center"/>
    </xf>
    <xf numFmtId="178" fontId="9" fillId="30" borderId="29" xfId="1" applyNumberFormat="1" applyFont="1" applyFill="1" applyBorder="1" applyAlignment="1">
      <alignment horizontal="right" vertical="center"/>
    </xf>
    <xf numFmtId="0" fontId="10" fillId="0" borderId="29" xfId="1" applyFont="1" applyBorder="1" applyAlignment="1">
      <alignment horizontal="center" vertical="center"/>
    </xf>
    <xf numFmtId="0" fontId="9" fillId="0" borderId="30" xfId="1" applyFont="1" applyFill="1" applyBorder="1" applyAlignment="1">
      <alignment vertical="center"/>
    </xf>
    <xf numFmtId="0" fontId="9" fillId="0" borderId="6" xfId="1" applyFont="1" applyFill="1" applyBorder="1" applyAlignment="1">
      <alignment vertical="center"/>
    </xf>
    <xf numFmtId="0" fontId="9" fillId="0" borderId="31" xfId="1" applyFont="1" applyFill="1" applyBorder="1" applyAlignment="1">
      <alignment vertical="center"/>
    </xf>
    <xf numFmtId="178" fontId="9" fillId="0" borderId="29" xfId="1" applyNumberFormat="1" applyFont="1" applyFill="1" applyBorder="1" applyAlignment="1">
      <alignment horizontal="right" vertical="center"/>
    </xf>
    <xf numFmtId="0" fontId="9" fillId="0" borderId="32" xfId="1" applyFont="1" applyFill="1" applyBorder="1" applyAlignment="1">
      <alignment horizontal="centerContinuous" vertical="center"/>
    </xf>
    <xf numFmtId="0" fontId="9" fillId="0" borderId="33" xfId="1" applyFont="1" applyFill="1" applyBorder="1" applyAlignment="1">
      <alignment horizontal="centerContinuous" vertical="center"/>
    </xf>
    <xf numFmtId="0" fontId="9" fillId="0" borderId="34" xfId="1" applyFont="1" applyFill="1" applyBorder="1" applyAlignment="1">
      <alignment horizontal="centerContinuous" vertical="center"/>
    </xf>
    <xf numFmtId="0" fontId="9" fillId="0" borderId="35" xfId="1" applyFont="1" applyBorder="1" applyAlignment="1">
      <alignment horizontal="center" vertical="center"/>
    </xf>
    <xf numFmtId="178" fontId="10" fillId="0" borderId="35" xfId="1" applyNumberFormat="1" applyFont="1" applyBorder="1" applyAlignment="1">
      <alignment horizontal="right" vertical="center"/>
    </xf>
    <xf numFmtId="0" fontId="10" fillId="0" borderId="35" xfId="1" applyFont="1" applyBorder="1" applyAlignment="1">
      <alignment horizontal="center" vertical="center"/>
    </xf>
    <xf numFmtId="178" fontId="10" fillId="31" borderId="28" xfId="1" applyNumberFormat="1" applyFont="1" applyFill="1" applyBorder="1" applyAlignment="1">
      <alignment horizontal="right" vertical="center" wrapText="1"/>
    </xf>
    <xf numFmtId="0" fontId="9" fillId="0" borderId="36" xfId="1" applyFont="1" applyFill="1" applyBorder="1" applyAlignment="1">
      <alignment vertical="center"/>
    </xf>
    <xf numFmtId="0" fontId="14" fillId="0" borderId="37" xfId="1" applyFont="1" applyFill="1" applyBorder="1" applyAlignment="1">
      <alignment vertical="center"/>
    </xf>
    <xf numFmtId="0" fontId="14" fillId="0" borderId="38" xfId="1" applyFont="1" applyFill="1" applyBorder="1" applyAlignment="1">
      <alignment vertical="center"/>
    </xf>
    <xf numFmtId="0" fontId="10" fillId="0" borderId="39" xfId="1" applyFont="1" applyBorder="1" applyAlignment="1">
      <alignment horizontal="center" vertical="center"/>
    </xf>
    <xf numFmtId="178" fontId="9" fillId="0" borderId="35" xfId="1" applyNumberFormat="1" applyFont="1" applyBorder="1" applyAlignment="1">
      <alignment vertical="center"/>
    </xf>
    <xf numFmtId="178" fontId="10" fillId="0" borderId="35" xfId="1" applyNumberFormat="1" applyFont="1" applyBorder="1" applyAlignment="1">
      <alignment vertical="center"/>
    </xf>
    <xf numFmtId="178" fontId="9" fillId="0" borderId="28" xfId="1" applyNumberFormat="1" applyFont="1" applyFill="1" applyBorder="1" applyAlignment="1">
      <alignment horizontal="right" vertical="center" wrapText="1"/>
    </xf>
    <xf numFmtId="178" fontId="9" fillId="0" borderId="28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vertical="center"/>
    </xf>
    <xf numFmtId="0" fontId="10" fillId="0" borderId="0" xfId="1" applyFont="1" applyAlignment="1">
      <alignment horizontal="centerContinuous" vertical="center"/>
    </xf>
    <xf numFmtId="0" fontId="9" fillId="0" borderId="22" xfId="1" applyFont="1" applyFill="1" applyBorder="1" applyAlignment="1">
      <alignment horizontal="centerContinuous" vertical="center"/>
    </xf>
    <xf numFmtId="0" fontId="9" fillId="0" borderId="17" xfId="1" applyFont="1" applyBorder="1" applyAlignment="1">
      <alignment horizontal="center" vertical="center"/>
    </xf>
    <xf numFmtId="178" fontId="10" fillId="31" borderId="28" xfId="1" applyNumberFormat="1" applyFont="1" applyFill="1" applyBorder="1" applyAlignment="1">
      <alignment vertical="center"/>
    </xf>
    <xf numFmtId="0" fontId="9" fillId="0" borderId="0" xfId="1" applyFont="1" applyFill="1" applyAlignment="1" applyProtection="1">
      <alignment horizontal="centerContinuous" vertical="center"/>
    </xf>
    <xf numFmtId="0" fontId="10" fillId="0" borderId="0" xfId="1" applyFont="1" applyFill="1" applyAlignment="1" applyProtection="1">
      <alignment horizontal="centerContinuous" vertical="center"/>
    </xf>
    <xf numFmtId="0" fontId="10" fillId="0" borderId="0" xfId="1" applyFont="1" applyFill="1" applyAlignment="1" applyProtection="1">
      <alignment vertical="center"/>
    </xf>
    <xf numFmtId="0" fontId="9" fillId="29" borderId="22" xfId="1" applyFont="1" applyFill="1" applyBorder="1" applyAlignment="1" applyProtection="1">
      <alignment horizontal="centerContinuous" vertical="center"/>
    </xf>
    <xf numFmtId="0" fontId="9" fillId="29" borderId="5" xfId="1" applyFont="1" applyFill="1" applyBorder="1" applyAlignment="1" applyProtection="1">
      <alignment horizontal="centerContinuous" vertical="center"/>
    </xf>
    <xf numFmtId="0" fontId="9" fillId="29" borderId="23" xfId="1" applyFont="1" applyFill="1" applyBorder="1" applyAlignment="1" applyProtection="1">
      <alignment horizontal="centerContinuous" vertical="center"/>
    </xf>
    <xf numFmtId="0" fontId="9" fillId="29" borderId="22" xfId="1" applyFont="1" applyFill="1" applyBorder="1" applyAlignment="1" applyProtection="1">
      <alignment horizontal="center" vertical="center" wrapText="1"/>
    </xf>
    <xf numFmtId="0" fontId="10" fillId="0" borderId="0" xfId="1" applyFont="1" applyAlignment="1" applyProtection="1">
      <alignment vertical="center"/>
    </xf>
    <xf numFmtId="0" fontId="10" fillId="32" borderId="0" xfId="1" applyFont="1" applyFill="1" applyAlignment="1" applyProtection="1">
      <alignment vertical="center"/>
    </xf>
    <xf numFmtId="0" fontId="9" fillId="29" borderId="24" xfId="1" applyFont="1" applyFill="1" applyBorder="1" applyAlignment="1" applyProtection="1">
      <alignment horizontal="center" vertical="center" wrapText="1"/>
    </xf>
    <xf numFmtId="175" fontId="9" fillId="29" borderId="27" xfId="1" applyNumberFormat="1" applyFont="1" applyFill="1" applyBorder="1" applyAlignment="1" applyProtection="1">
      <alignment horizontal="center" vertical="center" wrapText="1"/>
    </xf>
    <xf numFmtId="0" fontId="9" fillId="0" borderId="24" xfId="1" applyFont="1" applyBorder="1" applyAlignment="1" applyProtection="1">
      <alignment horizontal="center" vertical="center" wrapText="1"/>
    </xf>
    <xf numFmtId="0" fontId="9" fillId="0" borderId="27" xfId="1" applyNumberFormat="1" applyFont="1" applyBorder="1" applyAlignment="1" applyProtection="1">
      <alignment horizontal="center" vertical="center" wrapText="1"/>
    </xf>
    <xf numFmtId="49" fontId="10" fillId="0" borderId="40" xfId="1" applyNumberFormat="1" applyFont="1" applyBorder="1" applyAlignment="1" applyProtection="1">
      <alignment horizontal="center" vertical="center"/>
    </xf>
    <xf numFmtId="178" fontId="10" fillId="31" borderId="28" xfId="1" applyNumberFormat="1" applyFont="1" applyFill="1" applyBorder="1" applyAlignment="1" applyProtection="1">
      <alignment vertical="center"/>
    </xf>
    <xf numFmtId="0" fontId="10" fillId="0" borderId="6" xfId="1" applyFont="1" applyFill="1" applyBorder="1" applyAlignment="1" applyProtection="1">
      <alignment vertical="center"/>
    </xf>
    <xf numFmtId="49" fontId="10" fillId="0" borderId="30" xfId="1" applyNumberFormat="1" applyFont="1" applyBorder="1" applyAlignment="1" applyProtection="1">
      <alignment horizontal="center" vertical="center"/>
    </xf>
    <xf numFmtId="178" fontId="9" fillId="0" borderId="29" xfId="1" applyNumberFormat="1" applyFont="1" applyBorder="1" applyAlignment="1" applyProtection="1">
      <alignment vertical="center"/>
    </xf>
    <xf numFmtId="0" fontId="9" fillId="0" borderId="33" xfId="1" applyFont="1" applyFill="1" applyBorder="1" applyAlignment="1" applyProtection="1">
      <alignment horizontal="centerContinuous" vertical="center"/>
    </xf>
    <xf numFmtId="0" fontId="10" fillId="0" borderId="40" xfId="1" applyFont="1" applyFill="1" applyBorder="1" applyAlignment="1" applyProtection="1">
      <alignment horizontal="left" vertical="center"/>
    </xf>
    <xf numFmtId="0" fontId="10" fillId="0" borderId="41" xfId="1" applyFont="1" applyFill="1" applyBorder="1" applyAlignment="1" applyProtection="1">
      <alignment vertical="center"/>
    </xf>
    <xf numFmtId="49" fontId="10" fillId="0" borderId="32" xfId="1" applyNumberFormat="1" applyFont="1" applyBorder="1" applyAlignment="1" applyProtection="1">
      <alignment horizontal="center" vertical="center"/>
    </xf>
    <xf numFmtId="0" fontId="9" fillId="0" borderId="30" xfId="1" applyFont="1" applyFill="1" applyBorder="1" applyAlignment="1" applyProtection="1">
      <alignment horizontal="centerContinuous" vertical="center"/>
    </xf>
    <xf numFmtId="0" fontId="9" fillId="0" borderId="6" xfId="1" applyFont="1" applyFill="1" applyBorder="1" applyAlignment="1" applyProtection="1">
      <alignment horizontal="centerContinuous" vertical="center"/>
    </xf>
    <xf numFmtId="0" fontId="10" fillId="0" borderId="40" xfId="1" applyFont="1" applyFill="1" applyBorder="1" applyAlignment="1" applyProtection="1">
      <alignment vertical="center"/>
    </xf>
    <xf numFmtId="0" fontId="10" fillId="0" borderId="33" xfId="1" applyFont="1" applyFill="1" applyBorder="1" applyAlignment="1" applyProtection="1">
      <alignment vertical="center"/>
    </xf>
    <xf numFmtId="0" fontId="10" fillId="0" borderId="32" xfId="1" applyFont="1" applyFill="1" applyBorder="1" applyAlignment="1" applyProtection="1">
      <alignment vertical="center"/>
    </xf>
    <xf numFmtId="0" fontId="10" fillId="0" borderId="0" xfId="1" applyFont="1" applyFill="1" applyBorder="1" applyAlignment="1" applyProtection="1">
      <alignment vertical="center"/>
    </xf>
    <xf numFmtId="0" fontId="10" fillId="0" borderId="30" xfId="1" applyFont="1" applyFill="1" applyBorder="1" applyAlignment="1" applyProtection="1">
      <alignment vertical="center"/>
    </xf>
    <xf numFmtId="0" fontId="10" fillId="0" borderId="36" xfId="1" applyFont="1" applyFill="1" applyBorder="1" applyAlignment="1" applyProtection="1">
      <alignment vertical="center"/>
    </xf>
    <xf numFmtId="0" fontId="10" fillId="0" borderId="37" xfId="1" applyFont="1" applyFill="1" applyBorder="1" applyAlignment="1" applyProtection="1">
      <alignment vertical="center"/>
    </xf>
    <xf numFmtId="0" fontId="10" fillId="0" borderId="36" xfId="1" applyFont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Continuous" vertical="center"/>
    </xf>
    <xf numFmtId="0" fontId="10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Continuous" vertical="center"/>
    </xf>
    <xf numFmtId="49" fontId="10" fillId="0" borderId="0" xfId="1" applyNumberFormat="1" applyFont="1" applyFill="1" applyBorder="1" applyAlignment="1">
      <alignment horizontal="centerContinuous" vertical="center"/>
    </xf>
    <xf numFmtId="0" fontId="9" fillId="29" borderId="5" xfId="1" applyFont="1" applyFill="1" applyBorder="1" applyAlignment="1">
      <alignment horizontal="centerContinuous" vertical="center" wrapText="1"/>
    </xf>
    <xf numFmtId="0" fontId="9" fillId="29" borderId="23" xfId="1" applyFont="1" applyFill="1" applyBorder="1" applyAlignment="1">
      <alignment horizontal="centerContinuous" vertical="center" wrapText="1"/>
    </xf>
    <xf numFmtId="0" fontId="9" fillId="29" borderId="17" xfId="1" applyFont="1" applyFill="1" applyBorder="1" applyAlignment="1">
      <alignment horizontal="centerContinuous" vertical="center" wrapText="1"/>
    </xf>
    <xf numFmtId="0" fontId="9" fillId="0" borderId="5" xfId="1" applyFont="1" applyFill="1" applyBorder="1" applyAlignment="1">
      <alignment horizontal="centerContinuous" vertical="center" wrapText="1"/>
    </xf>
    <xf numFmtId="0" fontId="9" fillId="0" borderId="17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Continuous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10" fillId="0" borderId="24" xfId="1" applyFont="1" applyFill="1" applyBorder="1" applyAlignment="1">
      <alignment vertical="center"/>
    </xf>
    <xf numFmtId="0" fontId="9" fillId="0" borderId="25" xfId="1" applyFont="1" applyFill="1" applyBorder="1" applyAlignment="1">
      <alignment horizontal="centerContinuous" vertical="center" wrapText="1"/>
    </xf>
    <xf numFmtId="0" fontId="9" fillId="0" borderId="26" xfId="1" applyFont="1" applyFill="1" applyBorder="1" applyAlignment="1">
      <alignment horizontal="centerContinuous" vertical="center" wrapText="1"/>
    </xf>
    <xf numFmtId="0" fontId="9" fillId="0" borderId="24" xfId="1" applyFont="1" applyBorder="1" applyAlignment="1">
      <alignment horizontal="center" vertical="center" wrapText="1"/>
    </xf>
    <xf numFmtId="178" fontId="9" fillId="0" borderId="27" xfId="1" applyNumberFormat="1" applyFont="1" applyBorder="1" applyAlignment="1">
      <alignment horizontal="center" vertical="center" wrapText="1"/>
    </xf>
    <xf numFmtId="178" fontId="10" fillId="0" borderId="27" xfId="1" applyNumberFormat="1" applyFont="1" applyBorder="1" applyAlignment="1">
      <alignment horizontal="right" vertical="center"/>
    </xf>
    <xf numFmtId="178" fontId="10" fillId="0" borderId="24" xfId="1" applyNumberFormat="1" applyFont="1" applyBorder="1" applyAlignment="1">
      <alignment horizontal="center" vertical="center"/>
    </xf>
    <xf numFmtId="178" fontId="10" fillId="0" borderId="27" xfId="1" applyNumberFormat="1" applyFont="1" applyFill="1" applyBorder="1" applyAlignment="1">
      <alignment vertical="center"/>
    </xf>
    <xf numFmtId="0" fontId="10" fillId="0" borderId="42" xfId="1" applyFont="1" applyFill="1" applyBorder="1" applyAlignment="1">
      <alignment vertical="center"/>
    </xf>
    <xf numFmtId="0" fontId="10" fillId="0" borderId="43" xfId="1" applyFont="1" applyFill="1" applyBorder="1" applyAlignment="1">
      <alignment vertical="center"/>
    </xf>
    <xf numFmtId="49" fontId="10" fillId="0" borderId="40" xfId="1" applyNumberFormat="1" applyFont="1" applyBorder="1" applyAlignment="1">
      <alignment horizontal="center" vertical="center"/>
    </xf>
    <xf numFmtId="178" fontId="10" fillId="30" borderId="28" xfId="1" applyNumberFormat="1" applyFont="1" applyFill="1" applyBorder="1" applyAlignment="1">
      <alignment vertical="center"/>
    </xf>
    <xf numFmtId="178" fontId="10" fillId="0" borderId="28" xfId="1" applyNumberFormat="1" applyFont="1" applyFill="1" applyBorder="1" applyAlignment="1">
      <alignment vertical="center"/>
    </xf>
    <xf numFmtId="49" fontId="10" fillId="0" borderId="32" xfId="1" applyNumberFormat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Continuous" vertical="center"/>
    </xf>
    <xf numFmtId="0" fontId="10" fillId="0" borderId="43" xfId="1" applyFont="1" applyFill="1" applyBorder="1" applyAlignment="1">
      <alignment horizontal="centerContinuous" vertical="center"/>
    </xf>
    <xf numFmtId="49" fontId="10" fillId="0" borderId="42" xfId="1" applyNumberFormat="1" applyFont="1" applyBorder="1" applyAlignment="1">
      <alignment horizontal="center" vertical="center"/>
    </xf>
    <xf numFmtId="178" fontId="10" fillId="0" borderId="28" xfId="1" applyNumberFormat="1" applyFont="1" applyFill="1" applyBorder="1" applyAlignment="1">
      <alignment horizontal="center" vertical="center"/>
    </xf>
    <xf numFmtId="178" fontId="10" fillId="0" borderId="44" xfId="1" applyNumberFormat="1" applyFont="1" applyFill="1" applyBorder="1" applyAlignment="1">
      <alignment vertical="center"/>
    </xf>
    <xf numFmtId="178" fontId="10" fillId="30" borderId="44" xfId="1" applyNumberFormat="1" applyFont="1" applyFill="1" applyBorder="1" applyAlignment="1">
      <alignment horizontal="center" vertical="center"/>
    </xf>
    <xf numFmtId="49" fontId="10" fillId="0" borderId="30" xfId="1" applyNumberFormat="1" applyFont="1" applyBorder="1" applyAlignment="1">
      <alignment horizontal="center" vertical="center"/>
    </xf>
    <xf numFmtId="178" fontId="10" fillId="0" borderId="29" xfId="1" applyNumberFormat="1" applyFont="1" applyFill="1" applyBorder="1" applyAlignment="1">
      <alignment horizontal="center" vertical="center"/>
    </xf>
    <xf numFmtId="178" fontId="10" fillId="30" borderId="29" xfId="1" applyNumberFormat="1" applyFont="1" applyFill="1" applyBorder="1" applyAlignment="1">
      <alignment horizontal="center" vertical="center"/>
    </xf>
    <xf numFmtId="178" fontId="10" fillId="0" borderId="29" xfId="1" applyNumberFormat="1" applyFont="1" applyFill="1" applyBorder="1" applyAlignment="1">
      <alignment vertical="center"/>
    </xf>
    <xf numFmtId="178" fontId="10" fillId="30" borderId="30" xfId="1" applyNumberFormat="1" applyFont="1" applyFill="1" applyBorder="1" applyAlignment="1">
      <alignment horizontal="center" vertical="center"/>
    </xf>
    <xf numFmtId="178" fontId="10" fillId="0" borderId="35" xfId="1" applyNumberFormat="1" applyFont="1" applyFill="1" applyBorder="1" applyAlignment="1">
      <alignment vertical="center"/>
    </xf>
    <xf numFmtId="178" fontId="10" fillId="30" borderId="28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Continuous" vertical="center" wrapText="1"/>
    </xf>
    <xf numFmtId="0" fontId="9" fillId="0" borderId="43" xfId="1" applyFont="1" applyFill="1" applyBorder="1" applyAlignment="1">
      <alignment horizontal="centerContinuous" vertical="center" wrapText="1"/>
    </xf>
    <xf numFmtId="0" fontId="10" fillId="0" borderId="42" xfId="1" applyFont="1" applyBorder="1" applyAlignment="1">
      <alignment vertical="center"/>
    </xf>
    <xf numFmtId="0" fontId="10" fillId="0" borderId="30" xfId="1" applyFont="1" applyBorder="1" applyAlignment="1">
      <alignment horizontal="center" vertical="center"/>
    </xf>
    <xf numFmtId="178" fontId="10" fillId="0" borderId="42" xfId="1" applyNumberFormat="1" applyFont="1" applyFill="1" applyBorder="1" applyAlignment="1">
      <alignment horizontal="center" vertical="center"/>
    </xf>
    <xf numFmtId="178" fontId="10" fillId="0" borderId="43" xfId="1" applyNumberFormat="1" applyFont="1" applyFill="1" applyBorder="1" applyAlignment="1">
      <alignment vertical="center"/>
    </xf>
    <xf numFmtId="178" fontId="10" fillId="0" borderId="31" xfId="1" applyNumberFormat="1" applyFont="1" applyFill="1" applyBorder="1" applyAlignment="1">
      <alignment vertical="center"/>
    </xf>
    <xf numFmtId="178" fontId="10" fillId="0" borderId="45" xfId="1" applyNumberFormat="1" applyFont="1" applyFill="1" applyBorder="1" applyAlignment="1">
      <alignment vertical="center"/>
    </xf>
    <xf numFmtId="178" fontId="10" fillId="0" borderId="29" xfId="1" applyNumberFormat="1" applyFont="1" applyBorder="1" applyAlignment="1">
      <alignment horizontal="center" vertical="center"/>
    </xf>
    <xf numFmtId="0" fontId="9" fillId="0" borderId="37" xfId="1" applyFont="1" applyFill="1" applyBorder="1" applyAlignment="1">
      <alignment horizontal="centerContinuous" vertical="center" wrapText="1"/>
    </xf>
    <xf numFmtId="0" fontId="9" fillId="0" borderId="38" xfId="1" applyFont="1" applyFill="1" applyBorder="1" applyAlignment="1">
      <alignment horizontal="centerContinuous" vertical="center" wrapText="1"/>
    </xf>
    <xf numFmtId="49" fontId="10" fillId="0" borderId="36" xfId="1" applyNumberFormat="1" applyFont="1" applyBorder="1" applyAlignment="1">
      <alignment horizontal="center" vertical="center"/>
    </xf>
    <xf numFmtId="178" fontId="10" fillId="0" borderId="39" xfId="1" applyNumberFormat="1" applyFont="1" applyFill="1" applyBorder="1" applyAlignment="1">
      <alignment horizontal="center" vertical="center"/>
    </xf>
    <xf numFmtId="178" fontId="10" fillId="0" borderId="38" xfId="1" applyNumberFormat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horizontal="center" vertical="center"/>
    </xf>
    <xf numFmtId="178" fontId="10" fillId="0" borderId="0" xfId="1" applyNumberFormat="1" applyFont="1" applyFill="1" applyBorder="1" applyAlignment="1">
      <alignment vertical="center"/>
    </xf>
    <xf numFmtId="178" fontId="10" fillId="0" borderId="0" xfId="1" applyNumberFormat="1" applyFont="1" applyFill="1" applyBorder="1" applyAlignment="1">
      <alignment horizontal="right" vertical="center"/>
    </xf>
    <xf numFmtId="178" fontId="10" fillId="0" borderId="0" xfId="1" applyNumberFormat="1" applyFont="1" applyFill="1" applyBorder="1" applyAlignment="1">
      <alignment horizontal="center" vertical="center"/>
    </xf>
    <xf numFmtId="0" fontId="10" fillId="32" borderId="0" xfId="1" applyFont="1" applyFill="1" applyAlignment="1">
      <alignment vertical="center"/>
    </xf>
    <xf numFmtId="178" fontId="10" fillId="0" borderId="0" xfId="1" applyNumberFormat="1" applyFont="1" applyFill="1" applyBorder="1" applyAlignment="1">
      <alignment horizontal="centerContinuous" vertical="center"/>
    </xf>
    <xf numFmtId="178" fontId="10" fillId="0" borderId="0" xfId="1" applyNumberFormat="1" applyFont="1" applyFill="1" applyAlignment="1">
      <alignment vertical="center"/>
    </xf>
    <xf numFmtId="49" fontId="10" fillId="0" borderId="44" xfId="1" applyNumberFormat="1" applyFont="1" applyBorder="1" applyAlignment="1">
      <alignment horizontal="center" vertical="center"/>
    </xf>
    <xf numFmtId="49" fontId="10" fillId="0" borderId="29" xfId="1" applyNumberFormat="1" applyFont="1" applyBorder="1" applyAlignment="1">
      <alignment horizontal="center" vertical="center"/>
    </xf>
    <xf numFmtId="178" fontId="9" fillId="0" borderId="29" xfId="1" applyNumberFormat="1" applyFont="1" applyBorder="1" applyAlignment="1">
      <alignment horizontal="center" vertical="center"/>
    </xf>
    <xf numFmtId="0" fontId="10" fillId="0" borderId="33" xfId="1" applyFont="1" applyFill="1" applyBorder="1" applyAlignment="1">
      <alignment horizontal="centerContinuous" vertical="center"/>
    </xf>
    <xf numFmtId="0" fontId="10" fillId="0" borderId="34" xfId="1" applyFont="1" applyFill="1" applyBorder="1" applyAlignment="1">
      <alignment horizontal="centerContinuous" vertical="center"/>
    </xf>
    <xf numFmtId="178" fontId="9" fillId="0" borderId="44" xfId="1" applyNumberFormat="1" applyFont="1" applyBorder="1" applyAlignment="1">
      <alignment horizontal="center" vertical="center"/>
    </xf>
    <xf numFmtId="49" fontId="10" fillId="0" borderId="28" xfId="1" applyNumberFormat="1" applyFont="1" applyBorder="1" applyAlignment="1">
      <alignment horizontal="center" vertical="center"/>
    </xf>
    <xf numFmtId="49" fontId="10" fillId="0" borderId="35" xfId="1" applyNumberFormat="1" applyFont="1" applyBorder="1" applyAlignment="1">
      <alignment horizontal="center" vertical="center"/>
    </xf>
    <xf numFmtId="0" fontId="10" fillId="0" borderId="46" xfId="1" applyFont="1" applyFill="1" applyBorder="1" applyAlignment="1">
      <alignment vertical="center"/>
    </xf>
    <xf numFmtId="0" fontId="10" fillId="0" borderId="8" xfId="1" applyFont="1" applyFill="1" applyBorder="1" applyAlignment="1">
      <alignment vertical="center"/>
    </xf>
    <xf numFmtId="0" fontId="10" fillId="0" borderId="47" xfId="1" applyFont="1" applyFill="1" applyBorder="1" applyAlignment="1">
      <alignment vertical="center"/>
    </xf>
    <xf numFmtId="0" fontId="10" fillId="0" borderId="0" xfId="1" applyFont="1" applyBorder="1" applyAlignment="1">
      <alignment horizontal="centerContinuous" vertical="center"/>
    </xf>
    <xf numFmtId="0" fontId="10" fillId="0" borderId="44" xfId="1" applyFont="1" applyBorder="1" applyAlignment="1">
      <alignment horizontal="center" vertical="center"/>
    </xf>
    <xf numFmtId="0" fontId="9" fillId="0" borderId="0" xfId="1" applyFont="1" applyFill="1" applyAlignment="1">
      <alignment horizontal="right" vertical="center"/>
    </xf>
    <xf numFmtId="0" fontId="9" fillId="0" borderId="22" xfId="1" applyFont="1" applyBorder="1" applyAlignment="1">
      <alignment horizontal="centerContinuous" vertical="center"/>
    </xf>
    <xf numFmtId="0" fontId="9" fillId="0" borderId="5" xfId="1" applyFont="1" applyBorder="1" applyAlignment="1">
      <alignment horizontal="centerContinuous" vertical="center"/>
    </xf>
    <xf numFmtId="0" fontId="9" fillId="0" borderId="23" xfId="1" applyFont="1" applyBorder="1" applyAlignment="1">
      <alignment horizontal="centerContinuous" vertical="center"/>
    </xf>
    <xf numFmtId="0" fontId="9" fillId="0" borderId="27" xfId="1" applyFont="1" applyBorder="1" applyAlignment="1">
      <alignment horizontal="center" vertical="center" wrapText="1"/>
    </xf>
    <xf numFmtId="178" fontId="9" fillId="0" borderId="35" xfId="1" applyNumberFormat="1" applyFont="1" applyFill="1" applyBorder="1" applyAlignment="1">
      <alignment vertical="center"/>
    </xf>
    <xf numFmtId="0" fontId="9" fillId="0" borderId="40" xfId="1" applyFont="1" applyFill="1" applyBorder="1" applyAlignment="1">
      <alignment horizontal="centerContinuous" vertical="center"/>
    </xf>
    <xf numFmtId="0" fontId="10" fillId="0" borderId="41" xfId="1" applyFont="1" applyFill="1" applyBorder="1" applyAlignment="1">
      <alignment horizontal="centerContinuous" vertical="center"/>
    </xf>
    <xf numFmtId="0" fontId="10" fillId="0" borderId="45" xfId="1" applyFont="1" applyFill="1" applyBorder="1" applyAlignment="1">
      <alignment horizontal="centerContinuous" vertical="center"/>
    </xf>
    <xf numFmtId="178" fontId="9" fillId="0" borderId="44" xfId="1" applyNumberFormat="1" applyFont="1" applyFill="1" applyBorder="1" applyAlignment="1">
      <alignment vertical="center"/>
    </xf>
    <xf numFmtId="178" fontId="10" fillId="31" borderId="29" xfId="1" applyNumberFormat="1" applyFont="1" applyFill="1" applyBorder="1" applyAlignment="1">
      <alignment vertical="center"/>
    </xf>
    <xf numFmtId="0" fontId="10" fillId="0" borderId="48" xfId="1" applyFont="1" applyBorder="1" applyAlignment="1">
      <alignment horizontal="center" vertical="center"/>
    </xf>
    <xf numFmtId="178" fontId="10" fillId="30" borderId="48" xfId="1" applyNumberFormat="1" applyFont="1" applyFill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9" fillId="0" borderId="22" xfId="1" applyFont="1" applyBorder="1" applyAlignment="1">
      <alignment horizontal="centerContinuous" vertical="center" wrapText="1"/>
    </xf>
    <xf numFmtId="0" fontId="9" fillId="0" borderId="5" xfId="1" applyFont="1" applyBorder="1" applyAlignment="1">
      <alignment horizontal="centerContinuous" vertical="center" wrapText="1"/>
    </xf>
    <xf numFmtId="0" fontId="9" fillId="0" borderId="23" xfId="1" applyFont="1" applyBorder="1" applyAlignment="1">
      <alignment horizontal="centerContinuous" vertical="center" wrapText="1"/>
    </xf>
    <xf numFmtId="0" fontId="9" fillId="0" borderId="26" xfId="1" applyFont="1" applyBorder="1" applyAlignment="1">
      <alignment horizontal="center" vertical="center" wrapText="1"/>
    </xf>
    <xf numFmtId="0" fontId="10" fillId="0" borderId="0" xfId="1" applyFont="1" applyFill="1" applyBorder="1" applyAlignment="1">
      <alignment vertical="center" wrapText="1"/>
    </xf>
    <xf numFmtId="178" fontId="9" fillId="0" borderId="44" xfId="1" applyNumberFormat="1" applyFont="1" applyBorder="1" applyAlignment="1">
      <alignment vertical="center"/>
    </xf>
    <xf numFmtId="49" fontId="10" fillId="0" borderId="39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78" fontId="9" fillId="0" borderId="43" xfId="1" applyNumberFormat="1" applyFont="1" applyBorder="1" applyAlignment="1">
      <alignment vertical="center"/>
    </xf>
    <xf numFmtId="0" fontId="9" fillId="0" borderId="0" xfId="1" applyFont="1" applyBorder="1" applyAlignment="1">
      <alignment horizontal="centerContinuous" vertical="center"/>
    </xf>
    <xf numFmtId="49" fontId="9" fillId="0" borderId="0" xfId="1" applyNumberFormat="1" applyFont="1" applyAlignment="1">
      <alignment horizontal="centerContinuous" vertical="center"/>
    </xf>
    <xf numFmtId="49" fontId="10" fillId="0" borderId="0" xfId="1" applyNumberFormat="1" applyFont="1" applyBorder="1" applyAlignment="1">
      <alignment horizontal="centerContinuous" vertical="center"/>
    </xf>
    <xf numFmtId="49" fontId="10" fillId="0" borderId="49" xfId="1" applyNumberFormat="1" applyFont="1" applyBorder="1" applyAlignment="1">
      <alignment horizontal="center" vertical="center"/>
    </xf>
    <xf numFmtId="178" fontId="10" fillId="30" borderId="29" xfId="1" applyNumberFormat="1" applyFont="1" applyFill="1" applyBorder="1" applyAlignment="1">
      <alignment vertical="center"/>
    </xf>
    <xf numFmtId="169" fontId="10" fillId="0" borderId="0" xfId="1" applyNumberFormat="1" applyFont="1" applyFill="1" applyBorder="1" applyAlignment="1">
      <alignment vertical="center"/>
    </xf>
    <xf numFmtId="169" fontId="9" fillId="0" borderId="0" xfId="1" applyNumberFormat="1" applyFont="1" applyFill="1" applyBorder="1" applyAlignment="1">
      <alignment vertical="center"/>
    </xf>
    <xf numFmtId="178" fontId="9" fillId="0" borderId="35" xfId="1" applyNumberFormat="1" applyFont="1" applyFill="1" applyBorder="1" applyAlignment="1">
      <alignment horizontal="center" vertical="center" wrapText="1"/>
    </xf>
    <xf numFmtId="49" fontId="9" fillId="0" borderId="0" xfId="1" applyNumberFormat="1" applyFont="1" applyFill="1" applyBorder="1" applyAlignment="1">
      <alignment vertical="center"/>
    </xf>
    <xf numFmtId="178" fontId="10" fillId="30" borderId="40" xfId="1" applyNumberFormat="1" applyFont="1" applyFill="1" applyBorder="1" applyAlignment="1">
      <alignment vertical="center"/>
    </xf>
    <xf numFmtId="178" fontId="10" fillId="30" borderId="45" xfId="1" applyNumberFormat="1" applyFont="1" applyFill="1" applyBorder="1" applyAlignment="1">
      <alignment vertical="center"/>
    </xf>
    <xf numFmtId="0" fontId="10" fillId="0" borderId="50" xfId="1" applyFont="1" applyBorder="1" applyAlignment="1" applyProtection="1">
      <alignment horizontal="center" vertical="center"/>
    </xf>
    <xf numFmtId="178" fontId="10" fillId="31" borderId="48" xfId="1" applyNumberFormat="1" applyFont="1" applyFill="1" applyBorder="1" applyAlignment="1" applyProtection="1">
      <alignment vertical="center"/>
    </xf>
    <xf numFmtId="0" fontId="10" fillId="0" borderId="0" xfId="1" applyFont="1" applyFill="1" applyBorder="1" applyAlignment="1">
      <alignment horizontal="center" vertical="center"/>
    </xf>
    <xf numFmtId="171" fontId="9" fillId="0" borderId="0" xfId="1" applyNumberFormat="1" applyFont="1" applyFill="1" applyAlignment="1">
      <alignment vertical="center"/>
    </xf>
    <xf numFmtId="0" fontId="64" fillId="0" borderId="0" xfId="440" applyFont="1" applyFill="1" applyBorder="1" applyAlignment="1"/>
    <xf numFmtId="0" fontId="12" fillId="17" borderId="51" xfId="440" applyFont="1" applyFill="1" applyBorder="1" applyAlignment="1">
      <alignment horizontal="right" vertical="top"/>
    </xf>
    <xf numFmtId="0" fontId="10" fillId="0" borderId="0" xfId="441" applyFont="1"/>
    <xf numFmtId="168" fontId="9" fillId="0" borderId="0" xfId="1" applyNumberFormat="1" applyFont="1" applyFill="1" applyBorder="1" applyAlignment="1">
      <alignment vertical="center"/>
    </xf>
    <xf numFmtId="14" fontId="10" fillId="0" borderId="0" xfId="1" applyNumberFormat="1" applyFont="1" applyFill="1" applyBorder="1" applyAlignment="1">
      <alignment vertical="center"/>
    </xf>
    <xf numFmtId="0" fontId="9" fillId="29" borderId="17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Alignment="1">
      <alignment vertical="center"/>
    </xf>
    <xf numFmtId="0" fontId="9" fillId="0" borderId="0" xfId="1" applyFont="1" applyFill="1" applyBorder="1" applyAlignment="1">
      <alignment horizontal="left" vertical="top" wrapText="1"/>
    </xf>
    <xf numFmtId="0" fontId="9" fillId="0" borderId="0" xfId="1" applyFont="1" applyFill="1" applyBorder="1" applyAlignment="1">
      <alignment horizontal="center" vertical="top" wrapText="1"/>
    </xf>
    <xf numFmtId="0" fontId="12" fillId="0" borderId="0" xfId="1" applyFont="1" applyFill="1" applyBorder="1"/>
    <xf numFmtId="0" fontId="9" fillId="0" borderId="0" xfId="1" applyFont="1" applyFill="1" applyBorder="1" applyAlignment="1">
      <alignment vertical="top" wrapText="1"/>
    </xf>
    <xf numFmtId="0" fontId="9" fillId="0" borderId="0" xfId="1" applyFont="1" applyFill="1" applyBorder="1" applyAlignment="1">
      <alignment horizontal="center"/>
    </xf>
    <xf numFmtId="0" fontId="9" fillId="0" borderId="0" xfId="1" applyFont="1" applyFill="1" applyBorder="1" applyAlignment="1"/>
    <xf numFmtId="0" fontId="9" fillId="0" borderId="0" xfId="1" applyNumberFormat="1" applyFont="1" applyFill="1" applyAlignment="1">
      <alignment horizontal="center" vertical="center"/>
    </xf>
    <xf numFmtId="171" fontId="9" fillId="0" borderId="0" xfId="1" applyNumberFormat="1" applyFont="1" applyFill="1" applyAlignment="1">
      <alignment horizontal="right" vertical="center"/>
    </xf>
    <xf numFmtId="170" fontId="9" fillId="0" borderId="0" xfId="1" applyNumberFormat="1" applyFont="1" applyFill="1" applyAlignment="1" applyProtection="1">
      <alignment vertical="center"/>
    </xf>
    <xf numFmtId="170" fontId="9" fillId="0" borderId="0" xfId="1" applyNumberFormat="1" applyFont="1" applyFill="1" applyBorder="1" applyAlignment="1" applyProtection="1">
      <alignment vertical="center"/>
    </xf>
    <xf numFmtId="170" fontId="9" fillId="0" borderId="0" xfId="1" applyNumberFormat="1" applyFont="1" applyFill="1" applyAlignment="1" applyProtection="1">
      <alignment horizontal="right" vertical="center"/>
    </xf>
    <xf numFmtId="178" fontId="9" fillId="0" borderId="35" xfId="1" applyNumberFormat="1" applyFont="1" applyBorder="1" applyAlignment="1" applyProtection="1">
      <alignment vertical="center"/>
    </xf>
    <xf numFmtId="0" fontId="47" fillId="0" borderId="0" xfId="402" applyFont="1" applyFill="1" applyBorder="1" applyAlignment="1">
      <alignment horizontal="left"/>
    </xf>
    <xf numFmtId="0" fontId="67" fillId="0" borderId="0" xfId="402" applyFont="1" applyFill="1" applyBorder="1"/>
    <xf numFmtId="0" fontId="47" fillId="0" borderId="0" xfId="402" applyFont="1" applyBorder="1" applyAlignment="1">
      <alignment horizontal="left"/>
    </xf>
    <xf numFmtId="0" fontId="47" fillId="0" borderId="0" xfId="402" applyFont="1" applyFill="1" applyBorder="1" applyAlignment="1">
      <alignment horizontal="right"/>
    </xf>
    <xf numFmtId="0" fontId="67" fillId="0" borderId="52" xfId="441" applyFont="1" applyFill="1" applyBorder="1" applyAlignment="1">
      <alignment horizontal="center" vertical="top" wrapText="1"/>
    </xf>
    <xf numFmtId="0" fontId="10" fillId="0" borderId="0" xfId="441" applyFont="1" applyAlignment="1">
      <alignment vertical="top"/>
    </xf>
    <xf numFmtId="0" fontId="67" fillId="0" borderId="0" xfId="441" applyFont="1" applyBorder="1" applyAlignment="1">
      <alignment horizontal="center" vertical="top" wrapText="1"/>
    </xf>
    <xf numFmtId="0" fontId="67" fillId="0" borderId="0" xfId="441" applyFont="1" applyBorder="1" applyAlignment="1">
      <alignment vertical="top" wrapText="1"/>
    </xf>
    <xf numFmtId="0" fontId="10" fillId="0" borderId="0" xfId="441" applyFont="1" applyAlignment="1">
      <alignment vertical="top" wrapText="1"/>
    </xf>
    <xf numFmtId="0" fontId="67" fillId="0" borderId="0" xfId="441" applyFont="1" applyFill="1" applyBorder="1" applyAlignment="1">
      <alignment vertical="top" wrapText="1"/>
    </xf>
    <xf numFmtId="0" fontId="67" fillId="0" borderId="0" xfId="402" applyFont="1" applyBorder="1" applyAlignment="1">
      <alignment vertical="top" wrapText="1"/>
    </xf>
    <xf numFmtId="0" fontId="67" fillId="0" borderId="0" xfId="441" applyFont="1" applyFill="1" applyBorder="1" applyAlignment="1">
      <alignment horizontal="center" vertical="top" wrapText="1"/>
    </xf>
    <xf numFmtId="0" fontId="65" fillId="0" borderId="0" xfId="1" applyFont="1" applyBorder="1" applyAlignment="1">
      <alignment horizontal="center" vertical="top" wrapText="1"/>
    </xf>
    <xf numFmtId="0" fontId="10" fillId="0" borderId="40" xfId="1" applyFont="1" applyBorder="1" applyAlignment="1">
      <alignment horizontal="center" vertical="center"/>
    </xf>
    <xf numFmtId="0" fontId="9" fillId="29" borderId="22" xfId="1" applyNumberFormat="1" applyFont="1" applyFill="1" applyBorder="1" applyAlignment="1">
      <alignment horizontal="center" vertical="center"/>
    </xf>
    <xf numFmtId="178" fontId="10" fillId="0" borderId="24" xfId="1" applyNumberFormat="1" applyFont="1" applyBorder="1" applyAlignment="1">
      <alignment vertical="center"/>
    </xf>
    <xf numFmtId="178" fontId="9" fillId="0" borderId="30" xfId="1" applyNumberFormat="1" applyFont="1" applyFill="1" applyBorder="1" applyAlignment="1">
      <alignment horizontal="right" vertical="center"/>
    </xf>
    <xf numFmtId="178" fontId="10" fillId="0" borderId="32" xfId="1" applyNumberFormat="1" applyFont="1" applyBorder="1" applyAlignment="1">
      <alignment horizontal="right" vertical="center"/>
    </xf>
    <xf numFmtId="178" fontId="10" fillId="31" borderId="40" xfId="1" applyNumberFormat="1" applyFont="1" applyFill="1" applyBorder="1" applyAlignment="1">
      <alignment horizontal="right" vertical="center" wrapText="1"/>
    </xf>
    <xf numFmtId="178" fontId="9" fillId="0" borderId="40" xfId="1" applyNumberFormat="1" applyFont="1" applyFill="1" applyBorder="1" applyAlignment="1">
      <alignment horizontal="right" vertical="center" wrapText="1"/>
    </xf>
    <xf numFmtId="178" fontId="10" fillId="0" borderId="32" xfId="1" applyNumberFormat="1" applyFont="1" applyBorder="1" applyAlignment="1">
      <alignment vertical="center"/>
    </xf>
    <xf numFmtId="0" fontId="10" fillId="0" borderId="35" xfId="1" applyFont="1" applyFill="1" applyBorder="1" applyAlignment="1">
      <alignment vertical="center"/>
    </xf>
    <xf numFmtId="0" fontId="10" fillId="0" borderId="49" xfId="1" applyFont="1" applyFill="1" applyBorder="1" applyAlignment="1">
      <alignment vertical="center"/>
    </xf>
    <xf numFmtId="0" fontId="10" fillId="0" borderId="44" xfId="1" applyFont="1" applyFill="1" applyBorder="1" applyAlignment="1">
      <alignment vertical="center"/>
    </xf>
    <xf numFmtId="178" fontId="10" fillId="33" borderId="35" xfId="1" applyNumberFormat="1" applyFont="1" applyFill="1" applyBorder="1" applyAlignment="1" applyProtection="1">
      <alignment vertical="center"/>
    </xf>
    <xf numFmtId="49" fontId="10" fillId="0" borderId="53" xfId="1" applyNumberFormat="1" applyFont="1" applyBorder="1" applyAlignment="1" applyProtection="1">
      <alignment horizontal="center" vertical="center"/>
    </xf>
    <xf numFmtId="178" fontId="10" fillId="31" borderId="49" xfId="1" applyNumberFormat="1" applyFont="1" applyFill="1" applyBorder="1" applyAlignment="1" applyProtection="1">
      <alignment vertical="center"/>
    </xf>
    <xf numFmtId="0" fontId="10" fillId="0" borderId="42" xfId="1" applyFont="1" applyFill="1" applyBorder="1" applyAlignment="1" applyProtection="1">
      <alignment horizontal="left" vertical="center"/>
    </xf>
    <xf numFmtId="0" fontId="9" fillId="0" borderId="31" xfId="1" applyFont="1" applyFill="1" applyBorder="1" applyAlignment="1" applyProtection="1">
      <alignment horizontal="centerContinuous" vertical="center"/>
    </xf>
    <xf numFmtId="0" fontId="9" fillId="0" borderId="32" xfId="1" applyFont="1" applyFill="1" applyBorder="1" applyAlignment="1" applyProtection="1">
      <alignment vertical="center"/>
    </xf>
    <xf numFmtId="178" fontId="10" fillId="33" borderId="28" xfId="1" applyNumberFormat="1" applyFont="1" applyFill="1" applyBorder="1" applyAlignment="1" applyProtection="1">
      <alignment vertical="center"/>
    </xf>
    <xf numFmtId="170" fontId="9" fillId="0" borderId="0" xfId="1" applyNumberFormat="1" applyFont="1" applyFill="1" applyAlignment="1" applyProtection="1">
      <alignment horizontal="center" vertical="center"/>
    </xf>
    <xf numFmtId="0" fontId="10" fillId="0" borderId="32" xfId="1" applyFont="1" applyBorder="1" applyAlignment="1" applyProtection="1">
      <alignment horizontal="center" vertical="center"/>
    </xf>
    <xf numFmtId="0" fontId="10" fillId="0" borderId="0" xfId="1" applyFont="1" applyAlignment="1" applyProtection="1">
      <alignment horizontal="center" vertical="center"/>
    </xf>
    <xf numFmtId="49" fontId="10" fillId="0" borderId="42" xfId="1" applyNumberFormat="1" applyFont="1" applyFill="1" applyBorder="1" applyAlignment="1">
      <alignment horizontal="center" vertical="center"/>
    </xf>
    <xf numFmtId="178" fontId="10" fillId="33" borderId="44" xfId="1" applyNumberFormat="1" applyFont="1" applyFill="1" applyBorder="1" applyAlignment="1">
      <alignment horizontal="center" vertical="center"/>
    </xf>
    <xf numFmtId="178" fontId="10" fillId="33" borderId="29" xfId="1" applyNumberFormat="1" applyFont="1" applyFill="1" applyBorder="1" applyAlignment="1">
      <alignment horizontal="center" vertical="center"/>
    </xf>
    <xf numFmtId="178" fontId="10" fillId="33" borderId="28" xfId="1" applyNumberFormat="1" applyFont="1" applyFill="1" applyBorder="1" applyAlignment="1">
      <alignment horizontal="center" vertical="center"/>
    </xf>
    <xf numFmtId="178" fontId="10" fillId="34" borderId="40" xfId="1" applyNumberFormat="1" applyFont="1" applyFill="1" applyBorder="1" applyAlignment="1">
      <alignment horizontal="center" vertical="center"/>
    </xf>
    <xf numFmtId="178" fontId="10" fillId="34" borderId="42" xfId="1" applyNumberFormat="1" applyFont="1" applyFill="1" applyBorder="1" applyAlignment="1">
      <alignment horizontal="center" vertical="center"/>
    </xf>
    <xf numFmtId="178" fontId="10" fillId="34" borderId="44" xfId="1" applyNumberFormat="1" applyFont="1" applyFill="1" applyBorder="1" applyAlignment="1">
      <alignment horizontal="center" vertical="center"/>
    </xf>
    <xf numFmtId="178" fontId="10" fillId="34" borderId="29" xfId="1" applyNumberFormat="1" applyFont="1" applyFill="1" applyBorder="1" applyAlignment="1">
      <alignment horizontal="center" vertical="center"/>
    </xf>
    <xf numFmtId="178" fontId="10" fillId="34" borderId="30" xfId="1" applyNumberFormat="1" applyFont="1" applyFill="1" applyBorder="1" applyAlignment="1">
      <alignment horizontal="center" vertical="center"/>
    </xf>
    <xf numFmtId="178" fontId="10" fillId="34" borderId="28" xfId="1" applyNumberFormat="1" applyFont="1" applyFill="1" applyBorder="1" applyAlignment="1">
      <alignment horizontal="center" vertical="center"/>
    </xf>
    <xf numFmtId="178" fontId="10" fillId="33" borderId="30" xfId="1" applyNumberFormat="1" applyFont="1" applyFill="1" applyBorder="1" applyAlignment="1">
      <alignment horizontal="center" vertical="center"/>
    </xf>
    <xf numFmtId="49" fontId="10" fillId="0" borderId="30" xfId="1" applyNumberFormat="1" applyFont="1" applyFill="1" applyBorder="1" applyAlignment="1">
      <alignment horizontal="center" vertical="center"/>
    </xf>
    <xf numFmtId="178" fontId="9" fillId="33" borderId="29" xfId="1" applyNumberFormat="1" applyFont="1" applyFill="1" applyBorder="1" applyAlignment="1">
      <alignment horizontal="center" vertical="center"/>
    </xf>
    <xf numFmtId="178" fontId="9" fillId="0" borderId="29" xfId="1" applyNumberFormat="1" applyFont="1" applyFill="1" applyBorder="1" applyAlignment="1">
      <alignment horizontal="center" vertical="center"/>
    </xf>
    <xf numFmtId="178" fontId="9" fillId="30" borderId="29" xfId="1" applyNumberFormat="1" applyFont="1" applyFill="1" applyBorder="1" applyAlignment="1">
      <alignment horizontal="center" vertical="center"/>
    </xf>
    <xf numFmtId="178" fontId="10" fillId="0" borderId="31" xfId="1" applyNumberFormat="1" applyFont="1" applyFill="1" applyBorder="1" applyAlignment="1">
      <alignment horizontal="center" vertical="center"/>
    </xf>
    <xf numFmtId="178" fontId="9" fillId="0" borderId="42" xfId="1" applyNumberFormat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top" wrapText="1"/>
    </xf>
    <xf numFmtId="178" fontId="9" fillId="0" borderId="17" xfId="1" applyNumberFormat="1" applyFont="1" applyBorder="1" applyAlignment="1">
      <alignment horizontal="center" vertical="top" wrapText="1"/>
    </xf>
    <xf numFmtId="178" fontId="9" fillId="0" borderId="17" xfId="1" applyNumberFormat="1" applyFont="1" applyBorder="1" applyAlignment="1">
      <alignment horizontal="center" vertical="top"/>
    </xf>
    <xf numFmtId="178" fontId="9" fillId="0" borderId="28" xfId="1" applyNumberFormat="1" applyFont="1" applyBorder="1" applyAlignment="1">
      <alignment horizontal="center" vertical="top" wrapText="1"/>
    </xf>
    <xf numFmtId="178" fontId="9" fillId="0" borderId="27" xfId="1" applyNumberFormat="1" applyFont="1" applyBorder="1" applyAlignment="1">
      <alignment horizontal="center" vertical="top"/>
    </xf>
    <xf numFmtId="178" fontId="9" fillId="0" borderId="27" xfId="1" applyNumberFormat="1" applyFont="1" applyBorder="1" applyAlignment="1">
      <alignment horizontal="center" vertical="top" wrapText="1"/>
    </xf>
    <xf numFmtId="178" fontId="9" fillId="0" borderId="44" xfId="1" applyNumberFormat="1" applyFont="1" applyBorder="1" applyAlignment="1">
      <alignment horizontal="center" vertical="top"/>
    </xf>
    <xf numFmtId="178" fontId="9" fillId="0" borderId="44" xfId="1" applyNumberFormat="1" applyFont="1" applyBorder="1" applyAlignment="1">
      <alignment horizontal="center" vertical="top" wrapText="1"/>
    </xf>
    <xf numFmtId="178" fontId="9" fillId="0" borderId="54" xfId="1" applyNumberFormat="1" applyFont="1" applyBorder="1" applyAlignment="1">
      <alignment horizontal="center" vertical="top" wrapText="1"/>
    </xf>
    <xf numFmtId="191" fontId="10" fillId="0" borderId="27" xfId="458" applyNumberFormat="1" applyFont="1" applyBorder="1" applyAlignment="1">
      <alignment horizontal="center" vertical="top" wrapText="1"/>
    </xf>
    <xf numFmtId="191" fontId="10" fillId="0" borderId="28" xfId="458" applyNumberFormat="1" applyFont="1" applyBorder="1" applyAlignment="1">
      <alignment horizontal="center" vertical="top" wrapText="1"/>
    </xf>
    <xf numFmtId="191" fontId="10" fillId="0" borderId="35" xfId="458" applyNumberFormat="1" applyFont="1" applyBorder="1" applyAlignment="1">
      <alignment horizontal="center" vertical="top" wrapText="1"/>
    </xf>
    <xf numFmtId="191" fontId="10" fillId="0" borderId="29" xfId="458" applyNumberFormat="1" applyFont="1" applyBorder="1" applyAlignment="1">
      <alignment horizontal="center" vertical="top" wrapText="1"/>
    </xf>
    <xf numFmtId="191" fontId="10" fillId="0" borderId="54" xfId="458" applyNumberFormat="1" applyFont="1" applyBorder="1" applyAlignment="1">
      <alignment horizontal="center" vertical="top" wrapText="1"/>
    </xf>
    <xf numFmtId="191" fontId="10" fillId="0" borderId="44" xfId="458" applyNumberFormat="1" applyFont="1" applyBorder="1" applyAlignment="1">
      <alignment horizontal="center" vertical="top" wrapText="1"/>
    </xf>
    <xf numFmtId="191" fontId="10" fillId="0" borderId="35" xfId="458" applyNumberFormat="1" applyFont="1" applyFill="1" applyBorder="1" applyAlignment="1">
      <alignment horizontal="center" vertical="center"/>
    </xf>
    <xf numFmtId="191" fontId="10" fillId="0" borderId="28" xfId="458" applyNumberFormat="1" applyFont="1" applyFill="1" applyBorder="1" applyAlignment="1">
      <alignment horizontal="center" vertical="center"/>
    </xf>
    <xf numFmtId="191" fontId="10" fillId="0" borderId="29" xfId="458" applyNumberFormat="1" applyFont="1" applyFill="1" applyBorder="1" applyAlignment="1">
      <alignment horizontal="center" vertical="center"/>
    </xf>
    <xf numFmtId="191" fontId="10" fillId="0" borderId="54" xfId="458" applyNumberFormat="1" applyFont="1" applyFill="1" applyBorder="1" applyAlignment="1">
      <alignment horizontal="center" vertical="center"/>
    </xf>
    <xf numFmtId="191" fontId="10" fillId="0" borderId="39" xfId="458" applyNumberFormat="1" applyFont="1" applyFill="1" applyBorder="1" applyAlignment="1">
      <alignment horizontal="center" vertical="center"/>
    </xf>
    <xf numFmtId="178" fontId="9" fillId="33" borderId="54" xfId="1" applyNumberFormat="1" applyFont="1" applyFill="1" applyBorder="1" applyAlignment="1">
      <alignment horizontal="center" vertical="top"/>
    </xf>
    <xf numFmtId="178" fontId="9" fillId="33" borderId="54" xfId="1" applyNumberFormat="1" applyFont="1" applyFill="1" applyBorder="1" applyAlignment="1">
      <alignment horizontal="center" vertical="top" wrapText="1"/>
    </xf>
    <xf numFmtId="165" fontId="9" fillId="0" borderId="28" xfId="1" applyNumberFormat="1" applyFont="1" applyBorder="1" applyAlignment="1">
      <alignment horizontal="center" vertical="top" wrapText="1"/>
    </xf>
    <xf numFmtId="165" fontId="10" fillId="0" borderId="35" xfId="1" applyNumberFormat="1" applyFont="1" applyFill="1" applyBorder="1" applyAlignment="1">
      <alignment vertical="center"/>
    </xf>
    <xf numFmtId="165" fontId="10" fillId="0" borderId="28" xfId="1" applyNumberFormat="1" applyFont="1" applyFill="1" applyBorder="1" applyAlignment="1">
      <alignment vertical="center"/>
    </xf>
    <xf numFmtId="165" fontId="10" fillId="0" borderId="29" xfId="1" applyNumberFormat="1" applyFont="1" applyFill="1" applyBorder="1" applyAlignment="1">
      <alignment vertical="center"/>
    </xf>
    <xf numFmtId="165" fontId="9" fillId="34" borderId="28" xfId="1" applyNumberFormat="1" applyFont="1" applyFill="1" applyBorder="1" applyAlignment="1">
      <alignment horizontal="center" vertical="top"/>
    </xf>
    <xf numFmtId="165" fontId="9" fillId="34" borderId="28" xfId="1" applyNumberFormat="1" applyFont="1" applyFill="1" applyBorder="1" applyAlignment="1">
      <alignment horizontal="center" vertical="top" wrapText="1"/>
    </xf>
    <xf numFmtId="165" fontId="10" fillId="34" borderId="28" xfId="1" applyNumberFormat="1" applyFont="1" applyFill="1" applyBorder="1" applyAlignment="1">
      <alignment vertical="center"/>
    </xf>
    <xf numFmtId="165" fontId="10" fillId="34" borderId="29" xfId="1" applyNumberFormat="1" applyFont="1" applyFill="1" applyBorder="1" applyAlignment="1">
      <alignment vertical="center"/>
    </xf>
    <xf numFmtId="165" fontId="10" fillId="0" borderId="39" xfId="1" applyNumberFormat="1" applyFont="1" applyFill="1" applyBorder="1" applyAlignment="1">
      <alignment vertical="center"/>
    </xf>
    <xf numFmtId="178" fontId="9" fillId="35" borderId="17" xfId="1" applyNumberFormat="1" applyFont="1" applyFill="1" applyBorder="1" applyAlignment="1">
      <alignment horizontal="center" vertical="center" wrapText="1"/>
    </xf>
    <xf numFmtId="165" fontId="10" fillId="34" borderId="39" xfId="1" applyNumberFormat="1" applyFont="1" applyFill="1" applyBorder="1" applyAlignment="1">
      <alignment vertical="center"/>
    </xf>
    <xf numFmtId="0" fontId="10" fillId="0" borderId="39" xfId="1" applyFont="1" applyFill="1" applyBorder="1" applyAlignment="1">
      <alignment horizontal="center" vertical="center"/>
    </xf>
    <xf numFmtId="0" fontId="9" fillId="35" borderId="49" xfId="1" applyFont="1" applyFill="1" applyBorder="1" applyAlignment="1">
      <alignment horizontal="center" vertical="center"/>
    </xf>
    <xf numFmtId="167" fontId="9" fillId="0" borderId="1" xfId="458" applyFont="1" applyBorder="1" applyAlignment="1">
      <alignment horizontal="center"/>
    </xf>
    <xf numFmtId="167" fontId="10" fillId="0" borderId="1" xfId="458" applyFont="1" applyBorder="1" applyAlignment="1">
      <alignment horizontal="center"/>
    </xf>
    <xf numFmtId="178" fontId="10" fillId="33" borderId="44" xfId="1" applyNumberFormat="1" applyFont="1" applyFill="1" applyBorder="1" applyAlignment="1">
      <alignment vertical="center"/>
    </xf>
    <xf numFmtId="178" fontId="10" fillId="33" borderId="28" xfId="1" applyNumberFormat="1" applyFont="1" applyFill="1" applyBorder="1" applyAlignment="1">
      <alignment vertical="center"/>
    </xf>
    <xf numFmtId="178" fontId="9" fillId="33" borderId="28" xfId="1" applyNumberFormat="1" applyFont="1" applyFill="1" applyBorder="1" applyAlignment="1">
      <alignment vertical="center"/>
    </xf>
    <xf numFmtId="0" fontId="10" fillId="0" borderId="0" xfId="1" applyFont="1" applyAlignment="1">
      <alignment horizontal="center" vertical="center"/>
    </xf>
    <xf numFmtId="178" fontId="10" fillId="34" borderId="28" xfId="1" applyNumberFormat="1" applyFont="1" applyFill="1" applyBorder="1" applyAlignment="1">
      <alignment vertical="center"/>
    </xf>
    <xf numFmtId="178" fontId="9" fillId="33" borderId="44" xfId="1" applyNumberFormat="1" applyFont="1" applyFill="1" applyBorder="1" applyAlignment="1">
      <alignment vertical="center"/>
    </xf>
    <xf numFmtId="178" fontId="9" fillId="33" borderId="39" xfId="1" applyNumberFormat="1" applyFont="1" applyFill="1" applyBorder="1" applyAlignment="1">
      <alignment vertical="center"/>
    </xf>
    <xf numFmtId="178" fontId="9" fillId="33" borderId="35" xfId="1" applyNumberFormat="1" applyFont="1" applyFill="1" applyBorder="1" applyAlignment="1">
      <alignment vertical="center"/>
    </xf>
    <xf numFmtId="0" fontId="10" fillId="0" borderId="29" xfId="1" applyFont="1" applyBorder="1" applyAlignment="1">
      <alignment horizontal="center" vertical="center" wrapText="1"/>
    </xf>
    <xf numFmtId="178" fontId="9" fillId="30" borderId="29" xfId="1" applyNumberFormat="1" applyFont="1" applyFill="1" applyBorder="1" applyAlignment="1">
      <alignment horizontal="center" vertical="center" wrapText="1"/>
    </xf>
    <xf numFmtId="0" fontId="10" fillId="0" borderId="39" xfId="1" applyFont="1" applyBorder="1"/>
    <xf numFmtId="0" fontId="10" fillId="0" borderId="0" xfId="1" applyFont="1" applyAlignment="1">
      <alignment wrapText="1"/>
    </xf>
    <xf numFmtId="178" fontId="10" fillId="0" borderId="49" xfId="1" applyNumberFormat="1" applyFont="1" applyFill="1" applyBorder="1" applyAlignment="1">
      <alignment horizontal="center" vertical="center"/>
    </xf>
    <xf numFmtId="178" fontId="10" fillId="33" borderId="48" xfId="1" applyNumberFormat="1" applyFont="1" applyFill="1" applyBorder="1" applyAlignment="1">
      <alignment vertical="center"/>
    </xf>
    <xf numFmtId="0" fontId="10" fillId="33" borderId="39" xfId="1" applyFont="1" applyFill="1" applyBorder="1" applyAlignment="1">
      <alignment wrapText="1"/>
    </xf>
    <xf numFmtId="178" fontId="10" fillId="34" borderId="29" xfId="1" applyNumberFormat="1" applyFont="1" applyFill="1" applyBorder="1" applyAlignment="1">
      <alignment vertical="center"/>
    </xf>
    <xf numFmtId="178" fontId="10" fillId="34" borderId="44" xfId="1" applyNumberFormat="1" applyFont="1" applyFill="1" applyBorder="1" applyAlignment="1">
      <alignment vertical="center"/>
    </xf>
    <xf numFmtId="165" fontId="10" fillId="34" borderId="28" xfId="1" applyNumberFormat="1" applyFont="1" applyFill="1" applyBorder="1" applyAlignment="1">
      <alignment wrapText="1"/>
    </xf>
    <xf numFmtId="0" fontId="10" fillId="0" borderId="35" xfId="1" applyFont="1" applyBorder="1" applyAlignment="1">
      <alignment wrapText="1"/>
    </xf>
    <xf numFmtId="178" fontId="10" fillId="33" borderId="0" xfId="1" applyNumberFormat="1" applyFont="1" applyFill="1" applyBorder="1" applyAlignment="1">
      <alignment vertical="center"/>
    </xf>
    <xf numFmtId="178" fontId="9" fillId="33" borderId="0" xfId="1" applyNumberFormat="1" applyFont="1" applyFill="1" applyBorder="1" applyAlignment="1">
      <alignment vertical="center"/>
    </xf>
    <xf numFmtId="0" fontId="10" fillId="33" borderId="0" xfId="1" applyFont="1" applyFill="1" applyBorder="1" applyAlignment="1">
      <alignment wrapText="1"/>
    </xf>
    <xf numFmtId="178" fontId="10" fillId="30" borderId="31" xfId="1" applyNumberFormat="1" applyFont="1" applyFill="1" applyBorder="1" applyAlignment="1">
      <alignment vertical="center"/>
    </xf>
    <xf numFmtId="178" fontId="10" fillId="33" borderId="0" xfId="1" applyNumberFormat="1" applyFont="1" applyFill="1" applyBorder="1" applyAlignment="1">
      <alignment horizontal="center" vertical="center"/>
    </xf>
    <xf numFmtId="178" fontId="10" fillId="33" borderId="42" xfId="1" applyNumberFormat="1" applyFont="1" applyFill="1" applyBorder="1" applyAlignment="1">
      <alignment vertical="center"/>
    </xf>
    <xf numFmtId="0" fontId="9" fillId="33" borderId="42" xfId="1" applyFont="1" applyFill="1" applyBorder="1" applyAlignment="1">
      <alignment vertical="center" wrapText="1"/>
    </xf>
    <xf numFmtId="0" fontId="9" fillId="33" borderId="42" xfId="1" applyFont="1" applyFill="1" applyBorder="1" applyAlignment="1">
      <alignment horizontal="center" vertical="center" wrapText="1"/>
    </xf>
    <xf numFmtId="178" fontId="10" fillId="33" borderId="42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0" fontId="10" fillId="0" borderId="39" xfId="1" applyFont="1" applyBorder="1" applyAlignment="1">
      <alignment horizontal="center" vertical="center" wrapText="1"/>
    </xf>
    <xf numFmtId="167" fontId="10" fillId="0" borderId="28" xfId="1" applyNumberFormat="1" applyFont="1" applyBorder="1" applyAlignment="1">
      <alignment horizontal="center" vertical="center" wrapText="1"/>
    </xf>
    <xf numFmtId="167" fontId="10" fillId="0" borderId="29" xfId="1" applyNumberFormat="1" applyFont="1" applyBorder="1" applyAlignment="1">
      <alignment horizontal="center" vertical="center" wrapText="1"/>
    </xf>
    <xf numFmtId="167" fontId="10" fillId="0" borderId="35" xfId="1" applyNumberFormat="1" applyFont="1" applyBorder="1" applyAlignment="1">
      <alignment horizontal="center" vertical="center" wrapText="1"/>
    </xf>
    <xf numFmtId="167" fontId="10" fillId="31" borderId="28" xfId="1" applyNumberFormat="1" applyFont="1" applyFill="1" applyBorder="1" applyAlignment="1">
      <alignment vertical="center"/>
    </xf>
    <xf numFmtId="167" fontId="10" fillId="34" borderId="28" xfId="1" applyNumberFormat="1" applyFont="1" applyFill="1" applyBorder="1" applyAlignment="1">
      <alignment horizontal="center" vertical="center" wrapText="1"/>
    </xf>
    <xf numFmtId="167" fontId="10" fillId="34" borderId="29" xfId="1" applyNumberFormat="1" applyFont="1" applyFill="1" applyBorder="1" applyAlignment="1">
      <alignment horizontal="center" vertical="center" wrapText="1"/>
    </xf>
    <xf numFmtId="167" fontId="10" fillId="34" borderId="44" xfId="1" applyNumberFormat="1" applyFont="1" applyFill="1" applyBorder="1" applyAlignment="1">
      <alignment horizontal="center" vertical="center" wrapText="1"/>
    </xf>
    <xf numFmtId="167" fontId="10" fillId="34" borderId="35" xfId="1" applyNumberFormat="1" applyFont="1" applyFill="1" applyBorder="1" applyAlignment="1">
      <alignment horizontal="center" vertical="center" wrapText="1"/>
    </xf>
    <xf numFmtId="178" fontId="10" fillId="0" borderId="49" xfId="1" applyNumberFormat="1" applyFont="1" applyBorder="1"/>
    <xf numFmtId="178" fontId="10" fillId="0" borderId="29" xfId="1" applyNumberFormat="1" applyFont="1" applyBorder="1"/>
    <xf numFmtId="165" fontId="10" fillId="33" borderId="28" xfId="1" applyNumberFormat="1" applyFont="1" applyFill="1" applyBorder="1" applyAlignment="1">
      <alignment wrapText="1"/>
    </xf>
    <xf numFmtId="167" fontId="10" fillId="0" borderId="39" xfId="1" applyNumberFormat="1" applyFont="1" applyBorder="1" applyAlignment="1">
      <alignment horizontal="center" vertical="center" wrapText="1"/>
    </xf>
    <xf numFmtId="178" fontId="9" fillId="33" borderId="42" xfId="1" applyNumberFormat="1" applyFont="1" applyFill="1" applyBorder="1" applyAlignment="1">
      <alignment vertical="center"/>
    </xf>
    <xf numFmtId="178" fontId="9" fillId="33" borderId="42" xfId="1" applyNumberFormat="1" applyFont="1" applyFill="1" applyBorder="1" applyAlignment="1">
      <alignment horizontal="center" vertical="center" wrapText="1"/>
    </xf>
    <xf numFmtId="178" fontId="10" fillId="33" borderId="27" xfId="1" applyNumberFormat="1" applyFont="1" applyFill="1" applyBorder="1" applyAlignment="1">
      <alignment vertical="center"/>
    </xf>
    <xf numFmtId="178" fontId="10" fillId="33" borderId="39" xfId="1" applyNumberFormat="1" applyFont="1" applyFill="1" applyBorder="1" applyAlignment="1">
      <alignment vertical="center"/>
    </xf>
    <xf numFmtId="0" fontId="9" fillId="0" borderId="0" xfId="1" applyFont="1" applyAlignment="1">
      <alignment wrapText="1"/>
    </xf>
    <xf numFmtId="178" fontId="10" fillId="34" borderId="27" xfId="1" applyNumberFormat="1" applyFont="1" applyFill="1" applyBorder="1" applyAlignment="1">
      <alignment vertical="center"/>
    </xf>
    <xf numFmtId="165" fontId="10" fillId="34" borderId="49" xfId="1" applyNumberFormat="1" applyFont="1" applyFill="1" applyBorder="1" applyAlignment="1">
      <alignment vertical="center"/>
    </xf>
    <xf numFmtId="165" fontId="10" fillId="34" borderId="49" xfId="1" applyNumberFormat="1" applyFont="1" applyFill="1" applyBorder="1" applyAlignment="1">
      <alignment horizontal="center" vertical="center" wrapText="1"/>
    </xf>
    <xf numFmtId="165" fontId="10" fillId="34" borderId="29" xfId="1" applyNumberFormat="1" applyFont="1" applyFill="1" applyBorder="1" applyAlignment="1">
      <alignment horizontal="center" vertical="center" wrapText="1"/>
    </xf>
    <xf numFmtId="165" fontId="10" fillId="34" borderId="39" xfId="1" applyNumberFormat="1" applyFont="1" applyFill="1" applyBorder="1" applyAlignment="1">
      <alignment horizontal="center" vertical="center" wrapText="1"/>
    </xf>
    <xf numFmtId="0" fontId="10" fillId="33" borderId="35" xfId="1" applyFont="1" applyFill="1" applyBorder="1" applyAlignment="1">
      <alignment wrapText="1"/>
    </xf>
    <xf numFmtId="0" fontId="9" fillId="0" borderId="29" xfId="1" applyFont="1" applyFill="1" applyBorder="1" applyAlignment="1">
      <alignment horizontal="centerContinuous" vertical="center"/>
    </xf>
    <xf numFmtId="0" fontId="9" fillId="0" borderId="39" xfId="1" applyFont="1" applyFill="1" applyBorder="1" applyAlignment="1">
      <alignment horizontal="centerContinuous" vertical="center"/>
    </xf>
    <xf numFmtId="165" fontId="10" fillId="33" borderId="39" xfId="1" applyNumberFormat="1" applyFont="1" applyFill="1" applyBorder="1" applyAlignment="1">
      <alignment vertical="center"/>
    </xf>
    <xf numFmtId="165" fontId="10" fillId="33" borderId="39" xfId="1" applyNumberFormat="1" applyFont="1" applyFill="1" applyBorder="1" applyAlignment="1">
      <alignment horizontal="center" vertical="center" wrapText="1"/>
    </xf>
    <xf numFmtId="165" fontId="10" fillId="33" borderId="29" xfId="1" applyNumberFormat="1" applyFont="1" applyFill="1" applyBorder="1" applyAlignment="1">
      <alignment vertical="center"/>
    </xf>
    <xf numFmtId="165" fontId="10" fillId="33" borderId="29" xfId="1" applyNumberFormat="1" applyFont="1" applyFill="1" applyBorder="1" applyAlignment="1">
      <alignment horizontal="center" vertical="center" wrapText="1"/>
    </xf>
    <xf numFmtId="165" fontId="10" fillId="33" borderId="49" xfId="1" applyNumberFormat="1" applyFont="1" applyFill="1" applyBorder="1" applyAlignment="1">
      <alignment vertical="center"/>
    </xf>
    <xf numFmtId="165" fontId="10" fillId="34" borderId="35" xfId="1" applyNumberFormat="1" applyFont="1" applyFill="1" applyBorder="1" applyAlignment="1">
      <alignment vertical="center"/>
    </xf>
    <xf numFmtId="165" fontId="10" fillId="33" borderId="35" xfId="1" applyNumberFormat="1" applyFont="1" applyFill="1" applyBorder="1" applyAlignment="1">
      <alignment vertical="center"/>
    </xf>
    <xf numFmtId="165" fontId="10" fillId="33" borderId="35" xfId="1" applyNumberFormat="1" applyFont="1" applyFill="1" applyBorder="1" applyAlignment="1">
      <alignment horizontal="center" vertical="center" wrapText="1"/>
    </xf>
    <xf numFmtId="165" fontId="10" fillId="34" borderId="28" xfId="1" applyNumberFormat="1" applyFont="1" applyFill="1" applyBorder="1" applyAlignment="1">
      <alignment horizontal="center" vertical="center" wrapText="1"/>
    </xf>
    <xf numFmtId="0" fontId="9" fillId="0" borderId="29" xfId="1" applyFont="1" applyFill="1" applyBorder="1" applyAlignment="1">
      <alignment horizontal="center" vertical="center"/>
    </xf>
    <xf numFmtId="0" fontId="9" fillId="0" borderId="39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Continuous" vertical="center"/>
    </xf>
    <xf numFmtId="165" fontId="10" fillId="0" borderId="29" xfId="1" applyNumberFormat="1" applyFont="1" applyFill="1" applyBorder="1" applyAlignment="1">
      <alignment horizontal="center" vertical="center"/>
    </xf>
    <xf numFmtId="165" fontId="10" fillId="34" borderId="29" xfId="1" applyNumberFormat="1" applyFont="1" applyFill="1" applyBorder="1" applyAlignment="1">
      <alignment horizontal="center" vertical="center"/>
    </xf>
    <xf numFmtId="178" fontId="10" fillId="31" borderId="28" xfId="1" applyNumberFormat="1" applyFont="1" applyFill="1" applyBorder="1" applyAlignment="1">
      <alignment horizontal="left" vertical="center"/>
    </xf>
    <xf numFmtId="165" fontId="10" fillId="33" borderId="29" xfId="1" applyNumberFormat="1" applyFont="1" applyFill="1" applyBorder="1" applyAlignment="1">
      <alignment horizontal="center" vertical="center"/>
    </xf>
    <xf numFmtId="165" fontId="10" fillId="0" borderId="28" xfId="1" applyNumberFormat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0" fontId="9" fillId="35" borderId="6" xfId="1" applyFont="1" applyFill="1" applyBorder="1" applyAlignment="1">
      <alignment horizontal="center" vertical="center" wrapText="1"/>
    </xf>
    <xf numFmtId="0" fontId="9" fillId="33" borderId="0" xfId="1" applyFont="1" applyFill="1" applyBorder="1" applyAlignment="1">
      <alignment vertical="center" wrapText="1"/>
    </xf>
    <xf numFmtId="165" fontId="10" fillId="33" borderId="0" xfId="1" applyNumberFormat="1" applyFont="1" applyFill="1" applyBorder="1" applyAlignment="1">
      <alignment horizontal="center" vertical="center"/>
    </xf>
    <xf numFmtId="0" fontId="9" fillId="33" borderId="0" xfId="1" applyFont="1" applyFill="1" applyBorder="1" applyAlignment="1">
      <alignment horizontal="center" vertical="center"/>
    </xf>
    <xf numFmtId="165" fontId="10" fillId="33" borderId="0" xfId="1" applyNumberFormat="1" applyFont="1" applyFill="1" applyBorder="1" applyAlignment="1">
      <alignment horizontal="left" vertical="center"/>
    </xf>
    <xf numFmtId="0" fontId="10" fillId="0" borderId="42" xfId="1" applyFont="1" applyBorder="1"/>
    <xf numFmtId="178" fontId="10" fillId="34" borderId="29" xfId="1" applyNumberFormat="1" applyFont="1" applyFill="1" applyBorder="1" applyAlignment="1">
      <alignment horizontal="center" vertical="center" wrapText="1"/>
    </xf>
    <xf numFmtId="167" fontId="9" fillId="33" borderId="48" xfId="1" applyNumberFormat="1" applyFont="1" applyFill="1" applyBorder="1" applyAlignment="1">
      <alignment vertical="center"/>
    </xf>
    <xf numFmtId="0" fontId="10" fillId="0" borderId="50" xfId="1" applyFont="1" applyBorder="1"/>
    <xf numFmtId="0" fontId="10" fillId="0" borderId="55" xfId="1" applyFont="1" applyBorder="1"/>
    <xf numFmtId="0" fontId="10" fillId="0" borderId="56" xfId="1" applyFont="1" applyBorder="1"/>
    <xf numFmtId="0" fontId="10" fillId="0" borderId="57" xfId="1" applyFont="1" applyBorder="1"/>
    <xf numFmtId="0" fontId="10" fillId="0" borderId="58" xfId="1" applyFont="1" applyBorder="1"/>
    <xf numFmtId="0" fontId="9" fillId="0" borderId="0" xfId="1" applyFont="1" applyAlignment="1">
      <alignment horizontal="center" vertical="center" wrapText="1"/>
    </xf>
    <xf numFmtId="165" fontId="10" fillId="34" borderId="1" xfId="1" applyNumberFormat="1" applyFont="1" applyFill="1" applyBorder="1"/>
    <xf numFmtId="165" fontId="10" fillId="0" borderId="55" xfId="1" applyNumberFormat="1" applyFont="1" applyBorder="1"/>
    <xf numFmtId="165" fontId="10" fillId="0" borderId="59" xfId="1" applyNumberFormat="1" applyFont="1" applyBorder="1"/>
    <xf numFmtId="165" fontId="10" fillId="0" borderId="60" xfId="1" applyNumberFormat="1" applyFont="1" applyBorder="1"/>
    <xf numFmtId="165" fontId="10" fillId="31" borderId="1" xfId="1" applyNumberFormat="1" applyFont="1" applyFill="1" applyBorder="1" applyAlignment="1">
      <alignment horizontal="left" vertical="center"/>
    </xf>
    <xf numFmtId="165" fontId="10" fillId="0" borderId="31" xfId="1" applyNumberFormat="1" applyFont="1" applyBorder="1"/>
    <xf numFmtId="0" fontId="9" fillId="35" borderId="61" xfId="1" applyFont="1" applyFill="1" applyBorder="1" applyAlignment="1">
      <alignment horizontal="center" vertical="center" wrapText="1"/>
    </xf>
    <xf numFmtId="0" fontId="9" fillId="35" borderId="62" xfId="1" applyFont="1" applyFill="1" applyBorder="1" applyAlignment="1">
      <alignment horizontal="center" vertical="center" wrapText="1"/>
    </xf>
    <xf numFmtId="165" fontId="10" fillId="0" borderId="63" xfId="1" applyNumberFormat="1" applyFont="1" applyBorder="1"/>
    <xf numFmtId="165" fontId="10" fillId="34" borderId="50" xfId="1" applyNumberFormat="1" applyFont="1" applyFill="1" applyBorder="1"/>
    <xf numFmtId="165" fontId="10" fillId="34" borderId="64" xfId="1" applyNumberFormat="1" applyFont="1" applyFill="1" applyBorder="1"/>
    <xf numFmtId="165" fontId="10" fillId="0" borderId="29" xfId="1" applyNumberFormat="1" applyFont="1" applyBorder="1"/>
    <xf numFmtId="165" fontId="10" fillId="34" borderId="29" xfId="1" applyNumberFormat="1" applyFont="1" applyFill="1" applyBorder="1"/>
    <xf numFmtId="165" fontId="10" fillId="34" borderId="35" xfId="1" applyNumberFormat="1" applyFont="1" applyFill="1" applyBorder="1"/>
    <xf numFmtId="165" fontId="10" fillId="0" borderId="39" xfId="1" applyNumberFormat="1" applyFont="1" applyBorder="1"/>
    <xf numFmtId="165" fontId="10" fillId="0" borderId="28" xfId="1" applyNumberFormat="1" applyFont="1" applyBorder="1"/>
    <xf numFmtId="0" fontId="10" fillId="0" borderId="28" xfId="1" applyFont="1" applyBorder="1" applyAlignment="1">
      <alignment horizontal="center"/>
    </xf>
    <xf numFmtId="167" fontId="10" fillId="33" borderId="0" xfId="458" applyFont="1" applyFill="1" applyBorder="1" applyAlignment="1">
      <alignment horizontal="center"/>
    </xf>
    <xf numFmtId="0" fontId="10" fillId="33" borderId="0" xfId="1" applyFont="1" applyFill="1" applyBorder="1" applyAlignment="1">
      <alignment vertical="center"/>
    </xf>
    <xf numFmtId="49" fontId="10" fillId="0" borderId="29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vertical="center"/>
    </xf>
    <xf numFmtId="167" fontId="10" fillId="0" borderId="59" xfId="458" applyFont="1" applyBorder="1" applyAlignment="1">
      <alignment horizontal="center"/>
    </xf>
    <xf numFmtId="0" fontId="10" fillId="16" borderId="60" xfId="1" applyFont="1" applyFill="1" applyBorder="1" applyAlignment="1">
      <alignment vertical="center"/>
    </xf>
    <xf numFmtId="0" fontId="10" fillId="16" borderId="55" xfId="1" applyFont="1" applyFill="1" applyBorder="1" applyAlignment="1">
      <alignment vertical="center"/>
    </xf>
    <xf numFmtId="167" fontId="10" fillId="33" borderId="57" xfId="458" applyFont="1" applyFill="1" applyBorder="1" applyAlignment="1">
      <alignment horizontal="center"/>
    </xf>
    <xf numFmtId="167" fontId="9" fillId="34" borderId="58" xfId="458" applyFont="1" applyFill="1" applyBorder="1" applyAlignment="1">
      <alignment horizontal="center"/>
    </xf>
    <xf numFmtId="167" fontId="10" fillId="33" borderId="65" xfId="458" applyFont="1" applyFill="1" applyBorder="1" applyAlignment="1">
      <alignment horizontal="center"/>
    </xf>
    <xf numFmtId="0" fontId="10" fillId="33" borderId="66" xfId="1" applyFont="1" applyFill="1" applyBorder="1" applyAlignment="1">
      <alignment vertical="center"/>
    </xf>
    <xf numFmtId="167" fontId="10" fillId="33" borderId="67" xfId="458" applyFont="1" applyFill="1" applyBorder="1" applyAlignment="1">
      <alignment horizontal="center"/>
    </xf>
    <xf numFmtId="0" fontId="10" fillId="33" borderId="68" xfId="1" applyFont="1" applyFill="1" applyBorder="1" applyAlignment="1">
      <alignment vertical="center"/>
    </xf>
    <xf numFmtId="167" fontId="9" fillId="0" borderId="67" xfId="458" applyFont="1" applyBorder="1" applyAlignment="1">
      <alignment horizontal="center"/>
    </xf>
    <xf numFmtId="167" fontId="9" fillId="0" borderId="65" xfId="458" applyFont="1" applyBorder="1" applyAlignment="1">
      <alignment horizontal="center"/>
    </xf>
    <xf numFmtId="0" fontId="10" fillId="0" borderId="69" xfId="1" applyFont="1" applyBorder="1"/>
    <xf numFmtId="0" fontId="10" fillId="0" borderId="70" xfId="1" applyFont="1" applyBorder="1"/>
    <xf numFmtId="0" fontId="10" fillId="0" borderId="66" xfId="1" applyFont="1" applyBorder="1"/>
    <xf numFmtId="0" fontId="9" fillId="29" borderId="27" xfId="1" applyFont="1" applyFill="1" applyBorder="1" applyAlignment="1">
      <alignment vertical="top" wrapText="1"/>
    </xf>
    <xf numFmtId="0" fontId="9" fillId="29" borderId="27" xfId="1" applyFont="1" applyFill="1" applyBorder="1" applyAlignment="1">
      <alignment vertical="top"/>
    </xf>
    <xf numFmtId="0" fontId="9" fillId="29" borderId="27" xfId="1" applyFont="1" applyFill="1" applyBorder="1" applyAlignment="1">
      <alignment vertical="center" wrapText="1"/>
    </xf>
    <xf numFmtId="178" fontId="9" fillId="33" borderId="28" xfId="1" applyNumberFormat="1" applyFont="1" applyFill="1" applyBorder="1" applyAlignment="1">
      <alignment horizontal="center" vertical="top"/>
    </xf>
    <xf numFmtId="0" fontId="10" fillId="34" borderId="17" xfId="1" applyFont="1" applyFill="1" applyBorder="1"/>
    <xf numFmtId="49" fontId="9" fillId="0" borderId="0" xfId="1" applyNumberFormat="1" applyFont="1" applyFill="1" applyBorder="1" applyAlignment="1">
      <alignment horizontal="center" vertical="center"/>
    </xf>
    <xf numFmtId="0" fontId="10" fillId="33" borderId="40" xfId="1" applyFont="1" applyFill="1" applyBorder="1" applyAlignment="1">
      <alignment vertical="center"/>
    </xf>
    <xf numFmtId="0" fontId="10" fillId="33" borderId="41" xfId="1" applyFont="1" applyFill="1" applyBorder="1" applyAlignment="1">
      <alignment vertical="center"/>
    </xf>
    <xf numFmtId="0" fontId="10" fillId="33" borderId="45" xfId="1" applyFont="1" applyFill="1" applyBorder="1" applyAlignment="1">
      <alignment vertical="center"/>
    </xf>
    <xf numFmtId="0" fontId="10" fillId="33" borderId="0" xfId="1" applyFont="1" applyFill="1" applyAlignment="1">
      <alignment vertical="center"/>
    </xf>
    <xf numFmtId="0" fontId="10" fillId="33" borderId="30" xfId="1" applyFont="1" applyFill="1" applyBorder="1" applyAlignment="1">
      <alignment vertical="center"/>
    </xf>
    <xf numFmtId="0" fontId="10" fillId="33" borderId="6" xfId="1" applyFont="1" applyFill="1" applyBorder="1" applyAlignment="1">
      <alignment vertical="center"/>
    </xf>
    <xf numFmtId="0" fontId="10" fillId="33" borderId="31" xfId="1" applyFont="1" applyFill="1" applyBorder="1" applyAlignment="1">
      <alignment vertical="center"/>
    </xf>
    <xf numFmtId="0" fontId="9" fillId="33" borderId="30" xfId="1" applyFont="1" applyFill="1" applyBorder="1" applyAlignment="1">
      <alignment vertical="center"/>
    </xf>
    <xf numFmtId="0" fontId="9" fillId="33" borderId="6" xfId="1" applyFont="1" applyFill="1" applyBorder="1" applyAlignment="1">
      <alignment vertical="center"/>
    </xf>
    <xf numFmtId="0" fontId="9" fillId="33" borderId="31" xfId="1" applyFont="1" applyFill="1" applyBorder="1" applyAlignment="1">
      <alignment vertical="center"/>
    </xf>
    <xf numFmtId="0" fontId="9" fillId="33" borderId="32" xfId="1" applyFont="1" applyFill="1" applyBorder="1" applyAlignment="1">
      <alignment horizontal="centerContinuous" vertical="center"/>
    </xf>
    <xf numFmtId="0" fontId="9" fillId="33" borderId="33" xfId="1" applyFont="1" applyFill="1" applyBorder="1" applyAlignment="1">
      <alignment horizontal="centerContinuous" vertical="center"/>
    </xf>
    <xf numFmtId="0" fontId="9" fillId="33" borderId="34" xfId="1" applyFont="1" applyFill="1" applyBorder="1" applyAlignment="1">
      <alignment horizontal="centerContinuous" vertical="center"/>
    </xf>
    <xf numFmtId="178" fontId="10" fillId="34" borderId="28" xfId="1" applyNumberFormat="1" applyFont="1" applyFill="1" applyBorder="1" applyAlignment="1">
      <alignment horizontal="right" vertical="center"/>
    </xf>
    <xf numFmtId="178" fontId="10" fillId="34" borderId="40" xfId="1" applyNumberFormat="1" applyFont="1" applyFill="1" applyBorder="1" applyAlignment="1">
      <alignment horizontal="right" vertical="center"/>
    </xf>
    <xf numFmtId="178" fontId="10" fillId="30" borderId="29" xfId="1" applyNumberFormat="1" applyFont="1" applyFill="1" applyBorder="1" applyAlignment="1">
      <alignment horizontal="right" vertical="center"/>
    </xf>
    <xf numFmtId="178" fontId="10" fillId="30" borderId="28" xfId="1" applyNumberFormat="1" applyFont="1" applyFill="1" applyBorder="1" applyAlignment="1">
      <alignment horizontal="right" vertical="center"/>
    </xf>
    <xf numFmtId="178" fontId="10" fillId="30" borderId="40" xfId="1" applyNumberFormat="1" applyFont="1" applyFill="1" applyBorder="1" applyAlignment="1">
      <alignment horizontal="right" vertical="center"/>
    </xf>
    <xf numFmtId="178" fontId="10" fillId="30" borderId="30" xfId="1" applyNumberFormat="1" applyFont="1" applyFill="1" applyBorder="1" applyAlignment="1">
      <alignment horizontal="right" vertical="center"/>
    </xf>
    <xf numFmtId="178" fontId="10" fillId="34" borderId="30" xfId="1" applyNumberFormat="1" applyFont="1" applyFill="1" applyBorder="1" applyAlignment="1">
      <alignment vertical="center"/>
    </xf>
    <xf numFmtId="192" fontId="10" fillId="31" borderId="28" xfId="1" applyNumberFormat="1" applyFont="1" applyFill="1" applyBorder="1" applyAlignment="1" applyProtection="1">
      <alignment vertical="center"/>
    </xf>
    <xf numFmtId="165" fontId="10" fillId="34" borderId="28" xfId="1" applyNumberFormat="1" applyFont="1" applyFill="1" applyBorder="1" applyAlignment="1">
      <alignment horizontal="center" vertical="top" wrapText="1"/>
    </xf>
    <xf numFmtId="165" fontId="10" fillId="0" borderId="28" xfId="1" applyNumberFormat="1" applyFont="1" applyBorder="1" applyAlignment="1">
      <alignment horizontal="center" vertical="top" wrapText="1"/>
    </xf>
    <xf numFmtId="178" fontId="10" fillId="0" borderId="35" xfId="1" applyNumberFormat="1" applyFont="1" applyBorder="1" applyAlignment="1">
      <alignment horizontal="center" vertical="top"/>
    </xf>
    <xf numFmtId="178" fontId="10" fillId="0" borderId="35" xfId="1" applyNumberFormat="1" applyFont="1" applyBorder="1" applyAlignment="1">
      <alignment horizontal="center" vertical="top" wrapText="1"/>
    </xf>
    <xf numFmtId="178" fontId="10" fillId="33" borderId="28" xfId="1" applyNumberFormat="1" applyFont="1" applyFill="1" applyBorder="1" applyAlignment="1">
      <alignment horizontal="center" vertical="top" wrapText="1"/>
    </xf>
    <xf numFmtId="178" fontId="10" fillId="0" borderId="28" xfId="1" applyNumberFormat="1" applyFont="1" applyBorder="1" applyAlignment="1">
      <alignment horizontal="center" vertical="top" wrapText="1"/>
    </xf>
    <xf numFmtId="178" fontId="10" fillId="33" borderId="29" xfId="1" applyNumberFormat="1" applyFont="1" applyFill="1" applyBorder="1" applyAlignment="1">
      <alignment horizontal="center" vertical="top"/>
    </xf>
    <xf numFmtId="178" fontId="10" fillId="0" borderId="29" xfId="1" applyNumberFormat="1" applyFont="1" applyBorder="1" applyAlignment="1">
      <alignment horizontal="center" vertical="top" wrapText="1"/>
    </xf>
    <xf numFmtId="178" fontId="10" fillId="0" borderId="54" xfId="1" applyNumberFormat="1" applyFont="1" applyFill="1" applyBorder="1" applyAlignment="1">
      <alignment vertical="center"/>
    </xf>
    <xf numFmtId="178" fontId="9" fillId="0" borderId="49" xfId="1" applyNumberFormat="1" applyFont="1" applyFill="1" applyBorder="1" applyAlignment="1">
      <alignment horizontal="center" vertical="center"/>
    </xf>
    <xf numFmtId="178" fontId="9" fillId="0" borderId="29" xfId="1" applyNumberFormat="1" applyFont="1" applyFill="1" applyBorder="1" applyAlignment="1">
      <alignment vertical="center"/>
    </xf>
    <xf numFmtId="193" fontId="10" fillId="0" borderId="1" xfId="1" applyNumberFormat="1" applyFont="1" applyFill="1" applyBorder="1" applyAlignment="1">
      <alignment horizontal="right" vertical="center"/>
    </xf>
    <xf numFmtId="193" fontId="10" fillId="0" borderId="57" xfId="1" applyNumberFormat="1" applyFont="1" applyFill="1" applyBorder="1" applyAlignment="1">
      <alignment horizontal="right" vertical="center"/>
    </xf>
    <xf numFmtId="49" fontId="9" fillId="0" borderId="29" xfId="1" applyNumberFormat="1" applyFont="1" applyBorder="1" applyAlignment="1">
      <alignment horizontal="center" vertical="center"/>
    </xf>
    <xf numFmtId="165" fontId="9" fillId="0" borderId="35" xfId="1" applyNumberFormat="1" applyFont="1" applyFill="1" applyBorder="1" applyAlignment="1">
      <alignment horizontal="left" vertical="center"/>
    </xf>
    <xf numFmtId="49" fontId="9" fillId="0" borderId="39" xfId="1" applyNumberFormat="1" applyFont="1" applyBorder="1" applyAlignment="1">
      <alignment horizontal="center" vertical="center"/>
    </xf>
    <xf numFmtId="165" fontId="9" fillId="0" borderId="39" xfId="1" applyNumberFormat="1" applyFont="1" applyFill="1" applyBorder="1" applyAlignment="1">
      <alignment horizontal="left" vertical="center"/>
    </xf>
    <xf numFmtId="172" fontId="10" fillId="0" borderId="17" xfId="458" applyNumberFormat="1" applyFont="1" applyBorder="1"/>
    <xf numFmtId="0" fontId="10" fillId="0" borderId="27" xfId="1" applyFont="1" applyBorder="1"/>
    <xf numFmtId="165" fontId="10" fillId="0" borderId="68" xfId="1" applyNumberFormat="1" applyFont="1" applyBorder="1"/>
    <xf numFmtId="193" fontId="10" fillId="0" borderId="29" xfId="1" applyNumberFormat="1" applyFont="1" applyFill="1" applyBorder="1" applyAlignment="1">
      <alignment horizontal="right" vertical="center"/>
    </xf>
    <xf numFmtId="0" fontId="10" fillId="34" borderId="28" xfId="1" applyFont="1" applyFill="1" applyBorder="1"/>
    <xf numFmtId="165" fontId="10" fillId="0" borderId="35" xfId="1" applyNumberFormat="1" applyFont="1" applyBorder="1"/>
    <xf numFmtId="0" fontId="10" fillId="34" borderId="29" xfId="1" applyFont="1" applyFill="1" applyBorder="1"/>
    <xf numFmtId="165" fontId="10" fillId="0" borderId="58" xfId="1" applyNumberFormat="1" applyFont="1" applyBorder="1"/>
    <xf numFmtId="193" fontId="10" fillId="0" borderId="39" xfId="1" applyNumberFormat="1" applyFont="1" applyFill="1" applyBorder="1" applyAlignment="1">
      <alignment horizontal="right" vertical="center"/>
    </xf>
    <xf numFmtId="0" fontId="10" fillId="34" borderId="39" xfId="1" applyFont="1" applyFill="1" applyBorder="1"/>
    <xf numFmtId="0" fontId="9" fillId="29" borderId="17" xfId="1" applyFont="1" applyFill="1" applyBorder="1" applyAlignment="1">
      <alignment horizontal="center" vertical="top" wrapText="1"/>
    </xf>
    <xf numFmtId="0" fontId="9" fillId="29" borderId="17" xfId="1" applyFont="1" applyFill="1" applyBorder="1" applyAlignment="1">
      <alignment horizontal="center" vertical="top"/>
    </xf>
    <xf numFmtId="0" fontId="9" fillId="33" borderId="44" xfId="1" applyFont="1" applyFill="1" applyBorder="1" applyAlignment="1">
      <alignment horizontal="center" vertical="center"/>
    </xf>
    <xf numFmtId="0" fontId="9" fillId="33" borderId="44" xfId="1" applyFont="1" applyFill="1" applyBorder="1" applyAlignment="1">
      <alignment horizontal="center" vertical="center" wrapText="1"/>
    </xf>
    <xf numFmtId="0" fontId="9" fillId="33" borderId="17" xfId="1" applyFont="1" applyFill="1" applyBorder="1" applyAlignment="1">
      <alignment horizontal="center" vertical="center" wrapText="1"/>
    </xf>
    <xf numFmtId="165" fontId="9" fillId="0" borderId="28" xfId="1" applyNumberFormat="1" applyFont="1" applyFill="1" applyBorder="1" applyAlignment="1">
      <alignment vertical="center"/>
    </xf>
    <xf numFmtId="0" fontId="9" fillId="33" borderId="69" xfId="1" applyFont="1" applyFill="1" applyBorder="1" applyAlignment="1">
      <alignment horizontal="center" vertical="center" wrapText="1"/>
    </xf>
    <xf numFmtId="0" fontId="9" fillId="33" borderId="71" xfId="1" applyFont="1" applyFill="1" applyBorder="1" applyAlignment="1">
      <alignment horizontal="center" vertical="center" wrapText="1"/>
    </xf>
    <xf numFmtId="0" fontId="9" fillId="33" borderId="70" xfId="1" applyFont="1" applyFill="1" applyBorder="1" applyAlignment="1">
      <alignment horizontal="center" vertical="center" wrapText="1"/>
    </xf>
    <xf numFmtId="165" fontId="9" fillId="0" borderId="29" xfId="1" applyNumberFormat="1" applyFont="1" applyBorder="1"/>
    <xf numFmtId="0" fontId="9" fillId="0" borderId="42" xfId="1" applyFont="1" applyBorder="1"/>
    <xf numFmtId="165" fontId="9" fillId="0" borderId="28" xfId="1" applyNumberFormat="1" applyFont="1" applyBorder="1"/>
    <xf numFmtId="0" fontId="9" fillId="29" borderId="49" xfId="1" applyFont="1" applyFill="1" applyBorder="1" applyAlignment="1">
      <alignment horizontal="center" vertical="center" wrapText="1"/>
    </xf>
    <xf numFmtId="0" fontId="9" fillId="35" borderId="17" xfId="1" applyFont="1" applyFill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10" fillId="0" borderId="30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31" xfId="1" applyFont="1" applyFill="1" applyBorder="1" applyAlignment="1">
      <alignment horizontal="left" vertical="center"/>
    </xf>
    <xf numFmtId="0" fontId="9" fillId="0" borderId="0" xfId="1" applyFont="1" applyAlignment="1">
      <alignment horizontal="center"/>
    </xf>
    <xf numFmtId="0" fontId="10" fillId="0" borderId="0" xfId="1" applyFont="1" applyFill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1" xfId="1" applyFont="1" applyFill="1" applyBorder="1" applyAlignment="1">
      <alignment horizontal="left" vertical="center"/>
    </xf>
    <xf numFmtId="0" fontId="10" fillId="0" borderId="45" xfId="1" applyFont="1" applyFill="1" applyBorder="1" applyAlignment="1">
      <alignment horizontal="left" vertical="center"/>
    </xf>
    <xf numFmtId="0" fontId="10" fillId="0" borderId="0" xfId="1" applyFont="1" applyFill="1" applyAlignment="1" applyProtection="1">
      <alignment horizontal="center" vertical="center"/>
    </xf>
    <xf numFmtId="0" fontId="10" fillId="0" borderId="30" xfId="1" applyFont="1" applyFill="1" applyBorder="1" applyAlignment="1" applyProtection="1">
      <alignment horizontal="left" vertical="center"/>
    </xf>
    <xf numFmtId="0" fontId="10" fillId="0" borderId="30" xfId="1" applyFont="1" applyFill="1" applyBorder="1" applyAlignment="1">
      <alignment vertical="center"/>
    </xf>
    <xf numFmtId="0" fontId="10" fillId="0" borderId="40" xfId="1" applyFont="1" applyFill="1" applyBorder="1" applyAlignment="1">
      <alignment vertical="center"/>
    </xf>
    <xf numFmtId="0" fontId="10" fillId="0" borderId="0" xfId="1" applyFont="1" applyFill="1" applyAlignment="1">
      <alignment vertical="center"/>
    </xf>
    <xf numFmtId="0" fontId="10" fillId="0" borderId="36" xfId="1" applyFont="1" applyFill="1" applyBorder="1" applyAlignment="1">
      <alignment vertical="center"/>
    </xf>
    <xf numFmtId="178" fontId="10" fillId="0" borderId="44" xfId="1" applyNumberFormat="1" applyFont="1" applyFill="1" applyBorder="1" applyAlignment="1">
      <alignment horizontal="center" vertical="center"/>
    </xf>
    <xf numFmtId="178" fontId="9" fillId="0" borderId="35" xfId="1" applyNumberFormat="1" applyFont="1" applyFill="1" applyBorder="1" applyAlignment="1">
      <alignment horizontal="center" vertical="center"/>
    </xf>
    <xf numFmtId="178" fontId="9" fillId="0" borderId="44" xfId="1" applyNumberFormat="1" applyFont="1" applyFill="1" applyBorder="1" applyAlignment="1">
      <alignment horizontal="center" vertical="center"/>
    </xf>
    <xf numFmtId="178" fontId="10" fillId="0" borderId="35" xfId="1" applyNumberFormat="1" applyFont="1" applyBorder="1" applyAlignment="1">
      <alignment horizontal="center" vertical="center"/>
    </xf>
    <xf numFmtId="178" fontId="10" fillId="0" borderId="44" xfId="1" applyNumberFormat="1" applyFont="1" applyBorder="1" applyAlignment="1">
      <alignment horizontal="center" vertical="center"/>
    </xf>
    <xf numFmtId="0" fontId="9" fillId="29" borderId="23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vertical="center"/>
    </xf>
    <xf numFmtId="0" fontId="10" fillId="0" borderId="31" xfId="1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41" xfId="1" applyFont="1" applyFill="1" applyBorder="1" applyAlignment="1">
      <alignment vertical="center"/>
    </xf>
    <xf numFmtId="0" fontId="10" fillId="0" borderId="45" xfId="1" applyFont="1" applyFill="1" applyBorder="1" applyAlignment="1">
      <alignment vertical="center"/>
    </xf>
    <xf numFmtId="0" fontId="10" fillId="0" borderId="6" xfId="1" applyFont="1" applyFill="1" applyBorder="1" applyAlignment="1">
      <alignment vertical="center" wrapText="1"/>
    </xf>
    <xf numFmtId="0" fontId="10" fillId="0" borderId="31" xfId="1" applyFont="1" applyFill="1" applyBorder="1" applyAlignment="1">
      <alignment vertical="center" wrapText="1"/>
    </xf>
    <xf numFmtId="0" fontId="9" fillId="0" borderId="23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/>
    </xf>
    <xf numFmtId="0" fontId="10" fillId="0" borderId="29" xfId="1" applyFont="1" applyBorder="1"/>
    <xf numFmtId="0" fontId="10" fillId="0" borderId="35" xfId="1" applyFont="1" applyBorder="1"/>
    <xf numFmtId="0" fontId="9" fillId="35" borderId="30" xfId="1" applyFont="1" applyFill="1" applyBorder="1" applyAlignment="1">
      <alignment horizontal="center" vertical="center" wrapText="1"/>
    </xf>
    <xf numFmtId="0" fontId="9" fillId="0" borderId="40" xfId="1" applyFont="1" applyFill="1" applyBorder="1" applyAlignment="1">
      <alignment vertical="center"/>
    </xf>
    <xf numFmtId="0" fontId="9" fillId="35" borderId="35" xfId="1" applyFont="1" applyFill="1" applyBorder="1" applyAlignment="1">
      <alignment horizontal="center" vertical="center" wrapText="1"/>
    </xf>
    <xf numFmtId="0" fontId="9" fillId="35" borderId="17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vertical="center"/>
    </xf>
    <xf numFmtId="0" fontId="10" fillId="0" borderId="33" xfId="1" applyFont="1" applyFill="1" applyBorder="1" applyAlignment="1">
      <alignment vertical="center"/>
    </xf>
    <xf numFmtId="0" fontId="10" fillId="0" borderId="34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9" fillId="35" borderId="39" xfId="1" applyFont="1" applyFill="1" applyBorder="1" applyAlignment="1">
      <alignment horizontal="center" vertical="center" wrapText="1"/>
    </xf>
    <xf numFmtId="0" fontId="10" fillId="0" borderId="33" xfId="1" applyFont="1" applyFill="1" applyBorder="1" applyAlignment="1">
      <alignment vertical="center" wrapText="1"/>
    </xf>
    <xf numFmtId="0" fontId="10" fillId="0" borderId="34" xfId="1" applyFont="1" applyFill="1" applyBorder="1" applyAlignment="1">
      <alignment vertical="center" wrapText="1"/>
    </xf>
    <xf numFmtId="0" fontId="10" fillId="33" borderId="28" xfId="1" applyFont="1" applyFill="1" applyBorder="1" applyAlignment="1">
      <alignment horizontal="center" vertical="center"/>
    </xf>
    <xf numFmtId="0" fontId="10" fillId="33" borderId="29" xfId="1" applyFont="1" applyFill="1" applyBorder="1" applyAlignment="1">
      <alignment horizontal="center" vertical="center"/>
    </xf>
    <xf numFmtId="0" fontId="9" fillId="35" borderId="72" xfId="1" applyFont="1" applyFill="1" applyBorder="1" applyAlignment="1">
      <alignment horizontal="center" vertical="center" wrapText="1"/>
    </xf>
    <xf numFmtId="0" fontId="10" fillId="0" borderId="0" xfId="441" applyFont="1" applyAlignment="1">
      <alignment horizontal="center" vertical="top"/>
    </xf>
    <xf numFmtId="0" fontId="70" fillId="0" borderId="0" xfId="1" applyFont="1" applyFill="1" applyBorder="1"/>
    <xf numFmtId="0" fontId="71" fillId="0" borderId="0" xfId="1" applyFont="1" applyFill="1" applyBorder="1" applyAlignment="1">
      <alignment vertical="top" wrapText="1"/>
    </xf>
    <xf numFmtId="0" fontId="71" fillId="0" borderId="0" xfId="1" applyFont="1" applyFill="1" applyBorder="1" applyAlignment="1">
      <alignment horizontal="center" vertical="top"/>
    </xf>
    <xf numFmtId="0" fontId="65" fillId="0" borderId="0" xfId="1" applyFont="1" applyFill="1" applyBorder="1" applyAlignment="1"/>
    <xf numFmtId="0" fontId="72" fillId="0" borderId="0" xfId="1" applyFont="1" applyFill="1" applyBorder="1"/>
    <xf numFmtId="0" fontId="71" fillId="0" borderId="0" xfId="1" applyFont="1" applyFill="1" applyBorder="1" applyAlignment="1">
      <alignment horizontal="center"/>
    </xf>
    <xf numFmtId="0" fontId="71" fillId="0" borderId="0" xfId="1" applyFont="1" applyFill="1" applyBorder="1" applyAlignment="1"/>
    <xf numFmtId="0" fontId="71" fillId="0" borderId="0" xfId="1" applyFont="1" applyFill="1" applyBorder="1" applyAlignment="1">
      <alignment horizontal="center" vertical="top" wrapText="1"/>
    </xf>
    <xf numFmtId="0" fontId="71" fillId="0" borderId="0" xfId="1" applyFont="1" applyFill="1" applyBorder="1" applyAlignment="1">
      <alignment horizontal="left" vertical="top" wrapText="1"/>
    </xf>
    <xf numFmtId="0" fontId="70" fillId="0" borderId="0" xfId="1" applyFont="1"/>
    <xf numFmtId="0" fontId="65" fillId="0" borderId="0" xfId="442" applyFont="1" applyFill="1" applyBorder="1" applyAlignment="1">
      <alignment vertical="center"/>
    </xf>
    <xf numFmtId="0" fontId="71" fillId="0" borderId="0" xfId="1" applyFont="1" applyFill="1" applyBorder="1" applyAlignment="1">
      <alignment vertical="center" wrapText="1"/>
    </xf>
    <xf numFmtId="0" fontId="71" fillId="0" borderId="0" xfId="1" applyFont="1" applyFill="1" applyBorder="1" applyAlignment="1">
      <alignment vertical="center"/>
    </xf>
    <xf numFmtId="14" fontId="71" fillId="0" borderId="0" xfId="1" applyNumberFormat="1" applyFont="1" applyFill="1" applyBorder="1" applyAlignment="1">
      <alignment vertical="center"/>
    </xf>
    <xf numFmtId="14" fontId="71" fillId="0" borderId="0" xfId="1" applyNumberFormat="1" applyFont="1" applyFill="1" applyBorder="1" applyAlignment="1">
      <alignment horizontal="center" vertical="center"/>
    </xf>
    <xf numFmtId="49" fontId="71" fillId="0" borderId="0" xfId="1" applyNumberFormat="1" applyFont="1" applyFill="1" applyBorder="1" applyAlignment="1">
      <alignment horizontal="center" vertical="center"/>
    </xf>
    <xf numFmtId="0" fontId="71" fillId="0" borderId="0" xfId="1" applyFont="1" applyFill="1" applyBorder="1" applyAlignment="1">
      <alignment horizontal="center" vertical="center"/>
    </xf>
    <xf numFmtId="0" fontId="70" fillId="0" borderId="0" xfId="1" applyFont="1" applyBorder="1"/>
    <xf numFmtId="0" fontId="65" fillId="0" borderId="0" xfId="442" applyFont="1" applyFill="1" applyAlignment="1">
      <alignment vertical="center"/>
    </xf>
    <xf numFmtId="173" fontId="71" fillId="29" borderId="59" xfId="1" applyNumberFormat="1" applyFont="1" applyFill="1" applyBorder="1" applyAlignment="1">
      <alignment horizontal="centerContinuous" vertical="center"/>
    </xf>
    <xf numFmtId="174" fontId="65" fillId="29" borderId="59" xfId="1" applyNumberFormat="1" applyFont="1" applyFill="1" applyBorder="1" applyAlignment="1">
      <alignment horizontal="centerContinuous" vertical="center"/>
    </xf>
    <xf numFmtId="0" fontId="65" fillId="0" borderId="0" xfId="1" applyFont="1" applyFill="1" applyAlignment="1">
      <alignment vertical="center"/>
    </xf>
    <xf numFmtId="173" fontId="71" fillId="29" borderId="57" xfId="1" applyNumberFormat="1" applyFont="1" applyFill="1" applyBorder="1" applyAlignment="1">
      <alignment horizontal="center" vertical="center" wrapText="1"/>
    </xf>
    <xf numFmtId="174" fontId="71" fillId="29" borderId="57" xfId="1" applyNumberFormat="1" applyFont="1" applyFill="1" applyBorder="1" applyAlignment="1">
      <alignment horizontal="center" vertical="center" wrapText="1"/>
    </xf>
    <xf numFmtId="0" fontId="65" fillId="0" borderId="63" xfId="1" applyFont="1" applyFill="1" applyBorder="1" applyAlignment="1">
      <alignment vertical="center" wrapText="1"/>
    </xf>
    <xf numFmtId="49" fontId="71" fillId="0" borderId="59" xfId="1" applyNumberFormat="1" applyFont="1" applyFill="1" applyBorder="1" applyAlignment="1">
      <alignment horizontal="centerContinuous" vertical="center"/>
    </xf>
    <xf numFmtId="0" fontId="65" fillId="0" borderId="59" xfId="1" applyFont="1" applyFill="1" applyBorder="1" applyAlignment="1">
      <alignment horizontal="centerContinuous" vertical="center"/>
    </xf>
    <xf numFmtId="3" fontId="65" fillId="0" borderId="73" xfId="1" applyNumberFormat="1" applyFont="1" applyFill="1" applyBorder="1" applyAlignment="1">
      <alignment horizontal="centerContinuous" vertical="center"/>
    </xf>
    <xf numFmtId="49" fontId="71" fillId="0" borderId="63" xfId="1" applyNumberFormat="1" applyFont="1" applyFill="1" applyBorder="1" applyAlignment="1">
      <alignment horizontal="centerContinuous" vertical="center"/>
    </xf>
    <xf numFmtId="49" fontId="65" fillId="0" borderId="59" xfId="1" applyNumberFormat="1" applyFont="1" applyFill="1" applyBorder="1" applyAlignment="1">
      <alignment horizontal="centerContinuous" vertical="center"/>
    </xf>
    <xf numFmtId="3" fontId="65" fillId="0" borderId="59" xfId="1" applyNumberFormat="1" applyFont="1" applyFill="1" applyBorder="1" applyAlignment="1">
      <alignment horizontal="centerContinuous" vertical="center"/>
    </xf>
    <xf numFmtId="173" fontId="65" fillId="0" borderId="59" xfId="1" applyNumberFormat="1" applyFont="1" applyFill="1" applyBorder="1" applyAlignment="1">
      <alignment horizontal="right" vertical="center"/>
    </xf>
    <xf numFmtId="174" fontId="65" fillId="0" borderId="59" xfId="1" applyNumberFormat="1" applyFont="1" applyFill="1" applyBorder="1" applyAlignment="1">
      <alignment horizontal="center" vertical="center"/>
    </xf>
    <xf numFmtId="0" fontId="65" fillId="16" borderId="60" xfId="1" applyFont="1" applyFill="1" applyBorder="1" applyAlignment="1">
      <alignment vertical="center"/>
    </xf>
    <xf numFmtId="49" fontId="65" fillId="0" borderId="50" xfId="1" applyNumberFormat="1" applyFont="1" applyFill="1" applyBorder="1" applyAlignment="1">
      <alignment horizontal="left" vertical="center" wrapText="1"/>
    </xf>
    <xf numFmtId="49" fontId="65" fillId="0" borderId="1" xfId="1" applyNumberFormat="1" applyFont="1" applyFill="1" applyBorder="1" applyAlignment="1">
      <alignment horizontal="center" vertical="center"/>
    </xf>
    <xf numFmtId="0" fontId="65" fillId="0" borderId="1" xfId="1" applyFont="1" applyFill="1" applyBorder="1" applyAlignment="1">
      <alignment horizontal="center" vertical="center"/>
    </xf>
    <xf numFmtId="169" fontId="65" fillId="0" borderId="74" xfId="1" applyNumberFormat="1" applyFont="1" applyFill="1" applyBorder="1" applyAlignment="1">
      <alignment horizontal="right" vertical="center"/>
    </xf>
    <xf numFmtId="49" fontId="65" fillId="0" borderId="50" xfId="1" applyNumberFormat="1" applyFont="1" applyFill="1" applyBorder="1" applyAlignment="1">
      <alignment horizontal="center" vertical="center"/>
    </xf>
    <xf numFmtId="169" fontId="65" fillId="0" borderId="1" xfId="1" applyNumberFormat="1" applyFont="1" applyFill="1" applyBorder="1" applyAlignment="1">
      <alignment horizontal="right" vertical="center"/>
    </xf>
    <xf numFmtId="173" fontId="65" fillId="0" borderId="1" xfId="1" applyNumberFormat="1" applyFont="1" applyFill="1" applyBorder="1" applyAlignment="1">
      <alignment horizontal="right" vertical="center"/>
    </xf>
    <xf numFmtId="174" fontId="65" fillId="0" borderId="1" xfId="1" applyNumberFormat="1" applyFont="1" applyFill="1" applyBorder="1" applyAlignment="1">
      <alignment horizontal="center" vertical="center"/>
    </xf>
    <xf numFmtId="0" fontId="65" fillId="16" borderId="55" xfId="1" applyFont="1" applyFill="1" applyBorder="1" applyAlignment="1">
      <alignment vertical="center"/>
    </xf>
    <xf numFmtId="49" fontId="65" fillId="0" borderId="56" xfId="1" applyNumberFormat="1" applyFont="1" applyFill="1" applyBorder="1" applyAlignment="1">
      <alignment horizontal="left" vertical="center" wrapText="1"/>
    </xf>
    <xf numFmtId="49" fontId="65" fillId="0" borderId="57" xfId="1" applyNumberFormat="1" applyFont="1" applyFill="1" applyBorder="1" applyAlignment="1">
      <alignment horizontal="center" vertical="center"/>
    </xf>
    <xf numFmtId="0" fontId="65" fillId="0" borderId="57" xfId="1" applyFont="1" applyFill="1" applyBorder="1" applyAlignment="1">
      <alignment horizontal="center" vertical="center"/>
    </xf>
    <xf numFmtId="169" fontId="65" fillId="0" borderId="75" xfId="1" applyNumberFormat="1" applyFont="1" applyFill="1" applyBorder="1" applyAlignment="1">
      <alignment horizontal="right" vertical="center"/>
    </xf>
    <xf numFmtId="49" fontId="65" fillId="0" borderId="56" xfId="1" applyNumberFormat="1" applyFont="1" applyFill="1" applyBorder="1" applyAlignment="1">
      <alignment horizontal="center" vertical="center"/>
    </xf>
    <xf numFmtId="169" fontId="65" fillId="0" borderId="57" xfId="1" applyNumberFormat="1" applyFont="1" applyFill="1" applyBorder="1" applyAlignment="1">
      <alignment horizontal="right" vertical="center"/>
    </xf>
    <xf numFmtId="173" fontId="65" fillId="0" borderId="57" xfId="1" applyNumberFormat="1" applyFont="1" applyFill="1" applyBorder="1" applyAlignment="1">
      <alignment horizontal="right" vertical="center"/>
    </xf>
    <xf numFmtId="174" fontId="65" fillId="0" borderId="65" xfId="1" applyNumberFormat="1" applyFont="1" applyFill="1" applyBorder="1" applyAlignment="1">
      <alignment horizontal="center" vertical="center"/>
    </xf>
    <xf numFmtId="0" fontId="65" fillId="16" borderId="58" xfId="1" applyFont="1" applyFill="1" applyBorder="1" applyAlignment="1">
      <alignment vertical="center"/>
    </xf>
    <xf numFmtId="49" fontId="71" fillId="0" borderId="63" xfId="1" applyNumberFormat="1" applyFont="1" applyFill="1" applyBorder="1" applyAlignment="1">
      <alignment horizontal="centerContinuous" vertical="center" wrapText="1"/>
    </xf>
    <xf numFmtId="0" fontId="65" fillId="0" borderId="73" xfId="1" applyFont="1" applyFill="1" applyBorder="1" applyAlignment="1">
      <alignment horizontal="centerContinuous" vertical="center"/>
    </xf>
    <xf numFmtId="169" fontId="65" fillId="0" borderId="59" xfId="1" applyNumberFormat="1" applyFont="1" applyFill="1" applyBorder="1" applyAlignment="1">
      <alignment horizontal="centerContinuous" vertical="center"/>
    </xf>
    <xf numFmtId="0" fontId="65" fillId="0" borderId="50" xfId="1" applyFont="1" applyFill="1" applyBorder="1" applyAlignment="1">
      <alignment vertical="center" wrapText="1"/>
    </xf>
    <xf numFmtId="0" fontId="65" fillId="0" borderId="56" xfId="1" applyFont="1" applyFill="1" applyBorder="1" applyAlignment="1">
      <alignment vertical="center" wrapText="1"/>
    </xf>
    <xf numFmtId="174" fontId="65" fillId="0" borderId="57" xfId="1" applyNumberFormat="1" applyFont="1" applyFill="1" applyBorder="1" applyAlignment="1">
      <alignment horizontal="center" vertical="center"/>
    </xf>
    <xf numFmtId="169" fontId="65" fillId="0" borderId="73" xfId="1" applyNumberFormat="1" applyFont="1" applyFill="1" applyBorder="1" applyAlignment="1">
      <alignment horizontal="centerContinuous" vertical="center"/>
    </xf>
    <xf numFmtId="174" fontId="65" fillId="0" borderId="67" xfId="1" applyNumberFormat="1" applyFont="1" applyFill="1" applyBorder="1" applyAlignment="1">
      <alignment horizontal="center" vertical="center"/>
    </xf>
    <xf numFmtId="0" fontId="65" fillId="33" borderId="50" xfId="1" applyFont="1" applyFill="1" applyBorder="1" applyAlignment="1">
      <alignment horizontal="left" vertical="center" wrapText="1"/>
    </xf>
    <xf numFmtId="49" fontId="65" fillId="0" borderId="50" xfId="1" applyNumberFormat="1" applyFont="1" applyFill="1" applyBorder="1" applyAlignment="1">
      <alignment horizontal="center" vertical="center" wrapText="1"/>
    </xf>
    <xf numFmtId="169" fontId="65" fillId="0" borderId="1" xfId="1" applyNumberFormat="1" applyFont="1" applyFill="1" applyBorder="1" applyAlignment="1">
      <alignment vertical="center"/>
    </xf>
    <xf numFmtId="0" fontId="65" fillId="33" borderId="56" xfId="1" applyFont="1" applyFill="1" applyBorder="1" applyAlignment="1">
      <alignment vertical="center" wrapText="1"/>
    </xf>
    <xf numFmtId="49" fontId="65" fillId="0" borderId="56" xfId="1" applyNumberFormat="1" applyFont="1" applyFill="1" applyBorder="1" applyAlignment="1">
      <alignment horizontal="center" vertical="center" wrapText="1"/>
    </xf>
    <xf numFmtId="169" fontId="65" fillId="0" borderId="57" xfId="1" applyNumberFormat="1" applyFont="1" applyFill="1" applyBorder="1" applyAlignment="1">
      <alignment vertical="center"/>
    </xf>
    <xf numFmtId="49" fontId="71" fillId="0" borderId="50" xfId="1" applyNumberFormat="1" applyFont="1" applyFill="1" applyBorder="1" applyAlignment="1">
      <alignment horizontal="left" vertical="center" wrapText="1"/>
    </xf>
    <xf numFmtId="49" fontId="65" fillId="0" borderId="1" xfId="1" applyNumberFormat="1" applyFont="1" applyFill="1" applyBorder="1" applyAlignment="1">
      <alignment horizontal="center" vertical="center" wrapText="1"/>
    </xf>
    <xf numFmtId="169" fontId="65" fillId="0" borderId="74" xfId="1" applyNumberFormat="1" applyFont="1" applyFill="1" applyBorder="1" applyAlignment="1">
      <alignment vertical="center"/>
    </xf>
    <xf numFmtId="0" fontId="65" fillId="33" borderId="50" xfId="1" applyFont="1" applyFill="1" applyBorder="1" applyAlignment="1">
      <alignment vertical="center" wrapText="1"/>
    </xf>
    <xf numFmtId="49" fontId="65" fillId="33" borderId="1" xfId="1" applyNumberFormat="1" applyFont="1" applyFill="1" applyBorder="1" applyAlignment="1">
      <alignment horizontal="center" vertical="center"/>
    </xf>
    <xf numFmtId="165" fontId="65" fillId="33" borderId="74" xfId="1" applyNumberFormat="1" applyFont="1" applyFill="1" applyBorder="1" applyAlignment="1">
      <alignment horizontal="center" vertical="center"/>
    </xf>
    <xf numFmtId="49" fontId="65" fillId="33" borderId="50" xfId="1" applyNumberFormat="1" applyFont="1" applyFill="1" applyBorder="1" applyAlignment="1">
      <alignment horizontal="center" vertical="center"/>
    </xf>
    <xf numFmtId="0" fontId="65" fillId="33" borderId="1" xfId="1" applyFont="1" applyFill="1" applyBorder="1" applyAlignment="1">
      <alignment horizontal="center" vertical="center"/>
    </xf>
    <xf numFmtId="49" fontId="65" fillId="33" borderId="57" xfId="1" applyNumberFormat="1" applyFont="1" applyFill="1" applyBorder="1" applyAlignment="1">
      <alignment horizontal="center" vertical="center"/>
    </xf>
    <xf numFmtId="165" fontId="65" fillId="33" borderId="75" xfId="1" applyNumberFormat="1" applyFont="1" applyFill="1" applyBorder="1" applyAlignment="1">
      <alignment horizontal="center" vertical="center"/>
    </xf>
    <xf numFmtId="49" fontId="65" fillId="33" borderId="56" xfId="1" applyNumberFormat="1" applyFont="1" applyFill="1" applyBorder="1" applyAlignment="1">
      <alignment horizontal="center" vertical="center"/>
    </xf>
    <xf numFmtId="0" fontId="65" fillId="33" borderId="57" xfId="1" applyFont="1" applyFill="1" applyBorder="1" applyAlignment="1">
      <alignment horizontal="center" vertical="center"/>
    </xf>
    <xf numFmtId="49" fontId="71" fillId="0" borderId="0" xfId="1" applyNumberFormat="1" applyFont="1" applyFill="1" applyBorder="1" applyAlignment="1">
      <alignment horizontal="centerContinuous" vertical="center" wrapText="1"/>
    </xf>
    <xf numFmtId="49" fontId="65" fillId="0" borderId="0" xfId="1" applyNumberFormat="1" applyFont="1" applyFill="1" applyAlignment="1">
      <alignment vertical="center"/>
    </xf>
    <xf numFmtId="173" fontId="65" fillId="0" borderId="0" xfId="1" applyNumberFormat="1" applyFont="1" applyFill="1" applyAlignment="1">
      <alignment vertical="center"/>
    </xf>
    <xf numFmtId="174" fontId="65" fillId="0" borderId="0" xfId="1" applyNumberFormat="1" applyFont="1" applyFill="1" applyAlignment="1">
      <alignment vertical="center"/>
    </xf>
    <xf numFmtId="49" fontId="65" fillId="0" borderId="0" xfId="1" applyNumberFormat="1" applyFont="1" applyFill="1" applyBorder="1" applyAlignment="1">
      <alignment horizontal="left" vertical="center" wrapText="1"/>
    </xf>
    <xf numFmtId="0" fontId="65" fillId="0" borderId="0" xfId="1" applyFont="1" applyFill="1" applyAlignment="1">
      <alignment vertical="center" wrapText="1"/>
    </xf>
    <xf numFmtId="193" fontId="65" fillId="0" borderId="1" xfId="1" applyNumberFormat="1" applyFont="1" applyFill="1" applyBorder="1" applyAlignment="1">
      <alignment horizontal="right" vertical="center"/>
    </xf>
    <xf numFmtId="193" fontId="65" fillId="0" borderId="57" xfId="1" applyNumberFormat="1" applyFont="1" applyFill="1" applyBorder="1" applyAlignment="1">
      <alignment horizontal="right" vertical="center"/>
    </xf>
    <xf numFmtId="193" fontId="65" fillId="0" borderId="59" xfId="1" applyNumberFormat="1" applyFont="1" applyFill="1" applyBorder="1" applyAlignment="1">
      <alignment horizontal="right" vertical="center"/>
    </xf>
    <xf numFmtId="0" fontId="65" fillId="0" borderId="0" xfId="1" applyFont="1"/>
    <xf numFmtId="0" fontId="71" fillId="29" borderId="17" xfId="1" applyFont="1" applyFill="1" applyBorder="1" applyAlignment="1">
      <alignment horizontal="center"/>
    </xf>
    <xf numFmtId="0" fontId="65" fillId="0" borderId="0" xfId="1" applyFont="1" applyAlignment="1">
      <alignment horizontal="left"/>
    </xf>
    <xf numFmtId="0" fontId="71" fillId="0" borderId="0" xfId="1" applyFont="1" applyAlignment="1">
      <alignment horizontal="center"/>
    </xf>
    <xf numFmtId="0" fontId="71" fillId="0" borderId="0" xfId="1" applyFont="1" applyAlignment="1">
      <alignment horizontal="left"/>
    </xf>
    <xf numFmtId="0" fontId="65" fillId="0" borderId="0" xfId="1" applyFont="1" applyAlignment="1">
      <alignment vertical="center"/>
    </xf>
    <xf numFmtId="0" fontId="71" fillId="29" borderId="50" xfId="1" applyFont="1" applyFill="1" applyBorder="1" applyAlignment="1">
      <alignment horizontal="center" vertical="center" wrapText="1"/>
    </xf>
    <xf numFmtId="0" fontId="71" fillId="29" borderId="1" xfId="1" applyFont="1" applyFill="1" applyBorder="1" applyAlignment="1">
      <alignment horizontal="center" vertical="center" wrapText="1"/>
    </xf>
    <xf numFmtId="0" fontId="71" fillId="29" borderId="55" xfId="1" applyFont="1" applyFill="1" applyBorder="1" applyAlignment="1">
      <alignment horizontal="center" vertical="center" wrapText="1"/>
    </xf>
    <xf numFmtId="0" fontId="71" fillId="0" borderId="29" xfId="1" applyFont="1" applyBorder="1" applyAlignment="1">
      <alignment horizontal="center" vertical="center"/>
    </xf>
    <xf numFmtId="0" fontId="71" fillId="0" borderId="50" xfId="1" applyFont="1" applyBorder="1" applyAlignment="1">
      <alignment horizontal="center" vertical="center"/>
    </xf>
    <xf numFmtId="0" fontId="71" fillId="0" borderId="1" xfId="1" applyFont="1" applyBorder="1" applyAlignment="1">
      <alignment horizontal="center" vertical="center"/>
    </xf>
    <xf numFmtId="0" fontId="71" fillId="0" borderId="55" xfId="1" applyFont="1" applyBorder="1" applyAlignment="1">
      <alignment horizontal="center" vertical="center"/>
    </xf>
    <xf numFmtId="0" fontId="71" fillId="16" borderId="55" xfId="1" applyFont="1" applyFill="1" applyBorder="1" applyAlignment="1">
      <alignment horizontal="center" vertical="center"/>
    </xf>
    <xf numFmtId="49" fontId="65" fillId="0" borderId="29" xfId="1" applyNumberFormat="1" applyFont="1" applyBorder="1" applyAlignment="1">
      <alignment horizontal="center" vertical="center"/>
    </xf>
    <xf numFmtId="172" fontId="65" fillId="0" borderId="1" xfId="458" applyNumberFormat="1" applyFont="1" applyBorder="1" applyAlignment="1">
      <alignment horizontal="center" vertical="center"/>
    </xf>
    <xf numFmtId="193" fontId="65" fillId="0" borderId="55" xfId="1" applyNumberFormat="1" applyFont="1" applyFill="1" applyBorder="1" applyAlignment="1">
      <alignment horizontal="right" vertical="center"/>
    </xf>
    <xf numFmtId="0" fontId="65" fillId="0" borderId="30" xfId="1" applyFont="1" applyBorder="1" applyAlignment="1">
      <alignment horizontal="left" vertical="center"/>
    </xf>
    <xf numFmtId="172" fontId="71" fillId="0" borderId="55" xfId="458" applyNumberFormat="1" applyFont="1" applyBorder="1" applyAlignment="1">
      <alignment horizontal="center" vertical="center"/>
    </xf>
    <xf numFmtId="172" fontId="71" fillId="0" borderId="1" xfId="458" applyNumberFormat="1" applyFont="1" applyBorder="1" applyAlignment="1">
      <alignment horizontal="center" vertical="center"/>
    </xf>
    <xf numFmtId="49" fontId="65" fillId="0" borderId="39" xfId="1" applyNumberFormat="1" applyFont="1" applyBorder="1" applyAlignment="1">
      <alignment horizontal="center" vertical="center"/>
    </xf>
    <xf numFmtId="172" fontId="65" fillId="0" borderId="57" xfId="458" applyNumberFormat="1" applyFont="1" applyBorder="1" applyAlignment="1">
      <alignment horizontal="center" vertical="center"/>
    </xf>
    <xf numFmtId="193" fontId="65" fillId="0" borderId="58" xfId="1" applyNumberFormat="1" applyFont="1" applyFill="1" applyBorder="1" applyAlignment="1">
      <alignment horizontal="right" vertical="center"/>
    </xf>
    <xf numFmtId="0" fontId="71" fillId="0" borderId="0" xfId="1" applyFont="1"/>
    <xf numFmtId="0" fontId="65" fillId="0" borderId="29" xfId="1" applyFont="1" applyBorder="1" applyAlignment="1">
      <alignment vertical="center"/>
    </xf>
    <xf numFmtId="3" fontId="65" fillId="0" borderId="1" xfId="1" applyNumberFormat="1" applyFont="1" applyBorder="1" applyAlignment="1">
      <alignment horizontal="center" vertical="center"/>
    </xf>
    <xf numFmtId="3" fontId="65" fillId="16" borderId="55" xfId="1" applyNumberFormat="1" applyFont="1" applyFill="1" applyBorder="1" applyAlignment="1">
      <alignment horizontal="center" vertical="center"/>
    </xf>
    <xf numFmtId="0" fontId="65" fillId="0" borderId="39" xfId="1" applyFont="1" applyBorder="1" applyAlignment="1">
      <alignment vertical="center"/>
    </xf>
    <xf numFmtId="3" fontId="65" fillId="0" borderId="57" xfId="1" applyNumberFormat="1" applyFont="1" applyBorder="1" applyAlignment="1">
      <alignment horizontal="center" vertical="center"/>
    </xf>
    <xf numFmtId="3" fontId="65" fillId="16" borderId="58" xfId="1" applyNumberFormat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Continuous" vertical="center"/>
    </xf>
    <xf numFmtId="0" fontId="71" fillId="0" borderId="0" xfId="1" applyFont="1" applyBorder="1" applyAlignment="1">
      <alignment vertical="top" wrapText="1"/>
    </xf>
    <xf numFmtId="0" fontId="71" fillId="0" borderId="0" xfId="1" applyFont="1" applyBorder="1" applyAlignment="1">
      <alignment horizontal="center"/>
    </xf>
    <xf numFmtId="0" fontId="71" fillId="0" borderId="0" xfId="1" applyFont="1" applyBorder="1" applyAlignment="1"/>
    <xf numFmtId="0" fontId="71" fillId="0" borderId="0" xfId="1" applyFont="1" applyBorder="1" applyAlignment="1">
      <alignment horizontal="center" vertical="top" wrapText="1"/>
    </xf>
    <xf numFmtId="0" fontId="71" fillId="0" borderId="0" xfId="1" applyFont="1" applyBorder="1" applyAlignment="1">
      <alignment horizontal="left" vertical="top" wrapText="1"/>
    </xf>
    <xf numFmtId="0" fontId="72" fillId="0" borderId="0" xfId="1" applyFont="1" applyBorder="1"/>
    <xf numFmtId="0" fontId="65" fillId="29" borderId="17" xfId="1" applyFont="1" applyFill="1" applyBorder="1" applyAlignment="1">
      <alignment horizontal="center"/>
    </xf>
    <xf numFmtId="0" fontId="65" fillId="0" borderId="0" xfId="1" applyFont="1" applyAlignment="1">
      <alignment horizontal="center"/>
    </xf>
    <xf numFmtId="0" fontId="65" fillId="0" borderId="29" xfId="1" applyFont="1" applyBorder="1" applyAlignment="1">
      <alignment horizontal="center" vertical="center"/>
    </xf>
    <xf numFmtId="172" fontId="65" fillId="0" borderId="1" xfId="458" applyNumberFormat="1" applyFont="1" applyBorder="1" applyAlignment="1">
      <alignment vertical="center"/>
    </xf>
    <xf numFmtId="0" fontId="65" fillId="16" borderId="29" xfId="1" applyFont="1" applyFill="1" applyBorder="1" applyAlignment="1">
      <alignment vertical="center"/>
    </xf>
    <xf numFmtId="0" fontId="65" fillId="0" borderId="39" xfId="1" applyFont="1" applyFill="1" applyBorder="1" applyAlignment="1">
      <alignment horizontal="center" vertical="center"/>
    </xf>
    <xf numFmtId="172" fontId="65" fillId="0" borderId="57" xfId="458" applyNumberFormat="1" applyFont="1" applyFill="1" applyBorder="1" applyAlignment="1">
      <alignment vertical="center"/>
    </xf>
    <xf numFmtId="0" fontId="65" fillId="34" borderId="39" xfId="1" applyFont="1" applyFill="1" applyBorder="1" applyAlignment="1">
      <alignment vertical="center"/>
    </xf>
    <xf numFmtId="0" fontId="65" fillId="0" borderId="0" xfId="1" applyFont="1" applyFill="1"/>
    <xf numFmtId="172" fontId="65" fillId="33" borderId="50" xfId="458" applyNumberFormat="1" applyFont="1" applyFill="1" applyBorder="1" applyAlignment="1">
      <alignment horizontal="center" vertical="center"/>
    </xf>
    <xf numFmtId="172" fontId="65" fillId="33" borderId="56" xfId="458" applyNumberFormat="1" applyFont="1" applyFill="1" applyBorder="1" applyAlignment="1">
      <alignment horizontal="center" vertical="center"/>
    </xf>
    <xf numFmtId="3" fontId="65" fillId="33" borderId="50" xfId="1" applyNumberFormat="1" applyFont="1" applyFill="1" applyBorder="1" applyAlignment="1">
      <alignment horizontal="center" vertical="center"/>
    </xf>
    <xf numFmtId="3" fontId="65" fillId="33" borderId="56" xfId="1" applyNumberFormat="1" applyFont="1" applyFill="1" applyBorder="1" applyAlignment="1">
      <alignment horizontal="center" vertical="center"/>
    </xf>
    <xf numFmtId="0" fontId="10" fillId="0" borderId="76" xfId="1" applyFont="1" applyFill="1" applyBorder="1"/>
    <xf numFmtId="0" fontId="10" fillId="0" borderId="64" xfId="1" applyFont="1" applyFill="1" applyBorder="1"/>
    <xf numFmtId="0" fontId="10" fillId="0" borderId="50" xfId="1" applyFont="1" applyFill="1" applyBorder="1"/>
    <xf numFmtId="0" fontId="10" fillId="0" borderId="56" xfId="1" applyFont="1" applyFill="1" applyBorder="1"/>
    <xf numFmtId="0" fontId="10" fillId="0" borderId="28" xfId="1" applyFont="1" applyFill="1" applyBorder="1"/>
    <xf numFmtId="0" fontId="10" fillId="0" borderId="35" xfId="1" applyFont="1" applyFill="1" applyBorder="1"/>
    <xf numFmtId="0" fontId="10" fillId="0" borderId="29" xfId="1" applyFont="1" applyFill="1" applyBorder="1"/>
    <xf numFmtId="0" fontId="10" fillId="0" borderId="39" xfId="1" applyFont="1" applyFill="1" applyBorder="1"/>
    <xf numFmtId="165" fontId="10" fillId="0" borderId="17" xfId="1" applyNumberFormat="1" applyFont="1" applyFill="1" applyBorder="1" applyAlignment="1">
      <alignment vertical="center"/>
    </xf>
    <xf numFmtId="165" fontId="10" fillId="0" borderId="17" xfId="1" applyNumberFormat="1" applyFont="1" applyFill="1" applyBorder="1"/>
    <xf numFmtId="167" fontId="10" fillId="0" borderId="63" xfId="458" applyFont="1" applyFill="1" applyBorder="1" applyAlignment="1">
      <alignment horizontal="center"/>
    </xf>
    <xf numFmtId="167" fontId="10" fillId="0" borderId="64" xfId="458" applyFont="1" applyFill="1" applyBorder="1" applyAlignment="1">
      <alignment horizontal="center"/>
    </xf>
    <xf numFmtId="167" fontId="10" fillId="0" borderId="76" xfId="458" applyFont="1" applyFill="1" applyBorder="1" applyAlignment="1">
      <alignment horizontal="center"/>
    </xf>
    <xf numFmtId="167" fontId="10" fillId="0" borderId="50" xfId="458" applyFont="1" applyFill="1" applyBorder="1" applyAlignment="1">
      <alignment horizontal="center"/>
    </xf>
    <xf numFmtId="172" fontId="65" fillId="0" borderId="50" xfId="458" applyNumberFormat="1" applyFont="1" applyFill="1" applyBorder="1" applyAlignment="1">
      <alignment vertical="center"/>
    </xf>
    <xf numFmtId="172" fontId="65" fillId="0" borderId="56" xfId="458" applyNumberFormat="1" applyFont="1" applyFill="1" applyBorder="1" applyAlignment="1">
      <alignment vertical="center"/>
    </xf>
    <xf numFmtId="165" fontId="10" fillId="0" borderId="28" xfId="1" applyNumberFormat="1" applyFont="1" applyFill="1" applyBorder="1" applyAlignment="1">
      <alignment wrapText="1"/>
    </xf>
    <xf numFmtId="167" fontId="10" fillId="0" borderId="28" xfId="1" applyNumberFormat="1" applyFont="1" applyFill="1" applyBorder="1" applyAlignment="1">
      <alignment vertical="center"/>
    </xf>
    <xf numFmtId="0" fontId="9" fillId="35" borderId="49" xfId="1" applyFont="1" applyFill="1" applyBorder="1" applyAlignment="1">
      <alignment horizontal="center" vertical="center" wrapText="1"/>
    </xf>
    <xf numFmtId="0" fontId="9" fillId="35" borderId="17" xfId="1" applyFont="1" applyFill="1" applyBorder="1" applyAlignment="1">
      <alignment horizontal="center" vertical="center" wrapText="1"/>
    </xf>
    <xf numFmtId="0" fontId="9" fillId="0" borderId="0" xfId="441" applyFont="1"/>
    <xf numFmtId="0" fontId="10" fillId="0" borderId="0" xfId="1" applyFont="1" applyFill="1" applyBorder="1" applyAlignment="1">
      <alignment horizontal="center"/>
    </xf>
    <xf numFmtId="0" fontId="10" fillId="0" borderId="0" xfId="441" applyFont="1" applyAlignment="1">
      <alignment horizontal="right"/>
    </xf>
    <xf numFmtId="0" fontId="76" fillId="17" borderId="51" xfId="440" applyNumberFormat="1" applyFont="1" applyFill="1" applyBorder="1" applyAlignment="1">
      <alignment horizontal="right" vertical="top"/>
    </xf>
    <xf numFmtId="0" fontId="81" fillId="36" borderId="1" xfId="462" applyFont="1" applyFill="1" applyBorder="1" applyAlignment="1" applyProtection="1">
      <alignment horizontal="center" vertical="center"/>
    </xf>
    <xf numFmtId="49" fontId="79" fillId="36" borderId="1" xfId="0" applyNumberFormat="1" applyFont="1" applyFill="1" applyBorder="1" applyAlignment="1">
      <alignment horizontal="center" vertical="center"/>
    </xf>
    <xf numFmtId="49" fontId="83" fillId="0" borderId="62" xfId="0" applyNumberFormat="1" applyFont="1" applyBorder="1" applyAlignment="1">
      <alignment horizontal="center" vertical="center" wrapText="1"/>
    </xf>
    <xf numFmtId="49" fontId="83" fillId="0" borderId="72" xfId="0" applyNumberFormat="1" applyFont="1" applyBorder="1" applyAlignment="1">
      <alignment horizontal="center" vertical="center" wrapText="1"/>
    </xf>
    <xf numFmtId="41" fontId="83" fillId="0" borderId="72" xfId="461" applyFont="1" applyBorder="1" applyAlignment="1" applyProtection="1">
      <alignment horizontal="center" vertical="center" wrapText="1"/>
    </xf>
    <xf numFmtId="49" fontId="83" fillId="0" borderId="5" xfId="0" applyNumberFormat="1" applyFont="1" applyBorder="1" applyAlignment="1">
      <alignment horizontal="center" vertical="center" wrapText="1"/>
    </xf>
    <xf numFmtId="49" fontId="83" fillId="0" borderId="61" xfId="0" applyNumberFormat="1" applyFont="1" applyBorder="1" applyAlignment="1">
      <alignment horizontal="center" vertical="center" wrapText="1"/>
    </xf>
    <xf numFmtId="49" fontId="83" fillId="0" borderId="62" xfId="0" applyNumberFormat="1" applyFont="1" applyBorder="1" applyAlignment="1">
      <alignment horizontal="center" vertical="top" wrapText="1"/>
    </xf>
    <xf numFmtId="49" fontId="83" fillId="0" borderId="72" xfId="0" applyNumberFormat="1" applyFont="1" applyBorder="1" applyAlignment="1">
      <alignment horizontal="center" vertical="top" wrapText="1"/>
    </xf>
    <xf numFmtId="0" fontId="83" fillId="0" borderId="72" xfId="461" applyNumberFormat="1" applyFont="1" applyBorder="1" applyAlignment="1" applyProtection="1">
      <alignment horizontal="center" vertical="center"/>
    </xf>
    <xf numFmtId="49" fontId="83" fillId="0" borderId="5" xfId="0" applyNumberFormat="1" applyFont="1" applyBorder="1" applyAlignment="1">
      <alignment horizontal="center" vertical="top" wrapText="1"/>
    </xf>
    <xf numFmtId="0" fontId="83" fillId="0" borderId="72" xfId="461" applyNumberFormat="1" applyFont="1" applyBorder="1" applyAlignment="1" applyProtection="1">
      <alignment horizontal="center" vertical="top" wrapText="1"/>
    </xf>
    <xf numFmtId="49" fontId="83" fillId="0" borderId="61" xfId="0" applyNumberFormat="1" applyFont="1" applyBorder="1" applyAlignment="1">
      <alignment horizontal="center" vertical="top" wrapText="1"/>
    </xf>
    <xf numFmtId="49" fontId="83" fillId="0" borderId="76" xfId="0" applyNumberFormat="1" applyFont="1" applyBorder="1" applyAlignment="1">
      <alignment vertical="top" wrapText="1"/>
    </xf>
    <xf numFmtId="49" fontId="83" fillId="0" borderId="67" xfId="0" applyNumberFormat="1" applyFont="1" applyBorder="1" applyAlignment="1">
      <alignment horizontal="left" vertical="top" wrapText="1"/>
    </xf>
    <xf numFmtId="41" fontId="84" fillId="0" borderId="67" xfId="461" applyFont="1" applyBorder="1" applyAlignment="1" applyProtection="1">
      <alignment horizontal="center" vertical="center" wrapText="1"/>
    </xf>
    <xf numFmtId="195" fontId="85" fillId="0" borderId="41" xfId="461" applyNumberFormat="1" applyFont="1" applyBorder="1" applyAlignment="1" applyProtection="1">
      <alignment horizontal="center" vertical="center" wrapText="1"/>
    </xf>
    <xf numFmtId="41" fontId="85" fillId="0" borderId="67" xfId="461" applyFont="1" applyBorder="1" applyAlignment="1" applyProtection="1">
      <alignment horizontal="center" vertical="center" wrapText="1"/>
    </xf>
    <xf numFmtId="1" fontId="85" fillId="0" borderId="67" xfId="0" applyNumberFormat="1" applyFont="1" applyBorder="1" applyAlignment="1">
      <alignment horizontal="center" vertical="center" wrapText="1"/>
    </xf>
    <xf numFmtId="41" fontId="85" fillId="0" borderId="68" xfId="461" applyFont="1" applyBorder="1" applyAlignment="1" applyProtection="1">
      <alignment horizontal="center" vertical="center" wrapText="1"/>
    </xf>
    <xf numFmtId="49" fontId="83" fillId="0" borderId="50" xfId="0" applyNumberFormat="1" applyFont="1" applyBorder="1" applyAlignment="1">
      <alignment vertical="top" wrapText="1"/>
    </xf>
    <xf numFmtId="41" fontId="84" fillId="0" borderId="1" xfId="461" applyFont="1" applyBorder="1" applyAlignment="1" applyProtection="1">
      <alignment horizontal="center" vertical="center" wrapText="1"/>
    </xf>
    <xf numFmtId="195" fontId="85" fillId="0" borderId="6" xfId="461" applyNumberFormat="1" applyFont="1" applyBorder="1" applyAlignment="1" applyProtection="1">
      <alignment horizontal="center" vertical="center" wrapText="1"/>
    </xf>
    <xf numFmtId="41" fontId="85" fillId="0" borderId="1" xfId="461" applyFont="1" applyBorder="1" applyAlignment="1" applyProtection="1">
      <alignment horizontal="center" vertical="center" wrapText="1"/>
    </xf>
    <xf numFmtId="1" fontId="85" fillId="0" borderId="1" xfId="0" applyNumberFormat="1" applyFont="1" applyBorder="1" applyAlignment="1">
      <alignment horizontal="center" vertical="center" wrapText="1"/>
    </xf>
    <xf numFmtId="41" fontId="85" fillId="0" borderId="55" xfId="461" applyFont="1" applyBorder="1" applyAlignment="1" applyProtection="1">
      <alignment horizontal="center" vertical="center" wrapText="1"/>
    </xf>
    <xf numFmtId="49" fontId="83" fillId="0" borderId="1" xfId="0" applyNumberFormat="1" applyFont="1" applyBorder="1" applyAlignment="1" applyProtection="1">
      <alignment horizontal="left" vertical="top" wrapText="1"/>
      <protection locked="0"/>
    </xf>
    <xf numFmtId="195" fontId="85" fillId="0" borderId="6" xfId="461" applyNumberFormat="1" applyFont="1" applyBorder="1" applyAlignment="1" applyProtection="1">
      <alignment horizontal="center" vertical="center"/>
    </xf>
    <xf numFmtId="49" fontId="83" fillId="0" borderId="30" xfId="0" applyNumberFormat="1" applyFont="1" applyBorder="1" applyAlignment="1">
      <alignment vertical="top"/>
    </xf>
    <xf numFmtId="49" fontId="83" fillId="0" borderId="6" xfId="0" applyNumberFormat="1" applyFont="1" applyBorder="1" applyAlignment="1">
      <alignment vertical="top"/>
    </xf>
    <xf numFmtId="41" fontId="83" fillId="0" borderId="6" xfId="461" applyFont="1" applyBorder="1" applyAlignment="1" applyProtection="1">
      <alignment horizontal="right" vertical="top"/>
    </xf>
    <xf numFmtId="41" fontId="83" fillId="0" borderId="85" xfId="461" applyFont="1" applyBorder="1" applyAlignment="1" applyProtection="1">
      <alignment horizontal="right" vertical="top"/>
    </xf>
    <xf numFmtId="196" fontId="85" fillId="0" borderId="1" xfId="461" applyNumberFormat="1" applyFont="1" applyBorder="1" applyAlignment="1" applyProtection="1">
      <alignment horizontal="right" vertical="center"/>
    </xf>
    <xf numFmtId="41" fontId="85" fillId="0" borderId="55" xfId="461" applyFont="1" applyBorder="1" applyAlignment="1" applyProtection="1">
      <alignment horizontal="right" vertical="center" wrapText="1"/>
    </xf>
    <xf numFmtId="0" fontId="83" fillId="0" borderId="6" xfId="0" applyFont="1" applyBorder="1" applyAlignment="1"/>
    <xf numFmtId="1" fontId="83" fillId="0" borderId="6" xfId="0" applyNumberFormat="1" applyFont="1" applyBorder="1" applyAlignment="1"/>
    <xf numFmtId="1" fontId="83" fillId="0" borderId="85" xfId="0" applyNumberFormat="1" applyFont="1" applyBorder="1" applyAlignment="1"/>
    <xf numFmtId="41" fontId="84" fillId="0" borderId="55" xfId="461" applyFont="1" applyBorder="1" applyAlignment="1" applyProtection="1">
      <alignment horizontal="right" vertical="center" wrapText="1"/>
    </xf>
    <xf numFmtId="41" fontId="83" fillId="0" borderId="6" xfId="461" applyFont="1" applyBorder="1" applyAlignment="1" applyProtection="1"/>
    <xf numFmtId="49" fontId="85" fillId="0" borderId="36" xfId="0" applyNumberFormat="1" applyFont="1" applyBorder="1" applyAlignment="1">
      <alignment vertical="top"/>
    </xf>
    <xf numFmtId="49" fontId="85" fillId="0" borderId="37" xfId="0" applyNumberFormat="1" applyFont="1" applyBorder="1" applyAlignment="1">
      <alignment vertical="top"/>
    </xf>
    <xf numFmtId="41" fontId="85" fillId="0" borderId="37" xfId="461" applyFont="1" applyBorder="1" applyAlignment="1" applyProtection="1"/>
    <xf numFmtId="0" fontId="85" fillId="0" borderId="37" xfId="0" applyFont="1" applyBorder="1" applyAlignment="1"/>
    <xf numFmtId="1" fontId="85" fillId="0" borderId="37" xfId="0" applyNumberFormat="1" applyFont="1" applyBorder="1" applyAlignment="1"/>
    <xf numFmtId="1" fontId="85" fillId="0" borderId="86" xfId="0" applyNumberFormat="1" applyFont="1" applyBorder="1" applyAlignment="1"/>
    <xf numFmtId="0" fontId="79" fillId="36" borderId="1" xfId="0" applyFont="1" applyFill="1" applyBorder="1" applyAlignment="1">
      <alignment horizontal="center" vertical="center" wrapText="1"/>
    </xf>
    <xf numFmtId="0" fontId="79" fillId="36" borderId="1" xfId="0" applyFont="1" applyFill="1" applyBorder="1" applyAlignment="1">
      <alignment horizontal="center" vertical="center"/>
    </xf>
    <xf numFmtId="168" fontId="9" fillId="0" borderId="0" xfId="1" applyNumberFormat="1" applyFont="1" applyFill="1" applyAlignment="1">
      <alignment horizontal="right" vertical="center"/>
    </xf>
    <xf numFmtId="0" fontId="9" fillId="0" borderId="41" xfId="1" applyFont="1" applyFill="1" applyBorder="1" applyAlignment="1">
      <alignment horizontal="center" vertical="center"/>
    </xf>
    <xf numFmtId="194" fontId="79" fillId="36" borderId="1" xfId="0" applyNumberFormat="1" applyFont="1" applyFill="1" applyBorder="1" applyAlignment="1">
      <alignment horizontal="center" vertical="center" wrapText="1"/>
    </xf>
    <xf numFmtId="0" fontId="10" fillId="0" borderId="22" xfId="1" applyFont="1" applyFill="1" applyBorder="1" applyAlignment="1">
      <alignment vertical="center"/>
    </xf>
    <xf numFmtId="0" fontId="10" fillId="0" borderId="5" xfId="1" applyFont="1" applyFill="1" applyBorder="1" applyAlignment="1">
      <alignment vertical="center"/>
    </xf>
    <xf numFmtId="0" fontId="10" fillId="0" borderId="17" xfId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vertical="center"/>
    </xf>
    <xf numFmtId="193" fontId="10" fillId="0" borderId="72" xfId="1" applyNumberFormat="1" applyFont="1" applyFill="1" applyBorder="1" applyAlignment="1">
      <alignment horizontal="right" vertical="center"/>
    </xf>
    <xf numFmtId="0" fontId="9" fillId="29" borderId="27" xfId="1" applyFont="1" applyFill="1" applyBorder="1" applyAlignment="1">
      <alignment horizontal="center" vertical="center" wrapText="1"/>
    </xf>
    <xf numFmtId="0" fontId="9" fillId="29" borderId="27" xfId="1" applyFont="1" applyFill="1" applyBorder="1" applyAlignment="1">
      <alignment horizontal="center" vertical="center"/>
    </xf>
    <xf numFmtId="168" fontId="9" fillId="0" borderId="41" xfId="1" applyNumberFormat="1" applyFont="1" applyFill="1" applyBorder="1" applyAlignment="1">
      <alignment horizontal="right" vertical="center"/>
    </xf>
    <xf numFmtId="0" fontId="9" fillId="0" borderId="41" xfId="1" applyNumberFormat="1" applyFont="1" applyFill="1" applyBorder="1" applyAlignment="1">
      <alignment horizontal="center" vertical="center"/>
    </xf>
    <xf numFmtId="0" fontId="9" fillId="0" borderId="41" xfId="1" applyNumberFormat="1" applyFont="1" applyFill="1" applyBorder="1" applyAlignment="1" applyProtection="1">
      <alignment horizontal="center" vertical="center"/>
    </xf>
    <xf numFmtId="0" fontId="86" fillId="0" borderId="0" xfId="0" applyFont="1"/>
    <xf numFmtId="0" fontId="85" fillId="0" borderId="49" xfId="0" applyFont="1" applyBorder="1" applyAlignment="1" applyProtection="1">
      <alignment horizontal="center" wrapText="1"/>
    </xf>
    <xf numFmtId="0" fontId="83" fillId="0" borderId="0" xfId="0" applyFont="1" applyProtection="1">
      <protection locked="0"/>
    </xf>
    <xf numFmtId="0" fontId="85" fillId="0" borderId="29" xfId="0" applyFont="1" applyBorder="1" applyAlignment="1" applyProtection="1">
      <alignment horizontal="center" wrapText="1"/>
    </xf>
    <xf numFmtId="0" fontId="85" fillId="0" borderId="0" xfId="0" applyFont="1" applyBorder="1" applyAlignment="1" applyProtection="1">
      <alignment wrapText="1"/>
    </xf>
    <xf numFmtId="0" fontId="85" fillId="0" borderId="0" xfId="0" applyFont="1" applyBorder="1" applyAlignment="1" applyProtection="1">
      <alignment vertical="center" wrapText="1"/>
    </xf>
    <xf numFmtId="0" fontId="85" fillId="0" borderId="39" xfId="0" applyFont="1" applyBorder="1" applyAlignment="1" applyProtection="1">
      <alignment horizontal="center" wrapText="1"/>
    </xf>
    <xf numFmtId="0" fontId="79" fillId="0" borderId="0" xfId="0" applyFont="1" applyAlignment="1">
      <alignment vertical="center"/>
    </xf>
    <xf numFmtId="0" fontId="88" fillId="0" borderId="0" xfId="0" applyFont="1"/>
    <xf numFmtId="0" fontId="83" fillId="0" borderId="53" xfId="0" applyFont="1" applyBorder="1" applyAlignment="1" applyProtection="1">
      <alignment horizontal="center" wrapText="1"/>
      <protection hidden="1"/>
    </xf>
    <xf numFmtId="0" fontId="20" fillId="0" borderId="49" xfId="0" applyFont="1" applyBorder="1" applyAlignment="1" applyProtection="1">
      <alignment horizontal="center" wrapText="1"/>
      <protection hidden="1"/>
    </xf>
    <xf numFmtId="0" fontId="83" fillId="0" borderId="30" xfId="0" applyFont="1" applyBorder="1" applyAlignment="1" applyProtection="1">
      <alignment horizontal="center" wrapText="1"/>
      <protection hidden="1"/>
    </xf>
    <xf numFmtId="0" fontId="20" fillId="0" borderId="29" xfId="0" applyFont="1" applyBorder="1" applyAlignment="1" applyProtection="1">
      <alignment horizontal="center" wrapText="1"/>
      <protection hidden="1"/>
    </xf>
    <xf numFmtId="14" fontId="83" fillId="0" borderId="6" xfId="0" applyNumberFormat="1" applyFont="1" applyBorder="1" applyAlignment="1" applyProtection="1">
      <alignment horizontal="center" wrapText="1"/>
      <protection hidden="1"/>
    </xf>
    <xf numFmtId="173" fontId="83" fillId="0" borderId="1" xfId="0" applyNumberFormat="1" applyFont="1" applyBorder="1" applyAlignment="1" applyProtection="1">
      <alignment horizontal="center" wrapText="1"/>
      <protection hidden="1"/>
    </xf>
    <xf numFmtId="0" fontId="20" fillId="0" borderId="35" xfId="0" applyFont="1" applyBorder="1" applyAlignment="1" applyProtection="1">
      <alignment horizontal="center" wrapText="1"/>
      <protection hidden="1"/>
    </xf>
    <xf numFmtId="14" fontId="83" fillId="0" borderId="33" xfId="0" applyNumberFormat="1" applyFont="1" applyBorder="1" applyAlignment="1" applyProtection="1">
      <alignment horizontal="center" wrapText="1"/>
      <protection hidden="1"/>
    </xf>
    <xf numFmtId="173" fontId="83" fillId="0" borderId="65" xfId="0" applyNumberFormat="1" applyFont="1" applyBorder="1" applyAlignment="1" applyProtection="1">
      <alignment horizontal="center" wrapText="1"/>
      <protection hidden="1"/>
    </xf>
    <xf numFmtId="0" fontId="83" fillId="0" borderId="50" xfId="0" applyFont="1" applyBorder="1" applyAlignment="1" applyProtection="1">
      <alignment horizontal="center" wrapText="1"/>
      <protection hidden="1"/>
    </xf>
    <xf numFmtId="0" fontId="83" fillId="0" borderId="92" xfId="0" applyFont="1" applyBorder="1" applyAlignment="1" applyProtection="1">
      <alignment horizontal="center" wrapText="1"/>
      <protection hidden="1"/>
    </xf>
    <xf numFmtId="0" fontId="85" fillId="0" borderId="32" xfId="0" applyFont="1" applyBorder="1" applyProtection="1">
      <protection hidden="1"/>
    </xf>
    <xf numFmtId="0" fontId="85" fillId="0" borderId="42" xfId="0" applyFont="1" applyBorder="1" applyProtection="1">
      <protection hidden="1"/>
    </xf>
    <xf numFmtId="0" fontId="20" fillId="0" borderId="49" xfId="463" applyFont="1" applyFill="1" applyBorder="1" applyAlignment="1" applyProtection="1">
      <alignment horizontal="center" vertical="center"/>
      <protection hidden="1"/>
    </xf>
    <xf numFmtId="0" fontId="20" fillId="0" borderId="29" xfId="463" applyFont="1" applyFill="1" applyBorder="1" applyAlignment="1" applyProtection="1">
      <alignment horizontal="center" vertical="center"/>
      <protection hidden="1"/>
    </xf>
    <xf numFmtId="0" fontId="83" fillId="0" borderId="64" xfId="0" applyFont="1" applyBorder="1" applyAlignment="1" applyProtection="1">
      <alignment horizontal="center" wrapText="1"/>
      <protection hidden="1"/>
    </xf>
    <xf numFmtId="0" fontId="20" fillId="0" borderId="35" xfId="463" applyFont="1" applyFill="1" applyBorder="1" applyAlignment="1" applyProtection="1">
      <alignment horizontal="center" vertical="center"/>
      <protection hidden="1"/>
    </xf>
    <xf numFmtId="0" fontId="85" fillId="0" borderId="22" xfId="0" applyFont="1" applyBorder="1" applyProtection="1">
      <protection hidden="1"/>
    </xf>
    <xf numFmtId="0" fontId="83" fillId="0" borderId="76" xfId="0" applyFont="1" applyBorder="1" applyAlignment="1" applyProtection="1">
      <alignment horizontal="center" wrapText="1"/>
      <protection hidden="1"/>
    </xf>
    <xf numFmtId="0" fontId="20" fillId="0" borderId="28" xfId="463" applyFont="1" applyFill="1" applyBorder="1" applyAlignment="1" applyProtection="1">
      <alignment horizontal="center" vertical="center"/>
      <protection hidden="1"/>
    </xf>
    <xf numFmtId="0" fontId="20" fillId="0" borderId="39" xfId="463" applyFont="1" applyFill="1" applyBorder="1" applyAlignment="1" applyProtection="1">
      <alignment horizontal="center" vertical="center"/>
      <protection hidden="1"/>
    </xf>
    <xf numFmtId="0" fontId="85" fillId="0" borderId="30" xfId="0" applyFont="1" applyBorder="1" applyProtection="1">
      <protection hidden="1"/>
    </xf>
    <xf numFmtId="49" fontId="20" fillId="0" borderId="28" xfId="463" applyNumberFormat="1" applyFont="1" applyFill="1" applyBorder="1" applyAlignment="1" applyProtection="1">
      <alignment horizontal="center" vertical="center"/>
      <protection hidden="1"/>
    </xf>
    <xf numFmtId="49" fontId="20" fillId="0" borderId="29" xfId="463" applyNumberFormat="1" applyFont="1" applyFill="1" applyBorder="1" applyAlignment="1" applyProtection="1">
      <alignment horizontal="center" vertical="center" wrapText="1"/>
      <protection hidden="1"/>
    </xf>
    <xf numFmtId="49" fontId="20" fillId="0" borderId="29" xfId="463" applyNumberFormat="1" applyFont="1" applyFill="1" applyBorder="1" applyAlignment="1" applyProtection="1">
      <alignment horizontal="center" vertical="center"/>
      <protection hidden="1"/>
    </xf>
    <xf numFmtId="49" fontId="20" fillId="0" borderId="39" xfId="463" applyNumberFormat="1" applyFont="1" applyFill="1" applyBorder="1" applyAlignment="1" applyProtection="1">
      <alignment horizontal="center" vertical="center" wrapText="1"/>
      <protection hidden="1"/>
    </xf>
    <xf numFmtId="0" fontId="83" fillId="0" borderId="0" xfId="0" applyFont="1" applyAlignment="1" applyProtection="1">
      <alignment horizontal="center"/>
      <protection hidden="1"/>
    </xf>
    <xf numFmtId="0" fontId="83" fillId="0" borderId="0" xfId="0" applyFont="1" applyProtection="1">
      <protection hidden="1"/>
    </xf>
    <xf numFmtId="1" fontId="83" fillId="17" borderId="48" xfId="0" applyNumberFormat="1" applyFont="1" applyFill="1" applyBorder="1" applyProtection="1">
      <protection hidden="1"/>
    </xf>
    <xf numFmtId="0" fontId="83" fillId="0" borderId="0" xfId="0" applyFont="1" applyBorder="1" applyAlignment="1" applyProtection="1">
      <protection hidden="1"/>
    </xf>
    <xf numFmtId="0" fontId="85" fillId="0" borderId="62" xfId="0" applyFont="1" applyBorder="1" applyAlignment="1" applyProtection="1">
      <alignment horizontal="center" vertical="center" wrapText="1"/>
      <protection hidden="1"/>
    </xf>
    <xf numFmtId="0" fontId="85" fillId="0" borderId="17" xfId="0" applyFont="1" applyBorder="1" applyAlignment="1" applyProtection="1">
      <alignment horizontal="center" vertical="center" wrapText="1"/>
      <protection hidden="1"/>
    </xf>
    <xf numFmtId="0" fontId="85" fillId="0" borderId="72" xfId="0" applyFont="1" applyBorder="1" applyAlignment="1" applyProtection="1">
      <alignment horizontal="center" vertical="center" wrapText="1"/>
      <protection hidden="1"/>
    </xf>
    <xf numFmtId="0" fontId="90" fillId="0" borderId="42" xfId="0" applyFont="1" applyBorder="1" applyAlignment="1" applyProtection="1">
      <alignment horizontal="center" wrapText="1"/>
      <protection hidden="1"/>
    </xf>
    <xf numFmtId="0" fontId="83" fillId="0" borderId="63" xfId="0" applyFont="1" applyBorder="1" applyAlignment="1" applyProtection="1">
      <alignment horizontal="center" wrapText="1"/>
      <protection hidden="1"/>
    </xf>
    <xf numFmtId="0" fontId="83" fillId="0" borderId="56" xfId="0" applyFont="1" applyBorder="1" applyAlignment="1" applyProtection="1">
      <alignment horizontal="center" wrapText="1"/>
      <protection hidden="1"/>
    </xf>
    <xf numFmtId="0" fontId="85" fillId="0" borderId="1" xfId="0" applyFont="1" applyBorder="1" applyAlignment="1" applyProtection="1">
      <alignment horizontal="center" vertical="center" wrapText="1"/>
      <protection hidden="1"/>
    </xf>
    <xf numFmtId="0" fontId="85" fillId="0" borderId="1" xfId="0" applyFont="1" applyBorder="1" applyAlignment="1" applyProtection="1">
      <alignment vertical="center" wrapText="1"/>
      <protection hidden="1"/>
    </xf>
    <xf numFmtId="0" fontId="85" fillId="0" borderId="1" xfId="0" applyFont="1" applyFill="1" applyBorder="1" applyAlignment="1" applyProtection="1">
      <alignment horizontal="center" vertical="center" wrapText="1"/>
      <protection locked="0"/>
    </xf>
    <xf numFmtId="0" fontId="85" fillId="0" borderId="1" xfId="0" applyFont="1" applyFill="1" applyBorder="1" applyAlignment="1" applyProtection="1">
      <alignment horizontal="center" vertical="center" wrapText="1"/>
    </xf>
    <xf numFmtId="14" fontId="85" fillId="0" borderId="1" xfId="0" applyNumberFormat="1" applyFont="1" applyFill="1" applyBorder="1" applyAlignment="1" applyProtection="1">
      <alignment horizontal="center" vertical="center" wrapText="1"/>
      <protection locked="0"/>
    </xf>
    <xf numFmtId="41" fontId="85" fillId="0" borderId="1" xfId="0" applyNumberFormat="1" applyFont="1" applyFill="1" applyBorder="1" applyAlignment="1" applyProtection="1">
      <alignment horizontal="center" vertical="center" wrapText="1"/>
    </xf>
    <xf numFmtId="0" fontId="9" fillId="29" borderId="17" xfId="1" applyNumberFormat="1" applyFont="1" applyFill="1" applyBorder="1" applyAlignment="1">
      <alignment horizontal="center" vertical="center" wrapText="1"/>
    </xf>
    <xf numFmtId="0" fontId="9" fillId="29" borderId="22" xfId="1" applyNumberFormat="1" applyFont="1" applyFill="1" applyBorder="1" applyAlignment="1">
      <alignment horizontal="center" vertical="center" wrapText="1"/>
    </xf>
    <xf numFmtId="0" fontId="9" fillId="29" borderId="17" xfId="1" applyNumberFormat="1" applyFont="1" applyFill="1" applyBorder="1" applyAlignment="1" applyProtection="1">
      <alignment horizontal="centerContinuous" vertical="center" wrapText="1"/>
    </xf>
    <xf numFmtId="0" fontId="10" fillId="0" borderId="49" xfId="1" applyNumberFormat="1" applyFont="1" applyBorder="1" applyAlignment="1">
      <alignment horizontal="center" vertical="center"/>
    </xf>
    <xf numFmtId="0" fontId="10" fillId="0" borderId="29" xfId="1" applyNumberFormat="1" applyFont="1" applyBorder="1" applyAlignment="1">
      <alignment horizontal="center" vertical="center"/>
    </xf>
    <xf numFmtId="0" fontId="10" fillId="0" borderId="35" xfId="1" applyNumberFormat="1" applyFont="1" applyBorder="1" applyAlignment="1">
      <alignment horizontal="center" vertical="center"/>
    </xf>
    <xf numFmtId="0" fontId="10" fillId="0" borderId="39" xfId="1" applyNumberFormat="1" applyFont="1" applyBorder="1" applyAlignment="1">
      <alignment horizontal="center" vertical="center"/>
    </xf>
    <xf numFmtId="194" fontId="83" fillId="0" borderId="1" xfId="0" applyNumberFormat="1" applyFont="1" applyBorder="1" applyAlignment="1" applyProtection="1">
      <alignment horizontal="center"/>
      <protection hidden="1"/>
    </xf>
    <xf numFmtId="194" fontId="83" fillId="0" borderId="65" xfId="0" applyNumberFormat="1" applyFont="1" applyBorder="1" applyAlignment="1" applyProtection="1">
      <alignment horizontal="center"/>
      <protection hidden="1"/>
    </xf>
    <xf numFmtId="0" fontId="85" fillId="36" borderId="1" xfId="0" applyFont="1" applyFill="1" applyBorder="1" applyAlignment="1">
      <alignment horizontal="center" vertical="center" wrapText="1"/>
    </xf>
    <xf numFmtId="0" fontId="93" fillId="36" borderId="1" xfId="462" applyFont="1" applyFill="1" applyBorder="1" applyAlignment="1" applyProtection="1">
      <alignment horizontal="center" vertical="center"/>
    </xf>
    <xf numFmtId="0" fontId="94" fillId="0" borderId="0" xfId="0" applyFont="1"/>
    <xf numFmtId="49" fontId="85" fillId="36" borderId="1" xfId="0" applyNumberFormat="1" applyFont="1" applyFill="1" applyBorder="1" applyAlignment="1">
      <alignment horizontal="center" vertical="center"/>
    </xf>
    <xf numFmtId="0" fontId="85" fillId="36" borderId="1" xfId="0" applyFont="1" applyFill="1" applyBorder="1" applyAlignment="1">
      <alignment horizontal="center" vertical="center"/>
    </xf>
    <xf numFmtId="194" fontId="85" fillId="36" borderId="1" xfId="0" applyNumberFormat="1" applyFont="1" applyFill="1" applyBorder="1" applyAlignment="1">
      <alignment horizontal="center" vertical="center" wrapText="1"/>
    </xf>
    <xf numFmtId="0" fontId="95" fillId="0" borderId="33" xfId="0" applyFont="1" applyBorder="1" applyAlignment="1">
      <alignment horizontal="center" vertical="center" wrapText="1"/>
    </xf>
    <xf numFmtId="0" fontId="95" fillId="0" borderId="33" xfId="0" applyFont="1" applyBorder="1" applyAlignment="1">
      <alignment horizontal="center" vertical="center"/>
    </xf>
    <xf numFmtId="0" fontId="85" fillId="0" borderId="33" xfId="0" applyFont="1" applyBorder="1" applyAlignment="1">
      <alignment horizontal="center" vertical="center"/>
    </xf>
    <xf numFmtId="194" fontId="85" fillId="0" borderId="33" xfId="0" applyNumberFormat="1" applyFont="1" applyBorder="1" applyAlignment="1">
      <alignment horizontal="center" vertical="center"/>
    </xf>
    <xf numFmtId="49" fontId="85" fillId="0" borderId="0" xfId="0" applyNumberFormat="1" applyFont="1" applyAlignment="1">
      <alignment vertical="top"/>
    </xf>
    <xf numFmtId="49" fontId="83" fillId="0" borderId="0" xfId="0" applyNumberFormat="1" applyFont="1" applyAlignment="1">
      <alignment vertical="top"/>
    </xf>
    <xf numFmtId="0" fontId="83" fillId="0" borderId="0" xfId="0" applyFont="1"/>
    <xf numFmtId="0" fontId="83" fillId="0" borderId="0" xfId="0" applyFont="1" applyAlignment="1"/>
    <xf numFmtId="0" fontId="83" fillId="0" borderId="0" xfId="0" applyFont="1" applyAlignment="1">
      <alignment horizontal="right"/>
    </xf>
    <xf numFmtId="49" fontId="83" fillId="0" borderId="1" xfId="0" applyNumberFormat="1" applyFont="1" applyBorder="1" applyAlignment="1">
      <alignment horizontal="left" vertical="top" wrapText="1"/>
    </xf>
    <xf numFmtId="0" fontId="83" fillId="0" borderId="1" xfId="0" applyFont="1" applyBorder="1" applyAlignment="1" applyProtection="1">
      <alignment horizontal="left" vertical="top" wrapText="1"/>
      <protection locked="0"/>
    </xf>
    <xf numFmtId="0" fontId="83" fillId="0" borderId="87" xfId="0" applyFont="1" applyBorder="1" applyAlignment="1"/>
    <xf numFmtId="0" fontId="83" fillId="0" borderId="33" xfId="0" applyFont="1" applyBorder="1"/>
    <xf numFmtId="0" fontId="83" fillId="0" borderId="88" xfId="0" applyFont="1" applyBorder="1"/>
    <xf numFmtId="0" fontId="83" fillId="0" borderId="89" xfId="0" applyFont="1" applyBorder="1" applyAlignment="1"/>
    <xf numFmtId="0" fontId="83" fillId="0" borderId="0" xfId="0" applyFont="1" applyBorder="1"/>
    <xf numFmtId="0" fontId="83" fillId="0" borderId="90" xfId="0" applyFont="1" applyBorder="1"/>
    <xf numFmtId="0" fontId="85" fillId="0" borderId="89" xfId="0" applyFont="1" applyBorder="1" applyAlignment="1"/>
    <xf numFmtId="0" fontId="83" fillId="0" borderId="89" xfId="0" applyFont="1" applyBorder="1"/>
    <xf numFmtId="194" fontId="83" fillId="0" borderId="41" xfId="0" applyNumberFormat="1" applyFont="1" applyBorder="1"/>
    <xf numFmtId="1" fontId="83" fillId="0" borderId="0" xfId="0" applyNumberFormat="1" applyFont="1" applyBorder="1" applyAlignment="1"/>
    <xf numFmtId="49" fontId="83" fillId="0" borderId="89" xfId="0" applyNumberFormat="1" applyFont="1" applyBorder="1" applyAlignment="1">
      <alignment vertical="top"/>
    </xf>
    <xf numFmtId="41" fontId="83" fillId="0" borderId="0" xfId="461" applyFont="1" applyBorder="1" applyAlignment="1" applyProtection="1"/>
    <xf numFmtId="0" fontId="83" fillId="0" borderId="0" xfId="0" applyFont="1" applyBorder="1" applyAlignment="1"/>
    <xf numFmtId="0" fontId="83" fillId="0" borderId="41" xfId="0" applyFont="1" applyBorder="1"/>
    <xf numFmtId="41" fontId="85" fillId="37" borderId="58" xfId="461" applyFont="1" applyFill="1" applyBorder="1" applyAlignment="1" applyProtection="1">
      <alignment horizontal="right" vertical="center" wrapText="1"/>
    </xf>
    <xf numFmtId="0" fontId="98" fillId="0" borderId="0" xfId="0" applyFont="1"/>
    <xf numFmtId="0" fontId="10" fillId="38" borderId="0" xfId="441" applyFont="1" applyFill="1"/>
    <xf numFmtId="0" fontId="10" fillId="39" borderId="0" xfId="441" applyFont="1" applyFill="1"/>
    <xf numFmtId="0" fontId="99" fillId="0" borderId="0" xfId="441" applyFont="1"/>
    <xf numFmtId="173" fontId="83" fillId="39" borderId="65" xfId="0" applyNumberFormat="1" applyFont="1" applyFill="1" applyBorder="1" applyAlignment="1" applyProtection="1">
      <alignment horizontal="center" wrapText="1"/>
      <protection hidden="1"/>
    </xf>
    <xf numFmtId="14" fontId="10" fillId="39" borderId="0" xfId="441" applyNumberFormat="1" applyFont="1" applyFill="1"/>
    <xf numFmtId="0" fontId="20" fillId="0" borderId="53" xfId="463" applyFont="1" applyFill="1" applyBorder="1" applyAlignment="1" applyProtection="1">
      <alignment horizontal="center" vertical="center"/>
      <protection hidden="1"/>
    </xf>
    <xf numFmtId="0" fontId="20" fillId="0" borderId="30" xfId="463" applyFont="1" applyFill="1" applyBorder="1" applyAlignment="1" applyProtection="1">
      <alignment horizontal="center" vertical="center"/>
      <protection hidden="1"/>
    </xf>
    <xf numFmtId="0" fontId="20" fillId="0" borderId="36" xfId="463" applyFont="1" applyFill="1" applyBorder="1" applyAlignment="1" applyProtection="1">
      <alignment horizontal="center" vertical="center"/>
      <protection hidden="1"/>
    </xf>
    <xf numFmtId="0" fontId="85" fillId="37" borderId="72" xfId="0" applyFont="1" applyFill="1" applyBorder="1" applyAlignment="1" applyProtection="1">
      <alignment horizontal="center" vertical="center" wrapText="1"/>
      <protection hidden="1"/>
    </xf>
    <xf numFmtId="194" fontId="83" fillId="38" borderId="65" xfId="0" applyNumberFormat="1" applyFont="1" applyFill="1" applyBorder="1" applyAlignment="1" applyProtection="1">
      <alignment horizontal="center"/>
      <protection hidden="1"/>
    </xf>
    <xf numFmtId="14" fontId="83" fillId="38" borderId="33" xfId="0" applyNumberFormat="1" applyFont="1" applyFill="1" applyBorder="1" applyAlignment="1" applyProtection="1">
      <alignment horizontal="center" wrapText="1"/>
      <protection hidden="1"/>
    </xf>
    <xf numFmtId="14" fontId="83" fillId="38" borderId="53" xfId="0" applyNumberFormat="1" applyFont="1" applyFill="1" applyBorder="1" applyAlignment="1" applyProtection="1">
      <alignment horizontal="center" wrapText="1"/>
      <protection hidden="1"/>
    </xf>
    <xf numFmtId="14" fontId="83" fillId="38" borderId="30" xfId="0" applyNumberFormat="1" applyFont="1" applyFill="1" applyBorder="1" applyAlignment="1" applyProtection="1">
      <alignment horizontal="center" wrapText="1"/>
      <protection hidden="1"/>
    </xf>
    <xf numFmtId="14" fontId="83" fillId="38" borderId="36" xfId="0" applyNumberFormat="1" applyFont="1" applyFill="1" applyBorder="1" applyAlignment="1" applyProtection="1">
      <alignment horizontal="center" wrapText="1"/>
      <protection hidden="1"/>
    </xf>
    <xf numFmtId="173" fontId="83" fillId="39" borderId="67" xfId="0" applyNumberFormat="1" applyFont="1" applyFill="1" applyBorder="1" applyAlignment="1" applyProtection="1">
      <alignment horizontal="center" wrapText="1"/>
      <protection hidden="1"/>
    </xf>
    <xf numFmtId="173" fontId="83" fillId="39" borderId="1" xfId="0" applyNumberFormat="1" applyFont="1" applyFill="1" applyBorder="1" applyAlignment="1" applyProtection="1">
      <alignment horizontal="center" wrapText="1"/>
      <protection hidden="1"/>
    </xf>
    <xf numFmtId="173" fontId="83" fillId="39" borderId="57" xfId="0" applyNumberFormat="1" applyFont="1" applyFill="1" applyBorder="1" applyAlignment="1" applyProtection="1">
      <alignment horizontal="center" wrapText="1"/>
      <protection hidden="1"/>
    </xf>
    <xf numFmtId="0" fontId="85" fillId="0" borderId="22" xfId="0" applyFont="1" applyBorder="1" applyAlignment="1" applyProtection="1">
      <alignment vertical="center" wrapText="1"/>
      <protection hidden="1"/>
    </xf>
    <xf numFmtId="194" fontId="83" fillId="38" borderId="1" xfId="0" applyNumberFormat="1" applyFont="1" applyFill="1" applyBorder="1" applyAlignment="1" applyProtection="1">
      <alignment horizontal="center"/>
      <protection hidden="1"/>
    </xf>
    <xf numFmtId="0" fontId="10" fillId="0" borderId="0" xfId="1" applyFont="1" applyFill="1" applyAlignment="1">
      <alignment vertical="center"/>
    </xf>
    <xf numFmtId="0" fontId="9" fillId="0" borderId="0" xfId="1" applyFont="1" applyFill="1" applyAlignment="1">
      <alignment horizontal="center" vertical="center"/>
    </xf>
    <xf numFmtId="194" fontId="83" fillId="38" borderId="57" xfId="0" applyNumberFormat="1" applyFont="1" applyFill="1" applyBorder="1" applyAlignment="1" applyProtection="1">
      <alignment horizontal="center"/>
      <protection hidden="1"/>
    </xf>
    <xf numFmtId="173" fontId="83" fillId="39" borderId="78" xfId="0" applyNumberFormat="1" applyFont="1" applyFill="1" applyBorder="1" applyAlignment="1" applyProtection="1">
      <alignment horizontal="center" wrapText="1"/>
      <protection hidden="1"/>
    </xf>
    <xf numFmtId="173" fontId="83" fillId="39" borderId="6" xfId="0" applyNumberFormat="1" applyFont="1" applyFill="1" applyBorder="1" applyAlignment="1" applyProtection="1">
      <alignment horizontal="center" wrapText="1"/>
      <protection hidden="1"/>
    </xf>
    <xf numFmtId="173" fontId="83" fillId="39" borderId="37" xfId="0" applyNumberFormat="1" applyFont="1" applyFill="1" applyBorder="1" applyAlignment="1" applyProtection="1">
      <alignment horizontal="center" wrapText="1"/>
      <protection hidden="1"/>
    </xf>
    <xf numFmtId="194" fontId="83" fillId="38" borderId="59" xfId="0" applyNumberFormat="1" applyFont="1" applyFill="1" applyBorder="1" applyAlignment="1" applyProtection="1">
      <alignment horizontal="center"/>
      <protection hidden="1"/>
    </xf>
    <xf numFmtId="0" fontId="1" fillId="0" borderId="0" xfId="465"/>
    <xf numFmtId="0" fontId="0" fillId="0" borderId="0" xfId="467" applyFont="1" applyFill="1"/>
    <xf numFmtId="0" fontId="0" fillId="0" borderId="0" xfId="467" applyFont="1" applyFill="1" applyAlignment="1">
      <alignment horizontal="center"/>
    </xf>
    <xf numFmtId="43" fontId="1" fillId="0" borderId="0" xfId="465" applyNumberFormat="1"/>
    <xf numFmtId="0" fontId="102" fillId="0" borderId="62" xfId="467" applyFont="1" applyFill="1" applyBorder="1" applyAlignment="1">
      <alignment horizontal="center" vertical="top" wrapText="1"/>
    </xf>
    <xf numFmtId="0" fontId="102" fillId="0" borderId="61" xfId="467" applyFont="1" applyFill="1" applyBorder="1" applyAlignment="1">
      <alignment horizontal="center" vertical="top" wrapText="1"/>
    </xf>
    <xf numFmtId="0" fontId="102" fillId="0" borderId="22" xfId="467" applyFont="1" applyFill="1" applyBorder="1" applyAlignment="1">
      <alignment horizontal="center" vertical="top" wrapText="1"/>
    </xf>
    <xf numFmtId="0" fontId="2" fillId="0" borderId="40" xfId="467" applyFont="1" applyFill="1" applyBorder="1" applyAlignment="1">
      <alignment horizontal="justify" vertical="top"/>
    </xf>
    <xf numFmtId="0" fontId="61" fillId="0" borderId="30" xfId="467" applyFont="1" applyFill="1" applyBorder="1" applyAlignment="1">
      <alignment horizontal="justify" vertical="top"/>
    </xf>
    <xf numFmtId="0" fontId="0" fillId="0" borderId="30" xfId="467" applyFont="1" applyFill="1" applyBorder="1" applyAlignment="1">
      <alignment horizontal="justify" vertical="top"/>
    </xf>
    <xf numFmtId="0" fontId="2" fillId="0" borderId="30" xfId="467" applyFont="1" applyBorder="1" applyAlignment="1">
      <alignment horizontal="justify" vertical="top"/>
    </xf>
    <xf numFmtId="0" fontId="0" fillId="0" borderId="30" xfId="467" applyFont="1" applyBorder="1" applyAlignment="1">
      <alignment horizontal="justify" vertical="top"/>
    </xf>
    <xf numFmtId="0" fontId="105" fillId="0" borderId="30" xfId="467" applyFont="1" applyFill="1" applyBorder="1" applyAlignment="1">
      <alignment horizontal="justify" vertical="top"/>
    </xf>
    <xf numFmtId="0" fontId="105" fillId="0" borderId="36" xfId="467" applyFont="1" applyFill="1" applyBorder="1" applyAlignment="1">
      <alignment horizontal="justify" vertical="top"/>
    </xf>
    <xf numFmtId="0" fontId="102" fillId="0" borderId="17" xfId="467" applyFont="1" applyFill="1" applyBorder="1" applyAlignment="1">
      <alignment horizontal="center" vertical="top" wrapText="1"/>
    </xf>
    <xf numFmtId="0" fontId="2" fillId="0" borderId="28" xfId="467" applyFont="1" applyFill="1" applyBorder="1" applyAlignment="1">
      <alignment horizontal="center" vertical="center"/>
    </xf>
    <xf numFmtId="49" fontId="0" fillId="0" borderId="29" xfId="467" applyNumberFormat="1" applyFont="1" applyFill="1" applyBorder="1" applyAlignment="1">
      <alignment horizontal="center" vertical="center"/>
    </xf>
    <xf numFmtId="49" fontId="2" fillId="0" borderId="29" xfId="467" applyNumberFormat="1" applyFont="1" applyFill="1" applyBorder="1" applyAlignment="1">
      <alignment horizontal="center" vertical="center"/>
    </xf>
    <xf numFmtId="0" fontId="2" fillId="0" borderId="29" xfId="467" applyFont="1" applyBorder="1" applyAlignment="1">
      <alignment horizontal="center" vertical="center"/>
    </xf>
    <xf numFmtId="49" fontId="0" fillId="0" borderId="29" xfId="467" applyNumberFormat="1" applyFont="1" applyBorder="1" applyAlignment="1">
      <alignment horizontal="center" vertical="center"/>
    </xf>
    <xf numFmtId="49" fontId="105" fillId="0" borderId="29" xfId="467" applyNumberFormat="1" applyFont="1" applyFill="1" applyBorder="1" applyAlignment="1">
      <alignment horizontal="center" vertical="center"/>
    </xf>
    <xf numFmtId="0" fontId="105" fillId="0" borderId="29" xfId="467" applyFont="1" applyFill="1" applyBorder="1" applyAlignment="1">
      <alignment horizontal="center" vertical="center"/>
    </xf>
    <xf numFmtId="0" fontId="0" fillId="0" borderId="29" xfId="467" applyFont="1" applyFill="1" applyBorder="1" applyAlignment="1">
      <alignment horizontal="center" vertical="center"/>
    </xf>
    <xf numFmtId="0" fontId="0" fillId="0" borderId="39" xfId="467" applyFont="1" applyFill="1" applyBorder="1" applyAlignment="1">
      <alignment horizontal="center" vertical="center"/>
    </xf>
    <xf numFmtId="198" fontId="61" fillId="0" borderId="50" xfId="467" applyNumberFormat="1" applyFont="1" applyFill="1" applyBorder="1" applyAlignment="1">
      <alignment horizontal="center" vertical="center"/>
    </xf>
    <xf numFmtId="198" fontId="61" fillId="0" borderId="55" xfId="467" applyNumberFormat="1" applyFont="1" applyFill="1" applyBorder="1" applyAlignment="1">
      <alignment horizontal="center" vertical="center"/>
    </xf>
    <xf numFmtId="198" fontId="0" fillId="0" borderId="50" xfId="467" applyNumberFormat="1" applyFont="1" applyFill="1" applyBorder="1" applyAlignment="1">
      <alignment horizontal="center" vertical="center"/>
    </xf>
    <xf numFmtId="198" fontId="0" fillId="0" borderId="55" xfId="467" applyNumberFormat="1" applyFont="1" applyFill="1" applyBorder="1" applyAlignment="1">
      <alignment horizontal="center" vertical="center"/>
    </xf>
    <xf numFmtId="198" fontId="0" fillId="34" borderId="50" xfId="467" applyNumberFormat="1" applyFont="1" applyFill="1" applyBorder="1" applyAlignment="1">
      <alignment horizontal="center" vertical="center"/>
    </xf>
    <xf numFmtId="198" fontId="0" fillId="34" borderId="55" xfId="467" applyNumberFormat="1" applyFont="1" applyFill="1" applyBorder="1" applyAlignment="1">
      <alignment horizontal="center" vertical="center"/>
    </xf>
    <xf numFmtId="198" fontId="61" fillId="0" borderId="50" xfId="467" applyNumberFormat="1" applyFont="1" applyBorder="1" applyAlignment="1">
      <alignment horizontal="center" vertical="center"/>
    </xf>
    <xf numFmtId="198" fontId="61" fillId="0" borderId="55" xfId="467" applyNumberFormat="1" applyFont="1" applyBorder="1" applyAlignment="1">
      <alignment horizontal="center" vertical="center"/>
    </xf>
    <xf numFmtId="198" fontId="104" fillId="0" borderId="97" xfId="468" applyNumberFormat="1" applyFont="1" applyBorder="1" applyAlignment="1">
      <alignment horizontal="center" vertical="center" wrapText="1"/>
    </xf>
    <xf numFmtId="198" fontId="105" fillId="0" borderId="50" xfId="467" applyNumberFormat="1" applyFont="1" applyFill="1" applyBorder="1" applyAlignment="1">
      <alignment horizontal="center" vertical="center"/>
    </xf>
    <xf numFmtId="198" fontId="105" fillId="0" borderId="55" xfId="467" applyNumberFormat="1" applyFont="1" applyFill="1" applyBorder="1" applyAlignment="1">
      <alignment horizontal="center" vertical="center"/>
    </xf>
    <xf numFmtId="198" fontId="105" fillId="33" borderId="50" xfId="467" applyNumberFormat="1" applyFont="1" applyFill="1" applyBorder="1" applyAlignment="1">
      <alignment horizontal="center" vertical="center"/>
    </xf>
    <xf numFmtId="198" fontId="105" fillId="33" borderId="55" xfId="467" applyNumberFormat="1" applyFont="1" applyFill="1" applyBorder="1" applyAlignment="1">
      <alignment horizontal="center" vertical="center"/>
    </xf>
    <xf numFmtId="198" fontId="0" fillId="0" borderId="56" xfId="467" applyNumberFormat="1" applyFont="1" applyFill="1" applyBorder="1" applyAlignment="1">
      <alignment horizontal="center" vertical="center"/>
    </xf>
    <xf numFmtId="198" fontId="0" fillId="0" borderId="58" xfId="467" applyNumberFormat="1" applyFont="1" applyFill="1" applyBorder="1" applyAlignment="1">
      <alignment horizontal="center" vertical="center"/>
    </xf>
    <xf numFmtId="198" fontId="0" fillId="34" borderId="76" xfId="467" applyNumberFormat="1" applyFont="1" applyFill="1" applyBorder="1" applyAlignment="1">
      <alignment horizontal="center" vertical="center"/>
    </xf>
    <xf numFmtId="198" fontId="0" fillId="34" borderId="68" xfId="467" applyNumberFormat="1" applyFont="1" applyFill="1" applyBorder="1" applyAlignment="1">
      <alignment horizontal="center" vertical="center"/>
    </xf>
    <xf numFmtId="198" fontId="61" fillId="34" borderId="50" xfId="467" applyNumberFormat="1" applyFont="1" applyFill="1" applyBorder="1" applyAlignment="1">
      <alignment horizontal="center" vertical="center"/>
    </xf>
    <xf numFmtId="198" fontId="61" fillId="34" borderId="55" xfId="467" applyNumberFormat="1" applyFont="1" applyFill="1" applyBorder="1" applyAlignment="1">
      <alignment horizontal="center" vertical="center"/>
    </xf>
    <xf numFmtId="198" fontId="2" fillId="34" borderId="50" xfId="467" applyNumberFormat="1" applyFont="1" applyFill="1" applyBorder="1" applyAlignment="1">
      <alignment horizontal="center" vertical="center"/>
    </xf>
    <xf numFmtId="198" fontId="2" fillId="34" borderId="55" xfId="467" applyNumberFormat="1" applyFont="1" applyFill="1" applyBorder="1" applyAlignment="1">
      <alignment horizontal="center" vertical="center"/>
    </xf>
    <xf numFmtId="198" fontId="105" fillId="34" borderId="50" xfId="467" applyNumberFormat="1" applyFont="1" applyFill="1" applyBorder="1" applyAlignment="1">
      <alignment horizontal="center" vertical="center"/>
    </xf>
    <xf numFmtId="198" fontId="105" fillId="34" borderId="55" xfId="467" applyNumberFormat="1" applyFont="1" applyFill="1" applyBorder="1" applyAlignment="1">
      <alignment horizontal="center" vertical="center"/>
    </xf>
    <xf numFmtId="0" fontId="10" fillId="0" borderId="29" xfId="1" applyFont="1" applyBorder="1" applyAlignment="1">
      <alignment horizontal="center"/>
    </xf>
    <xf numFmtId="0" fontId="9" fillId="29" borderId="22" xfId="1" applyFont="1" applyFill="1" applyBorder="1" applyAlignment="1">
      <alignment horizontal="center" vertical="center"/>
    </xf>
    <xf numFmtId="0" fontId="9" fillId="29" borderId="22" xfId="1" applyFont="1" applyFill="1" applyBorder="1" applyAlignment="1">
      <alignment horizontal="center" vertical="center" wrapText="1"/>
    </xf>
    <xf numFmtId="49" fontId="9" fillId="29" borderId="17" xfId="1" applyNumberFormat="1" applyFont="1" applyFill="1" applyBorder="1" applyAlignment="1">
      <alignment horizontal="center" vertical="center"/>
    </xf>
    <xf numFmtId="49" fontId="9" fillId="29" borderId="22" xfId="1" applyNumberFormat="1" applyFont="1" applyFill="1" applyBorder="1" applyAlignment="1">
      <alignment horizontal="center" vertical="center"/>
    </xf>
    <xf numFmtId="0" fontId="10" fillId="0" borderId="49" xfId="1" applyFont="1" applyBorder="1" applyAlignment="1">
      <alignment vertical="center"/>
    </xf>
    <xf numFmtId="49" fontId="10" fillId="0" borderId="49" xfId="1" applyNumberFormat="1" applyFont="1" applyBorder="1" applyAlignment="1">
      <alignment vertical="center"/>
    </xf>
    <xf numFmtId="178" fontId="10" fillId="30" borderId="98" xfId="1" applyNumberFormat="1" applyFont="1" applyFill="1" applyBorder="1" applyAlignment="1">
      <alignment horizontal="right" vertical="center"/>
    </xf>
    <xf numFmtId="178" fontId="10" fillId="30" borderId="99" xfId="1" applyNumberFormat="1" applyFont="1" applyFill="1" applyBorder="1" applyAlignment="1">
      <alignment horizontal="right" vertical="center"/>
    </xf>
    <xf numFmtId="49" fontId="10" fillId="30" borderId="98" xfId="1" applyNumberFormat="1" applyFont="1" applyFill="1" applyBorder="1" applyAlignment="1">
      <alignment horizontal="left" vertical="center"/>
    </xf>
    <xf numFmtId="178" fontId="9" fillId="0" borderId="98" xfId="1" applyNumberFormat="1" applyFont="1" applyBorder="1" applyAlignment="1">
      <alignment horizontal="right" vertical="center"/>
    </xf>
    <xf numFmtId="178" fontId="9" fillId="0" borderId="99" xfId="1" applyNumberFormat="1" applyFont="1" applyBorder="1" applyAlignment="1">
      <alignment horizontal="right" vertical="center"/>
    </xf>
    <xf numFmtId="49" fontId="9" fillId="0" borderId="98" xfId="1" applyNumberFormat="1" applyFont="1" applyBorder="1" applyAlignment="1">
      <alignment horizontal="left" vertical="center"/>
    </xf>
    <xf numFmtId="178" fontId="10" fillId="0" borderId="100" xfId="1" applyNumberFormat="1" applyFont="1" applyBorder="1" applyAlignment="1">
      <alignment horizontal="right" vertical="center"/>
    </xf>
    <xf numFmtId="178" fontId="10" fillId="0" borderId="101" xfId="1" applyNumberFormat="1" applyFont="1" applyBorder="1" applyAlignment="1">
      <alignment horizontal="right" vertical="center"/>
    </xf>
    <xf numFmtId="0" fontId="10" fillId="0" borderId="100" xfId="1" applyFont="1" applyBorder="1" applyAlignment="1">
      <alignment vertical="center"/>
    </xf>
    <xf numFmtId="49" fontId="10" fillId="0" borderId="100" xfId="1" applyNumberFormat="1" applyFont="1" applyBorder="1" applyAlignment="1">
      <alignment horizontal="left" vertical="center"/>
    </xf>
    <xf numFmtId="49" fontId="10" fillId="30" borderId="28" xfId="1" applyNumberFormat="1" applyFont="1" applyFill="1" applyBorder="1" applyAlignment="1">
      <alignment horizontal="left" vertical="center"/>
    </xf>
    <xf numFmtId="178" fontId="9" fillId="0" borderId="28" xfId="1" applyNumberFormat="1" applyFont="1" applyBorder="1" applyAlignment="1">
      <alignment horizontal="right" vertical="center" wrapText="1"/>
    </xf>
    <xf numFmtId="49" fontId="9" fillId="0" borderId="28" xfId="1" applyNumberFormat="1" applyFont="1" applyBorder="1" applyAlignment="1">
      <alignment horizontal="left" vertical="center" wrapText="1"/>
    </xf>
    <xf numFmtId="178" fontId="9" fillId="0" borderId="40" xfId="1" applyNumberFormat="1" applyFont="1" applyBorder="1" applyAlignment="1">
      <alignment horizontal="right" vertical="center" wrapText="1"/>
    </xf>
    <xf numFmtId="49" fontId="9" fillId="29" borderId="17" xfId="1" applyNumberFormat="1" applyFont="1" applyFill="1" applyBorder="1" applyAlignment="1">
      <alignment horizontal="left" vertical="center" wrapText="1"/>
    </xf>
    <xf numFmtId="49" fontId="10" fillId="0" borderId="44" xfId="1" applyNumberFormat="1" applyFont="1" applyBorder="1" applyAlignment="1">
      <alignment horizontal="left" vertical="center"/>
    </xf>
    <xf numFmtId="49" fontId="10" fillId="31" borderId="28" xfId="1" applyNumberFormat="1" applyFont="1" applyFill="1" applyBorder="1" applyAlignment="1">
      <alignment horizontal="left" vertical="center" wrapText="1"/>
    </xf>
    <xf numFmtId="178" fontId="10" fillId="34" borderId="98" xfId="1" applyNumberFormat="1" applyFont="1" applyFill="1" applyBorder="1" applyAlignment="1">
      <alignment vertical="center"/>
    </xf>
    <xf numFmtId="178" fontId="10" fillId="34" borderId="99" xfId="1" applyNumberFormat="1" applyFont="1" applyFill="1" applyBorder="1" applyAlignment="1">
      <alignment vertical="center"/>
    </xf>
    <xf numFmtId="49" fontId="10" fillId="34" borderId="98" xfId="1" applyNumberFormat="1" applyFont="1" applyFill="1" applyBorder="1" applyAlignment="1">
      <alignment horizontal="left" vertical="center"/>
    </xf>
    <xf numFmtId="178" fontId="10" fillId="0" borderId="100" xfId="1" applyNumberFormat="1" applyFont="1" applyBorder="1" applyAlignment="1">
      <alignment vertical="center"/>
    </xf>
    <xf numFmtId="178" fontId="10" fillId="0" borderId="101" xfId="1" applyNumberFormat="1" applyFont="1" applyBorder="1" applyAlignment="1">
      <alignment vertical="center"/>
    </xf>
    <xf numFmtId="2" fontId="9" fillId="0" borderId="5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horizontal="left" vertical="center"/>
    </xf>
    <xf numFmtId="175" fontId="9" fillId="29" borderId="27" xfId="1" applyNumberFormat="1" applyFont="1" applyFill="1" applyBorder="1" applyAlignment="1">
      <alignment horizontal="center" vertical="center" wrapText="1"/>
    </xf>
    <xf numFmtId="49" fontId="9" fillId="0" borderId="27" xfId="1" applyNumberFormat="1" applyFont="1" applyBorder="1" applyAlignment="1">
      <alignment horizontal="center" vertical="center" wrapText="1"/>
    </xf>
    <xf numFmtId="178" fontId="10" fillId="31" borderId="49" xfId="1" applyNumberFormat="1" applyFont="1" applyFill="1" applyBorder="1" applyAlignment="1">
      <alignment vertical="center"/>
    </xf>
    <xf numFmtId="49" fontId="10" fillId="31" borderId="49" xfId="1" applyNumberFormat="1" applyFont="1" applyFill="1" applyBorder="1" applyAlignment="1">
      <alignment horizontal="left" vertical="center"/>
    </xf>
    <xf numFmtId="49" fontId="10" fillId="31" borderId="28" xfId="1" applyNumberFormat="1" applyFont="1" applyFill="1" applyBorder="1" applyAlignment="1">
      <alignment horizontal="left" vertical="center"/>
    </xf>
    <xf numFmtId="178" fontId="9" fillId="0" borderId="98" xfId="1" applyNumberFormat="1" applyFont="1" applyBorder="1" applyAlignment="1">
      <alignment vertical="center"/>
    </xf>
    <xf numFmtId="178" fontId="9" fillId="0" borderId="100" xfId="1" applyNumberFormat="1" applyFont="1" applyBorder="1" applyAlignment="1">
      <alignment vertical="center"/>
    </xf>
    <xf numFmtId="49" fontId="9" fillId="0" borderId="100" xfId="1" applyNumberFormat="1" applyFont="1" applyBorder="1" applyAlignment="1">
      <alignment horizontal="left" vertical="center"/>
    </xf>
    <xf numFmtId="178" fontId="10" fillId="33" borderId="100" xfId="1" applyNumberFormat="1" applyFont="1" applyFill="1" applyBorder="1" applyAlignment="1">
      <alignment vertical="center"/>
    </xf>
    <xf numFmtId="49" fontId="10" fillId="33" borderId="100" xfId="1" applyNumberFormat="1" applyFont="1" applyFill="1" applyBorder="1" applyAlignment="1">
      <alignment horizontal="left" vertical="center"/>
    </xf>
    <xf numFmtId="49" fontId="10" fillId="33" borderId="28" xfId="1" applyNumberFormat="1" applyFont="1" applyFill="1" applyBorder="1" applyAlignment="1">
      <alignment horizontal="left" vertical="center"/>
    </xf>
    <xf numFmtId="192" fontId="10" fillId="31" borderId="28" xfId="1" applyNumberFormat="1" applyFont="1" applyFill="1" applyBorder="1" applyAlignment="1">
      <alignment vertical="center"/>
    </xf>
    <xf numFmtId="178" fontId="10" fillId="31" borderId="48" xfId="1" applyNumberFormat="1" applyFont="1" applyFill="1" applyBorder="1" applyAlignment="1">
      <alignment vertical="center"/>
    </xf>
    <xf numFmtId="49" fontId="10" fillId="31" borderId="48" xfId="1" applyNumberFormat="1" applyFont="1" applyFill="1" applyBorder="1" applyAlignment="1">
      <alignment horizontal="left" vertical="center"/>
    </xf>
    <xf numFmtId="49" fontId="9" fillId="0" borderId="17" xfId="1" applyNumberFormat="1" applyFont="1" applyBorder="1" applyAlignment="1">
      <alignment horizontal="center" vertical="center"/>
    </xf>
    <xf numFmtId="49" fontId="9" fillId="0" borderId="17" xfId="1" applyNumberFormat="1" applyFont="1" applyBorder="1" applyAlignment="1">
      <alignment horizontal="center" vertical="center" wrapText="1"/>
    </xf>
    <xf numFmtId="49" fontId="9" fillId="0" borderId="17" xfId="1" applyNumberFormat="1" applyFont="1" applyFill="1" applyBorder="1" applyAlignment="1">
      <alignment horizontal="center" vertical="center"/>
    </xf>
    <xf numFmtId="49" fontId="9" fillId="0" borderId="27" xfId="1" applyNumberFormat="1" applyFont="1" applyBorder="1" applyAlignment="1">
      <alignment horizontal="left" vertical="center"/>
    </xf>
    <xf numFmtId="178" fontId="9" fillId="0" borderId="28" xfId="1" applyNumberFormat="1" applyFont="1" applyBorder="1" applyAlignment="1">
      <alignment vertical="center"/>
    </xf>
    <xf numFmtId="49" fontId="9" fillId="0" borderId="28" xfId="1" applyNumberFormat="1" applyFont="1" applyBorder="1" applyAlignment="1">
      <alignment horizontal="left" vertical="center"/>
    </xf>
    <xf numFmtId="49" fontId="10" fillId="33" borderId="44" xfId="1" applyNumberFormat="1" applyFont="1" applyFill="1" applyBorder="1" applyAlignment="1">
      <alignment horizontal="left" vertical="center"/>
    </xf>
    <xf numFmtId="178" fontId="10" fillId="0" borderId="44" xfId="1" applyNumberFormat="1" applyFont="1" applyBorder="1" applyAlignment="1">
      <alignment vertical="center"/>
    </xf>
    <xf numFmtId="178" fontId="10" fillId="30" borderId="98" xfId="1" applyNumberFormat="1" applyFont="1" applyFill="1" applyBorder="1" applyAlignment="1">
      <alignment vertical="center"/>
    </xf>
    <xf numFmtId="178" fontId="10" fillId="30" borderId="98" xfId="1" applyNumberFormat="1" applyFont="1" applyFill="1" applyBorder="1" applyAlignment="1">
      <alignment horizontal="center" vertical="center"/>
    </xf>
    <xf numFmtId="178" fontId="10" fillId="31" borderId="98" xfId="1" applyNumberFormat="1" applyFont="1" applyFill="1" applyBorder="1" applyAlignment="1">
      <alignment vertical="center"/>
    </xf>
    <xf numFmtId="49" fontId="10" fillId="31" borderId="98" xfId="1" applyNumberFormat="1" applyFont="1" applyFill="1" applyBorder="1" applyAlignment="1">
      <alignment horizontal="left" vertical="center"/>
    </xf>
    <xf numFmtId="49" fontId="9" fillId="33" borderId="28" xfId="1" applyNumberFormat="1" applyFont="1" applyFill="1" applyBorder="1" applyAlignment="1">
      <alignment horizontal="left" vertical="center"/>
    </xf>
    <xf numFmtId="178" fontId="10" fillId="0" borderId="28" xfId="1" applyNumberFormat="1" applyFont="1" applyBorder="1" applyAlignment="1">
      <alignment vertical="center"/>
    </xf>
    <xf numFmtId="49" fontId="10" fillId="0" borderId="28" xfId="1" applyNumberFormat="1" applyFont="1" applyBorder="1" applyAlignment="1">
      <alignment horizontal="left" vertical="center"/>
    </xf>
    <xf numFmtId="178" fontId="10" fillId="0" borderId="98" xfId="1" applyNumberFormat="1" applyFont="1" applyBorder="1" applyAlignment="1">
      <alignment vertical="center"/>
    </xf>
    <xf numFmtId="49" fontId="10" fillId="0" borderId="98" xfId="1" applyNumberFormat="1" applyFont="1" applyBorder="1" applyAlignment="1">
      <alignment horizontal="left" vertical="center"/>
    </xf>
    <xf numFmtId="49" fontId="10" fillId="34" borderId="28" xfId="1" applyNumberFormat="1" applyFont="1" applyFill="1" applyBorder="1" applyAlignment="1">
      <alignment horizontal="left" vertical="center"/>
    </xf>
    <xf numFmtId="49" fontId="9" fillId="33" borderId="44" xfId="1" applyNumberFormat="1" applyFont="1" applyFill="1" applyBorder="1" applyAlignment="1">
      <alignment horizontal="left" vertical="center"/>
    </xf>
    <xf numFmtId="178" fontId="9" fillId="33" borderId="100" xfId="1" applyNumberFormat="1" applyFont="1" applyFill="1" applyBorder="1" applyAlignment="1">
      <alignment vertical="center"/>
    </xf>
    <xf numFmtId="49" fontId="9" fillId="33" borderId="100" xfId="1" applyNumberFormat="1" applyFont="1" applyFill="1" applyBorder="1" applyAlignment="1">
      <alignment horizontal="left" vertical="center"/>
    </xf>
    <xf numFmtId="178" fontId="9" fillId="30" borderId="98" xfId="1" applyNumberFormat="1" applyFont="1" applyFill="1" applyBorder="1" applyAlignment="1">
      <alignment horizontal="right" vertical="center"/>
    </xf>
    <xf numFmtId="178" fontId="9" fillId="30" borderId="98" xfId="1" applyNumberFormat="1" applyFont="1" applyFill="1" applyBorder="1" applyAlignment="1">
      <alignment horizontal="center" vertical="center" wrapText="1"/>
    </xf>
    <xf numFmtId="49" fontId="9" fillId="30" borderId="98" xfId="1" applyNumberFormat="1" applyFont="1" applyFill="1" applyBorder="1" applyAlignment="1">
      <alignment horizontal="left" vertical="center" wrapText="1"/>
    </xf>
    <xf numFmtId="0" fontId="102" fillId="0" borderId="62" xfId="467" applyFont="1" applyBorder="1" applyAlignment="1">
      <alignment horizontal="center" vertical="top" wrapText="1"/>
    </xf>
    <xf numFmtId="0" fontId="102" fillId="0" borderId="61" xfId="467" applyFont="1" applyBorder="1" applyAlignment="1">
      <alignment horizontal="center" vertical="top" wrapText="1"/>
    </xf>
    <xf numFmtId="0" fontId="102" fillId="0" borderId="61" xfId="467" applyFont="1" applyBorder="1" applyAlignment="1">
      <alignment horizontal="center"/>
    </xf>
    <xf numFmtId="198" fontId="61" fillId="34" borderId="76" xfId="467" applyNumberFormat="1" applyFont="1" applyFill="1" applyBorder="1" applyAlignment="1">
      <alignment horizontal="center" vertical="center"/>
    </xf>
    <xf numFmtId="198" fontId="61" fillId="34" borderId="68" xfId="467" applyNumberFormat="1" applyFont="1" applyFill="1" applyBorder="1" applyAlignment="1">
      <alignment horizontal="center" vertical="center"/>
    </xf>
    <xf numFmtId="49" fontId="61" fillId="34" borderId="28" xfId="467" applyNumberFormat="1" applyFont="1" applyFill="1" applyBorder="1" applyAlignment="1">
      <alignment horizontal="left" vertical="center"/>
    </xf>
    <xf numFmtId="198" fontId="61" fillId="0" borderId="102" xfId="467" applyNumberFormat="1" applyFont="1" applyBorder="1" applyAlignment="1">
      <alignment horizontal="center" vertical="center"/>
    </xf>
    <xf numFmtId="198" fontId="61" fillId="0" borderId="103" xfId="467" applyNumberFormat="1" applyFont="1" applyBorder="1" applyAlignment="1">
      <alignment horizontal="center" vertical="center"/>
    </xf>
    <xf numFmtId="49" fontId="61" fillId="0" borderId="98" xfId="467" applyNumberFormat="1" applyFont="1" applyBorder="1" applyAlignment="1">
      <alignment horizontal="left" vertical="center"/>
    </xf>
    <xf numFmtId="198" fontId="2" fillId="34" borderId="102" xfId="467" applyNumberFormat="1" applyFont="1" applyFill="1" applyBorder="1" applyAlignment="1">
      <alignment horizontal="center" vertical="center"/>
    </xf>
    <xf numFmtId="198" fontId="2" fillId="34" borderId="103" xfId="467" applyNumberFormat="1" applyFont="1" applyFill="1" applyBorder="1" applyAlignment="1">
      <alignment horizontal="center" vertical="center"/>
    </xf>
    <xf numFmtId="198" fontId="61" fillId="34" borderId="102" xfId="467" applyNumberFormat="1" applyFont="1" applyFill="1" applyBorder="1" applyAlignment="1">
      <alignment horizontal="center" vertical="center"/>
    </xf>
    <xf numFmtId="198" fontId="61" fillId="34" borderId="103" xfId="467" applyNumberFormat="1" applyFont="1" applyFill="1" applyBorder="1" applyAlignment="1">
      <alignment horizontal="center" vertical="center"/>
    </xf>
    <xf numFmtId="49" fontId="61" fillId="34" borderId="98" xfId="467" applyNumberFormat="1" applyFont="1" applyFill="1" applyBorder="1" applyAlignment="1">
      <alignment horizontal="left" vertical="center"/>
    </xf>
    <xf numFmtId="198" fontId="0" fillId="34" borderId="103" xfId="467" applyNumberFormat="1" applyFont="1" applyFill="1" applyBorder="1" applyAlignment="1">
      <alignment horizontal="center" vertical="center"/>
    </xf>
    <xf numFmtId="198" fontId="0" fillId="34" borderId="102" xfId="467" applyNumberFormat="1" applyFont="1" applyFill="1" applyBorder="1" applyAlignment="1">
      <alignment horizontal="center" vertical="center"/>
    </xf>
    <xf numFmtId="198" fontId="0" fillId="0" borderId="102" xfId="467" applyNumberFormat="1" applyFont="1" applyBorder="1" applyAlignment="1">
      <alignment horizontal="center" vertical="center"/>
    </xf>
    <xf numFmtId="198" fontId="0" fillId="0" borderId="103" xfId="467" applyNumberFormat="1" applyFont="1" applyBorder="1" applyAlignment="1">
      <alignment horizontal="center" vertical="center"/>
    </xf>
    <xf numFmtId="198" fontId="2" fillId="0" borderId="102" xfId="467" applyNumberFormat="1" applyFont="1" applyBorder="1" applyAlignment="1">
      <alignment horizontal="center" vertical="center"/>
    </xf>
    <xf numFmtId="198" fontId="104" fillId="34" borderId="96" xfId="468" applyNumberFormat="1" applyFont="1" applyFill="1" applyBorder="1" applyAlignment="1">
      <alignment horizontal="center" vertical="center" wrapText="1"/>
    </xf>
    <xf numFmtId="198" fontId="104" fillId="34" borderId="97" xfId="468" applyNumberFormat="1" applyFont="1" applyFill="1" applyBorder="1" applyAlignment="1">
      <alignment horizontal="center" vertical="center" wrapText="1"/>
    </xf>
    <xf numFmtId="198" fontId="2" fillId="34" borderId="102" xfId="465" applyNumberFormat="1" applyFont="1" applyFill="1" applyBorder="1" applyAlignment="1">
      <alignment horizontal="center" vertical="center"/>
    </xf>
    <xf numFmtId="198" fontId="105" fillId="0" borderId="102" xfId="467" applyNumberFormat="1" applyFont="1" applyBorder="1" applyAlignment="1">
      <alignment horizontal="center" vertical="center"/>
    </xf>
    <xf numFmtId="198" fontId="105" fillId="0" borderId="103" xfId="467" applyNumberFormat="1" applyFont="1" applyBorder="1" applyAlignment="1">
      <alignment horizontal="center" vertical="center"/>
    </xf>
    <xf numFmtId="198" fontId="105" fillId="33" borderId="102" xfId="467" applyNumberFormat="1" applyFont="1" applyFill="1" applyBorder="1" applyAlignment="1">
      <alignment horizontal="center" vertical="center"/>
    </xf>
    <xf numFmtId="198" fontId="105" fillId="34" borderId="103" xfId="467" applyNumberFormat="1" applyFont="1" applyFill="1" applyBorder="1" applyAlignment="1">
      <alignment horizontal="center" vertical="center"/>
    </xf>
    <xf numFmtId="198" fontId="0" fillId="0" borderId="56" xfId="467" applyNumberFormat="1" applyFont="1" applyBorder="1" applyAlignment="1">
      <alignment horizontal="center" vertical="center"/>
    </xf>
    <xf numFmtId="198" fontId="0" fillId="0" borderId="58" xfId="467" applyNumberFormat="1" applyFont="1" applyBorder="1" applyAlignment="1">
      <alignment horizontal="center" vertical="center"/>
    </xf>
    <xf numFmtId="198" fontId="61" fillId="0" borderId="56" xfId="467" applyNumberFormat="1" applyFont="1" applyBorder="1" applyAlignment="1">
      <alignment horizontal="center" vertical="center"/>
    </xf>
    <xf numFmtId="198" fontId="61" fillId="0" borderId="58" xfId="467" applyNumberFormat="1" applyFont="1" applyBorder="1" applyAlignment="1">
      <alignment horizontal="center" vertical="center"/>
    </xf>
    <xf numFmtId="49" fontId="61" fillId="0" borderId="39" xfId="467" applyNumberFormat="1" applyFont="1" applyBorder="1" applyAlignment="1">
      <alignment horizontal="left" vertical="center"/>
    </xf>
    <xf numFmtId="14" fontId="102" fillId="0" borderId="69" xfId="467" applyNumberFormat="1" applyFont="1" applyBorder="1" applyAlignment="1">
      <alignment horizontal="center" vertical="center" wrapText="1"/>
    </xf>
    <xf numFmtId="14" fontId="102" fillId="0" borderId="70" xfId="467" applyNumberFormat="1" applyFont="1" applyBorder="1" applyAlignment="1">
      <alignment horizontal="center" vertical="center" wrapText="1"/>
    </xf>
    <xf numFmtId="0" fontId="102" fillId="0" borderId="24" xfId="467" applyFont="1" applyFill="1" applyBorder="1" applyAlignment="1">
      <alignment horizontal="center" vertical="center" wrapText="1"/>
    </xf>
    <xf numFmtId="0" fontId="102" fillId="0" borderId="27" xfId="467" applyFont="1" applyFill="1" applyBorder="1" applyAlignment="1">
      <alignment horizontal="center" vertical="center" wrapText="1"/>
    </xf>
    <xf numFmtId="14" fontId="102" fillId="0" borderId="69" xfId="467" applyNumberFormat="1" applyFont="1" applyFill="1" applyBorder="1" applyAlignment="1">
      <alignment horizontal="center" vertical="center" wrapText="1"/>
    </xf>
    <xf numFmtId="14" fontId="102" fillId="0" borderId="70" xfId="467" applyNumberFormat="1" applyFont="1" applyFill="1" applyBorder="1" applyAlignment="1">
      <alignment horizontal="center" vertical="center" wrapText="1"/>
    </xf>
    <xf numFmtId="14" fontId="102" fillId="0" borderId="26" xfId="467" applyNumberFormat="1" applyFont="1" applyBorder="1" applyAlignment="1">
      <alignment horizontal="center" vertical="center" wrapText="1"/>
    </xf>
    <xf numFmtId="49" fontId="10" fillId="0" borderId="0" xfId="1" applyNumberFormat="1" applyFont="1" applyFill="1" applyBorder="1" applyAlignment="1">
      <alignment horizontal="left" vertical="center"/>
    </xf>
    <xf numFmtId="178" fontId="9" fillId="34" borderId="48" xfId="1" applyNumberFormat="1" applyFont="1" applyFill="1" applyBorder="1" applyAlignment="1">
      <alignment vertical="center"/>
    </xf>
    <xf numFmtId="49" fontId="9" fillId="34" borderId="48" xfId="1" applyNumberFormat="1" applyFont="1" applyFill="1" applyBorder="1" applyAlignment="1">
      <alignment horizontal="left" vertical="center"/>
    </xf>
    <xf numFmtId="178" fontId="10" fillId="0" borderId="44" xfId="1" applyNumberFormat="1" applyFont="1" applyBorder="1" applyAlignment="1">
      <alignment horizontal="center" vertical="center"/>
    </xf>
    <xf numFmtId="0" fontId="10" fillId="0" borderId="41" xfId="1" applyFont="1" applyFill="1" applyBorder="1" applyAlignment="1">
      <alignment vertical="center"/>
    </xf>
    <xf numFmtId="0" fontId="10" fillId="0" borderId="32" xfId="1" applyFont="1" applyFill="1" applyBorder="1" applyAlignment="1">
      <alignment vertical="center"/>
    </xf>
    <xf numFmtId="49" fontId="10" fillId="0" borderId="28" xfId="1" applyNumberFormat="1" applyFont="1" applyFill="1" applyBorder="1" applyAlignment="1">
      <alignment horizontal="left" vertical="center"/>
    </xf>
    <xf numFmtId="178" fontId="9" fillId="0" borderId="98" xfId="1" applyNumberFormat="1" applyFont="1" applyFill="1" applyBorder="1" applyAlignment="1">
      <alignment vertical="center"/>
    </xf>
    <xf numFmtId="178" fontId="10" fillId="0" borderId="98" xfId="1" applyNumberFormat="1" applyFont="1" applyFill="1" applyBorder="1" applyAlignment="1">
      <alignment vertical="center"/>
    </xf>
    <xf numFmtId="178" fontId="10" fillId="0" borderId="28" xfId="1" applyNumberFormat="1" applyFont="1" applyBorder="1" applyAlignment="1">
      <alignment horizontal="center" vertical="center"/>
    </xf>
    <xf numFmtId="49" fontId="10" fillId="34" borderId="44" xfId="1" applyNumberFormat="1" applyFont="1" applyFill="1" applyBorder="1" applyAlignment="1">
      <alignment horizontal="left" vertical="center"/>
    </xf>
    <xf numFmtId="0" fontId="10" fillId="0" borderId="28" xfId="1" applyFont="1" applyFill="1" applyBorder="1" applyAlignment="1">
      <alignment vertical="center"/>
    </xf>
    <xf numFmtId="0" fontId="83" fillId="0" borderId="67" xfId="0" applyFont="1" applyBorder="1" applyAlignment="1" applyProtection="1">
      <alignment horizontal="center"/>
      <protection hidden="1"/>
    </xf>
    <xf numFmtId="0" fontId="83" fillId="0" borderId="68" xfId="0" applyFont="1" applyBorder="1" applyAlignment="1" applyProtection="1">
      <alignment horizontal="center"/>
      <protection hidden="1"/>
    </xf>
    <xf numFmtId="0" fontId="20" fillId="0" borderId="28" xfId="0" applyFont="1" applyBorder="1" applyAlignment="1" applyProtection="1">
      <alignment horizontal="center" wrapText="1"/>
      <protection hidden="1"/>
    </xf>
    <xf numFmtId="49" fontId="71" fillId="29" borderId="60" xfId="1" applyNumberFormat="1" applyFont="1" applyFill="1" applyBorder="1" applyAlignment="1">
      <alignment horizontal="center" vertical="center"/>
    </xf>
    <xf numFmtId="49" fontId="71" fillId="29" borderId="58" xfId="1" applyNumberFormat="1" applyFont="1" applyFill="1" applyBorder="1" applyAlignment="1">
      <alignment horizontal="center" vertical="center"/>
    </xf>
    <xf numFmtId="177" fontId="71" fillId="0" borderId="0" xfId="1" applyNumberFormat="1" applyFont="1" applyFill="1" applyBorder="1" applyAlignment="1">
      <alignment horizontal="left" vertical="top" wrapText="1"/>
    </xf>
    <xf numFmtId="0" fontId="71" fillId="0" borderId="0" xfId="442" applyFont="1" applyFill="1" applyBorder="1" applyAlignment="1">
      <alignment horizontal="center" vertical="center"/>
    </xf>
    <xf numFmtId="49" fontId="71" fillId="29" borderId="63" xfId="1" applyNumberFormat="1" applyFont="1" applyFill="1" applyBorder="1" applyAlignment="1">
      <alignment horizontal="center" vertical="center"/>
    </xf>
    <xf numFmtId="49" fontId="71" fillId="29" borderId="56" xfId="1" applyNumberFormat="1" applyFont="1" applyFill="1" applyBorder="1" applyAlignment="1">
      <alignment horizontal="center" vertical="center"/>
    </xf>
    <xf numFmtId="49" fontId="71" fillId="29" borderId="59" xfId="1" applyNumberFormat="1" applyFont="1" applyFill="1" applyBorder="1" applyAlignment="1">
      <alignment horizontal="center" vertical="center" wrapText="1"/>
    </xf>
    <xf numFmtId="49" fontId="71" fillId="29" borderId="57" xfId="1" applyNumberFormat="1" applyFont="1" applyFill="1" applyBorder="1" applyAlignment="1">
      <alignment horizontal="center" vertical="center" wrapText="1"/>
    </xf>
    <xf numFmtId="0" fontId="71" fillId="29" borderId="59" xfId="1" applyFont="1" applyFill="1" applyBorder="1" applyAlignment="1">
      <alignment horizontal="center" vertical="center"/>
    </xf>
    <xf numFmtId="0" fontId="71" fillId="29" borderId="57" xfId="1" applyFont="1" applyFill="1" applyBorder="1" applyAlignment="1">
      <alignment horizontal="center" vertical="center"/>
    </xf>
    <xf numFmtId="49" fontId="71" fillId="29" borderId="63" xfId="1" applyNumberFormat="1" applyFont="1" applyFill="1" applyBorder="1" applyAlignment="1">
      <alignment horizontal="center" vertical="center" wrapText="1"/>
    </xf>
    <xf numFmtId="49" fontId="71" fillId="29" borderId="56" xfId="1" applyNumberFormat="1" applyFont="1" applyFill="1" applyBorder="1" applyAlignment="1">
      <alignment horizontal="center" vertical="center" wrapText="1"/>
    </xf>
    <xf numFmtId="49" fontId="71" fillId="29" borderId="71" xfId="1" applyNumberFormat="1" applyFont="1" applyFill="1" applyBorder="1" applyAlignment="1">
      <alignment horizontal="center" vertical="center" wrapText="1"/>
    </xf>
    <xf numFmtId="49" fontId="71" fillId="29" borderId="77" xfId="1" applyNumberFormat="1" applyFont="1" applyFill="1" applyBorder="1" applyAlignment="1">
      <alignment horizontal="center" vertical="center" wrapText="1"/>
    </xf>
    <xf numFmtId="0" fontId="71" fillId="29" borderId="59" xfId="1" applyFont="1" applyFill="1" applyBorder="1" applyAlignment="1">
      <alignment horizontal="center" vertical="center" wrapText="1"/>
    </xf>
    <xf numFmtId="0" fontId="71" fillId="29" borderId="57" xfId="1" applyFont="1" applyFill="1" applyBorder="1" applyAlignment="1">
      <alignment horizontal="center" vertical="center" wrapText="1"/>
    </xf>
    <xf numFmtId="0" fontId="71" fillId="29" borderId="73" xfId="1" applyFont="1" applyFill="1" applyBorder="1" applyAlignment="1">
      <alignment horizontal="center" vertical="center"/>
    </xf>
    <xf numFmtId="0" fontId="71" fillId="29" borderId="75" xfId="1" applyFont="1" applyFill="1" applyBorder="1" applyAlignment="1">
      <alignment horizontal="center" vertical="center"/>
    </xf>
    <xf numFmtId="0" fontId="77" fillId="36" borderId="1" xfId="0" applyFont="1" applyFill="1" applyBorder="1" applyAlignment="1">
      <alignment horizontal="center" vertical="center" wrapText="1"/>
    </xf>
    <xf numFmtId="0" fontId="78" fillId="36" borderId="1" xfId="0" applyFont="1" applyFill="1" applyBorder="1" applyAlignment="1">
      <alignment horizontal="center" vertical="center"/>
    </xf>
    <xf numFmtId="0" fontId="79" fillId="36" borderId="1" xfId="0" applyFont="1" applyFill="1" applyBorder="1" applyAlignment="1">
      <alignment horizontal="center" vertical="center" wrapText="1"/>
    </xf>
    <xf numFmtId="0" fontId="79" fillId="36" borderId="1" xfId="0" applyFont="1" applyFill="1" applyBorder="1" applyAlignment="1">
      <alignment horizontal="center" vertical="center"/>
    </xf>
    <xf numFmtId="0" fontId="82" fillId="36" borderId="1" xfId="0" applyFont="1" applyFill="1" applyBorder="1" applyAlignment="1">
      <alignment horizontal="center" vertical="center" wrapText="1"/>
    </xf>
    <xf numFmtId="0" fontId="82" fillId="36" borderId="74" xfId="0" applyFont="1" applyFill="1" applyBorder="1" applyAlignment="1">
      <alignment horizontal="center" vertical="center"/>
    </xf>
    <xf numFmtId="194" fontId="79" fillId="36" borderId="74" xfId="0" applyNumberFormat="1" applyFont="1" applyFill="1" applyBorder="1" applyAlignment="1">
      <alignment horizontal="center" vertical="center"/>
    </xf>
    <xf numFmtId="194" fontId="79" fillId="36" borderId="6" xfId="0" applyNumberFormat="1" applyFont="1" applyFill="1" applyBorder="1" applyAlignment="1">
      <alignment horizontal="center" vertical="center"/>
    </xf>
    <xf numFmtId="194" fontId="79" fillId="36" borderId="85" xfId="0" applyNumberFormat="1" applyFont="1" applyFill="1" applyBorder="1" applyAlignment="1">
      <alignment horizontal="center" vertical="center"/>
    </xf>
    <xf numFmtId="0" fontId="71" fillId="29" borderId="49" xfId="1" applyFont="1" applyFill="1" applyBorder="1" applyAlignment="1">
      <alignment horizontal="center" vertical="center" wrapText="1"/>
    </xf>
    <xf numFmtId="0" fontId="71" fillId="29" borderId="29" xfId="1" applyFont="1" applyFill="1" applyBorder="1" applyAlignment="1">
      <alignment horizontal="center" vertical="center" wrapText="1"/>
    </xf>
    <xf numFmtId="0" fontId="65" fillId="0" borderId="6" xfId="1" applyFont="1" applyBorder="1" applyAlignment="1">
      <alignment horizontal="left" vertical="center"/>
    </xf>
    <xf numFmtId="0" fontId="65" fillId="0" borderId="31" xfId="1" applyFont="1" applyBorder="1" applyAlignment="1">
      <alignment horizontal="left" vertical="center"/>
    </xf>
    <xf numFmtId="0" fontId="71" fillId="29" borderId="63" xfId="1" applyFont="1" applyFill="1" applyBorder="1" applyAlignment="1">
      <alignment horizontal="center" vertical="center"/>
    </xf>
    <xf numFmtId="0" fontId="71" fillId="29" borderId="60" xfId="1" applyFont="1" applyFill="1" applyBorder="1" applyAlignment="1">
      <alignment horizontal="center" vertical="center"/>
    </xf>
    <xf numFmtId="0" fontId="71" fillId="29" borderId="50" xfId="1" applyFont="1" applyFill="1" applyBorder="1" applyAlignment="1">
      <alignment horizontal="center" vertical="center"/>
    </xf>
    <xf numFmtId="0" fontId="71" fillId="29" borderId="1" xfId="1" applyFont="1" applyFill="1" applyBorder="1" applyAlignment="1">
      <alignment horizontal="center" vertical="center"/>
    </xf>
    <xf numFmtId="0" fontId="71" fillId="29" borderId="55" xfId="1" applyFont="1" applyFill="1" applyBorder="1" applyAlignment="1">
      <alignment horizontal="center" vertical="center"/>
    </xf>
    <xf numFmtId="0" fontId="71" fillId="0" borderId="76" xfId="1" applyFont="1" applyBorder="1" applyAlignment="1">
      <alignment horizontal="center" vertical="center"/>
    </xf>
    <xf numFmtId="0" fontId="71" fillId="0" borderId="67" xfId="1" applyFont="1" applyBorder="1" applyAlignment="1">
      <alignment horizontal="center" vertical="center"/>
    </xf>
    <xf numFmtId="0" fontId="71" fillId="0" borderId="68" xfId="1" applyFont="1" applyBorder="1" applyAlignment="1">
      <alignment horizontal="center" vertical="center"/>
    </xf>
    <xf numFmtId="0" fontId="65" fillId="0" borderId="76" xfId="1" applyFont="1" applyBorder="1" applyAlignment="1">
      <alignment horizontal="left" vertical="center"/>
    </xf>
    <xf numFmtId="0" fontId="65" fillId="0" borderId="67" xfId="1" applyFont="1" applyBorder="1" applyAlignment="1">
      <alignment horizontal="left" vertical="center"/>
    </xf>
    <xf numFmtId="0" fontId="65" fillId="0" borderId="68" xfId="1" applyFont="1" applyBorder="1" applyAlignment="1">
      <alignment horizontal="left" vertical="center"/>
    </xf>
    <xf numFmtId="0" fontId="65" fillId="0" borderId="56" xfId="1" applyFont="1" applyBorder="1" applyAlignment="1">
      <alignment horizontal="left" vertical="center"/>
    </xf>
    <xf numFmtId="0" fontId="65" fillId="0" borderId="57" xfId="1" applyFont="1" applyBorder="1" applyAlignment="1">
      <alignment horizontal="left" vertical="center"/>
    </xf>
    <xf numFmtId="0" fontId="65" fillId="0" borderId="75" xfId="1" applyFont="1" applyBorder="1" applyAlignment="1">
      <alignment horizontal="left" vertical="center"/>
    </xf>
    <xf numFmtId="0" fontId="71" fillId="0" borderId="56" xfId="1" applyFont="1" applyFill="1" applyBorder="1" applyAlignment="1">
      <alignment horizontal="left" vertical="center"/>
    </xf>
    <xf numFmtId="0" fontId="71" fillId="0" borderId="57" xfId="1" applyFont="1" applyFill="1" applyBorder="1" applyAlignment="1">
      <alignment horizontal="left" vertical="center"/>
    </xf>
    <xf numFmtId="0" fontId="71" fillId="0" borderId="58" xfId="1" applyFont="1" applyFill="1" applyBorder="1" applyAlignment="1">
      <alignment horizontal="left" vertical="center"/>
    </xf>
    <xf numFmtId="0" fontId="65" fillId="0" borderId="81" xfId="1" applyFont="1" applyBorder="1" applyAlignment="1">
      <alignment horizontal="left" vertical="center"/>
    </xf>
    <xf numFmtId="0" fontId="65" fillId="0" borderId="50" xfId="1" applyFont="1" applyBorder="1" applyAlignment="1">
      <alignment horizontal="left" vertical="center"/>
    </xf>
    <xf numFmtId="0" fontId="65" fillId="0" borderId="1" xfId="1" applyFont="1" applyBorder="1" applyAlignment="1">
      <alignment horizontal="left" vertical="center"/>
    </xf>
    <xf numFmtId="0" fontId="65" fillId="0" borderId="55" xfId="1" applyFont="1" applyBorder="1" applyAlignment="1">
      <alignment horizontal="left" vertical="center"/>
    </xf>
    <xf numFmtId="0" fontId="71" fillId="0" borderId="50" xfId="1" applyFont="1" applyBorder="1" applyAlignment="1">
      <alignment horizontal="left" vertical="center"/>
    </xf>
    <xf numFmtId="0" fontId="71" fillId="0" borderId="1" xfId="1" applyFont="1" applyBorder="1" applyAlignment="1">
      <alignment horizontal="left" vertical="center"/>
    </xf>
    <xf numFmtId="0" fontId="71" fillId="0" borderId="55" xfId="1" applyFont="1" applyBorder="1" applyAlignment="1">
      <alignment horizontal="left" vertical="center"/>
    </xf>
    <xf numFmtId="0" fontId="65" fillId="0" borderId="74" xfId="1" applyFont="1" applyBorder="1" applyAlignment="1">
      <alignment horizontal="left" vertical="center"/>
    </xf>
    <xf numFmtId="0" fontId="71" fillId="29" borderId="24" xfId="1" applyFont="1" applyFill="1" applyBorder="1" applyAlignment="1">
      <alignment horizontal="center" vertical="center"/>
    </xf>
    <xf numFmtId="0" fontId="71" fillId="29" borderId="25" xfId="1" applyFont="1" applyFill="1" applyBorder="1" applyAlignment="1">
      <alignment horizontal="center" vertical="center"/>
    </xf>
    <xf numFmtId="0" fontId="71" fillId="29" borderId="26" xfId="1" applyFont="1" applyFill="1" applyBorder="1" applyAlignment="1">
      <alignment horizontal="center" vertical="center"/>
    </xf>
    <xf numFmtId="0" fontId="71" fillId="29" borderId="40" xfId="1" applyFont="1" applyFill="1" applyBorder="1" applyAlignment="1">
      <alignment horizontal="center" vertical="center"/>
    </xf>
    <xf numFmtId="0" fontId="71" fillId="29" borderId="41" xfId="1" applyFont="1" applyFill="1" applyBorder="1" applyAlignment="1">
      <alignment horizontal="center" vertical="center"/>
    </xf>
    <xf numFmtId="0" fontId="71" fillId="29" borderId="45" xfId="1" applyFont="1" applyFill="1" applyBorder="1" applyAlignment="1">
      <alignment horizontal="center" vertical="center"/>
    </xf>
    <xf numFmtId="0" fontId="71" fillId="29" borderId="27" xfId="1" applyFont="1" applyFill="1" applyBorder="1" applyAlignment="1">
      <alignment horizontal="center" vertical="center"/>
    </xf>
    <xf numFmtId="0" fontId="71" fillId="29" borderId="28" xfId="1" applyFont="1" applyFill="1" applyBorder="1" applyAlignment="1">
      <alignment horizontal="center" vertical="center"/>
    </xf>
    <xf numFmtId="0" fontId="71" fillId="29" borderId="70" xfId="1" applyFont="1" applyFill="1" applyBorder="1" applyAlignment="1">
      <alignment horizontal="center" vertical="center" wrapText="1"/>
    </xf>
    <xf numFmtId="0" fontId="71" fillId="29" borderId="68" xfId="1" applyFont="1" applyFill="1" applyBorder="1" applyAlignment="1">
      <alignment horizontal="center" vertical="center" wrapText="1"/>
    </xf>
    <xf numFmtId="0" fontId="71" fillId="29" borderId="63" xfId="1" applyFont="1" applyFill="1" applyBorder="1" applyAlignment="1">
      <alignment horizontal="center" vertical="center" wrapText="1"/>
    </xf>
    <xf numFmtId="0" fontId="71" fillId="29" borderId="60" xfId="1" applyFont="1" applyFill="1" applyBorder="1" applyAlignment="1">
      <alignment horizontal="center" vertical="center" wrapText="1"/>
    </xf>
    <xf numFmtId="0" fontId="71" fillId="29" borderId="53" xfId="1" applyFont="1" applyFill="1" applyBorder="1" applyAlignment="1">
      <alignment horizontal="center" vertical="center" wrapText="1"/>
    </xf>
    <xf numFmtId="0" fontId="71" fillId="35" borderId="78" xfId="1" applyFont="1" applyFill="1" applyBorder="1" applyAlignment="1">
      <alignment horizontal="center" vertical="center" wrapText="1"/>
    </xf>
    <xf numFmtId="0" fontId="71" fillId="29" borderId="79" xfId="1" applyFont="1" applyFill="1" applyBorder="1" applyAlignment="1">
      <alignment horizontal="center" vertical="center" wrapText="1"/>
    </xf>
    <xf numFmtId="0" fontId="71" fillId="29" borderId="80" xfId="1" applyFont="1" applyFill="1" applyBorder="1" applyAlignment="1">
      <alignment horizontal="center" vertical="center" wrapText="1"/>
    </xf>
    <xf numFmtId="0" fontId="71" fillId="29" borderId="78" xfId="1" applyFont="1" applyFill="1" applyBorder="1" applyAlignment="1">
      <alignment horizontal="center" vertical="center" wrapText="1"/>
    </xf>
    <xf numFmtId="177" fontId="9" fillId="0" borderId="0" xfId="1" applyNumberFormat="1" applyFont="1" applyFill="1" applyBorder="1" applyAlignment="1">
      <alignment horizontal="left" vertical="top" wrapText="1"/>
    </xf>
    <xf numFmtId="0" fontId="9" fillId="0" borderId="0" xfId="442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15" fillId="0" borderId="32" xfId="1" applyNumberFormat="1" applyFont="1" applyFill="1" applyBorder="1" applyAlignment="1">
      <alignment horizontal="center" vertical="center"/>
    </xf>
    <xf numFmtId="0" fontId="15" fillId="0" borderId="33" xfId="1" applyNumberFormat="1" applyFont="1" applyFill="1" applyBorder="1" applyAlignment="1">
      <alignment horizontal="center" vertical="center"/>
    </xf>
    <xf numFmtId="0" fontId="15" fillId="0" borderId="34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left" vertical="center"/>
    </xf>
    <xf numFmtId="0" fontId="10" fillId="0" borderId="6" xfId="1" applyFont="1" applyFill="1" applyBorder="1" applyAlignment="1">
      <alignment horizontal="left" vertical="center"/>
    </xf>
    <xf numFmtId="0" fontId="10" fillId="0" borderId="31" xfId="1" applyFont="1" applyFill="1" applyBorder="1" applyAlignment="1">
      <alignment horizontal="left" vertical="center"/>
    </xf>
    <xf numFmtId="0" fontId="9" fillId="35" borderId="17" xfId="1" applyFont="1" applyFill="1" applyBorder="1" applyAlignment="1">
      <alignment horizontal="center"/>
    </xf>
    <xf numFmtId="0" fontId="9" fillId="35" borderId="24" xfId="1" applyFont="1" applyFill="1" applyBorder="1" applyAlignment="1">
      <alignment horizontal="center" vertical="center"/>
    </xf>
    <xf numFmtId="0" fontId="9" fillId="35" borderId="26" xfId="1" applyFont="1" applyFill="1" applyBorder="1" applyAlignment="1">
      <alignment horizontal="center" vertical="center"/>
    </xf>
    <xf numFmtId="0" fontId="9" fillId="35" borderId="42" xfId="1" applyFont="1" applyFill="1" applyBorder="1" applyAlignment="1">
      <alignment horizontal="center" vertical="center"/>
    </xf>
    <xf numFmtId="0" fontId="9" fillId="35" borderId="43" xfId="1" applyFont="1" applyFill="1" applyBorder="1" applyAlignment="1">
      <alignment horizontal="center" vertical="center"/>
    </xf>
    <xf numFmtId="0" fontId="9" fillId="35" borderId="27" xfId="1" applyFont="1" applyFill="1" applyBorder="1" applyAlignment="1">
      <alignment horizontal="center" vertical="center"/>
    </xf>
    <xf numFmtId="0" fontId="9" fillId="35" borderId="44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top" wrapText="1"/>
    </xf>
    <xf numFmtId="0" fontId="10" fillId="0" borderId="41" xfId="1" applyFont="1" applyFill="1" applyBorder="1" applyAlignment="1">
      <alignment horizontal="left" vertical="top" wrapText="1"/>
    </xf>
    <xf numFmtId="0" fontId="10" fillId="0" borderId="45" xfId="1" applyFont="1" applyFill="1" applyBorder="1" applyAlignment="1">
      <alignment horizontal="left" vertical="top" wrapText="1"/>
    </xf>
    <xf numFmtId="0" fontId="10" fillId="0" borderId="30" xfId="1" applyFont="1" applyFill="1" applyBorder="1" applyAlignment="1">
      <alignment horizontal="left" vertical="top" wrapText="1"/>
    </xf>
    <xf numFmtId="0" fontId="10" fillId="0" borderId="6" xfId="1" applyFont="1" applyFill="1" applyBorder="1" applyAlignment="1">
      <alignment horizontal="left" vertical="top" wrapText="1"/>
    </xf>
    <xf numFmtId="0" fontId="10" fillId="0" borderId="31" xfId="1" applyFont="1" applyFill="1" applyBorder="1" applyAlignment="1">
      <alignment horizontal="left" vertical="top" wrapText="1"/>
    </xf>
    <xf numFmtId="0" fontId="10" fillId="0" borderId="82" xfId="1" applyFont="1" applyFill="1" applyBorder="1" applyAlignment="1">
      <alignment horizontal="left" vertical="top" wrapText="1"/>
    </xf>
    <xf numFmtId="0" fontId="10" fillId="0" borderId="83" xfId="1" applyFont="1" applyFill="1" applyBorder="1" applyAlignment="1">
      <alignment horizontal="left" vertical="top" wrapText="1"/>
    </xf>
    <xf numFmtId="0" fontId="10" fillId="0" borderId="84" xfId="1" applyFont="1" applyFill="1" applyBorder="1" applyAlignment="1">
      <alignment horizontal="left" vertical="top" wrapText="1"/>
    </xf>
    <xf numFmtId="0" fontId="9" fillId="0" borderId="24" xfId="1" applyFont="1" applyFill="1" applyBorder="1" applyAlignment="1">
      <alignment horizontal="left" vertical="top" wrapText="1"/>
    </xf>
    <xf numFmtId="0" fontId="9" fillId="0" borderId="25" xfId="1" applyFont="1" applyFill="1" applyBorder="1" applyAlignment="1">
      <alignment horizontal="left" vertical="top" wrapText="1"/>
    </xf>
    <xf numFmtId="0" fontId="9" fillId="0" borderId="26" xfId="1" applyFont="1" applyFill="1" applyBorder="1" applyAlignment="1">
      <alignment horizontal="left" vertical="top" wrapText="1"/>
    </xf>
    <xf numFmtId="0" fontId="10" fillId="0" borderId="32" xfId="1" applyFont="1" applyFill="1" applyBorder="1" applyAlignment="1">
      <alignment horizontal="left" vertical="top" wrapText="1"/>
    </xf>
    <xf numFmtId="0" fontId="10" fillId="0" borderId="33" xfId="1" applyFont="1" applyFill="1" applyBorder="1" applyAlignment="1">
      <alignment horizontal="left" vertical="top" wrapText="1"/>
    </xf>
    <xf numFmtId="0" fontId="10" fillId="0" borderId="34" xfId="1" applyFont="1" applyFill="1" applyBorder="1" applyAlignment="1">
      <alignment horizontal="left" vertical="top" wrapText="1"/>
    </xf>
    <xf numFmtId="0" fontId="9" fillId="35" borderId="5" xfId="1" applyFont="1" applyFill="1" applyBorder="1" applyAlignment="1">
      <alignment horizontal="center"/>
    </xf>
    <xf numFmtId="0" fontId="9" fillId="35" borderId="23" xfId="1" applyFont="1" applyFill="1" applyBorder="1" applyAlignment="1">
      <alignment horizontal="center"/>
    </xf>
    <xf numFmtId="0" fontId="9" fillId="35" borderId="27" xfId="1" applyFont="1" applyFill="1" applyBorder="1" applyAlignment="1">
      <alignment horizontal="center" vertical="center" wrapText="1"/>
    </xf>
    <xf numFmtId="0" fontId="9" fillId="35" borderId="48" xfId="1" applyFont="1" applyFill="1" applyBorder="1" applyAlignment="1">
      <alignment horizontal="center" vertical="center" wrapText="1"/>
    </xf>
    <xf numFmtId="0" fontId="9" fillId="35" borderId="24" xfId="1" applyFont="1" applyFill="1" applyBorder="1" applyAlignment="1">
      <alignment horizontal="center" vertical="center" wrapText="1"/>
    </xf>
    <xf numFmtId="0" fontId="2" fillId="35" borderId="25" xfId="0" applyFont="1" applyFill="1" applyBorder="1" applyAlignment="1">
      <alignment horizontal="center" vertical="center" wrapText="1"/>
    </xf>
    <xf numFmtId="0" fontId="2" fillId="35" borderId="26" xfId="0" applyFont="1" applyFill="1" applyBorder="1" applyAlignment="1">
      <alignment horizontal="center" vertical="center" wrapText="1"/>
    </xf>
    <xf numFmtId="0" fontId="2" fillId="35" borderId="46" xfId="0" applyFont="1" applyFill="1" applyBorder="1" applyAlignment="1">
      <alignment horizontal="center" vertical="center" wrapText="1"/>
    </xf>
    <xf numFmtId="0" fontId="2" fillId="35" borderId="8" xfId="0" applyFont="1" applyFill="1" applyBorder="1" applyAlignment="1">
      <alignment horizontal="center" vertical="center" wrapText="1"/>
    </xf>
    <xf numFmtId="0" fontId="2" fillId="35" borderId="47" xfId="0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9" fillId="35" borderId="22" xfId="1" applyFont="1" applyFill="1" applyBorder="1" applyAlignment="1">
      <alignment horizontal="center"/>
    </xf>
    <xf numFmtId="177" fontId="71" fillId="0" borderId="0" xfId="1" applyNumberFormat="1" applyFont="1" applyBorder="1" applyAlignment="1">
      <alignment horizontal="left" vertical="top" wrapText="1"/>
    </xf>
    <xf numFmtId="0" fontId="71" fillId="0" borderId="0" xfId="1" applyFont="1" applyAlignment="1">
      <alignment horizontal="center"/>
    </xf>
    <xf numFmtId="0" fontId="65" fillId="0" borderId="56" xfId="1" applyFont="1" applyFill="1" applyBorder="1" applyAlignment="1">
      <alignment horizontal="left" vertical="center" wrapText="1"/>
    </xf>
    <xf numFmtId="0" fontId="65" fillId="0" borderId="57" xfId="1" applyFont="1" applyFill="1" applyBorder="1" applyAlignment="1">
      <alignment horizontal="left" vertical="center" wrapText="1"/>
    </xf>
    <xf numFmtId="0" fontId="65" fillId="0" borderId="58" xfId="1" applyFont="1" applyFill="1" applyBorder="1" applyAlignment="1">
      <alignment horizontal="left" vertical="center" wrapText="1"/>
    </xf>
    <xf numFmtId="0" fontId="71" fillId="0" borderId="50" xfId="1" applyFont="1" applyBorder="1" applyAlignment="1">
      <alignment horizontal="center" vertical="center"/>
    </xf>
    <xf numFmtId="0" fontId="71" fillId="0" borderId="1" xfId="1" applyFont="1" applyBorder="1" applyAlignment="1">
      <alignment horizontal="center" vertical="center"/>
    </xf>
    <xf numFmtId="0" fontId="71" fillId="0" borderId="55" xfId="1" applyFont="1" applyBorder="1" applyAlignment="1">
      <alignment horizontal="center" vertical="center"/>
    </xf>
    <xf numFmtId="0" fontId="65" fillId="0" borderId="50" xfId="1" applyFont="1" applyBorder="1" applyAlignment="1">
      <alignment horizontal="left" vertical="center" wrapText="1"/>
    </xf>
    <xf numFmtId="0" fontId="65" fillId="0" borderId="1" xfId="1" applyFont="1" applyBorder="1" applyAlignment="1">
      <alignment horizontal="left" vertical="center" wrapText="1"/>
    </xf>
    <xf numFmtId="0" fontId="65" fillId="0" borderId="55" xfId="1" applyFont="1" applyBorder="1" applyAlignment="1">
      <alignment horizontal="left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40" xfId="1" applyFont="1" applyFill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10" fillId="0" borderId="0" xfId="1" applyFont="1" applyFill="1" applyAlignment="1">
      <alignment horizontal="center" vertical="center"/>
    </xf>
    <xf numFmtId="0" fontId="9" fillId="29" borderId="22" xfId="1" applyFont="1" applyFill="1" applyBorder="1" applyAlignment="1">
      <alignment horizontal="center" vertical="center"/>
    </xf>
    <xf numFmtId="0" fontId="9" fillId="29" borderId="5" xfId="1" applyFont="1" applyFill="1" applyBorder="1" applyAlignment="1">
      <alignment horizontal="center" vertical="center"/>
    </xf>
    <xf numFmtId="0" fontId="9" fillId="29" borderId="23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1" xfId="1" applyFont="1" applyFill="1" applyBorder="1" applyAlignment="1">
      <alignment horizontal="left" vertical="center"/>
    </xf>
    <xf numFmtId="0" fontId="10" fillId="0" borderId="45" xfId="1" applyFont="1" applyFill="1" applyBorder="1" applyAlignment="1">
      <alignment horizontal="left" vertical="center"/>
    </xf>
    <xf numFmtId="0" fontId="10" fillId="0" borderId="30" xfId="1" applyFont="1" applyFill="1" applyBorder="1" applyAlignment="1" applyProtection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0" fillId="0" borderId="0" xfId="1" applyFont="1" applyFill="1" applyAlignment="1" applyProtection="1">
      <alignment horizontal="center" vertical="center"/>
    </xf>
    <xf numFmtId="0" fontId="9" fillId="0" borderId="22" xfId="1" applyFont="1" applyBorder="1" applyAlignment="1" applyProtection="1">
      <alignment horizontal="center" vertical="center"/>
    </xf>
    <xf numFmtId="0" fontId="9" fillId="0" borderId="5" xfId="1" applyFont="1" applyBorder="1" applyAlignment="1" applyProtection="1">
      <alignment horizontal="center" vertical="center"/>
    </xf>
    <xf numFmtId="0" fontId="9" fillId="0" borderId="23" xfId="1" applyFont="1" applyBorder="1" applyAlignment="1" applyProtection="1">
      <alignment horizontal="center" vertical="center"/>
    </xf>
    <xf numFmtId="0" fontId="9" fillId="0" borderId="8" xfId="1" applyFont="1" applyFill="1" applyBorder="1" applyAlignment="1" applyProtection="1">
      <alignment horizontal="center" vertical="center"/>
    </xf>
    <xf numFmtId="0" fontId="9" fillId="0" borderId="47" xfId="1" applyFont="1" applyFill="1" applyBorder="1" applyAlignment="1" applyProtection="1">
      <alignment horizontal="center" vertical="center"/>
    </xf>
    <xf numFmtId="0" fontId="9" fillId="29" borderId="22" xfId="1" applyFont="1" applyFill="1" applyBorder="1" applyAlignment="1" applyProtection="1">
      <alignment horizontal="center" vertical="center"/>
    </xf>
    <xf numFmtId="0" fontId="9" fillId="29" borderId="5" xfId="1" applyFont="1" applyFill="1" applyBorder="1" applyAlignment="1" applyProtection="1">
      <alignment horizontal="center" vertical="center"/>
    </xf>
    <xf numFmtId="0" fontId="9" fillId="29" borderId="23" xfId="1" applyFont="1" applyFill="1" applyBorder="1" applyAlignment="1" applyProtection="1">
      <alignment horizontal="center" vertical="center"/>
    </xf>
    <xf numFmtId="0" fontId="10" fillId="0" borderId="53" xfId="1" applyFont="1" applyFill="1" applyBorder="1" applyAlignment="1" applyProtection="1">
      <alignment horizontal="left" vertical="center" wrapText="1"/>
    </xf>
    <xf numFmtId="0" fontId="10" fillId="0" borderId="78" xfId="1" applyFont="1" applyFill="1" applyBorder="1" applyAlignment="1" applyProtection="1">
      <alignment horizontal="left" vertical="center" wrapText="1"/>
    </xf>
    <xf numFmtId="0" fontId="10" fillId="0" borderId="80" xfId="1" applyFont="1" applyFill="1" applyBorder="1" applyAlignment="1" applyProtection="1">
      <alignment horizontal="left" vertical="center" wrapText="1"/>
    </xf>
    <xf numFmtId="0" fontId="10" fillId="0" borderId="30" xfId="1" applyFont="1" applyFill="1" applyBorder="1" applyAlignment="1" applyProtection="1">
      <alignment horizontal="left" vertical="center"/>
    </xf>
    <xf numFmtId="0" fontId="10" fillId="0" borderId="6" xfId="1" applyFont="1" applyFill="1" applyBorder="1" applyAlignment="1" applyProtection="1">
      <alignment horizontal="left" vertical="center"/>
    </xf>
    <xf numFmtId="0" fontId="9" fillId="0" borderId="0" xfId="1" applyNumberFormat="1" applyFont="1" applyFill="1" applyAlignment="1" applyProtection="1">
      <alignment horizontal="left" vertical="center"/>
    </xf>
    <xf numFmtId="0" fontId="10" fillId="0" borderId="46" xfId="1" applyFont="1" applyBorder="1" applyAlignment="1">
      <alignment horizontal="center" vertical="center"/>
    </xf>
    <xf numFmtId="0" fontId="9" fillId="29" borderId="27" xfId="1" applyFont="1" applyFill="1" applyBorder="1" applyAlignment="1">
      <alignment horizontal="center" vertical="center" wrapText="1"/>
    </xf>
    <xf numFmtId="0" fontId="9" fillId="29" borderId="48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 applyProtection="1">
      <alignment horizontal="center" vertical="center"/>
    </xf>
    <xf numFmtId="0" fontId="9" fillId="0" borderId="33" xfId="1" applyFont="1" applyFill="1" applyBorder="1" applyAlignment="1" applyProtection="1">
      <alignment horizontal="center" vertical="center"/>
    </xf>
    <xf numFmtId="0" fontId="9" fillId="0" borderId="30" xfId="1" applyFont="1" applyFill="1" applyBorder="1" applyAlignment="1" applyProtection="1">
      <alignment horizontal="center" vertical="center"/>
    </xf>
    <xf numFmtId="0" fontId="61" fillId="0" borderId="6" xfId="0" applyFont="1" applyBorder="1" applyAlignment="1">
      <alignment horizontal="center" vertical="center"/>
    </xf>
    <xf numFmtId="0" fontId="61" fillId="0" borderId="31" xfId="0" applyFont="1" applyBorder="1" applyAlignment="1">
      <alignment horizontal="center" vertical="center"/>
    </xf>
    <xf numFmtId="0" fontId="10" fillId="0" borderId="30" xfId="1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178" fontId="10" fillId="0" borderId="35" xfId="1" applyNumberFormat="1" applyFont="1" applyFill="1" applyBorder="1" applyAlignment="1">
      <alignment horizontal="center" vertical="center"/>
    </xf>
    <xf numFmtId="178" fontId="10" fillId="0" borderId="44" xfId="1" applyNumberFormat="1" applyFont="1" applyFill="1" applyBorder="1" applyAlignment="1">
      <alignment horizontal="center" vertical="center"/>
    </xf>
    <xf numFmtId="178" fontId="10" fillId="0" borderId="35" xfId="1" applyNumberFormat="1" applyFont="1" applyBorder="1" applyAlignment="1">
      <alignment horizontal="center" vertical="center"/>
    </xf>
    <xf numFmtId="178" fontId="10" fillId="0" borderId="44" xfId="1" applyNumberFormat="1" applyFont="1" applyBorder="1" applyAlignment="1">
      <alignment horizontal="center" vertical="center"/>
    </xf>
    <xf numFmtId="0" fontId="10" fillId="0" borderId="40" xfId="1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178" fontId="9" fillId="0" borderId="35" xfId="1" applyNumberFormat="1" applyFont="1" applyFill="1" applyBorder="1" applyAlignment="1">
      <alignment horizontal="center" vertical="center"/>
    </xf>
    <xf numFmtId="178" fontId="9" fillId="0" borderId="44" xfId="1" applyNumberFormat="1" applyFont="1" applyFill="1" applyBorder="1" applyAlignment="1">
      <alignment horizontal="center" vertical="center"/>
    </xf>
    <xf numFmtId="2" fontId="9" fillId="0" borderId="0" xfId="1" applyNumberFormat="1" applyFont="1" applyFill="1" applyAlignment="1">
      <alignment horizontal="left" vertical="center"/>
    </xf>
    <xf numFmtId="0" fontId="10" fillId="0" borderId="0" xfId="1" applyFont="1" applyFill="1" applyAlignment="1">
      <alignment vertical="center"/>
    </xf>
    <xf numFmtId="0" fontId="10" fillId="0" borderId="28" xfId="1" applyFont="1" applyFill="1" applyBorder="1" applyAlignment="1">
      <alignment horizontal="left" vertical="center"/>
    </xf>
    <xf numFmtId="0" fontId="10" fillId="0" borderId="29" xfId="1" applyFont="1" applyFill="1" applyBorder="1" applyAlignment="1">
      <alignment horizontal="left" vertical="center"/>
    </xf>
    <xf numFmtId="0" fontId="10" fillId="0" borderId="39" xfId="1" applyFont="1" applyFill="1" applyBorder="1" applyAlignment="1">
      <alignment horizontal="left" vertical="center"/>
    </xf>
    <xf numFmtId="0" fontId="9" fillId="35" borderId="53" xfId="1" applyFont="1" applyFill="1" applyBorder="1" applyAlignment="1">
      <alignment horizontal="center" vertical="center"/>
    </xf>
    <xf numFmtId="0" fontId="9" fillId="35" borderId="78" xfId="1" applyFont="1" applyFill="1" applyBorder="1" applyAlignment="1">
      <alignment horizontal="center" vertical="center"/>
    </xf>
    <xf numFmtId="0" fontId="9" fillId="35" borderId="80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10" fillId="0" borderId="36" xfId="1" applyFont="1" applyFill="1" applyBorder="1" applyAlignment="1">
      <alignment vertical="center"/>
    </xf>
    <xf numFmtId="0" fontId="10" fillId="0" borderId="37" xfId="1" applyFont="1" applyFill="1" applyBorder="1" applyAlignment="1">
      <alignment vertical="center"/>
    </xf>
    <xf numFmtId="0" fontId="10" fillId="0" borderId="38" xfId="1" applyFont="1" applyFill="1" applyBorder="1" applyAlignment="1">
      <alignment vertical="center"/>
    </xf>
    <xf numFmtId="0" fontId="10" fillId="0" borderId="42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43" xfId="1" applyFont="1" applyFill="1" applyBorder="1" applyAlignment="1">
      <alignment horizontal="left" vertical="top" wrapText="1"/>
    </xf>
    <xf numFmtId="0" fontId="10" fillId="0" borderId="35" xfId="1" applyFont="1" applyFill="1" applyBorder="1" applyAlignment="1">
      <alignment horizontal="left" vertical="center"/>
    </xf>
    <xf numFmtId="0" fontId="10" fillId="0" borderId="30" xfId="1" applyFont="1" applyFill="1" applyBorder="1" applyAlignment="1">
      <alignment vertical="center" wrapText="1"/>
    </xf>
    <xf numFmtId="0" fontId="10" fillId="0" borderId="30" xfId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10" fillId="0" borderId="42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178" fontId="9" fillId="35" borderId="27" xfId="1" applyNumberFormat="1" applyFont="1" applyFill="1" applyBorder="1" applyAlignment="1">
      <alignment horizontal="center" vertical="center" wrapText="1"/>
    </xf>
    <xf numFmtId="178" fontId="9" fillId="35" borderId="48" xfId="1" applyNumberFormat="1" applyFont="1" applyFill="1" applyBorder="1" applyAlignment="1">
      <alignment horizontal="center" vertical="center" wrapText="1"/>
    </xf>
    <xf numFmtId="0" fontId="9" fillId="33" borderId="30" xfId="1" applyFont="1" applyFill="1" applyBorder="1" applyAlignment="1">
      <alignment horizontal="center" vertical="center"/>
    </xf>
    <xf numFmtId="0" fontId="9" fillId="33" borderId="6" xfId="1" applyFont="1" applyFill="1" applyBorder="1" applyAlignment="1">
      <alignment horizontal="center" vertical="center"/>
    </xf>
    <xf numFmtId="0" fontId="9" fillId="33" borderId="31" xfId="1" applyFont="1" applyFill="1" applyBorder="1" applyAlignment="1">
      <alignment horizontal="center" vertical="center"/>
    </xf>
    <xf numFmtId="178" fontId="9" fillId="35" borderId="22" xfId="1" applyNumberFormat="1" applyFont="1" applyFill="1" applyBorder="1" applyAlignment="1">
      <alignment horizontal="center" vertical="center" wrapText="1"/>
    </xf>
    <xf numFmtId="178" fontId="9" fillId="35" borderId="23" xfId="1" applyNumberFormat="1" applyFont="1" applyFill="1" applyBorder="1" applyAlignment="1">
      <alignment horizontal="center" vertical="center" wrapText="1"/>
    </xf>
    <xf numFmtId="0" fontId="10" fillId="0" borderId="54" xfId="1" applyFont="1" applyFill="1" applyBorder="1" applyAlignment="1">
      <alignment horizontal="left" vertical="center"/>
    </xf>
    <xf numFmtId="0" fontId="9" fillId="0" borderId="32" xfId="1" applyFont="1" applyFill="1" applyBorder="1" applyAlignment="1">
      <alignment horizontal="left" vertical="center" wrapText="1"/>
    </xf>
    <xf numFmtId="0" fontId="9" fillId="0" borderId="33" xfId="1" applyFont="1" applyFill="1" applyBorder="1" applyAlignment="1">
      <alignment horizontal="left" vertical="center" wrapText="1"/>
    </xf>
    <xf numFmtId="0" fontId="9" fillId="0" borderId="34" xfId="1" applyFont="1" applyFill="1" applyBorder="1" applyAlignment="1">
      <alignment horizontal="left" vertical="center" wrapText="1"/>
    </xf>
    <xf numFmtId="0" fontId="10" fillId="0" borderId="6" xfId="1" applyFont="1" applyFill="1" applyBorder="1" applyAlignment="1">
      <alignment vertical="center" wrapText="1"/>
    </xf>
    <xf numFmtId="0" fontId="10" fillId="0" borderId="31" xfId="1" applyFont="1" applyFill="1" applyBorder="1" applyAlignment="1">
      <alignment vertical="center" wrapText="1"/>
    </xf>
    <xf numFmtId="0" fontId="10" fillId="0" borderId="6" xfId="1" applyFont="1" applyFill="1" applyBorder="1" applyAlignment="1">
      <alignment horizontal="left" vertical="center" wrapText="1"/>
    </xf>
    <xf numFmtId="0" fontId="10" fillId="0" borderId="31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left" vertical="center" wrapText="1"/>
    </xf>
    <xf numFmtId="0" fontId="9" fillId="0" borderId="6" xfId="1" applyFont="1" applyFill="1" applyBorder="1" applyAlignment="1">
      <alignment horizontal="left" vertical="center" wrapText="1"/>
    </xf>
    <xf numFmtId="0" fontId="9" fillId="0" borderId="31" xfId="1" applyFont="1" applyFill="1" applyBorder="1" applyAlignment="1">
      <alignment horizontal="left" vertical="center" wrapText="1"/>
    </xf>
    <xf numFmtId="0" fontId="10" fillId="0" borderId="41" xfId="1" applyFont="1" applyFill="1" applyBorder="1" applyAlignment="1">
      <alignment vertical="center" wrapText="1"/>
    </xf>
    <xf numFmtId="0" fontId="10" fillId="0" borderId="45" xfId="1" applyFont="1" applyFill="1" applyBorder="1" applyAlignment="1">
      <alignment vertical="center" wrapText="1"/>
    </xf>
    <xf numFmtId="0" fontId="10" fillId="0" borderId="42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43" xfId="1" applyFont="1" applyFill="1" applyBorder="1" applyAlignment="1">
      <alignment horizontal="left" vertical="center"/>
    </xf>
    <xf numFmtId="0" fontId="10" fillId="0" borderId="40" xfId="1" applyFont="1" applyFill="1" applyBorder="1" applyAlignment="1">
      <alignment horizontal="left" vertical="center" wrapText="1"/>
    </xf>
    <xf numFmtId="0" fontId="10" fillId="0" borderId="41" xfId="1" applyFont="1" applyFill="1" applyBorder="1" applyAlignment="1">
      <alignment horizontal="left" vertical="center" wrapText="1"/>
    </xf>
    <xf numFmtId="0" fontId="10" fillId="0" borderId="45" xfId="1" applyFont="1" applyFill="1" applyBorder="1" applyAlignment="1">
      <alignment horizontal="left" vertical="center" wrapText="1"/>
    </xf>
    <xf numFmtId="0" fontId="10" fillId="0" borderId="41" xfId="1" applyFont="1" applyFill="1" applyBorder="1" applyAlignment="1">
      <alignment vertical="center"/>
    </xf>
    <xf numFmtId="0" fontId="10" fillId="0" borderId="45" xfId="1" applyFont="1" applyFill="1" applyBorder="1" applyAlignment="1">
      <alignment vertical="center"/>
    </xf>
    <xf numFmtId="0" fontId="9" fillId="29" borderId="22" xfId="1" applyFont="1" applyFill="1" applyBorder="1" applyAlignment="1">
      <alignment horizontal="center" vertical="center" wrapText="1"/>
    </xf>
    <xf numFmtId="0" fontId="9" fillId="29" borderId="5" xfId="1" applyFont="1" applyFill="1" applyBorder="1" applyAlignment="1">
      <alignment horizontal="center" vertical="center" wrapText="1"/>
    </xf>
    <xf numFmtId="0" fontId="9" fillId="29" borderId="23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vertical="center"/>
    </xf>
    <xf numFmtId="0" fontId="10" fillId="0" borderId="31" xfId="1" applyFont="1" applyFill="1" applyBorder="1" applyAlignment="1">
      <alignment vertical="center"/>
    </xf>
    <xf numFmtId="0" fontId="9" fillId="29" borderId="44" xfId="1" applyFont="1" applyFill="1" applyBorder="1" applyAlignment="1">
      <alignment horizontal="center" vertical="center" wrapText="1"/>
    </xf>
    <xf numFmtId="0" fontId="61" fillId="0" borderId="0" xfId="467" applyFont="1" applyFill="1" applyAlignment="1">
      <alignment horizontal="left"/>
    </xf>
    <xf numFmtId="0" fontId="9" fillId="29" borderId="17" xfId="1" applyFont="1" applyFill="1" applyBorder="1" applyAlignment="1">
      <alignment horizontal="center" vertical="center"/>
    </xf>
    <xf numFmtId="0" fontId="0" fillId="0" borderId="23" xfId="0" applyBorder="1"/>
    <xf numFmtId="0" fontId="13" fillId="0" borderId="50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3" fillId="0" borderId="74" xfId="1" applyFont="1" applyFill="1" applyBorder="1" applyAlignment="1">
      <alignment horizontal="center" vertical="center"/>
    </xf>
    <xf numFmtId="0" fontId="13" fillId="0" borderId="42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43" xfId="1" applyFont="1" applyFill="1" applyBorder="1" applyAlignment="1">
      <alignment horizontal="center" vertical="center" wrapText="1"/>
    </xf>
    <xf numFmtId="0" fontId="13" fillId="0" borderId="40" xfId="1" applyFont="1" applyFill="1" applyBorder="1" applyAlignment="1">
      <alignment horizontal="center" vertical="center" wrapText="1"/>
    </xf>
    <xf numFmtId="0" fontId="13" fillId="0" borderId="41" xfId="1" applyFont="1" applyFill="1" applyBorder="1" applyAlignment="1">
      <alignment horizontal="center" vertical="center" wrapText="1"/>
    </xf>
    <xf numFmtId="0" fontId="13" fillId="0" borderId="45" xfId="1" applyFont="1" applyFill="1" applyBorder="1" applyAlignment="1">
      <alignment horizontal="center" vertical="center" wrapText="1"/>
    </xf>
    <xf numFmtId="0" fontId="13" fillId="0" borderId="40" xfId="1" applyFont="1" applyFill="1" applyBorder="1" applyAlignment="1">
      <alignment vertical="center" wrapText="1"/>
    </xf>
    <xf numFmtId="0" fontId="13" fillId="0" borderId="41" xfId="1" applyFont="1" applyFill="1" applyBorder="1" applyAlignment="1">
      <alignment vertical="center" wrapText="1"/>
    </xf>
    <xf numFmtId="0" fontId="13" fillId="0" borderId="45" xfId="1" applyFont="1" applyFill="1" applyBorder="1" applyAlignment="1">
      <alignment vertical="center" wrapText="1"/>
    </xf>
    <xf numFmtId="0" fontId="13" fillId="0" borderId="32" xfId="1" applyFont="1" applyBorder="1"/>
    <xf numFmtId="0" fontId="10" fillId="0" borderId="33" xfId="1" applyFont="1" applyBorder="1"/>
    <xf numFmtId="0" fontId="10" fillId="0" borderId="34" xfId="1" applyFont="1" applyBorder="1"/>
    <xf numFmtId="0" fontId="10" fillId="0" borderId="29" xfId="1" applyFont="1" applyBorder="1" applyAlignment="1">
      <alignment horizontal="center"/>
    </xf>
    <xf numFmtId="0" fontId="9" fillId="0" borderId="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13" fillId="0" borderId="42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43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0" borderId="41" xfId="1" applyFont="1" applyFill="1" applyBorder="1" applyAlignment="1">
      <alignment horizontal="center" vertical="center"/>
    </xf>
    <xf numFmtId="0" fontId="13" fillId="0" borderId="45" xfId="1" applyFont="1" applyFill="1" applyBorder="1" applyAlignment="1">
      <alignment horizontal="center" vertical="center"/>
    </xf>
    <xf numFmtId="0" fontId="9" fillId="0" borderId="42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43" xfId="1" applyFont="1" applyFill="1" applyBorder="1" applyAlignment="1">
      <alignment horizontal="center" vertical="center" wrapText="1"/>
    </xf>
    <xf numFmtId="0" fontId="9" fillId="0" borderId="40" xfId="1" applyFont="1" applyFill="1" applyBorder="1" applyAlignment="1">
      <alignment horizontal="center" vertical="center" wrapText="1"/>
    </xf>
    <xf numFmtId="0" fontId="9" fillId="0" borderId="41" xfId="1" applyFont="1" applyFill="1" applyBorder="1" applyAlignment="1">
      <alignment horizontal="center" vertical="center" wrapText="1"/>
    </xf>
    <xf numFmtId="0" fontId="9" fillId="0" borderId="45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center" vertical="center"/>
    </xf>
    <xf numFmtId="0" fontId="10" fillId="0" borderId="33" xfId="1" applyFont="1" applyFill="1" applyBorder="1" applyAlignment="1">
      <alignment horizontal="center" vertical="center"/>
    </xf>
    <xf numFmtId="0" fontId="10" fillId="0" borderId="34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vertical="center" wrapText="1"/>
    </xf>
    <xf numFmtId="0" fontId="13" fillId="0" borderId="6" xfId="1" applyFont="1" applyFill="1" applyBorder="1" applyAlignment="1">
      <alignment vertical="center" wrapText="1"/>
    </xf>
    <xf numFmtId="0" fontId="13" fillId="0" borderId="31" xfId="1" applyFont="1" applyFill="1" applyBorder="1" applyAlignment="1">
      <alignment vertical="center" wrapText="1"/>
    </xf>
    <xf numFmtId="0" fontId="9" fillId="0" borderId="49" xfId="1" applyFont="1" applyFill="1" applyBorder="1" applyAlignment="1">
      <alignment horizontal="center" vertical="center" wrapText="1"/>
    </xf>
    <xf numFmtId="0" fontId="9" fillId="0" borderId="29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/>
    </xf>
    <xf numFmtId="0" fontId="9" fillId="0" borderId="33" xfId="1" applyFont="1" applyFill="1" applyBorder="1" applyAlignment="1">
      <alignment horizontal="center" vertical="center"/>
    </xf>
    <xf numFmtId="0" fontId="9" fillId="0" borderId="34" xfId="1" applyFont="1" applyFill="1" applyBorder="1" applyAlignment="1">
      <alignment horizontal="center" vertical="center"/>
    </xf>
    <xf numFmtId="0" fontId="9" fillId="0" borderId="46" xfId="1" applyFont="1" applyFill="1" applyBorder="1" applyAlignment="1">
      <alignment horizontal="center" vertical="center"/>
    </xf>
    <xf numFmtId="0" fontId="9" fillId="0" borderId="47" xfId="1" applyFont="1" applyFill="1" applyBorder="1" applyAlignment="1">
      <alignment horizontal="center" vertical="center"/>
    </xf>
    <xf numFmtId="0" fontId="9" fillId="29" borderId="22" xfId="1" applyFont="1" applyFill="1" applyBorder="1" applyAlignment="1">
      <alignment vertical="center" wrapText="1"/>
    </xf>
    <xf numFmtId="0" fontId="9" fillId="29" borderId="5" xfId="1" applyFont="1" applyFill="1" applyBorder="1" applyAlignment="1">
      <alignment vertical="center" wrapText="1"/>
    </xf>
    <xf numFmtId="0" fontId="9" fillId="29" borderId="23" xfId="1" applyFont="1" applyFill="1" applyBorder="1" applyAlignment="1">
      <alignment vertical="center" wrapText="1"/>
    </xf>
    <xf numFmtId="0" fontId="9" fillId="0" borderId="53" xfId="1" applyFont="1" applyFill="1" applyBorder="1" applyAlignment="1">
      <alignment vertical="center" wrapText="1"/>
    </xf>
    <xf numFmtId="0" fontId="9" fillId="0" borderId="78" xfId="1" applyFont="1" applyFill="1" applyBorder="1" applyAlignment="1">
      <alignment vertical="center" wrapText="1"/>
    </xf>
    <xf numFmtId="0" fontId="9" fillId="0" borderId="80" xfId="1" applyFont="1" applyFill="1" applyBorder="1" applyAlignment="1">
      <alignment vertical="center" wrapText="1"/>
    </xf>
    <xf numFmtId="0" fontId="10" fillId="0" borderId="32" xfId="1" applyFont="1" applyFill="1" applyBorder="1" applyAlignment="1">
      <alignment vertical="center" wrapText="1"/>
    </xf>
    <xf numFmtId="0" fontId="10" fillId="0" borderId="33" xfId="1" applyFont="1" applyFill="1" applyBorder="1" applyAlignment="1">
      <alignment vertical="center" wrapText="1"/>
    </xf>
    <xf numFmtId="0" fontId="10" fillId="0" borderId="34" xfId="1" applyFont="1" applyFill="1" applyBorder="1" applyAlignment="1">
      <alignment vertical="center" wrapText="1"/>
    </xf>
    <xf numFmtId="0" fontId="10" fillId="0" borderId="29" xfId="1" applyFont="1" applyFill="1" applyBorder="1" applyAlignment="1">
      <alignment horizontal="left" vertical="top"/>
    </xf>
    <xf numFmtId="0" fontId="9" fillId="0" borderId="22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23" xfId="1" applyFont="1" applyBorder="1" applyAlignment="1">
      <alignment horizontal="center" vertical="center" wrapText="1"/>
    </xf>
    <xf numFmtId="0" fontId="10" fillId="0" borderId="36" xfId="1" applyFont="1" applyFill="1" applyBorder="1" applyAlignment="1">
      <alignment vertical="center" wrapText="1"/>
    </xf>
    <xf numFmtId="0" fontId="10" fillId="0" borderId="37" xfId="1" applyFont="1" applyFill="1" applyBorder="1" applyAlignment="1">
      <alignment vertical="center" wrapText="1"/>
    </xf>
    <xf numFmtId="0" fontId="10" fillId="0" borderId="38" xfId="1" applyFont="1" applyFill="1" applyBorder="1" applyAlignment="1">
      <alignment vertical="center" wrapText="1"/>
    </xf>
    <xf numFmtId="0" fontId="10" fillId="0" borderId="53" xfId="1" applyFont="1" applyFill="1" applyBorder="1" applyAlignment="1">
      <alignment vertical="center" wrapText="1"/>
    </xf>
    <xf numFmtId="0" fontId="10" fillId="0" borderId="78" xfId="1" applyFont="1" applyFill="1" applyBorder="1" applyAlignment="1">
      <alignment vertical="center" wrapText="1"/>
    </xf>
    <xf numFmtId="0" fontId="10" fillId="0" borderId="80" xfId="1" applyFont="1" applyFill="1" applyBorder="1" applyAlignment="1">
      <alignment vertical="center" wrapText="1"/>
    </xf>
    <xf numFmtId="0" fontId="9" fillId="35" borderId="49" xfId="1" applyFont="1" applyFill="1" applyBorder="1" applyAlignment="1">
      <alignment horizontal="center" vertical="center" wrapText="1"/>
    </xf>
    <xf numFmtId="0" fontId="9" fillId="35" borderId="29" xfId="1" applyFont="1" applyFill="1" applyBorder="1" applyAlignment="1">
      <alignment horizontal="center" vertical="center" wrapText="1"/>
    </xf>
    <xf numFmtId="0" fontId="9" fillId="35" borderId="35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left" vertical="top"/>
    </xf>
    <xf numFmtId="0" fontId="10" fillId="0" borderId="33" xfId="1" applyFont="1" applyFill="1" applyBorder="1" applyAlignment="1">
      <alignment horizontal="left" vertical="top"/>
    </xf>
    <xf numFmtId="0" fontId="10" fillId="0" borderId="34" xfId="1" applyFont="1" applyFill="1" applyBorder="1" applyAlignment="1">
      <alignment horizontal="left" vertical="top"/>
    </xf>
    <xf numFmtId="0" fontId="10" fillId="0" borderId="36" xfId="1" applyFont="1" applyFill="1" applyBorder="1" applyAlignment="1">
      <alignment horizontal="left" vertical="center"/>
    </xf>
    <xf numFmtId="0" fontId="10" fillId="0" borderId="37" xfId="1" applyFont="1" applyFill="1" applyBorder="1" applyAlignment="1">
      <alignment horizontal="left" vertical="center"/>
    </xf>
    <xf numFmtId="0" fontId="13" fillId="0" borderId="29" xfId="1" applyFont="1" applyFill="1" applyBorder="1" applyAlignment="1">
      <alignment horizontal="center" vertical="center"/>
    </xf>
    <xf numFmtId="0" fontId="9" fillId="35" borderId="44" xfId="1" applyFont="1" applyFill="1" applyBorder="1" applyAlignment="1">
      <alignment horizontal="center" vertical="center" wrapText="1"/>
    </xf>
    <xf numFmtId="0" fontId="9" fillId="33" borderId="22" xfId="1" applyFont="1" applyFill="1" applyBorder="1" applyAlignment="1">
      <alignment horizontal="center" vertical="center" wrapText="1"/>
    </xf>
    <xf numFmtId="0" fontId="9" fillId="33" borderId="5" xfId="1" applyFont="1" applyFill="1" applyBorder="1" applyAlignment="1">
      <alignment horizontal="center" vertical="center" wrapText="1"/>
    </xf>
    <xf numFmtId="0" fontId="9" fillId="33" borderId="23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vertical="center"/>
    </xf>
    <xf numFmtId="0" fontId="10" fillId="0" borderId="33" xfId="1" applyFont="1" applyFill="1" applyBorder="1" applyAlignment="1">
      <alignment vertical="center"/>
    </xf>
    <xf numFmtId="0" fontId="10" fillId="0" borderId="34" xfId="1" applyFont="1" applyFill="1" applyBorder="1" applyAlignment="1">
      <alignment vertical="center"/>
    </xf>
    <xf numFmtId="0" fontId="9" fillId="35" borderId="17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40" xfId="1" applyFont="1" applyFill="1" applyBorder="1" applyAlignment="1">
      <alignment horizontal="center" vertical="center"/>
    </xf>
    <xf numFmtId="0" fontId="9" fillId="0" borderId="41" xfId="1" applyFont="1" applyFill="1" applyBorder="1" applyAlignment="1">
      <alignment horizontal="center" vertical="center"/>
    </xf>
    <xf numFmtId="0" fontId="9" fillId="0" borderId="45" xfId="1" applyFont="1" applyFill="1" applyBorder="1" applyAlignment="1">
      <alignment horizontal="center" vertical="center"/>
    </xf>
    <xf numFmtId="0" fontId="9" fillId="0" borderId="36" xfId="1" applyFont="1" applyFill="1" applyBorder="1" applyAlignment="1">
      <alignment vertical="center" wrapText="1"/>
    </xf>
    <xf numFmtId="0" fontId="9" fillId="0" borderId="37" xfId="1" applyFont="1" applyFill="1" applyBorder="1" applyAlignment="1">
      <alignment vertical="center" wrapText="1"/>
    </xf>
    <xf numFmtId="0" fontId="9" fillId="0" borderId="38" xfId="1" applyFont="1" applyFill="1" applyBorder="1" applyAlignment="1">
      <alignment vertical="center" wrapText="1"/>
    </xf>
    <xf numFmtId="0" fontId="9" fillId="0" borderId="30" xfId="1" applyFont="1" applyFill="1" applyBorder="1" applyAlignment="1">
      <alignment vertical="center" wrapText="1"/>
    </xf>
    <xf numFmtId="0" fontId="9" fillId="0" borderId="6" xfId="1" applyFont="1" applyFill="1" applyBorder="1" applyAlignment="1">
      <alignment vertical="center" wrapText="1"/>
    </xf>
    <xf numFmtId="0" fontId="9" fillId="0" borderId="31" xfId="1" applyFont="1" applyFill="1" applyBorder="1" applyAlignment="1">
      <alignment vertical="center" wrapText="1"/>
    </xf>
    <xf numFmtId="0" fontId="10" fillId="0" borderId="38" xfId="1" applyFont="1" applyFill="1" applyBorder="1" applyAlignment="1">
      <alignment horizontal="left" vertical="center"/>
    </xf>
    <xf numFmtId="0" fontId="9" fillId="0" borderId="50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74" xfId="1" applyFont="1" applyFill="1" applyBorder="1" applyAlignment="1">
      <alignment horizontal="center" vertical="center"/>
    </xf>
    <xf numFmtId="0" fontId="9" fillId="0" borderId="56" xfId="1" applyFont="1" applyFill="1" applyBorder="1" applyAlignment="1">
      <alignment horizontal="center" vertical="center"/>
    </xf>
    <xf numFmtId="0" fontId="9" fillId="0" borderId="57" xfId="1" applyFont="1" applyFill="1" applyBorder="1" applyAlignment="1">
      <alignment horizontal="center" vertical="center"/>
    </xf>
    <xf numFmtId="0" fontId="9" fillId="0" borderId="75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9" fillId="35" borderId="39" xfId="1" applyFont="1" applyFill="1" applyBorder="1" applyAlignment="1">
      <alignment horizontal="center" vertical="center" wrapText="1"/>
    </xf>
    <xf numFmtId="0" fontId="9" fillId="35" borderId="25" xfId="1" applyFont="1" applyFill="1" applyBorder="1" applyAlignment="1">
      <alignment horizontal="center" vertical="center" wrapText="1"/>
    </xf>
    <xf numFmtId="0" fontId="9" fillId="35" borderId="26" xfId="1" applyFont="1" applyFill="1" applyBorder="1" applyAlignment="1">
      <alignment horizontal="center" vertical="center" wrapText="1"/>
    </xf>
    <xf numFmtId="0" fontId="10" fillId="0" borderId="32" xfId="1" applyFont="1" applyFill="1" applyBorder="1" applyAlignment="1">
      <alignment horizontal="left" vertical="center"/>
    </xf>
    <xf numFmtId="0" fontId="10" fillId="0" borderId="33" xfId="1" applyFont="1" applyFill="1" applyBorder="1" applyAlignment="1">
      <alignment horizontal="left" vertical="center"/>
    </xf>
    <xf numFmtId="0" fontId="10" fillId="0" borderId="34" xfId="1" applyFont="1" applyFill="1" applyBorder="1" applyAlignment="1">
      <alignment horizontal="left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29" borderId="46" xfId="1" applyFont="1" applyFill="1" applyBorder="1" applyAlignment="1">
      <alignment horizontal="center" vertical="center" wrapText="1"/>
    </xf>
    <xf numFmtId="0" fontId="9" fillId="29" borderId="8" xfId="1" applyFont="1" applyFill="1" applyBorder="1" applyAlignment="1">
      <alignment horizontal="center" vertical="center" wrapText="1"/>
    </xf>
    <xf numFmtId="0" fontId="9" fillId="29" borderId="47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3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center" vertical="center"/>
    </xf>
    <xf numFmtId="0" fontId="9" fillId="0" borderId="8" xfId="1" applyFont="1" applyFill="1" applyBorder="1" applyAlignment="1">
      <alignment horizontal="center" vertical="center" wrapText="1"/>
    </xf>
    <xf numFmtId="0" fontId="9" fillId="0" borderId="42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0" borderId="43" xfId="1" applyFont="1" applyFill="1" applyBorder="1" applyAlignment="1">
      <alignment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0" fontId="9" fillId="0" borderId="24" xfId="1" applyFont="1" applyFill="1" applyBorder="1" applyAlignment="1">
      <alignment horizontal="left" vertical="center" wrapText="1"/>
    </xf>
    <xf numFmtId="0" fontId="9" fillId="0" borderId="25" xfId="1" applyFont="1" applyFill="1" applyBorder="1" applyAlignment="1">
      <alignment horizontal="left" vertical="center" wrapText="1"/>
    </xf>
    <xf numFmtId="0" fontId="9" fillId="0" borderId="26" xfId="1" applyFont="1" applyFill="1" applyBorder="1" applyAlignment="1">
      <alignment horizontal="left" vertical="center" wrapText="1"/>
    </xf>
    <xf numFmtId="0" fontId="9" fillId="0" borderId="40" xfId="1" applyFont="1" applyFill="1" applyBorder="1" applyAlignment="1">
      <alignment horizontal="left" vertical="center" wrapText="1"/>
    </xf>
    <xf numFmtId="0" fontId="9" fillId="0" borderId="41" xfId="1" applyFont="1" applyFill="1" applyBorder="1" applyAlignment="1">
      <alignment horizontal="left" vertical="center" wrapText="1"/>
    </xf>
    <xf numFmtId="0" fontId="9" fillId="0" borderId="45" xfId="1" applyFont="1" applyFill="1" applyBorder="1" applyAlignment="1">
      <alignment horizontal="left" vertical="center" wrapText="1"/>
    </xf>
    <xf numFmtId="0" fontId="9" fillId="0" borderId="42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43" xfId="1" applyFont="1" applyFill="1" applyBorder="1" applyAlignment="1">
      <alignment horizontal="left" vertical="center" wrapText="1"/>
    </xf>
    <xf numFmtId="0" fontId="9" fillId="35" borderId="22" xfId="1" applyFont="1" applyFill="1" applyBorder="1" applyAlignment="1">
      <alignment horizontal="center" vertical="center" wrapText="1"/>
    </xf>
    <xf numFmtId="0" fontId="9" fillId="35" borderId="5" xfId="1" applyFont="1" applyFill="1" applyBorder="1" applyAlignment="1">
      <alignment horizontal="center" vertical="center" wrapText="1"/>
    </xf>
    <xf numFmtId="0" fontId="9" fillId="35" borderId="23" xfId="1" applyFont="1" applyFill="1" applyBorder="1" applyAlignment="1">
      <alignment horizontal="center" vertical="center" wrapText="1"/>
    </xf>
    <xf numFmtId="0" fontId="10" fillId="0" borderId="35" xfId="1" applyFont="1" applyFill="1" applyBorder="1" applyAlignment="1">
      <alignment horizontal="center" vertical="center"/>
    </xf>
    <xf numFmtId="0" fontId="9" fillId="0" borderId="0" xfId="1" applyFont="1" applyAlignment="1">
      <alignment horizontal="center"/>
    </xf>
    <xf numFmtId="0" fontId="10" fillId="0" borderId="50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74" xfId="1" applyFont="1" applyFill="1" applyBorder="1" applyAlignment="1">
      <alignment horizontal="left" vertical="center"/>
    </xf>
    <xf numFmtId="0" fontId="9" fillId="35" borderId="53" xfId="1" applyFont="1" applyFill="1" applyBorder="1" applyAlignment="1">
      <alignment horizontal="center" vertical="center" wrapText="1"/>
    </xf>
    <xf numFmtId="0" fontId="9" fillId="35" borderId="78" xfId="1" applyFont="1" applyFill="1" applyBorder="1" applyAlignment="1">
      <alignment horizontal="center" vertical="center" wrapText="1"/>
    </xf>
    <xf numFmtId="0" fontId="9" fillId="35" borderId="80" xfId="1" applyFont="1" applyFill="1" applyBorder="1" applyAlignment="1">
      <alignment horizontal="center" vertical="center" wrapText="1"/>
    </xf>
    <xf numFmtId="0" fontId="9" fillId="0" borderId="40" xfId="1" applyFont="1" applyFill="1" applyBorder="1" applyAlignment="1">
      <alignment vertical="center"/>
    </xf>
    <xf numFmtId="0" fontId="9" fillId="0" borderId="41" xfId="1" applyFont="1" applyFill="1" applyBorder="1" applyAlignment="1">
      <alignment vertical="center"/>
    </xf>
    <xf numFmtId="0" fontId="9" fillId="0" borderId="45" xfId="1" applyFont="1" applyFill="1" applyBorder="1" applyAlignment="1">
      <alignment vertical="center"/>
    </xf>
    <xf numFmtId="0" fontId="9" fillId="35" borderId="30" xfId="1" applyFont="1" applyFill="1" applyBorder="1" applyAlignment="1">
      <alignment horizontal="center" vertical="center" wrapText="1"/>
    </xf>
    <xf numFmtId="0" fontId="9" fillId="35" borderId="31" xfId="1" applyFont="1" applyFill="1" applyBorder="1" applyAlignment="1">
      <alignment horizontal="center" vertical="center" wrapText="1"/>
    </xf>
    <xf numFmtId="0" fontId="10" fillId="0" borderId="39" xfId="1" applyFont="1" applyBorder="1" applyAlignment="1">
      <alignment horizontal="center"/>
    </xf>
    <xf numFmtId="0" fontId="9" fillId="0" borderId="28" xfId="1" applyFont="1" applyBorder="1"/>
    <xf numFmtId="0" fontId="10" fillId="0" borderId="29" xfId="1" applyFont="1" applyBorder="1"/>
    <xf numFmtId="0" fontId="10" fillId="0" borderId="35" xfId="1" applyFont="1" applyBorder="1"/>
    <xf numFmtId="0" fontId="10" fillId="0" borderId="39" xfId="1" applyFont="1" applyBorder="1" applyAlignment="1"/>
    <xf numFmtId="0" fontId="2" fillId="0" borderId="39" xfId="0" applyFont="1" applyBorder="1" applyAlignment="1"/>
    <xf numFmtId="0" fontId="9" fillId="0" borderId="28" xfId="1" applyFont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165" fontId="10" fillId="34" borderId="36" xfId="1" applyNumberFormat="1" applyFont="1" applyFill="1" applyBorder="1" applyAlignment="1">
      <alignment horizontal="center"/>
    </xf>
    <xf numFmtId="165" fontId="10" fillId="34" borderId="38" xfId="1" applyNumberFormat="1" applyFont="1" applyFill="1" applyBorder="1" applyAlignment="1">
      <alignment horizontal="center"/>
    </xf>
    <xf numFmtId="165" fontId="10" fillId="0" borderId="40" xfId="1" applyNumberFormat="1" applyFont="1" applyBorder="1" applyAlignment="1">
      <alignment horizontal="center"/>
    </xf>
    <xf numFmtId="165" fontId="10" fillId="0" borderId="45" xfId="1" applyNumberFormat="1" applyFont="1" applyBorder="1" applyAlignment="1">
      <alignment horizontal="center"/>
    </xf>
    <xf numFmtId="165" fontId="10" fillId="0" borderId="30" xfId="1" applyNumberFormat="1" applyFont="1" applyBorder="1" applyAlignment="1">
      <alignment horizontal="center"/>
    </xf>
    <xf numFmtId="165" fontId="10" fillId="0" borderId="31" xfId="1" applyNumberFormat="1" applyFont="1" applyBorder="1" applyAlignment="1">
      <alignment horizontal="center"/>
    </xf>
    <xf numFmtId="165" fontId="10" fillId="34" borderId="30" xfId="1" applyNumberFormat="1" applyFont="1" applyFill="1" applyBorder="1" applyAlignment="1">
      <alignment horizontal="center"/>
    </xf>
    <xf numFmtId="165" fontId="10" fillId="34" borderId="31" xfId="1" applyNumberFormat="1" applyFont="1" applyFill="1" applyBorder="1" applyAlignment="1">
      <alignment horizontal="center"/>
    </xf>
    <xf numFmtId="0" fontId="9" fillId="33" borderId="22" xfId="1" applyFont="1" applyFill="1" applyBorder="1" applyAlignment="1">
      <alignment horizontal="center"/>
    </xf>
    <xf numFmtId="0" fontId="9" fillId="33" borderId="5" xfId="1" applyFont="1" applyFill="1" applyBorder="1" applyAlignment="1">
      <alignment horizontal="center"/>
    </xf>
    <xf numFmtId="0" fontId="9" fillId="33" borderId="23" xfId="1" applyFont="1" applyFill="1" applyBorder="1" applyAlignment="1">
      <alignment horizontal="center"/>
    </xf>
    <xf numFmtId="0" fontId="9" fillId="0" borderId="30" xfId="1" applyFont="1" applyBorder="1"/>
    <xf numFmtId="0" fontId="9" fillId="0" borderId="6" xfId="1" applyFont="1" applyBorder="1"/>
    <xf numFmtId="0" fontId="9" fillId="0" borderId="31" xfId="1" applyFont="1" applyBorder="1"/>
    <xf numFmtId="0" fontId="10" fillId="0" borderId="30" xfId="1" applyFont="1" applyBorder="1"/>
    <xf numFmtId="0" fontId="10" fillId="0" borderId="6" xfId="1" applyFont="1" applyBorder="1"/>
    <xf numFmtId="0" fontId="10" fillId="0" borderId="31" xfId="1" applyFont="1" applyBorder="1"/>
    <xf numFmtId="0" fontId="13" fillId="0" borderId="30" xfId="1" applyFont="1" applyBorder="1"/>
    <xf numFmtId="0" fontId="13" fillId="0" borderId="6" xfId="1" applyFont="1" applyBorder="1"/>
    <xf numFmtId="0" fontId="13" fillId="0" borderId="31" xfId="1" applyFont="1" applyBorder="1"/>
    <xf numFmtId="0" fontId="9" fillId="33" borderId="22" xfId="1" applyFont="1" applyFill="1" applyBorder="1" applyAlignment="1">
      <alignment horizontal="center" vertical="center"/>
    </xf>
    <xf numFmtId="0" fontId="9" fillId="33" borderId="5" xfId="1" applyFont="1" applyFill="1" applyBorder="1" applyAlignment="1">
      <alignment horizontal="center" vertical="center"/>
    </xf>
    <xf numFmtId="0" fontId="9" fillId="33" borderId="23" xfId="1" applyFont="1" applyFill="1" applyBorder="1" applyAlignment="1">
      <alignment horizontal="center" vertical="center"/>
    </xf>
    <xf numFmtId="0" fontId="9" fillId="0" borderId="40" xfId="1" applyFont="1" applyBorder="1"/>
    <xf numFmtId="0" fontId="9" fillId="0" borderId="41" xfId="1" applyFont="1" applyBorder="1"/>
    <xf numFmtId="0" fontId="9" fillId="0" borderId="45" xfId="1" applyFont="1" applyBorder="1"/>
    <xf numFmtId="0" fontId="9" fillId="33" borderId="53" xfId="1" applyFont="1" applyFill="1" applyBorder="1" applyAlignment="1">
      <alignment wrapText="1"/>
    </xf>
    <xf numFmtId="0" fontId="9" fillId="33" borderId="78" xfId="1" applyFont="1" applyFill="1" applyBorder="1" applyAlignment="1">
      <alignment wrapText="1"/>
    </xf>
    <xf numFmtId="0" fontId="9" fillId="35" borderId="22" xfId="1" applyFont="1" applyFill="1" applyBorder="1" applyAlignment="1">
      <alignment horizontal="center" vertical="center"/>
    </xf>
    <xf numFmtId="0" fontId="9" fillId="35" borderId="5" xfId="1" applyFont="1" applyFill="1" applyBorder="1" applyAlignment="1">
      <alignment horizontal="center" vertical="center"/>
    </xf>
    <xf numFmtId="0" fontId="9" fillId="35" borderId="23" xfId="1" applyFont="1" applyFill="1" applyBorder="1" applyAlignment="1">
      <alignment horizontal="center" vertical="center"/>
    </xf>
    <xf numFmtId="0" fontId="9" fillId="0" borderId="0" xfId="1" applyFont="1" applyFill="1" applyAlignment="1">
      <alignment horizontal="center"/>
    </xf>
    <xf numFmtId="0" fontId="13" fillId="0" borderId="33" xfId="1" applyFont="1" applyBorder="1"/>
    <xf numFmtId="0" fontId="9" fillId="0" borderId="46" xfId="1" applyFont="1" applyFill="1" applyBorder="1" applyAlignment="1">
      <alignment vertical="center" wrapText="1"/>
    </xf>
    <xf numFmtId="0" fontId="9" fillId="0" borderId="8" xfId="1" applyFont="1" applyFill="1" applyBorder="1" applyAlignment="1">
      <alignment vertical="center" wrapText="1"/>
    </xf>
    <xf numFmtId="0" fontId="9" fillId="0" borderId="47" xfId="1" applyFont="1" applyFill="1" applyBorder="1" applyAlignment="1">
      <alignment vertical="center" wrapText="1"/>
    </xf>
    <xf numFmtId="0" fontId="10" fillId="0" borderId="36" xfId="1" applyFont="1" applyBorder="1" applyAlignment="1">
      <alignment horizontal="left"/>
    </xf>
    <xf numFmtId="0" fontId="10" fillId="0" borderId="37" xfId="1" applyFont="1" applyBorder="1" applyAlignment="1">
      <alignment horizontal="left"/>
    </xf>
    <xf numFmtId="0" fontId="83" fillId="0" borderId="74" xfId="0" applyFont="1" applyFill="1" applyBorder="1" applyAlignment="1" applyProtection="1">
      <alignment horizontal="left" vertical="center" wrapText="1"/>
      <protection hidden="1"/>
    </xf>
    <xf numFmtId="0" fontId="83" fillId="0" borderId="6" xfId="0" applyFont="1" applyFill="1" applyBorder="1" applyAlignment="1" applyProtection="1">
      <alignment horizontal="left" vertical="center" wrapText="1"/>
      <protection hidden="1"/>
    </xf>
    <xf numFmtId="0" fontId="83" fillId="0" borderId="85" xfId="0" applyFont="1" applyFill="1" applyBorder="1" applyAlignment="1" applyProtection="1">
      <alignment horizontal="left" vertical="center" wrapText="1"/>
      <protection hidden="1"/>
    </xf>
    <xf numFmtId="0" fontId="85" fillId="0" borderId="74" xfId="0" applyFont="1" applyBorder="1" applyAlignment="1" applyProtection="1">
      <alignment horizontal="center" vertical="center" wrapText="1"/>
      <protection hidden="1"/>
    </xf>
    <xf numFmtId="0" fontId="85" fillId="0" borderId="6" xfId="0" applyFont="1" applyBorder="1" applyAlignment="1" applyProtection="1">
      <alignment horizontal="center" vertical="center" wrapText="1"/>
      <protection hidden="1"/>
    </xf>
    <xf numFmtId="0" fontId="85" fillId="0" borderId="85" xfId="0" applyFont="1" applyBorder="1" applyAlignment="1" applyProtection="1">
      <alignment horizontal="center" vertical="center" wrapText="1"/>
      <protection hidden="1"/>
    </xf>
    <xf numFmtId="0" fontId="83" fillId="0" borderId="74" xfId="0" applyFont="1" applyBorder="1" applyAlignment="1" applyProtection="1">
      <alignment horizontal="left" vertical="center" wrapText="1"/>
      <protection hidden="1"/>
    </xf>
    <xf numFmtId="0" fontId="83" fillId="0" borderId="6" xfId="0" applyFont="1" applyBorder="1" applyAlignment="1" applyProtection="1">
      <alignment horizontal="left" vertical="center" wrapText="1"/>
      <protection hidden="1"/>
    </xf>
    <xf numFmtId="0" fontId="83" fillId="0" borderId="85" xfId="0" applyFont="1" applyBorder="1" applyAlignment="1" applyProtection="1">
      <alignment horizontal="left" vertical="center" wrapText="1"/>
      <protection hidden="1"/>
    </xf>
    <xf numFmtId="0" fontId="0" fillId="0" borderId="74" xfId="0" applyBorder="1" applyAlignment="1" applyProtection="1">
      <alignment horizontal="left" vertical="center" wrapText="1"/>
      <protection hidden="1"/>
    </xf>
    <xf numFmtId="0" fontId="0" fillId="0" borderId="6" xfId="0" applyBorder="1" applyAlignment="1" applyProtection="1">
      <alignment horizontal="left" vertical="center" wrapText="1"/>
      <protection hidden="1"/>
    </xf>
    <xf numFmtId="0" fontId="0" fillId="0" borderId="85" xfId="0" applyBorder="1" applyAlignment="1" applyProtection="1">
      <alignment horizontal="left" vertical="center" wrapText="1"/>
      <protection hidden="1"/>
    </xf>
    <xf numFmtId="0" fontId="94" fillId="0" borderId="0" xfId="0" applyFont="1" applyAlignment="1">
      <alignment horizontal="left" wrapText="1"/>
    </xf>
    <xf numFmtId="49" fontId="85" fillId="0" borderId="1" xfId="0" applyNumberFormat="1" applyFont="1" applyBorder="1" applyAlignment="1">
      <alignment horizontal="center" vertical="center"/>
    </xf>
    <xf numFmtId="41" fontId="93" fillId="0" borderId="8" xfId="461" applyFont="1" applyBorder="1" applyAlignment="1" applyProtection="1">
      <alignment horizontal="center"/>
    </xf>
    <xf numFmtId="49" fontId="83" fillId="0" borderId="1" xfId="461" applyNumberFormat="1" applyFont="1" applyBorder="1" applyAlignment="1" applyProtection="1">
      <alignment horizontal="left" vertical="top" wrapText="1"/>
    </xf>
    <xf numFmtId="0" fontId="92" fillId="36" borderId="1" xfId="0" applyFont="1" applyFill="1" applyBorder="1" applyAlignment="1">
      <alignment horizontal="center" vertical="center" wrapText="1"/>
    </xf>
    <xf numFmtId="0" fontId="90" fillId="36" borderId="1" xfId="0" applyFont="1" applyFill="1" applyBorder="1" applyAlignment="1">
      <alignment horizontal="center" vertical="center"/>
    </xf>
    <xf numFmtId="0" fontId="85" fillId="36" borderId="1" xfId="0" applyFont="1" applyFill="1" applyBorder="1" applyAlignment="1">
      <alignment horizontal="center" vertical="center" wrapText="1"/>
    </xf>
    <xf numFmtId="0" fontId="85" fillId="36" borderId="1" xfId="0" applyFont="1" applyFill="1" applyBorder="1" applyAlignment="1">
      <alignment horizontal="center" vertical="center"/>
    </xf>
    <xf numFmtId="0" fontId="95" fillId="36" borderId="1" xfId="0" applyFont="1" applyFill="1" applyBorder="1" applyAlignment="1">
      <alignment horizontal="center" vertical="center" wrapText="1"/>
    </xf>
    <xf numFmtId="0" fontId="95" fillId="36" borderId="74" xfId="0" applyFont="1" applyFill="1" applyBorder="1" applyAlignment="1">
      <alignment horizontal="center" vertical="center"/>
    </xf>
    <xf numFmtId="194" fontId="85" fillId="36" borderId="74" xfId="0" applyNumberFormat="1" applyFont="1" applyFill="1" applyBorder="1" applyAlignment="1">
      <alignment horizontal="center" vertical="center"/>
    </xf>
    <xf numFmtId="194" fontId="85" fillId="36" borderId="6" xfId="0" applyNumberFormat="1" applyFont="1" applyFill="1" applyBorder="1" applyAlignment="1">
      <alignment horizontal="center" vertical="center"/>
    </xf>
    <xf numFmtId="194" fontId="85" fillId="36" borderId="85" xfId="0" applyNumberFormat="1" applyFont="1" applyFill="1" applyBorder="1" applyAlignment="1">
      <alignment horizontal="center" vertical="center"/>
    </xf>
    <xf numFmtId="2" fontId="79" fillId="0" borderId="91" xfId="463" applyNumberFormat="1" applyFont="1" applyFill="1" applyBorder="1" applyAlignment="1" applyProtection="1">
      <alignment horizontal="center" vertical="center" wrapText="1"/>
      <protection hidden="1"/>
    </xf>
    <xf numFmtId="2" fontId="79" fillId="0" borderId="5" xfId="463" applyNumberFormat="1" applyFont="1" applyFill="1" applyBorder="1" applyAlignment="1" applyProtection="1">
      <alignment horizontal="center" vertical="center" wrapText="1"/>
      <protection hidden="1"/>
    </xf>
    <xf numFmtId="2" fontId="79" fillId="0" borderId="23" xfId="463" applyNumberFormat="1" applyFont="1" applyFill="1" applyBorder="1" applyAlignment="1" applyProtection="1">
      <alignment horizontal="center" vertical="center" wrapText="1"/>
      <protection hidden="1"/>
    </xf>
    <xf numFmtId="2" fontId="20" fillId="0" borderId="63" xfId="463" applyNumberFormat="1" applyFont="1" applyFill="1" applyBorder="1" applyAlignment="1" applyProtection="1">
      <alignment vertical="center" wrapText="1"/>
      <protection hidden="1"/>
    </xf>
    <xf numFmtId="2" fontId="20" fillId="0" borderId="59" xfId="463" applyNumberFormat="1" applyFont="1" applyFill="1" applyBorder="1" applyAlignment="1" applyProtection="1">
      <alignment vertical="center" wrapText="1"/>
      <protection hidden="1"/>
    </xf>
    <xf numFmtId="2" fontId="20" fillId="0" borderId="60" xfId="463" applyNumberFormat="1" applyFont="1" applyFill="1" applyBorder="1" applyAlignment="1" applyProtection="1">
      <alignment vertical="center" wrapText="1"/>
      <protection hidden="1"/>
    </xf>
    <xf numFmtId="0" fontId="83" fillId="0" borderId="59" xfId="0" applyFont="1" applyBorder="1" applyAlignment="1" applyProtection="1">
      <alignment horizontal="center"/>
      <protection hidden="1"/>
    </xf>
    <xf numFmtId="0" fontId="83" fillId="0" borderId="60" xfId="0" applyFont="1" applyBorder="1" applyAlignment="1" applyProtection="1">
      <alignment horizontal="center"/>
      <protection hidden="1"/>
    </xf>
    <xf numFmtId="2" fontId="20" fillId="0" borderId="50" xfId="463" applyNumberFormat="1" applyFont="1" applyFill="1" applyBorder="1" applyAlignment="1" applyProtection="1">
      <alignment vertical="center" wrapText="1"/>
      <protection hidden="1"/>
    </xf>
    <xf numFmtId="2" fontId="20" fillId="0" borderId="1" xfId="463" applyNumberFormat="1" applyFont="1" applyFill="1" applyBorder="1" applyAlignment="1" applyProtection="1">
      <alignment vertical="center" wrapText="1"/>
      <protection hidden="1"/>
    </xf>
    <xf numFmtId="2" fontId="20" fillId="0" borderId="55" xfId="463" applyNumberFormat="1" applyFont="1" applyFill="1" applyBorder="1" applyAlignment="1" applyProtection="1">
      <alignment vertical="center" wrapText="1"/>
      <protection hidden="1"/>
    </xf>
    <xf numFmtId="0" fontId="83" fillId="0" borderId="1" xfId="0" applyFont="1" applyBorder="1" applyAlignment="1" applyProtection="1">
      <alignment horizontal="center"/>
      <protection hidden="1"/>
    </xf>
    <xf numFmtId="0" fontId="83" fillId="0" borderId="55" xfId="0" applyFont="1" applyBorder="1" applyAlignment="1" applyProtection="1">
      <alignment horizontal="center"/>
      <protection hidden="1"/>
    </xf>
    <xf numFmtId="2" fontId="20" fillId="0" borderId="64" xfId="463" applyNumberFormat="1" applyFont="1" applyFill="1" applyBorder="1" applyAlignment="1" applyProtection="1">
      <alignment vertical="center" wrapText="1"/>
      <protection hidden="1"/>
    </xf>
    <xf numFmtId="2" fontId="20" fillId="0" borderId="65" xfId="463" applyNumberFormat="1" applyFont="1" applyFill="1" applyBorder="1" applyAlignment="1" applyProtection="1">
      <alignment vertical="center" wrapText="1"/>
      <protection hidden="1"/>
    </xf>
    <xf numFmtId="2" fontId="20" fillId="0" borderId="66" xfId="463" applyNumberFormat="1" applyFont="1" applyFill="1" applyBorder="1" applyAlignment="1" applyProtection="1">
      <alignment vertical="center" wrapText="1"/>
      <protection hidden="1"/>
    </xf>
    <xf numFmtId="0" fontId="83" fillId="0" borderId="65" xfId="0" applyFont="1" applyBorder="1" applyAlignment="1" applyProtection="1">
      <alignment horizontal="center"/>
      <protection hidden="1"/>
    </xf>
    <xf numFmtId="0" fontId="83" fillId="0" borderId="66" xfId="0" applyFont="1" applyBorder="1" applyAlignment="1" applyProtection="1">
      <alignment horizontal="center"/>
      <protection hidden="1"/>
    </xf>
    <xf numFmtId="1" fontId="87" fillId="38" borderId="56" xfId="0" applyNumberFormat="1" applyFont="1" applyFill="1" applyBorder="1" applyAlignment="1" applyProtection="1">
      <alignment horizontal="center" wrapText="1"/>
      <protection locked="0"/>
    </xf>
    <xf numFmtId="0" fontId="87" fillId="38" borderId="57" xfId="0" applyFont="1" applyFill="1" applyBorder="1" applyAlignment="1" applyProtection="1">
      <alignment horizontal="center" wrapText="1"/>
      <protection locked="0"/>
    </xf>
    <xf numFmtId="0" fontId="87" fillId="38" borderId="58" xfId="0" applyFont="1" applyFill="1" applyBorder="1" applyAlignment="1" applyProtection="1">
      <alignment horizontal="center" wrapText="1"/>
      <protection locked="0"/>
    </xf>
    <xf numFmtId="0" fontId="85" fillId="0" borderId="53" xfId="0" applyFont="1" applyBorder="1" applyAlignment="1" applyProtection="1">
      <alignment horizontal="left" wrapText="1"/>
    </xf>
    <xf numFmtId="0" fontId="85" fillId="0" borderId="78" xfId="0" applyFont="1" applyBorder="1" applyAlignment="1" applyProtection="1">
      <alignment horizontal="left" wrapText="1"/>
    </xf>
    <xf numFmtId="0" fontId="85" fillId="0" borderId="80" xfId="0" applyFont="1" applyBorder="1" applyAlignment="1" applyProtection="1">
      <alignment horizontal="left" wrapText="1"/>
    </xf>
    <xf numFmtId="0" fontId="85" fillId="0" borderId="30" xfId="0" applyFont="1" applyBorder="1" applyAlignment="1" applyProtection="1">
      <alignment horizontal="left" vertical="center" wrapText="1"/>
    </xf>
    <xf numFmtId="0" fontId="85" fillId="0" borderId="6" xfId="0" applyFont="1" applyBorder="1" applyAlignment="1" applyProtection="1">
      <alignment horizontal="left" vertical="center" wrapText="1"/>
    </xf>
    <xf numFmtId="0" fontId="85" fillId="0" borderId="31" xfId="0" applyFont="1" applyBorder="1" applyAlignment="1" applyProtection="1">
      <alignment horizontal="left" vertical="center" wrapText="1"/>
    </xf>
    <xf numFmtId="0" fontId="85" fillId="0" borderId="36" xfId="0" applyFont="1" applyBorder="1" applyAlignment="1" applyProtection="1">
      <alignment horizontal="left" wrapText="1"/>
    </xf>
    <xf numFmtId="0" fontId="85" fillId="0" borderId="37" xfId="0" applyFont="1" applyBorder="1" applyAlignment="1" applyProtection="1">
      <alignment horizontal="left" wrapText="1"/>
    </xf>
    <xf numFmtId="0" fontId="85" fillId="0" borderId="38" xfId="0" applyFont="1" applyBorder="1" applyAlignment="1" applyProtection="1">
      <alignment horizontal="left" wrapText="1"/>
    </xf>
    <xf numFmtId="0" fontId="85" fillId="0" borderId="91" xfId="0" applyFont="1" applyBorder="1" applyAlignment="1">
      <alignment horizontal="center" vertical="center" wrapText="1"/>
    </xf>
    <xf numFmtId="0" fontId="85" fillId="0" borderId="5" xfId="0" applyFont="1" applyBorder="1" applyAlignment="1">
      <alignment horizontal="center" vertical="center" wrapText="1"/>
    </xf>
    <xf numFmtId="0" fontId="85" fillId="0" borderId="23" xfId="0" applyFont="1" applyBorder="1" applyAlignment="1">
      <alignment horizontal="center" vertical="center" wrapText="1"/>
    </xf>
    <xf numFmtId="0" fontId="85" fillId="0" borderId="91" xfId="0" applyFont="1" applyBorder="1" applyAlignment="1" applyProtection="1">
      <alignment horizontal="center" vertical="center" wrapText="1"/>
      <protection hidden="1"/>
    </xf>
    <xf numFmtId="0" fontId="85" fillId="0" borderId="23" xfId="0" applyFont="1" applyBorder="1" applyAlignment="1" applyProtection="1">
      <alignment horizontal="center" vertical="center" wrapText="1"/>
      <protection hidden="1"/>
    </xf>
    <xf numFmtId="2" fontId="87" fillId="37" borderId="63" xfId="0" applyNumberFormat="1" applyFont="1" applyFill="1" applyBorder="1" applyAlignment="1" applyProtection="1">
      <alignment horizontal="center" wrapText="1"/>
      <protection locked="0"/>
    </xf>
    <xf numFmtId="0" fontId="87" fillId="37" borderId="59" xfId="0" applyFont="1" applyFill="1" applyBorder="1" applyAlignment="1" applyProtection="1">
      <alignment horizontal="center" wrapText="1"/>
      <protection locked="0"/>
    </xf>
    <xf numFmtId="0" fontId="87" fillId="37" borderId="60" xfId="0" applyFont="1" applyFill="1" applyBorder="1" applyAlignment="1" applyProtection="1">
      <alignment horizontal="center" wrapText="1"/>
      <protection locked="0"/>
    </xf>
    <xf numFmtId="41" fontId="87" fillId="0" borderId="32" xfId="0" applyNumberFormat="1" applyFont="1" applyBorder="1" applyAlignment="1" applyProtection="1">
      <alignment horizontal="center" vertical="center" wrapText="1"/>
      <protection locked="0"/>
    </xf>
    <xf numFmtId="0" fontId="87" fillId="0" borderId="33" xfId="0" applyFont="1" applyBorder="1" applyAlignment="1" applyProtection="1">
      <alignment horizontal="center" vertical="center" wrapText="1"/>
      <protection locked="0"/>
    </xf>
    <xf numFmtId="0" fontId="87" fillId="0" borderId="34" xfId="0" applyFont="1" applyBorder="1" applyAlignment="1" applyProtection="1">
      <alignment horizontal="center" vertical="center" wrapText="1"/>
      <protection locked="0"/>
    </xf>
    <xf numFmtId="2" fontId="20" fillId="0" borderId="73" xfId="463" applyNumberFormat="1" applyFont="1" applyFill="1" applyBorder="1" applyAlignment="1" applyProtection="1">
      <alignment vertical="center" wrapText="1"/>
      <protection hidden="1"/>
    </xf>
    <xf numFmtId="2" fontId="20" fillId="0" borderId="74" xfId="463" applyNumberFormat="1" applyFont="1" applyFill="1" applyBorder="1" applyAlignment="1" applyProtection="1">
      <alignment vertical="center" wrapText="1"/>
      <protection hidden="1"/>
    </xf>
    <xf numFmtId="0" fontId="83" fillId="0" borderId="67" xfId="0" applyFont="1" applyBorder="1" applyAlignment="1" applyProtection="1">
      <alignment horizontal="center"/>
      <protection hidden="1"/>
    </xf>
    <xf numFmtId="0" fontId="83" fillId="0" borderId="68" xfId="0" applyFont="1" applyBorder="1" applyAlignment="1" applyProtection="1">
      <alignment horizontal="center"/>
      <protection hidden="1"/>
    </xf>
    <xf numFmtId="2" fontId="20" fillId="0" borderId="57" xfId="463" applyNumberFormat="1" applyFont="1" applyFill="1" applyBorder="1" applyAlignment="1" applyProtection="1">
      <alignment vertical="center" wrapText="1"/>
      <protection hidden="1"/>
    </xf>
    <xf numFmtId="2" fontId="20" fillId="0" borderId="75" xfId="463" applyNumberFormat="1" applyFont="1" applyFill="1" applyBorder="1" applyAlignment="1" applyProtection="1">
      <alignment vertical="center" wrapText="1"/>
      <protection hidden="1"/>
    </xf>
    <xf numFmtId="0" fontId="83" fillId="0" borderId="77" xfId="0" applyFont="1" applyBorder="1" applyAlignment="1" applyProtection="1">
      <alignment horizontal="center"/>
      <protection hidden="1"/>
    </xf>
    <xf numFmtId="0" fontId="83" fillId="0" borderId="94" xfId="0" applyFont="1" applyBorder="1" applyAlignment="1" applyProtection="1">
      <alignment horizontal="center"/>
      <protection hidden="1"/>
    </xf>
    <xf numFmtId="2" fontId="20" fillId="0" borderId="67" xfId="463" applyNumberFormat="1" applyFont="1" applyFill="1" applyBorder="1" applyAlignment="1" applyProtection="1">
      <alignment vertical="center" wrapText="1"/>
      <protection hidden="1"/>
    </xf>
    <xf numFmtId="2" fontId="20" fillId="0" borderId="81" xfId="463" applyNumberFormat="1" applyFont="1" applyFill="1" applyBorder="1" applyAlignment="1" applyProtection="1">
      <alignment vertical="center" wrapText="1"/>
      <protection hidden="1"/>
    </xf>
    <xf numFmtId="2" fontId="20" fillId="0" borderId="87" xfId="463" applyNumberFormat="1" applyFont="1" applyFill="1" applyBorder="1" applyAlignment="1" applyProtection="1">
      <alignment vertical="center" wrapText="1"/>
      <protection hidden="1"/>
    </xf>
    <xf numFmtId="0" fontId="83" fillId="0" borderId="21" xfId="0" applyFont="1" applyBorder="1" applyAlignment="1" applyProtection="1">
      <alignment horizontal="center"/>
      <protection hidden="1"/>
    </xf>
    <xf numFmtId="0" fontId="83" fillId="0" borderId="93" xfId="0" applyFont="1" applyBorder="1" applyAlignment="1" applyProtection="1">
      <alignment horizontal="center"/>
      <protection hidden="1"/>
    </xf>
    <xf numFmtId="0" fontId="83" fillId="0" borderId="57" xfId="0" applyFont="1" applyBorder="1" applyAlignment="1" applyProtection="1">
      <alignment horizontal="center"/>
      <protection hidden="1"/>
    </xf>
    <xf numFmtId="0" fontId="83" fillId="0" borderId="58" xfId="0" applyFont="1" applyBorder="1" applyAlignment="1" applyProtection="1">
      <alignment horizontal="center"/>
      <protection hidden="1"/>
    </xf>
    <xf numFmtId="0" fontId="83" fillId="0" borderId="40" xfId="0" applyFont="1" applyBorder="1" applyAlignment="1" applyProtection="1">
      <alignment horizontal="center" vertical="center" wrapText="1"/>
      <protection hidden="1"/>
    </xf>
    <xf numFmtId="2" fontId="20" fillId="0" borderId="99" xfId="463" applyNumberFormat="1" applyFont="1" applyBorder="1" applyAlignment="1" applyProtection="1">
      <alignment horizontal="left" vertical="top" wrapText="1"/>
      <protection hidden="1"/>
    </xf>
    <xf numFmtId="2" fontId="20" fillId="0" borderId="104" xfId="463" applyNumberFormat="1" applyFont="1" applyBorder="1" applyAlignment="1" applyProtection="1">
      <alignment horizontal="left" vertical="top" wrapText="1"/>
      <protection hidden="1"/>
    </xf>
    <xf numFmtId="2" fontId="20" fillId="0" borderId="105" xfId="463" applyNumberFormat="1" applyFont="1" applyBorder="1" applyAlignment="1" applyProtection="1">
      <alignment horizontal="left" vertical="top" wrapText="1"/>
      <protection hidden="1"/>
    </xf>
    <xf numFmtId="14" fontId="83" fillId="0" borderId="69" xfId="0" applyNumberFormat="1" applyFont="1" applyBorder="1" applyAlignment="1" applyProtection="1">
      <alignment horizontal="center" vertical="center" wrapText="1"/>
      <protection hidden="1"/>
    </xf>
    <xf numFmtId="14" fontId="83" fillId="0" borderId="106" xfId="0" applyNumberFormat="1" applyFont="1" applyBorder="1" applyAlignment="1" applyProtection="1">
      <alignment horizontal="center" vertical="center" wrapText="1"/>
      <protection hidden="1"/>
    </xf>
    <xf numFmtId="14" fontId="83" fillId="0" borderId="76" xfId="0" applyNumberFormat="1" applyFont="1" applyBorder="1" applyAlignment="1" applyProtection="1">
      <alignment horizontal="center" vertical="center" wrapText="1"/>
      <protection hidden="1"/>
    </xf>
    <xf numFmtId="173" fontId="83" fillId="0" borderId="71" xfId="0" applyNumberFormat="1" applyFont="1" applyBorder="1" applyAlignment="1" applyProtection="1">
      <alignment horizontal="center" vertical="center" wrapText="1"/>
      <protection hidden="1"/>
    </xf>
    <xf numFmtId="173" fontId="83" fillId="0" borderId="21" xfId="0" applyNumberFormat="1" applyFont="1" applyBorder="1" applyAlignment="1" applyProtection="1">
      <alignment horizontal="center" vertical="center" wrapText="1"/>
      <protection hidden="1"/>
    </xf>
    <xf numFmtId="173" fontId="83" fillId="0" borderId="67" xfId="0" applyNumberFormat="1" applyFont="1" applyBorder="1" applyAlignment="1" applyProtection="1">
      <alignment horizontal="center" vertical="center" wrapText="1"/>
      <protection hidden="1"/>
    </xf>
    <xf numFmtId="194" fontId="83" fillId="0" borderId="71" xfId="0" applyNumberFormat="1" applyFont="1" applyBorder="1" applyAlignment="1" applyProtection="1">
      <alignment horizontal="center" vertical="center" wrapText="1"/>
      <protection hidden="1"/>
    </xf>
    <xf numFmtId="194" fontId="83" fillId="0" borderId="21" xfId="0" applyNumberFormat="1" applyFont="1" applyBorder="1" applyAlignment="1" applyProtection="1">
      <alignment horizontal="center" vertical="center" wrapText="1"/>
      <protection hidden="1"/>
    </xf>
    <xf numFmtId="194" fontId="83" fillId="0" borderId="67" xfId="0" applyNumberFormat="1" applyFont="1" applyBorder="1" applyAlignment="1" applyProtection="1">
      <alignment horizontal="center" vertical="center" wrapText="1"/>
      <protection hidden="1"/>
    </xf>
  </cellXfs>
  <cellStyles count="517">
    <cellStyle name="%" xfId="1"/>
    <cellStyle name="% 3" xfId="469"/>
    <cellStyle name="?…‹?ђO‚e_laroux" xfId="2"/>
    <cellStyle name="]_x000d__x000a_Zoomed=1_x000d__x000a_Row=0_x000d__x000a_Column=0_x000d__x000a_Height=0_x000d__x000a_Width=0_x000d__x000a_FontName=FoxFont_x000d__x000a_FontStyle=0_x000d__x000a_FontSize=9_x000d__x000a_PrtFontName=FoxPrin" xfId="467"/>
    <cellStyle name="_~9006633" xfId="3"/>
    <cellStyle name="_~9392030" xfId="4"/>
    <cellStyle name="_2231" xfId="5"/>
    <cellStyle name="_31-34-сметы" xfId="6"/>
    <cellStyle name="_5600 ККВ РНПК рф по Аморт НУ" xfId="7"/>
    <cellStyle name="_5600 ККВ РНПК рф по ОС" xfId="8"/>
    <cellStyle name="_5800 ККВ РНПК РФ по КапВложениям" xfId="9"/>
    <cellStyle name="_80-й счет Аудиторам" xfId="10"/>
    <cellStyle name="_Cost forms - presentation2" xfId="11"/>
    <cellStyle name="_FFF" xfId="12"/>
    <cellStyle name="_FFF_Capex-new" xfId="13"/>
    <cellStyle name="_FFF_Financial Plan - final_2" xfId="14"/>
    <cellStyle name="_FFF_Form 01(MB)" xfId="15"/>
    <cellStyle name="_FFF_Links_NK" xfId="16"/>
    <cellStyle name="_FFF_N20_5" xfId="17"/>
    <cellStyle name="_FFF_N20_6" xfId="18"/>
    <cellStyle name="_FFF_New Form10_2" xfId="19"/>
    <cellStyle name="_FFF_Nsi" xfId="20"/>
    <cellStyle name="_FFF_Nsi - last version" xfId="21"/>
    <cellStyle name="_FFF_Nsi - last version for programming" xfId="22"/>
    <cellStyle name="_FFF_Nsi - next_last version" xfId="23"/>
    <cellStyle name="_FFF_Nsi - plan - final" xfId="24"/>
    <cellStyle name="_FFF_Nsi -super_ last version" xfId="25"/>
    <cellStyle name="_FFF_Nsi(2)" xfId="26"/>
    <cellStyle name="_FFF_Nsi_1" xfId="27"/>
    <cellStyle name="_FFF_Nsi_139" xfId="28"/>
    <cellStyle name="_FFF_Nsi_140" xfId="29"/>
    <cellStyle name="_FFF_Nsi_140(Зах)" xfId="30"/>
    <cellStyle name="_FFF_Nsi_140_mod" xfId="31"/>
    <cellStyle name="_FFF_Nsi_158" xfId="32"/>
    <cellStyle name="_FFF_Nsi_Express" xfId="33"/>
    <cellStyle name="_FFF_Nsi_Jan1" xfId="34"/>
    <cellStyle name="_FFF_Nsi_test" xfId="35"/>
    <cellStyle name="_FFF_Nsi2" xfId="36"/>
    <cellStyle name="_FFF_Nsi-Services" xfId="37"/>
    <cellStyle name="_FFF_P&amp;L" xfId="38"/>
    <cellStyle name="_FFF_S0400" xfId="39"/>
    <cellStyle name="_FFF_S13001" xfId="40"/>
    <cellStyle name="_FFF_Sheet1" xfId="41"/>
    <cellStyle name="_FFF_sofi - plan_AP270202ii" xfId="42"/>
    <cellStyle name="_FFF_sofi - plan_AP270202iii" xfId="43"/>
    <cellStyle name="_FFF_sofi - plan_AP270202iv" xfId="44"/>
    <cellStyle name="_FFF_Sofi vs Sobi" xfId="45"/>
    <cellStyle name="_FFF_Sofi_PBD 27-11-01" xfId="46"/>
    <cellStyle name="_FFF_SOFI_TEPs_AOK_130902" xfId="47"/>
    <cellStyle name="_FFF_Sofi145a" xfId="48"/>
    <cellStyle name="_FFF_Sofi153" xfId="49"/>
    <cellStyle name="_FFF_Summary" xfId="50"/>
    <cellStyle name="_FFF_SXXXX_Express_c Links" xfId="51"/>
    <cellStyle name="_FFF_Tax_form_1кв_3" xfId="52"/>
    <cellStyle name="_FFF_test_11" xfId="53"/>
    <cellStyle name="_FFF_БКЭ" xfId="54"/>
    <cellStyle name="_FFF_для вставки в пакет за 2001" xfId="55"/>
    <cellStyle name="_FFF_дляГалиныВ" xfId="56"/>
    <cellStyle name="_FFF_Книга7" xfId="57"/>
    <cellStyle name="_FFF_Лист1" xfId="58"/>
    <cellStyle name="_FFF_ОСН. ДЕЯТ." xfId="59"/>
    <cellStyle name="_FFF_Подразделения" xfId="60"/>
    <cellStyle name="_FFF_Список тиражирования" xfId="61"/>
    <cellStyle name="_FFF_Форма 12 last" xfId="62"/>
    <cellStyle name="_FIN2001" xfId="63"/>
    <cellStyle name="_Final_Book_010301" xfId="64"/>
    <cellStyle name="_Final_Book_010301_Capex-new" xfId="65"/>
    <cellStyle name="_Final_Book_010301_Financial Plan - final_2" xfId="66"/>
    <cellStyle name="_Final_Book_010301_Form 01(MB)" xfId="67"/>
    <cellStyle name="_Final_Book_010301_Links_NK" xfId="68"/>
    <cellStyle name="_Final_Book_010301_N20_5" xfId="69"/>
    <cellStyle name="_Final_Book_010301_N20_6" xfId="70"/>
    <cellStyle name="_Final_Book_010301_New Form10_2" xfId="71"/>
    <cellStyle name="_Final_Book_010301_Nsi" xfId="72"/>
    <cellStyle name="_Final_Book_010301_Nsi - last version" xfId="73"/>
    <cellStyle name="_Final_Book_010301_Nsi - last version for programming" xfId="74"/>
    <cellStyle name="_Final_Book_010301_Nsi - next_last version" xfId="75"/>
    <cellStyle name="_Final_Book_010301_Nsi - plan - final" xfId="76"/>
    <cellStyle name="_Final_Book_010301_Nsi -super_ last version" xfId="77"/>
    <cellStyle name="_Final_Book_010301_Nsi(2)" xfId="78"/>
    <cellStyle name="_Final_Book_010301_Nsi_1" xfId="79"/>
    <cellStyle name="_Final_Book_010301_Nsi_139" xfId="80"/>
    <cellStyle name="_Final_Book_010301_Nsi_140" xfId="81"/>
    <cellStyle name="_Final_Book_010301_Nsi_140(Зах)" xfId="82"/>
    <cellStyle name="_Final_Book_010301_Nsi_140_mod" xfId="83"/>
    <cellStyle name="_Final_Book_010301_Nsi_158" xfId="84"/>
    <cellStyle name="_Final_Book_010301_Nsi_Express" xfId="85"/>
    <cellStyle name="_Final_Book_010301_Nsi_Jan1" xfId="86"/>
    <cellStyle name="_Final_Book_010301_Nsi_test" xfId="87"/>
    <cellStyle name="_Final_Book_010301_Nsi2" xfId="88"/>
    <cellStyle name="_Final_Book_010301_Nsi-Services" xfId="89"/>
    <cellStyle name="_Final_Book_010301_P&amp;L" xfId="90"/>
    <cellStyle name="_Final_Book_010301_S0400" xfId="91"/>
    <cellStyle name="_Final_Book_010301_S13001" xfId="92"/>
    <cellStyle name="_Final_Book_010301_Sheet1" xfId="93"/>
    <cellStyle name="_Final_Book_010301_sofi - plan_AP270202ii" xfId="94"/>
    <cellStyle name="_Final_Book_010301_sofi - plan_AP270202iii" xfId="95"/>
    <cellStyle name="_Final_Book_010301_sofi - plan_AP270202iv" xfId="96"/>
    <cellStyle name="_Final_Book_010301_Sofi vs Sobi" xfId="97"/>
    <cellStyle name="_Final_Book_010301_Sofi_PBD 27-11-01" xfId="98"/>
    <cellStyle name="_Final_Book_010301_SOFI_TEPs_AOK_130902" xfId="99"/>
    <cellStyle name="_Final_Book_010301_Sofi145a" xfId="100"/>
    <cellStyle name="_Final_Book_010301_Sofi153" xfId="101"/>
    <cellStyle name="_Final_Book_010301_Summary" xfId="102"/>
    <cellStyle name="_Final_Book_010301_SXXXX_Express_c Links" xfId="103"/>
    <cellStyle name="_Final_Book_010301_Tax_form_1кв_3" xfId="104"/>
    <cellStyle name="_Final_Book_010301_test_11" xfId="105"/>
    <cellStyle name="_Final_Book_010301_БКЭ" xfId="106"/>
    <cellStyle name="_Final_Book_010301_для вставки в пакет за 2001" xfId="107"/>
    <cellStyle name="_Final_Book_010301_дляГалиныВ" xfId="108"/>
    <cellStyle name="_Final_Book_010301_Книга7" xfId="109"/>
    <cellStyle name="_Final_Book_010301_Лист1" xfId="110"/>
    <cellStyle name="_Final_Book_010301_ОСН. ДЕЯТ." xfId="111"/>
    <cellStyle name="_Final_Book_010301_Подразделения" xfId="112"/>
    <cellStyle name="_Final_Book_010301_Список тиражирования" xfId="113"/>
    <cellStyle name="_Final_Book_010301_Форма 12 last" xfId="114"/>
    <cellStyle name="_KPI-5" xfId="115"/>
    <cellStyle name="_KPI-5_Form 01(MB)" xfId="116"/>
    <cellStyle name="_KPI-5_Links_NK" xfId="117"/>
    <cellStyle name="_KPI-5_Nsi" xfId="118"/>
    <cellStyle name="_KPI-5_Nsi(2)" xfId="119"/>
    <cellStyle name="_KPI-5_Nsi_158" xfId="120"/>
    <cellStyle name="_KPI-5_Nsi_Express" xfId="121"/>
    <cellStyle name="_KPI-5_Nsi_test" xfId="122"/>
    <cellStyle name="_KPI-5_Nsi-Services" xfId="123"/>
    <cellStyle name="_KPI-5_S0400" xfId="124"/>
    <cellStyle name="_KPI-5_S13001" xfId="125"/>
    <cellStyle name="_KPI-5_SOFI_TEPs_AOK_130902" xfId="126"/>
    <cellStyle name="_KPI-5_SOFI_TEPs_AOK_130902_Dogovora" xfId="127"/>
    <cellStyle name="_KPI-5_SOFI_TEPs_AOK_130902_S14206_Akt_sverki" xfId="128"/>
    <cellStyle name="_KPI-5_SOFI_TEPs_AOK_130902_S14206_Akt_sverki_Договора_Express_4m2003_new" xfId="129"/>
    <cellStyle name="_KPI-5_SOFI_TEPs_AOK_130902_S15202_Akt_sverki" xfId="130"/>
    <cellStyle name="_KPI-5_SOFI_TEPs_AOK_130902_S15202_Akt_sverki_Договора_Express_4m2003_new" xfId="131"/>
    <cellStyle name="_KPI-5_SOFI_TEPs_AOK_130902_Договора_Express_4m2003_new" xfId="132"/>
    <cellStyle name="_KPI-5_SOFI_TEPs_AOK_130902_Книга1" xfId="133"/>
    <cellStyle name="_KPI-5_Sofi145a" xfId="134"/>
    <cellStyle name="_KPI-5_Sofi153" xfId="135"/>
    <cellStyle name="_KPI-5_SXXXX_Express_c Links" xfId="136"/>
    <cellStyle name="_KPI-5_test_11" xfId="137"/>
    <cellStyle name="_KPI-5_для вставки в пакет за 2001" xfId="138"/>
    <cellStyle name="_KPI-5_дляГалиныВ" xfId="139"/>
    <cellStyle name="_KPI-5_Кодификатор_расходов_10.08.04" xfId="140"/>
    <cellStyle name="_KPI-5_Лист1" xfId="141"/>
    <cellStyle name="_KPI-5_Подразделения" xfId="142"/>
    <cellStyle name="_KPI-5_Список тиражирования" xfId="143"/>
    <cellStyle name="_KPI-5_Форма 12 last" xfId="144"/>
    <cellStyle name="_New_Sofi" xfId="145"/>
    <cellStyle name="_New_Sofi_Capex-new" xfId="146"/>
    <cellStyle name="_New_Sofi_FFF" xfId="147"/>
    <cellStyle name="_New_Sofi_Financial Plan - final_2" xfId="148"/>
    <cellStyle name="_New_Sofi_Form 01(MB)" xfId="149"/>
    <cellStyle name="_New_Sofi_Links_NK" xfId="150"/>
    <cellStyle name="_New_Sofi_N20_5" xfId="151"/>
    <cellStyle name="_New_Sofi_N20_6" xfId="152"/>
    <cellStyle name="_New_Sofi_New Form10_2" xfId="153"/>
    <cellStyle name="_New_Sofi_Nsi" xfId="154"/>
    <cellStyle name="_New_Sofi_Nsi - last version" xfId="155"/>
    <cellStyle name="_New_Sofi_Nsi - last version for programming" xfId="156"/>
    <cellStyle name="_New_Sofi_Nsi - next_last version" xfId="157"/>
    <cellStyle name="_New_Sofi_Nsi - plan - final" xfId="158"/>
    <cellStyle name="_New_Sofi_Nsi -super_ last version" xfId="159"/>
    <cellStyle name="_New_Sofi_Nsi(2)" xfId="160"/>
    <cellStyle name="_New_Sofi_Nsi_1" xfId="161"/>
    <cellStyle name="_New_Sofi_Nsi_139" xfId="162"/>
    <cellStyle name="_New_Sofi_Nsi_140" xfId="163"/>
    <cellStyle name="_New_Sofi_Nsi_140(Зах)" xfId="164"/>
    <cellStyle name="_New_Sofi_Nsi_140_mod" xfId="165"/>
    <cellStyle name="_New_Sofi_Nsi_158" xfId="166"/>
    <cellStyle name="_New_Sofi_Nsi_Express" xfId="167"/>
    <cellStyle name="_New_Sofi_Nsi_Jan1" xfId="168"/>
    <cellStyle name="_New_Sofi_Nsi_test" xfId="169"/>
    <cellStyle name="_New_Sofi_Nsi2" xfId="170"/>
    <cellStyle name="_New_Sofi_Nsi-Services" xfId="171"/>
    <cellStyle name="_New_Sofi_P&amp;L" xfId="172"/>
    <cellStyle name="_New_Sofi_S0400" xfId="173"/>
    <cellStyle name="_New_Sofi_S13001" xfId="174"/>
    <cellStyle name="_New_Sofi_Sheet1" xfId="175"/>
    <cellStyle name="_New_Sofi_sofi - plan_AP270202ii" xfId="176"/>
    <cellStyle name="_New_Sofi_sofi - plan_AP270202iii" xfId="177"/>
    <cellStyle name="_New_Sofi_sofi - plan_AP270202iv" xfId="178"/>
    <cellStyle name="_New_Sofi_Sofi vs Sobi" xfId="179"/>
    <cellStyle name="_New_Sofi_Sofi_PBD 27-11-01" xfId="180"/>
    <cellStyle name="_New_Sofi_SOFI_TEPs_AOK_130902" xfId="181"/>
    <cellStyle name="_New_Sofi_Sofi145a" xfId="182"/>
    <cellStyle name="_New_Sofi_Sofi153" xfId="183"/>
    <cellStyle name="_New_Sofi_Summary" xfId="184"/>
    <cellStyle name="_New_Sofi_SXXXX_Express_c Links" xfId="185"/>
    <cellStyle name="_New_Sofi_Tax_form_1кв_3" xfId="186"/>
    <cellStyle name="_New_Sofi_test_11" xfId="187"/>
    <cellStyle name="_New_Sofi_БКЭ" xfId="188"/>
    <cellStyle name="_New_Sofi_для вставки в пакет за 2001" xfId="189"/>
    <cellStyle name="_New_Sofi_дляГалиныВ" xfId="190"/>
    <cellStyle name="_New_Sofi_Книга7" xfId="191"/>
    <cellStyle name="_New_Sofi_Лист1" xfId="192"/>
    <cellStyle name="_New_Sofi_ОСН. ДЕЯТ." xfId="193"/>
    <cellStyle name="_New_Sofi_Подразделения" xfId="194"/>
    <cellStyle name="_New_Sofi_Список тиражирования" xfId="195"/>
    <cellStyle name="_New_Sofi_Форма 12 last" xfId="196"/>
    <cellStyle name="_Nsi" xfId="197"/>
    <cellStyle name="_Real-1квартал2004" xfId="198"/>
    <cellStyle name="_S0279" xfId="199"/>
    <cellStyle name="_SMC" xfId="200"/>
    <cellStyle name="_sobi_rf_020715_blank" xfId="201"/>
    <cellStyle name="_SOFI_TEPs_AOK_130902" xfId="202"/>
    <cellStyle name="_SOFI_TEPs_AOK_130902_Dogovora" xfId="203"/>
    <cellStyle name="_SOFI_TEPs_AOK_130902_S14206_Akt_sverki" xfId="204"/>
    <cellStyle name="_SOFI_TEPs_AOK_130902_S14206_Akt_sverki_Договора_Express_4m2003_new" xfId="205"/>
    <cellStyle name="_SOFI_TEPs_AOK_130902_S15202_Akt_sverki" xfId="206"/>
    <cellStyle name="_SOFI_TEPs_AOK_130902_S15202_Akt_sverki_Договора_Express_4m2003_new" xfId="207"/>
    <cellStyle name="_SOFI_TEPs_AOK_130902_Договора_Express_4m2003_new" xfId="208"/>
    <cellStyle name="_SOFI_TEPs_AOK_130902_Книга1" xfId="209"/>
    <cellStyle name="_SvMtoOrb0910" xfId="210"/>
    <cellStyle name="_SvMtoTNG09.10" xfId="211"/>
    <cellStyle name="_WFile_RNK_0604" xfId="212"/>
    <cellStyle name="_Аудит ОС - сроки и месяч нормы ИСПРАВЛ" xfId="213"/>
    <cellStyle name="_База 0 группа за 1 полугодие 2004 г" xfId="214"/>
    <cellStyle name="_БизПланЯ" xfId="215"/>
    <cellStyle name="_БП БАВ" xfId="216"/>
    <cellStyle name="_Книга3" xfId="217"/>
    <cellStyle name="_Книга3_Capex-new" xfId="218"/>
    <cellStyle name="_Книга3_Financial Plan - final_2" xfId="219"/>
    <cellStyle name="_Книга3_Form 01(MB)" xfId="220"/>
    <cellStyle name="_Книга3_Links_NK" xfId="221"/>
    <cellStyle name="_Книга3_N20_5" xfId="222"/>
    <cellStyle name="_Книга3_N20_6" xfId="223"/>
    <cellStyle name="_Книга3_New Form10_2" xfId="224"/>
    <cellStyle name="_Книга3_Nsi" xfId="225"/>
    <cellStyle name="_Книга3_Nsi - last version" xfId="226"/>
    <cellStyle name="_Книга3_Nsi - last version for programming" xfId="227"/>
    <cellStyle name="_Книга3_Nsi - next_last version" xfId="228"/>
    <cellStyle name="_Книга3_Nsi - plan - final" xfId="229"/>
    <cellStyle name="_Книга3_Nsi -super_ last version" xfId="230"/>
    <cellStyle name="_Книга3_Nsi(2)" xfId="231"/>
    <cellStyle name="_Книга3_Nsi_1" xfId="232"/>
    <cellStyle name="_Книга3_Nsi_139" xfId="233"/>
    <cellStyle name="_Книга3_Nsi_140" xfId="234"/>
    <cellStyle name="_Книга3_Nsi_140(Зах)" xfId="235"/>
    <cellStyle name="_Книга3_Nsi_140_mod" xfId="236"/>
    <cellStyle name="_Книга3_Nsi_158" xfId="237"/>
    <cellStyle name="_Книга3_Nsi_Express" xfId="238"/>
    <cellStyle name="_Книга3_Nsi_Jan1" xfId="239"/>
    <cellStyle name="_Книга3_Nsi_test" xfId="240"/>
    <cellStyle name="_Книга3_Nsi2" xfId="241"/>
    <cellStyle name="_Книга3_Nsi-Services" xfId="242"/>
    <cellStyle name="_Книга3_P&amp;L" xfId="243"/>
    <cellStyle name="_Книга3_S0400" xfId="244"/>
    <cellStyle name="_Книга3_S13001" xfId="245"/>
    <cellStyle name="_Книга3_Sheet1" xfId="246"/>
    <cellStyle name="_Книга3_sofi - plan_AP270202ii" xfId="247"/>
    <cellStyle name="_Книга3_sofi - plan_AP270202iii" xfId="248"/>
    <cellStyle name="_Книга3_sofi - plan_AP270202iv" xfId="249"/>
    <cellStyle name="_Книга3_Sofi vs Sobi" xfId="250"/>
    <cellStyle name="_Книга3_Sofi_PBD 27-11-01" xfId="251"/>
    <cellStyle name="_Книга3_SOFI_TEPs_AOK_130902" xfId="252"/>
    <cellStyle name="_Книга3_Sofi145a" xfId="253"/>
    <cellStyle name="_Книга3_Sofi153" xfId="254"/>
    <cellStyle name="_Книга3_Summary" xfId="255"/>
    <cellStyle name="_Книга3_SXXXX_Express_c Links" xfId="256"/>
    <cellStyle name="_Книга3_Tax_form_1кв_3" xfId="257"/>
    <cellStyle name="_Книга3_test_11" xfId="258"/>
    <cellStyle name="_Книга3_БКЭ" xfId="259"/>
    <cellStyle name="_Книга3_для вставки в пакет за 2001" xfId="260"/>
    <cellStyle name="_Книга3_дляГалиныВ" xfId="261"/>
    <cellStyle name="_Книга3_Книга7" xfId="262"/>
    <cellStyle name="_Книга3_Лист1" xfId="263"/>
    <cellStyle name="_Книга3_ОСН. ДЕЯТ." xfId="264"/>
    <cellStyle name="_Книга3_Подразделения" xfId="265"/>
    <cellStyle name="_Книга3_Список тиражирования" xfId="266"/>
    <cellStyle name="_Книга3_Форма 12 last" xfId="267"/>
    <cellStyle name="_Книга7" xfId="268"/>
    <cellStyle name="_Книга7_Capex-new" xfId="269"/>
    <cellStyle name="_Книга7_Financial Plan - final_2" xfId="270"/>
    <cellStyle name="_Книга7_Form 01(MB)" xfId="271"/>
    <cellStyle name="_Книга7_Links_NK" xfId="272"/>
    <cellStyle name="_Книга7_N20_5" xfId="273"/>
    <cellStyle name="_Книга7_N20_6" xfId="274"/>
    <cellStyle name="_Книга7_New Form10_2" xfId="275"/>
    <cellStyle name="_Книга7_Nsi" xfId="276"/>
    <cellStyle name="_Книга7_Nsi - last version" xfId="277"/>
    <cellStyle name="_Книга7_Nsi - last version for programming" xfId="278"/>
    <cellStyle name="_Книга7_Nsi - next_last version" xfId="279"/>
    <cellStyle name="_Книга7_Nsi - plan - final" xfId="280"/>
    <cellStyle name="_Книга7_Nsi -super_ last version" xfId="281"/>
    <cellStyle name="_Книга7_Nsi(2)" xfId="282"/>
    <cellStyle name="_Книга7_Nsi_1" xfId="283"/>
    <cellStyle name="_Книга7_Nsi_139" xfId="284"/>
    <cellStyle name="_Книга7_Nsi_140" xfId="285"/>
    <cellStyle name="_Книга7_Nsi_140(Зах)" xfId="286"/>
    <cellStyle name="_Книга7_Nsi_140_mod" xfId="287"/>
    <cellStyle name="_Книга7_Nsi_158" xfId="288"/>
    <cellStyle name="_Книга7_Nsi_Express" xfId="289"/>
    <cellStyle name="_Книга7_Nsi_Jan1" xfId="290"/>
    <cellStyle name="_Книга7_Nsi_test" xfId="291"/>
    <cellStyle name="_Книга7_Nsi2" xfId="292"/>
    <cellStyle name="_Книга7_Nsi-Services" xfId="293"/>
    <cellStyle name="_Книга7_P&amp;L" xfId="294"/>
    <cellStyle name="_Книга7_S0400" xfId="295"/>
    <cellStyle name="_Книга7_S13001" xfId="296"/>
    <cellStyle name="_Книга7_Sheet1" xfId="297"/>
    <cellStyle name="_Книга7_sofi - plan_AP270202ii" xfId="298"/>
    <cellStyle name="_Книга7_sofi - plan_AP270202iii" xfId="299"/>
    <cellStyle name="_Книга7_sofi - plan_AP270202iv" xfId="300"/>
    <cellStyle name="_Книга7_Sofi vs Sobi" xfId="301"/>
    <cellStyle name="_Книга7_Sofi_PBD 27-11-01" xfId="302"/>
    <cellStyle name="_Книга7_SOFI_TEPs_AOK_130902" xfId="303"/>
    <cellStyle name="_Книга7_Sofi145a" xfId="304"/>
    <cellStyle name="_Книга7_Sofi153" xfId="305"/>
    <cellStyle name="_Книга7_Summary" xfId="306"/>
    <cellStyle name="_Книга7_SXXXX_Express_c Links" xfId="307"/>
    <cellStyle name="_Книга7_Tax_form_1кв_3" xfId="308"/>
    <cellStyle name="_Книга7_test_11" xfId="309"/>
    <cellStyle name="_Книга7_БКЭ" xfId="310"/>
    <cellStyle name="_Книга7_для вставки в пакет за 2001" xfId="311"/>
    <cellStyle name="_Книга7_дляГалиныВ" xfId="312"/>
    <cellStyle name="_Книга7_Книга7" xfId="313"/>
    <cellStyle name="_Книга7_Лист1" xfId="314"/>
    <cellStyle name="_Книга7_ОСН. ДЕЯТ." xfId="315"/>
    <cellStyle name="_Книга7_Подразделения" xfId="316"/>
    <cellStyle name="_Книга7_Список тиражирования" xfId="317"/>
    <cellStyle name="_Книга7_Форма 12 last" xfId="318"/>
    <cellStyle name="_Кодификатор_расходов_10.08.04" xfId="319"/>
    <cellStyle name="_Мой РФ налог на имущество Югра" xfId="320"/>
    <cellStyle name="_Налоги ННП+" xfId="321"/>
    <cellStyle name="_НВЛ отчет 07.03.04 Павлова" xfId="322"/>
    <cellStyle name="_ННП ОСКВДК" xfId="323"/>
    <cellStyle name="_Новое_оформление_файла" xfId="324"/>
    <cellStyle name="_Перечень НВЛ" xfId="325"/>
    <cellStyle name="_Программа" xfId="326"/>
    <cellStyle name="_Результаты перераспределения НВ" xfId="327"/>
    <cellStyle name="_РФ + База ОС Налог учёт" xfId="328"/>
    <cellStyle name="_Смета по элем Юникон 1 ноября" xfId="329"/>
    <cellStyle name="_СМР аудиторам" xfId="330"/>
    <cellStyle name="_Формат КВ БП НПЗ свод_new" xfId="331"/>
    <cellStyle name="_Формат КВ БП РНПК" xfId="332"/>
    <cellStyle name="_Формат целевых программ на 2003 год окончат1" xfId="333"/>
    <cellStyle name="_Юникон Налог на имущество" xfId="334"/>
    <cellStyle name="’E‰Y [0.00]_laroux" xfId="335"/>
    <cellStyle name="’E‰Y_laroux" xfId="336"/>
    <cellStyle name="•WЏЂ_laroux" xfId="337"/>
    <cellStyle name="0,00;0;" xfId="338"/>
    <cellStyle name="1Итоги" xfId="339"/>
    <cellStyle name="1Основа таблицы" xfId="340"/>
    <cellStyle name="1Подзаголовок" xfId="341"/>
    <cellStyle name="1Сложный заголовок" xfId="342"/>
    <cellStyle name="20% — акцент1" xfId="343" builtinId="30" customBuiltin="1"/>
    <cellStyle name="20% — акцент2" xfId="344" builtinId="34" customBuiltin="1"/>
    <cellStyle name="20% — акцент3" xfId="345" builtinId="38" customBuiltin="1"/>
    <cellStyle name="20% — акцент4" xfId="346" builtinId="42" customBuiltin="1"/>
    <cellStyle name="20% — акцент5" xfId="347" builtinId="46" customBuiltin="1"/>
    <cellStyle name="20% — акцент6" xfId="348" builtinId="50" customBuiltin="1"/>
    <cellStyle name="40% — акцент1" xfId="349" builtinId="31" customBuiltin="1"/>
    <cellStyle name="40% — акцент2" xfId="350" builtinId="35" customBuiltin="1"/>
    <cellStyle name="40% — акцент3" xfId="351" builtinId="39" customBuiltin="1"/>
    <cellStyle name="40% — акцент4" xfId="352" builtinId="43" customBuiltin="1"/>
    <cellStyle name="40% — акцент5" xfId="353" builtinId="47" customBuiltin="1"/>
    <cellStyle name="40% — акцент6" xfId="354" builtinId="51" customBuiltin="1"/>
    <cellStyle name="60% — акцент1" xfId="355" builtinId="32" customBuiltin="1"/>
    <cellStyle name="60% — акцент2" xfId="356" builtinId="36" customBuiltin="1"/>
    <cellStyle name="60% — акцент3" xfId="357" builtinId="40" customBuiltin="1"/>
    <cellStyle name="60% — акцент4" xfId="358" builtinId="44" customBuiltin="1"/>
    <cellStyle name="60% — акцент5" xfId="359" builtinId="48" customBuiltin="1"/>
    <cellStyle name="60% — акцент6" xfId="360" builtinId="52" customBuiltin="1"/>
    <cellStyle name="Alilciue [0]_13F1_330" xfId="361"/>
    <cellStyle name="Alilciue_10F1_250" xfId="362"/>
    <cellStyle name="Body" xfId="363"/>
    <cellStyle name="Bold1" xfId="364"/>
    <cellStyle name="BorderNo" xfId="365"/>
    <cellStyle name="Calc Currency (0)" xfId="366"/>
    <cellStyle name="Cniac" xfId="367"/>
    <cellStyle name="Comma [0]_0_Cash" xfId="368"/>
    <cellStyle name="Comma_0_Cash" xfId="369"/>
    <cellStyle name="Copied" xfId="370"/>
    <cellStyle name="Currency [0]_0_Cash" xfId="371"/>
    <cellStyle name="Currency_0_Cash" xfId="372"/>
    <cellStyle name="Date1" xfId="373"/>
    <cellStyle name="Diacraieiaie" xfId="374"/>
    <cellStyle name="Digit1" xfId="375"/>
    <cellStyle name="Digit2" xfId="376"/>
    <cellStyle name="Entered" xfId="377"/>
    <cellStyle name="Flag" xfId="378"/>
    <cellStyle name="Followed Hyperlink_Draft-forms" xfId="379"/>
    <cellStyle name="Grey" xfId="380"/>
    <cellStyle name="Group1" xfId="381"/>
    <cellStyle name="head" xfId="470"/>
    <cellStyle name="Head1" xfId="382"/>
    <cellStyle name="Header1" xfId="383"/>
    <cellStyle name="Header2" xfId="384"/>
    <cellStyle name="Heading2" xfId="385"/>
    <cellStyle name="Headline I" xfId="386"/>
    <cellStyle name="Headline II" xfId="387"/>
    <cellStyle name="Headline III" xfId="388"/>
    <cellStyle name="HeadMerge1" xfId="389"/>
    <cellStyle name="Hyperlink" xfId="390"/>
    <cellStyle name="Iau?iue_0_SODERJ" xfId="391"/>
    <cellStyle name="Iniiar nraecou" xfId="392"/>
    <cellStyle name="Input [yellow]" xfId="393"/>
    <cellStyle name="Milliers [0]_Conversion Summary" xfId="394"/>
    <cellStyle name="Milliers_Conversion Summary" xfId="395"/>
    <cellStyle name="Monйtaire [0]_Conversion Summary" xfId="396"/>
    <cellStyle name="Monйtaire_Conversion Summary" xfId="397"/>
    <cellStyle name="namber" xfId="398"/>
    <cellStyle name="Neiciue craieiaie" xfId="399"/>
    <cellStyle name="Normal - Style1" xfId="400"/>
    <cellStyle name="Normal_~0058959" xfId="401"/>
    <cellStyle name="Normal_SHEET" xfId="402"/>
    <cellStyle name="normбlnм_laroux" xfId="403"/>
    <cellStyle name="Note" xfId="404"/>
    <cellStyle name="number" xfId="405"/>
    <cellStyle name="Ociriniaue [0]_10F1_250" xfId="406"/>
    <cellStyle name="Ociriniaue_10F1_250" xfId="407"/>
    <cellStyle name="Option" xfId="408"/>
    <cellStyle name="OptionHeading" xfId="409"/>
    <cellStyle name="Percent [2]" xfId="410"/>
    <cellStyle name="Product" xfId="411"/>
    <cellStyle name="RevList" xfId="412"/>
    <cellStyle name="String1" xfId="413"/>
    <cellStyle name="String2" xfId="414"/>
    <cellStyle name="Subtotal" xfId="415"/>
    <cellStyle name="Unit" xfId="416"/>
    <cellStyle name="Акцент1" xfId="417" builtinId="29" customBuiltin="1"/>
    <cellStyle name="Акцент2" xfId="418" builtinId="33" customBuiltin="1"/>
    <cellStyle name="Акцент3" xfId="419" builtinId="37" customBuiltin="1"/>
    <cellStyle name="Акцент4" xfId="420" builtinId="41" customBuiltin="1"/>
    <cellStyle name="Акцент5" xfId="421" builtinId="45" customBuiltin="1"/>
    <cellStyle name="Акцент6" xfId="422" builtinId="49" customBuiltin="1"/>
    <cellStyle name="Ввод " xfId="423" builtinId="20" customBuiltin="1"/>
    <cellStyle name="Вывод" xfId="424" builtinId="21" customBuiltin="1"/>
    <cellStyle name="Вывод 2" xfId="471"/>
    <cellStyle name="Вычисление" xfId="425" builtinId="22" customBuiltin="1"/>
    <cellStyle name="Гиперссылка" xfId="462" builtinId="8"/>
    <cellStyle name="Гиперссылка 2" xfId="472"/>
    <cellStyle name="Гиперссылка 3 2" xfId="473"/>
    <cellStyle name="Заголовок" xfId="426"/>
    <cellStyle name="Заголовок 1" xfId="427" builtinId="16" customBuiltin="1"/>
    <cellStyle name="Заголовок 2" xfId="428" builtinId="17" customBuiltin="1"/>
    <cellStyle name="Заголовок 3" xfId="429" builtinId="18" customBuiltin="1"/>
    <cellStyle name="Заголовок 4" xfId="430" builtinId="19" customBuiltin="1"/>
    <cellStyle name="Заголовок1" xfId="431"/>
    <cellStyle name="Итог" xfId="432" builtinId="25" customBuiltin="1"/>
    <cellStyle name="Итоги" xfId="433"/>
    <cellStyle name="Итого по строке" xfId="434"/>
    <cellStyle name="Контрольная ячейка" xfId="435" builtinId="23" customBuiltin="1"/>
    <cellStyle name="мой" xfId="436"/>
    <cellStyle name="мой NUM" xfId="437"/>
    <cellStyle name="Название" xfId="438" builtinId="15" customBuiltin="1"/>
    <cellStyle name="Нейтральный" xfId="439" builtinId="28" customBuiltin="1"/>
    <cellStyle name="Нейтральный 2" xfId="474"/>
    <cellStyle name="Обычный" xfId="0" builtinId="0"/>
    <cellStyle name="Обычный 10" xfId="464"/>
    <cellStyle name="Обычный 11" xfId="475"/>
    <cellStyle name="Обычный 12" xfId="476"/>
    <cellStyle name="Обычный 13" xfId="477"/>
    <cellStyle name="Обычный 13 2" xfId="478"/>
    <cellStyle name="Обычный 2" xfId="465"/>
    <cellStyle name="Обычный 2 2" xfId="479"/>
    <cellStyle name="Обычный 2 2 2" xfId="480"/>
    <cellStyle name="Обычный 2 2 2 2" xfId="481"/>
    <cellStyle name="Обычный 2 2 3" xfId="482"/>
    <cellStyle name="Обычный 2 2 4" xfId="483"/>
    <cellStyle name="Обычный 2 2 5" xfId="484"/>
    <cellStyle name="Обычный 2 3" xfId="485"/>
    <cellStyle name="Обычный 2 4" xfId="486"/>
    <cellStyle name="Обычный 2 8" xfId="487"/>
    <cellStyle name="Обычный 21" xfId="488"/>
    <cellStyle name="Обычный 3" xfId="440"/>
    <cellStyle name="Обычный 3 2" xfId="489"/>
    <cellStyle name="Обычный 3 2 2" xfId="490"/>
    <cellStyle name="Обычный 4" xfId="491"/>
    <cellStyle name="Обычный 4 2" xfId="492"/>
    <cellStyle name="Обычный 5" xfId="493"/>
    <cellStyle name="Обычный 5 2" xfId="494"/>
    <cellStyle name="Обычный 5 2 2" xfId="495"/>
    <cellStyle name="Обычный 5 2 3" xfId="496"/>
    <cellStyle name="Обычный 6" xfId="497"/>
    <cellStyle name="Обычный 6 2" xfId="498"/>
    <cellStyle name="Обычный 7" xfId="499"/>
    <cellStyle name="Обычный 8" xfId="500"/>
    <cellStyle name="Обычный 9" xfId="501"/>
    <cellStyle name="Обычный 9 2" xfId="502"/>
    <cellStyle name="Обычный_04.02_A6_Проверочный лист раскрытий в отчетности _РСБУ_06.12.2010" xfId="441"/>
    <cellStyle name="Обычный_Form_pr3_3new" xfId="442"/>
    <cellStyle name="Обычный_Сущ-ть_и_Увязка_11032009" xfId="463"/>
    <cellStyle name="Обычный_ф_2_1" xfId="468"/>
    <cellStyle name="Обычный1" xfId="443"/>
    <cellStyle name="Основа таблицы" xfId="444"/>
    <cellStyle name="Плохой" xfId="445" builtinId="27" customBuiltin="1"/>
    <cellStyle name="Подзаголовок" xfId="446"/>
    <cellStyle name="Подстрока" xfId="447"/>
    <cellStyle name="Пояснение" xfId="448" builtinId="53" customBuiltin="1"/>
    <cellStyle name="Примечание" xfId="449" builtinId="10" customBuiltin="1"/>
    <cellStyle name="Простая строка" xfId="450"/>
    <cellStyle name="Процентный 5" xfId="503"/>
    <cellStyle name="Связанная ячейка" xfId="451" builtinId="24" customBuiltin="1"/>
    <cellStyle name="Сложный заголовок" xfId="452"/>
    <cellStyle name="Стиль 1" xfId="453"/>
    <cellStyle name="Текст предупреждения" xfId="454" builtinId="11" customBuiltin="1"/>
    <cellStyle name="Тысячи [0]_1999 год" xfId="455"/>
    <cellStyle name="Тысячи [а]" xfId="456"/>
    <cellStyle name="Тысячи_1999 год" xfId="457"/>
    <cellStyle name="Финансовый" xfId="458" builtinId="3"/>
    <cellStyle name="Финансовый [0]" xfId="461" builtinId="6"/>
    <cellStyle name="Финансовый [0] 2" xfId="504"/>
    <cellStyle name="Финансовый 10" xfId="505"/>
    <cellStyle name="Финансовый 2" xfId="466"/>
    <cellStyle name="Финансовый 2 2" xfId="506"/>
    <cellStyle name="Финансовый 2 3" xfId="507"/>
    <cellStyle name="Финансовый 2 4" xfId="508"/>
    <cellStyle name="Финансовый 3" xfId="509"/>
    <cellStyle name="Финансовый 4" xfId="510"/>
    <cellStyle name="Финансовый 5" xfId="511"/>
    <cellStyle name="Финансовый 6" xfId="512"/>
    <cellStyle name="Финансовый 6 2" xfId="513"/>
    <cellStyle name="Финансовый 7" xfId="514"/>
    <cellStyle name="Финансовый 8" xfId="515"/>
    <cellStyle name="Хороший" xfId="459" builtinId="26" customBuiltin="1"/>
    <cellStyle name="Хороший 2" xfId="516"/>
    <cellStyle name="число" xfId="460"/>
  </cellStyles>
  <dxfs count="43">
    <dxf>
      <fill>
        <patternFill>
          <bgColor rgb="FFFFC00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b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ndense val="0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26.xml"/><Relationship Id="rId47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47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3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37.xml"/><Relationship Id="rId58" Type="http://schemas.openxmlformats.org/officeDocument/2006/relationships/externalLink" Target="externalLinks/externalLink42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45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27.xml"/><Relationship Id="rId48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43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54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33.xml"/><Relationship Id="rId57" Type="http://schemas.openxmlformats.org/officeDocument/2006/relationships/externalLink" Target="externalLinks/externalLink4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44" Type="http://schemas.openxmlformats.org/officeDocument/2006/relationships/externalLink" Target="externalLinks/externalLink28.xml"/><Relationship Id="rId52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44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</xdr:row>
      <xdr:rowOff>0</xdr:rowOff>
    </xdr:from>
    <xdr:to>
      <xdr:col>8</xdr:col>
      <xdr:colOff>561975</xdr:colOff>
      <xdr:row>3</xdr:row>
      <xdr:rowOff>0</xdr:rowOff>
    </xdr:to>
    <xdr:sp macro="" textlink="">
      <xdr:nvSpPr>
        <xdr:cNvPr id="29718" name="Line 1">
          <a:extLst>
            <a:ext uri="{FF2B5EF4-FFF2-40B4-BE49-F238E27FC236}">
              <a16:creationId xmlns:a16="http://schemas.microsoft.com/office/drawing/2014/main" id="{00000000-0008-0000-0800-000016740000}"/>
            </a:ext>
          </a:extLst>
        </xdr:cNvPr>
        <xdr:cNvSpPr>
          <a:spLocks noChangeShapeType="1"/>
        </xdr:cNvSpPr>
      </xdr:nvSpPr>
      <xdr:spPr bwMode="auto">
        <a:xfrm>
          <a:off x="6667500" y="590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371475</xdr:colOff>
      <xdr:row>2</xdr:row>
      <xdr:rowOff>0</xdr:rowOff>
    </xdr:from>
    <xdr:to>
      <xdr:col>8</xdr:col>
      <xdr:colOff>371475</xdr:colOff>
      <xdr:row>2</xdr:row>
      <xdr:rowOff>0</xdr:rowOff>
    </xdr:to>
    <xdr:sp macro="" textlink="">
      <xdr:nvSpPr>
        <xdr:cNvPr id="29719" name="Line 2">
          <a:extLst>
            <a:ext uri="{FF2B5EF4-FFF2-40B4-BE49-F238E27FC236}">
              <a16:creationId xmlns:a16="http://schemas.microsoft.com/office/drawing/2014/main" id="{00000000-0008-0000-0800-000017740000}"/>
            </a:ext>
          </a:extLst>
        </xdr:cNvPr>
        <xdr:cNvSpPr>
          <a:spLocks noChangeShapeType="1"/>
        </xdr:cNvSpPr>
      </xdr:nvSpPr>
      <xdr:spPr bwMode="auto">
        <a:xfrm>
          <a:off x="6477000" y="390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742950</xdr:colOff>
      <xdr:row>2</xdr:row>
      <xdr:rowOff>0</xdr:rowOff>
    </xdr:from>
    <xdr:to>
      <xdr:col>8</xdr:col>
      <xdr:colOff>742950</xdr:colOff>
      <xdr:row>2</xdr:row>
      <xdr:rowOff>9525</xdr:rowOff>
    </xdr:to>
    <xdr:sp macro="" textlink="">
      <xdr:nvSpPr>
        <xdr:cNvPr id="29720" name="Line 3">
          <a:extLst>
            <a:ext uri="{FF2B5EF4-FFF2-40B4-BE49-F238E27FC236}">
              <a16:creationId xmlns:a16="http://schemas.microsoft.com/office/drawing/2014/main" id="{00000000-0008-0000-0800-000018740000}"/>
            </a:ext>
          </a:extLst>
        </xdr:cNvPr>
        <xdr:cNvSpPr>
          <a:spLocks noChangeShapeType="1"/>
        </xdr:cNvSpPr>
      </xdr:nvSpPr>
      <xdr:spPr bwMode="auto">
        <a:xfrm>
          <a:off x="6848475" y="390525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0</xdr:rowOff>
    </xdr:from>
    <xdr:to>
      <xdr:col>8</xdr:col>
      <xdr:colOff>466725</xdr:colOff>
      <xdr:row>2</xdr:row>
      <xdr:rowOff>0</xdr:rowOff>
    </xdr:to>
    <xdr:sp macro="" textlink="">
      <xdr:nvSpPr>
        <xdr:cNvPr id="7646" name="Line 1">
          <a:extLst>
            <a:ext uri="{FF2B5EF4-FFF2-40B4-BE49-F238E27FC236}">
              <a16:creationId xmlns:a16="http://schemas.microsoft.com/office/drawing/2014/main" id="{00000000-0008-0000-0900-0000DE1D0000}"/>
            </a:ext>
          </a:extLst>
        </xdr:cNvPr>
        <xdr:cNvSpPr>
          <a:spLocks noChangeShapeType="1"/>
        </xdr:cNvSpPr>
      </xdr:nvSpPr>
      <xdr:spPr bwMode="auto">
        <a:xfrm>
          <a:off x="6257925" y="38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923925</xdr:colOff>
      <xdr:row>2</xdr:row>
      <xdr:rowOff>0</xdr:rowOff>
    </xdr:from>
    <xdr:to>
      <xdr:col>8</xdr:col>
      <xdr:colOff>923925</xdr:colOff>
      <xdr:row>2</xdr:row>
      <xdr:rowOff>9525</xdr:rowOff>
    </xdr:to>
    <xdr:sp macro="" textlink="">
      <xdr:nvSpPr>
        <xdr:cNvPr id="7647" name="Line 2">
          <a:extLst>
            <a:ext uri="{FF2B5EF4-FFF2-40B4-BE49-F238E27FC236}">
              <a16:creationId xmlns:a16="http://schemas.microsoft.com/office/drawing/2014/main" id="{00000000-0008-0000-0900-0000DF1D0000}"/>
            </a:ext>
          </a:extLst>
        </xdr:cNvPr>
        <xdr:cNvSpPr>
          <a:spLocks noChangeShapeType="1"/>
        </xdr:cNvSpPr>
      </xdr:nvSpPr>
      <xdr:spPr bwMode="auto">
        <a:xfrm>
          <a:off x="6715125" y="38100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695325</xdr:colOff>
      <xdr:row>3</xdr:row>
      <xdr:rowOff>0</xdr:rowOff>
    </xdr:from>
    <xdr:to>
      <xdr:col>8</xdr:col>
      <xdr:colOff>695325</xdr:colOff>
      <xdr:row>3</xdr:row>
      <xdr:rowOff>0</xdr:rowOff>
    </xdr:to>
    <xdr:sp macro="" textlink="">
      <xdr:nvSpPr>
        <xdr:cNvPr id="7648" name="Line 3">
          <a:extLst>
            <a:ext uri="{FF2B5EF4-FFF2-40B4-BE49-F238E27FC236}">
              <a16:creationId xmlns:a16="http://schemas.microsoft.com/office/drawing/2014/main" id="{00000000-0008-0000-0900-0000E01D0000}"/>
            </a:ext>
          </a:extLst>
        </xdr:cNvPr>
        <xdr:cNvSpPr>
          <a:spLocks noChangeShapeType="1"/>
        </xdr:cNvSpPr>
      </xdr:nvSpPr>
      <xdr:spPr bwMode="auto">
        <a:xfrm>
          <a:off x="6486525" y="57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4</xdr:row>
      <xdr:rowOff>0</xdr:rowOff>
    </xdr:from>
    <xdr:to>
      <xdr:col>10</xdr:col>
      <xdr:colOff>704850</xdr:colOff>
      <xdr:row>4</xdr:row>
      <xdr:rowOff>0</xdr:rowOff>
    </xdr:to>
    <xdr:sp macro="" textlink="">
      <xdr:nvSpPr>
        <xdr:cNvPr id="8697" name="Line 1">
          <a:extLst>
            <a:ext uri="{FF2B5EF4-FFF2-40B4-BE49-F238E27FC236}">
              <a16:creationId xmlns:a16="http://schemas.microsoft.com/office/drawing/2014/main" id="{00000000-0008-0000-0A00-0000F9210000}"/>
            </a:ext>
          </a:extLst>
        </xdr:cNvPr>
        <xdr:cNvSpPr>
          <a:spLocks noChangeShapeType="1"/>
        </xdr:cNvSpPr>
      </xdr:nvSpPr>
      <xdr:spPr bwMode="auto">
        <a:xfrm>
          <a:off x="9096375" y="762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371475</xdr:colOff>
      <xdr:row>2</xdr:row>
      <xdr:rowOff>0</xdr:rowOff>
    </xdr:from>
    <xdr:to>
      <xdr:col>10</xdr:col>
      <xdr:colOff>371475</xdr:colOff>
      <xdr:row>2</xdr:row>
      <xdr:rowOff>0</xdr:rowOff>
    </xdr:to>
    <xdr:sp macro="" textlink="">
      <xdr:nvSpPr>
        <xdr:cNvPr id="8698" name="Line 2">
          <a:extLst>
            <a:ext uri="{FF2B5EF4-FFF2-40B4-BE49-F238E27FC236}">
              <a16:creationId xmlns:a16="http://schemas.microsoft.com/office/drawing/2014/main" id="{00000000-0008-0000-0A00-0000FA210000}"/>
            </a:ext>
          </a:extLst>
        </xdr:cNvPr>
        <xdr:cNvSpPr>
          <a:spLocks noChangeShapeType="1"/>
        </xdr:cNvSpPr>
      </xdr:nvSpPr>
      <xdr:spPr bwMode="auto">
        <a:xfrm>
          <a:off x="8763000" y="38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742950</xdr:colOff>
      <xdr:row>3</xdr:row>
      <xdr:rowOff>0</xdr:rowOff>
    </xdr:from>
    <xdr:to>
      <xdr:col>10</xdr:col>
      <xdr:colOff>742950</xdr:colOff>
      <xdr:row>3</xdr:row>
      <xdr:rowOff>9525</xdr:rowOff>
    </xdr:to>
    <xdr:sp macro="" textlink="">
      <xdr:nvSpPr>
        <xdr:cNvPr id="8699" name="Line 3">
          <a:extLst>
            <a:ext uri="{FF2B5EF4-FFF2-40B4-BE49-F238E27FC236}">
              <a16:creationId xmlns:a16="http://schemas.microsoft.com/office/drawing/2014/main" id="{00000000-0008-0000-0A00-0000FB210000}"/>
            </a:ext>
          </a:extLst>
        </xdr:cNvPr>
        <xdr:cNvSpPr>
          <a:spLocks noChangeShapeType="1"/>
        </xdr:cNvSpPr>
      </xdr:nvSpPr>
      <xdr:spPr bwMode="auto">
        <a:xfrm>
          <a:off x="9134475" y="57150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3</xdr:row>
      <xdr:rowOff>0</xdr:rowOff>
    </xdr:from>
    <xdr:to>
      <xdr:col>8</xdr:col>
      <xdr:colOff>523875</xdr:colOff>
      <xdr:row>3</xdr:row>
      <xdr:rowOff>0</xdr:rowOff>
    </xdr:to>
    <xdr:sp macro="" textlink="">
      <xdr:nvSpPr>
        <xdr:cNvPr id="9430" name="Line 1">
          <a:extLst>
            <a:ext uri="{FF2B5EF4-FFF2-40B4-BE49-F238E27FC236}">
              <a16:creationId xmlns:a16="http://schemas.microsoft.com/office/drawing/2014/main" id="{00000000-0008-0000-0B00-0000D6240000}"/>
            </a:ext>
          </a:extLst>
        </xdr:cNvPr>
        <xdr:cNvSpPr>
          <a:spLocks noChangeShapeType="1"/>
        </xdr:cNvSpPr>
      </xdr:nvSpPr>
      <xdr:spPr bwMode="auto">
        <a:xfrm>
          <a:off x="7762875" y="57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361950</xdr:colOff>
      <xdr:row>2</xdr:row>
      <xdr:rowOff>0</xdr:rowOff>
    </xdr:from>
    <xdr:to>
      <xdr:col>8</xdr:col>
      <xdr:colOff>361950</xdr:colOff>
      <xdr:row>2</xdr:row>
      <xdr:rowOff>0</xdr:rowOff>
    </xdr:to>
    <xdr:sp macro="" textlink="">
      <xdr:nvSpPr>
        <xdr:cNvPr id="9431" name="Line 2">
          <a:extLst>
            <a:ext uri="{FF2B5EF4-FFF2-40B4-BE49-F238E27FC236}">
              <a16:creationId xmlns:a16="http://schemas.microsoft.com/office/drawing/2014/main" id="{00000000-0008-0000-0B00-0000D7240000}"/>
            </a:ext>
          </a:extLst>
        </xdr:cNvPr>
        <xdr:cNvSpPr>
          <a:spLocks noChangeShapeType="1"/>
        </xdr:cNvSpPr>
      </xdr:nvSpPr>
      <xdr:spPr bwMode="auto">
        <a:xfrm>
          <a:off x="7600950" y="381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704850</xdr:colOff>
      <xdr:row>2</xdr:row>
      <xdr:rowOff>0</xdr:rowOff>
    </xdr:from>
    <xdr:to>
      <xdr:col>8</xdr:col>
      <xdr:colOff>704850</xdr:colOff>
      <xdr:row>2</xdr:row>
      <xdr:rowOff>9525</xdr:rowOff>
    </xdr:to>
    <xdr:sp macro="" textlink="">
      <xdr:nvSpPr>
        <xdr:cNvPr id="9432" name="Line 3">
          <a:extLst>
            <a:ext uri="{FF2B5EF4-FFF2-40B4-BE49-F238E27FC236}">
              <a16:creationId xmlns:a16="http://schemas.microsoft.com/office/drawing/2014/main" id="{00000000-0008-0000-0B00-0000D8240000}"/>
            </a:ext>
          </a:extLst>
        </xdr:cNvPr>
        <xdr:cNvSpPr>
          <a:spLocks noChangeShapeType="1"/>
        </xdr:cNvSpPr>
      </xdr:nvSpPr>
      <xdr:spPr bwMode="auto">
        <a:xfrm>
          <a:off x="7943850" y="381000"/>
          <a:ext cx="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DOC\!AK\!&#1054;&#1090;&#1076;&#1077;&#1083;%20&#1084;&#1077;&#1090;&#1086;&#1076;&#1086;&#1083;&#1086;&#1075;&#1080;&#1080;\&#1056;&#1072;&#1079;&#1088;&#1072;&#1073;&#1086;&#1090;&#1082;&#1080;%202013\&#1057;&#1072;&#1075;&#1080;&#1088;&#1086;&#1074;&#1072;\2.%20&#1040;&#1059;&#1044;&#1048;&#1058;%202012\3.%20&#1055;&#1088;&#1086;&#1094;&#1077;&#1076;&#1091;&#1088;&#1099;%20&#1087;&#1086;%20&#1089;&#1091;&#1097;&#1077;&#1089;&#1090;&#1074;&#1091;\0.ARM_Audit\ARM-2012_p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lients/Verenkova/Belozer_Oil/&#1055;&#1088;&#1086;&#1075;&#1088;&#1072;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%202001/&#1047;&#1072;&#1087;&#1089;&#1080;&#1073;&#1085;&#1077;&#1092;&#1090;&#1077;&#1087;&#1088;&#1086;&#1076;&#1091;&#1082;&#1090;-&#1080;&#1079;&#1076;&#1077;&#1088;&#1078;&#1082;&#1080;/&#1048;&#1079;&#1076;&#1077;&#1088;&#1078;&#1082;&#1080;%20&#1047;&#1055;&#1057;&#1053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&#1052;&#1086;&#1080;%20&#1076;&#1086;&#1082;&#1091;&#1084;&#1077;&#1085;&#1090;&#1099;/Audit_2002/NNG_02/WF_NNG_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&#1056;&#1072;&#1073;&#1086;&#1095;&#1080;&#1081;%20&#1089;&#1090;&#1086;&#1083;/&#1055;&#1056;&#1054;&#1043;&#1056;&#1040;&#1052;&#1052;&#1040;%20&#1056;&#1040;&#1057;&#1063;&#1045;&#1058;&#1067;(&#1041;&#1072;&#1088;&#1099;&#1082;&#1080;&#1085;&#107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AGATU~1/LOCALS~1/Temp/Rar$DI01.701/&#1040;&#1091;&#1076;&#1080;&#1090;_&#1087;&#1086;_&#1089;&#1077;&#1073;&#1077;&#1089;&#1090;&#1086;&#1080;&#1084;&#1086;&#1089;&#1090;&#1080;_(&#1079;&#1072;&#1090;&#1088;&#1072;&#1090;&#1072;&#1084;)_-_06-09-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/&#1053;&#1053;&#1043;/&#1056;&#1072;&#1089;&#1095;&#1077;&#1090;&#1099;%20%20&#1053;&#1053;&#1043;%20-%20%2012%20.%202000%20&#1075;.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1040;&#1059;&#1044;&#1048;&#1058;%202001/&#1047;&#1072;&#1087;&#1089;&#1080;&#1073;&#1085;&#1077;&#1092;&#1090;&#1077;&#1087;&#1088;&#1086;&#1076;&#1091;&#1082;&#1090;%209%20&#1084;&#1077;&#1089;/&#1056;&#1077;&#1072;&#1083;&#1080;&#1079;&#1072;&#1094;&#1080;&#1103;%209%20&#1084;&#1077;&#1089;&#1103;&#1094;&#1077;&#1074;%2020001%202%20(version%201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1064;&#1072;&#1073;&#1083;&#1086;&#1085;&#1099;%20&#1087;&#1088;&#1086;&#1075;&#1088;_&#1084;&#1077;&#1084;&#108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ORE\&#1053;&#1077;&#1092;&#1090;&#1077;&#1075;&#1072;&#1079;\&#1056;&#1072;&#1073;&#1086;&#1095;&#1080;&#1077;%20&#1076;&#1086;&#1082;&#1091;&#1084;&#1077;&#1085;&#1090;&#1099;\2004\&#1063;&#1054;&#1055;%20&#1059;&#1088;&#1072;&#1083;-&#1054;&#1088;&#1077;&#1085;&#1073;&#1091;&#1088;&#1075;\&#1075;&#1086;&#1076;\Manager&#1063;&#1054;&#1055;%20&#1059;&#1088;&#1072;&#1083;-&#1054;&#1088;&#1077;&#1085;&#1073;&#1091;&#1088;&#1075;2004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!AK/!&#1054;&#1090;&#1076;&#1077;&#1083;%20&#1084;&#1077;&#1090;&#1086;&#1076;&#1086;&#1083;&#1086;&#1075;&#1080;&#1080;/&#1056;&#1072;&#1079;&#1088;&#1072;&#1073;&#1086;&#1090;&#1082;&#1080;%202013/&#1057;&#1072;&#1075;&#1080;&#1088;&#1086;&#1074;&#1072;/2.%20&#1040;&#1059;&#1044;&#1048;&#1058;%202012/3.%20&#1055;&#1088;&#1086;&#1094;&#1077;&#1076;&#1091;&#1088;&#1099;%20&#1087;&#1086;%20&#1089;&#1091;&#1097;&#1077;&#1089;&#1090;&#1074;&#1091;/0.ARM_Audit/ARM-2012_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&#1047;&#1072;&#1082;&#1072;&#1084;&#1077;&#1085;&#1089;&#1082;%20&#1083;&#1077;&#1089;/01.01.%20&#1056;&#1056;&#1080;&#1057;_&#1056;&#1053;_v16.01.19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&#1077;&#1074;&#1075;/1WORKDOC/&#1045;&#1056;&#1052;&#1040;&#1050;&#1048;/&#1056;&#1072;&#1089;&#1095;&#1077;&#1090;&#1099;/&#1055;&#1088;60,64,76,78(&#1050;&#1086;&#1089;&#1090;&#1102;&#1082;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72;&#1084;&#1080;&#1085;&#1099;%20&#1076;&#1086;&#1082;&#1091;&#1084;&#1077;&#1085;&#1090;&#1099;/&#1053;&#1086;&#1091;&#1090;&#1073;&#1091;&#1082;/&#1053;&#1072;&#1083;&#1086;&#1075;&#1080;%20&#1080;%20&#1087;&#1088;&#1072;&#1074;&#1086;/&#1040;&#1087;&#1090;&#1077;&#1095;&#1085;&#1072;&#1103;%20&#1089;&#1077;&#1090;&#1100;%2036,6/&#1041;&#1102;&#1076;&#1078;&#1077;&#1090;_&#1060;&#1072;&#1088;&#1084;&#1072;&#1094;&#1080;&#1103;_2%20&#1095;&#1077;&#1083;_1%20&#1082;&#1074;&#1072;&#1088;&#1090;&#1072;&#1083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VOD/1PLGD/2000/C0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TEMP/Basic20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Startup" Target="&#1058;&#1053;&#1043;-2000/&#1040;&#1059;%20&#1058;&#1053;&#1043;/&#1056;&#1072;&#1073;&#1086;&#1095;&#1080;&#1077;%20&#1092;&#1072;&#1081;&#1083;&#1099;/&#1053;&#1072;&#1083;&#1086;&#1075;&#1080;%20-&#1040;&#105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Startup" Target="&#1040;&#1091;&#1076;&#1080;&#1090;/&#1088;&#1072;&#1089;&#1095;_&#1058;&#1044;_&#1045;&#1074;&#1075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1055;&#1056;&#1054;&#1043;&#1056;&#1040;~1/Otchet&#1053;&#1053;&#1043;~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BDO\&#1050;&#1086;&#1085;&#1090;&#1088;&#1086;&#1083;&#1100;\&#1092;&#1086;&#1088;&#1084;&#1099;&#1040;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_&#1057;&#1053;&#104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WINDOWS/TEMP/&#1055;&#1083;&#1072;&#1085;&#1080;&#1088;%20&#1044;&#1055;&#1040;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&#1072;~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Verenkova\SamotlorNefteGas\&#1055;&#1088;&#1086;&#1075;&#1088;&#1072;~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3;&#1077;&#1083;&#1103;/Unicon/&#1058;&#1053;&#1043;/&#1045;&#1056;&#1052;&#1040;&#1050;&#1048;/OC200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RNPZ/&#1055;&#1088;&#1086;&#1075;&#1088;_RNPZ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VETA/&#1053;&#1053;&#1043;/&#1055;&#1088;&#1086;&#1075;_,&#1044;&#1047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DOCS/Bdo%20&#1084;&#1072;&#1082;&#1077;&#1090;&#1099;%20&#1090;&#1080;&#1087;&#1086;&#1074;&#1099;&#1093;%20&#1076;&#1086;&#1082;&#1091;&#1084;&#1077;&#1085;&#1090;&#1086;&#1074;/&#1057;&#1086;&#1089;&#1090;&#1072;&#1074;%20&#1040;&#1091;&#1076;&#1080;&#1090;&#1086;&#1088;&#1089;&#1082;&#1086;&#1075;&#1086;%20&#1060;&#1072;&#1081;&#1083;&#1072;%202004/&#1089;&#1074;&#1086;&#1076;/BDO&#1087;&#1083;&#1072;&#1085;&#1080;&#1088;&#1086;&#1074;&#1072;&#1085;&#1080;&#1077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AGATURIA/Local%20Settings/Temporary%20Internet%20Files/OLKB6/&#1040;&#1042;&#1057;/&#1040;&#1042;&#1057;/BDO_&#1070;&#1085;&#1080;&#1082;&#1086;&#1085;_&#1089;&#1074;&#1086;&#1076;_29-11-2004(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89.018\BDO_&#1042;&#1102;&#1088;&#1090;_2003_&#1087;&#1086;&#1089;&#1083;&#1077;&#1076;&#1085;&#1080;&#1081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5;&#1088;&#1086;&#1075;&#1088;_&#1053;&#1043;&#1044;&#105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42;&#1089;&#1077;%20&#1092;&#1072;&#1081;&#1083;&#1099;/&#1053;&#1042;&#1053;-1&#1074;&#1072;&#1088;&#1080;&#1072;&#1085;&#1090;/&#1053;&#1042;&#1053;-60,64,76,7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~1\GRIGOR~1\LOCALS~1\Temp\Rar$DI00.300\BDO_&#1042;&#1102;&#1088;&#1090;_2003_&#1087;&#1086;&#1089;&#1083;&#1077;&#1076;&#1085;&#1080;&#1081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DOCUME~1/ZUBAKO~1/LOCALS~1/Temp/Rar$DI01.288/&#1055;&#1083;&#1072;&#1085;&#1080;&#1088;&#1086;&#1074;&#1072;&#1085;&#1080;&#1077;-&#1054;&#1073;&#1097;&#1077;&#1089;&#1090;&#1074;&#1072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1&#1077;&#1074;&#1075;/1WORKDOC/&#1045;&#1056;&#1052;&#1040;&#1050;&#1048;/rasch_E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yleva_o/Local%20Settings/Temporary%20Internet%20Files/OLKEB/&#1057;&#1090;&#1072;&#1085;&#1076;&#1072;&#1088;&#1090;&#1099;/&#1055;&#1088;&#1086;&#1075;&#1088;&#1072;&#1084;&#1084;&#1099;/&#1055;&#1088;&#1086;&#1075;&#1088;&#1072;&#1084;&#1084;&#1099;%202002%20&#1087;&#1086;&#1089;&#1083;&#1077;&#1076;/8200.&#1057;&#1077;&#1073;&#1077;&#1089;&#1090;&#1086;&#1080;&#1084;&#1086;&#1089;&#1090;&#1100;%20&#1053;&#1086;&#1074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BDO/&#1055;&#1083;&#1072;&#1085;_&#1082;&#1086;&#1085;&#1090;&#1088;/&#1092;&#1086;&#1088;&#1084;&#1099;&#1040;2_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88;&#1072;&#1089;&#1095;_&#1058;&#1044;_&#1045;&#1074;&#1075;&#1085;&#1072;&#1074;&#1099;&#1093;&#1086;&#1076;&#1085;&#1099;&#1077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Work/KORNEEV/SNG/Klient/DOCS/Work/KORNEEV/TNK/&#1055;&#1088;&#1086;&#1075;&#1088;&#1072;&#1084;&#1084;&#1099;%20&#1072;&#1091;&#1076;&#1080;&#1090;&#1086;&#1088;&#1089;&#1082;&#1086;&#1081;%20&#1087;&#1088;&#1086;&#1074;&#1077;&#1088;&#1082;&#1080;/&#1055;&#1088;&#1086;&#1075;&#1088;&#1072;&#1084;&#1084;&#1072;%20&#1087;&#1086;%20&#1072;&#1091;&#1076;&#1080;&#1090;&#1091;%20&#1044;&#1090;&#1047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1048;&#1079;&#1076;&#1077;&#1088;&#1078;&#1082;&#1080;%20&#1047;&#1057;&#1053;&#1055;%209%20&#1084;&#1077;&#108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0;&#1057;&#1040;/&#1055;&#1054;&#1044;&#1056;&#1071;&#1044;&#1067;/&#1056;&#1041;&#1057;-2020/0_&#1064;&#1072;&#1073;&#1083;&#1086;&#1085;&#1099;%20&#1056;&#1044;_2021_v0.3_22.01.2021_&#1072;&#1091;&#1076;&#1080;&#1090;&#1086;&#1088;&#1072;&#1084;/01.%20&#1044;&#1086;&#1082;-&#1090;&#1099;%20&#1101;&#1083;.&#1074;&#1080;&#1076;&#1077;/01.01.%20&#1056;&#1056;&#1080;&#1057;_v9_29.01.21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/newsamples/C2/C2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on%20chargeable%20projects\conversion\MyClients\1998\Neftehim\con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021/&#1047;&#1072;&#1082;&#1072;&#1084;&#1077;&#1085;&#1089;&#1082;%20&#1083;&#1077;&#1089;/&#1060;_&#1042;&#1079;%20&#1059;&#1074;_&#1047;&#1072;&#1082;&#1072;&#1084;&#1077;&#1085;&#1089;&#1082;%20&#1051;&#1077;&#1089;_2020%2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hina\c\&#1052;&#1086;&#1080;%20&#1076;&#1086;&#1082;&#1091;&#1084;&#1077;&#1085;&#1090;&#1099;\&#1054;&#1090;&#1095;&#1077;&#1090;&#1099;%20&#1079;&#1072;%201998&#1075;\&#1056;&#1072;&#1089;&#1096;&#1080;&#1092;&#1088;&#1086;&#1074;&#1082;&#1080;%20&#1079;&#1072;%201998&#1075;%20&#1072;&#1091;&#1076;&#1080;&#109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BS.ABS\BANK\STNDFRM\IASCONV\Examples\conv_E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&#1053;&#1077;&#1083;&#1103;/Unicon/&#1058;&#1053;&#1043;/&#1045;&#1056;&#1052;&#1040;&#1050;&#1048;/&#1054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ужебный"/>
      <sheetName val="KeyData"/>
      <sheetName val="Ф1"/>
      <sheetName val="Ф2"/>
      <sheetName val="Ф3"/>
      <sheetName val="Ф4"/>
      <sheetName val="B-3.9"/>
      <sheetName val="B-3.10"/>
      <sheetName val="B-3.11"/>
      <sheetName val="RS.2"/>
      <sheetName val="RS.2 (п)"/>
      <sheetName val="RS.2 (пп)"/>
      <sheetName val="RS.2 (ОДДС)"/>
      <sheetName val="RS.2 (ОДДС)п"/>
      <sheetName val="RS.3"/>
      <sheetName val="RS.4-1"/>
      <sheetName val="RS.4-2"/>
      <sheetName val="RS.5"/>
      <sheetName val="A"/>
      <sheetName val="A-2.2"/>
      <sheetName val="А-2.4"/>
      <sheetName val="A-2.5"/>
      <sheetName val="A-2.6-1"/>
      <sheetName val="А-2.6-2"/>
      <sheetName val="А-2.7"/>
      <sheetName val="Ф6"/>
      <sheetName val="Ф5-НМА"/>
      <sheetName val="Ф5-ОС"/>
      <sheetName val="Ф5-НКВ"/>
      <sheetName val="Ф5-ФВ"/>
      <sheetName val="Ф5-Запасы"/>
      <sheetName val="Ф5-ДЗ"/>
      <sheetName val="Ф5-КЗ"/>
      <sheetName val="Ф5-ЗнП"/>
      <sheetName val="Ф5-Резервы"/>
      <sheetName val="Ф5-Обеспечения"/>
      <sheetName val="Ф5-Госпомощь"/>
    </sheetNames>
    <sheetDataSet>
      <sheetData sheetId="0">
        <row r="2">
          <cell r="C2" t="str">
            <v>Да</v>
          </cell>
        </row>
        <row r="3">
          <cell r="C3" t="str">
            <v>Нет</v>
          </cell>
        </row>
        <row r="4">
          <cell r="C4" t="str">
            <v>Неприменимо</v>
          </cell>
        </row>
        <row r="6">
          <cell r="C6" t="str">
            <v>Да</v>
          </cell>
        </row>
        <row r="7">
          <cell r="C7" t="str">
            <v>Нет</v>
          </cell>
        </row>
      </sheetData>
      <sheetData sheetId="1">
        <row r="8">
          <cell r="E8" t="str">
            <v>05.07.2012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00.04"/>
      <sheetName val="5310.01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30.06+"/>
      <sheetName val="прил.8230.06+"/>
      <sheetName val=" 8230.07+"/>
      <sheetName val="хранение 8230.08+"/>
      <sheetName val="СВК (2)+"/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од СВК+"/>
      <sheetName val="8230.06(1)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40"/>
      <sheetName val="2211_6"/>
      <sheetName val="2212_6"/>
      <sheetName val="comm"/>
      <sheetName val="2002"/>
      <sheetName val="2231"/>
      <sheetName val="4470.1"/>
      <sheetName val="4470.2"/>
      <sheetName val="7400"/>
      <sheetName val="5810"/>
      <sheetName val="дт"/>
      <sheetName val="кт"/>
      <sheetName val="08"/>
      <sheetName val="62_76"/>
      <sheetName val="19_60"/>
      <sheetName val="8110"/>
      <sheetName val="дт90"/>
      <sheetName val="кт90"/>
      <sheetName val="9120.02"/>
      <sheetName val="дт91"/>
      <sheetName val="кт91"/>
      <sheetName val="9120.03"/>
      <sheetName val="9120.04"/>
      <sheetName val="9120.04."/>
      <sheetName val="8210.04"/>
      <sheetName val="8210.05"/>
      <sheetName val="8210.05."/>
      <sheetName val="8210.06"/>
      <sheetName val="5100"/>
      <sheetName val="5210.04"/>
      <sheetName val="6310.04"/>
      <sheetName val="5300"/>
      <sheetName val="6110"/>
      <sheetName val="6110.1"/>
      <sheetName val="76"/>
      <sheetName val="60"/>
      <sheetName val="f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  <sheetName val="Служебный"/>
      <sheetName val="Номенклатура"/>
      <sheetName val="Акты дебиторов"/>
      <sheetName val="5910.04"/>
      <sheetName val="Общая информация"/>
      <sheetName val="5910_04"/>
      <sheetName val="Инфо"/>
      <sheetName val="Баланс"/>
      <sheetName val="Общие данные"/>
      <sheetName val="Критерии"/>
      <sheetName val="Л1"/>
      <sheetName val="LINK"/>
    </sheetNames>
    <sheetDataSet>
      <sheetData sheetId="0" refreshError="1">
        <row r="26"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6">
          <cell r="A36" t="str">
            <v>5330.01</v>
          </cell>
        </row>
        <row r="109">
          <cell r="B109" t="str">
            <v>Проверить порядок проведения инвентаризации, наличие актов сверки.</v>
          </cell>
        </row>
        <row r="111">
          <cell r="B111" t="str">
            <v>Проанализировать изменение дебиторской задолженности за отчетный период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</sheetNames>
    <sheetDataSet>
      <sheetData sheetId="0" refreshError="1">
        <row r="1">
          <cell r="B1" t="str">
            <v>Клиент: ОАО "А"</v>
          </cell>
          <cell r="C1" t="str">
            <v>Контракт №1</v>
          </cell>
          <cell r="D1" t="str">
            <v>Период: 6 мес. 2000г.</v>
          </cell>
          <cell r="E1" t="str">
            <v>Подготовил: Б.Е.А.</v>
          </cell>
        </row>
        <row r="3">
          <cell r="E3" t="str">
            <v>Проверил: Л.Н.Н.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8210-1"/>
      <sheetName val="8210-2"/>
      <sheetName val="8210.02-01"/>
      <sheetName val="8210.02-02"/>
      <sheetName val="8210.02-03"/>
      <sheetName val="8210.02-04"/>
      <sheetName val="8210.02-05"/>
      <sheetName val="8210.02-06"/>
      <sheetName val="8210.02-07"/>
      <sheetName val="8210.02-08"/>
      <sheetName val="8210.02-09"/>
      <sheetName val="8210.02-10"/>
      <sheetName val="8210.02-11"/>
      <sheetName val="8210.02-12"/>
      <sheetName val="8210.02-13"/>
      <sheetName val="8210.02-14"/>
      <sheetName val="8210.02-15"/>
      <sheetName val="8210.02-16"/>
      <sheetName val="8210.01+"/>
      <sheetName val="8210.03-1+"/>
      <sheetName val="8210.03-2+"/>
      <sheetName val="8210.04-1"/>
      <sheetName val="Незап"/>
      <sheetName val="8210.04-3"/>
      <sheetName val="8210.04-4"/>
      <sheetName val="8210.05-01"/>
      <sheetName val="8210.05-2+"/>
      <sheetName val="8210.05-3"/>
      <sheetName val="8210.05-4"/>
      <sheetName val="8210.05-5"/>
      <sheetName val="8210.05-6"/>
      <sheetName val="8210.05-7"/>
      <sheetName val="8210.06"/>
      <sheetName val="8210.07"/>
      <sheetName val="8210.08-1начисление"/>
      <sheetName val="8210.08-1кассовый"/>
      <sheetName val="8210.08-2"/>
      <sheetName val="8210.08-3"/>
      <sheetName val="8210.08-4 "/>
      <sheetName val="8210.08-5"/>
      <sheetName val="8210.08-6"/>
      <sheetName val="Лист5"/>
      <sheetName val="8210.08-8"/>
      <sheetName val="8210.08-9"/>
      <sheetName val="8210.08-10"/>
      <sheetName val="8210.09"/>
      <sheetName val="8210.11"/>
      <sheetName val="8210.10"/>
      <sheetName val="Модуль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0"/>
      <sheetName val="Лист9"/>
      <sheetName val="Лист7"/>
      <sheetName val="Лист6"/>
      <sheetName val="Программа"/>
      <sheetName val="5300 -1"/>
      <sheetName val="Сбу"/>
      <sheetName val="6100 -1"/>
      <sheetName val="5300-2"/>
      <sheetName val="5300-3  6100-3+"/>
      <sheetName val="5300-4 6300 -4+"/>
      <sheetName val="5300-5 6100-5+"/>
      <sheetName val="5300-9  6300-9+"/>
      <sheetName val="Приложение к мемо"/>
      <sheetName val="СВК (2)"/>
      <sheetName val="Свод СВК"/>
      <sheetName val="5300 -6+"/>
      <sheetName val="6100-6+"/>
      <sheetName val="Оборотки"/>
      <sheetName val="6100-7   5300 -7(оборотки)+"/>
      <sheetName val="5300-7  6100-7+"/>
      <sheetName val="5300-8  6100-8+"/>
      <sheetName val="5315.01+"/>
      <sheetName val="5315-03+"/>
      <sheetName val="5315 - 02+"/>
      <sheetName val="5315-04+-"/>
      <sheetName val="5315-05+"/>
      <sheetName val="5310-1+"/>
      <sheetName val="5200-1+"/>
      <sheetName val="внутрихоз расч+-"/>
      <sheetName val="6100.01"/>
      <sheetName val="6100-02"/>
      <sheetName val="6100.03"/>
      <sheetName val="прил-1_6100.03"/>
      <sheetName val="Лист8"/>
      <sheetName val="Документы"/>
      <sheetName val="Собств-е векселя"/>
      <sheetName val="расч  по прет"/>
      <sheetName val="6100 - 05"/>
      <sheetName val="6100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.Замеч."/>
      <sheetName val="Контроль"/>
      <sheetName val="Программа "/>
      <sheetName val="5900.1"/>
      <sheetName val="5900.2"/>
      <sheetName val="5900.3"/>
      <sheetName val="5900.4"/>
      <sheetName val="5900.5"/>
      <sheetName val="5910.01"/>
      <sheetName val="5910.02"/>
      <sheetName val="5910.03"/>
      <sheetName val="5910.04"/>
      <sheetName val="5910.05"/>
      <sheetName val="5920.01"/>
      <sheetName val="5930.01"/>
      <sheetName val="5940.01"/>
      <sheetName val="5940.02"/>
      <sheetName val="5940.03"/>
      <sheetName val="5940.04"/>
      <sheetName val="5950.01"/>
      <sheetName val="5950.02"/>
      <sheetName val="5950.03"/>
      <sheetName val="5950.04"/>
      <sheetName val="Схема"/>
      <sheetName val="5950.04_1"/>
      <sheetName val="5950.04_2"/>
      <sheetName val="5950.05"/>
      <sheetName val="5950.06"/>
      <sheetName val="5950.07"/>
      <sheetName val="5950.08"/>
      <sheetName val="5950.09"/>
      <sheetName val="5950.10"/>
      <sheetName val="5950.11"/>
      <sheetName val="5950.12"/>
      <sheetName val="5960.01"/>
      <sheetName val="5960.02"/>
      <sheetName val="5960.03"/>
      <sheetName val="5960.04"/>
      <sheetName val="5960.05"/>
      <sheetName val="5970.01"/>
      <sheetName val="5970.02"/>
      <sheetName val="5970.03"/>
      <sheetName val="5980.01"/>
      <sheetName val="5980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_ деб"/>
      <sheetName val="Прогр_кред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ая информация о клиенте"/>
      <sheetName val="титул"/>
      <sheetName val="Оглавление"/>
      <sheetName val="A2-01"/>
      <sheetName val="А2-02"/>
      <sheetName val="А2-04.1"/>
      <sheetName val="А2-04.2"/>
      <sheetName val="А2-04.3"/>
      <sheetName val="А2-04.4"/>
      <sheetName val="A3"/>
      <sheetName val="A4"/>
      <sheetName val="А7-01"/>
      <sheetName val="А7-02"/>
      <sheetName val="A11"/>
      <sheetName val="А11-1"/>
      <sheetName val="А11-2"/>
      <sheetName val="A12"/>
      <sheetName val="A13"/>
      <sheetName val="A14"/>
      <sheetName val="А14-01"/>
      <sheetName val="А14-02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С5-01"/>
      <sheetName val="С1"/>
      <sheetName val="С2"/>
      <sheetName val="С6-01"/>
      <sheetName val="С6-02"/>
      <sheetName val="Расчет риска"/>
      <sheetName val="ФН"/>
      <sheetName val="C7"/>
      <sheetName val="D-T"/>
    </sheetNames>
    <sheetDataSet>
      <sheetData sheetId="0">
        <row r="1">
          <cell r="B1" t="str">
            <v>ООО ЧОП Урал-Оренбург</v>
          </cell>
        </row>
        <row r="8">
          <cell r="B8" t="str">
            <v>Бокушева А.А.</v>
          </cell>
        </row>
        <row r="9">
          <cell r="B9" t="str">
            <v>Мишин А.А.</v>
          </cell>
        </row>
        <row r="10">
          <cell r="B10" t="str">
            <v>Будник Ю.В.</v>
          </cell>
        </row>
        <row r="11">
          <cell r="B11" t="str">
            <v>Максимов Н.М.</v>
          </cell>
        </row>
        <row r="12">
          <cell r="B12" t="str">
            <v>Горбуля А.В.</v>
          </cell>
        </row>
        <row r="13">
          <cell r="B13" t="str">
            <v>Юркова Е. Д.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лужебный"/>
      <sheetName val="KeyData"/>
      <sheetName val="Ф1"/>
      <sheetName val="Ф2"/>
      <sheetName val="Ф3"/>
      <sheetName val="Ф4"/>
      <sheetName val="B-3.9"/>
      <sheetName val="B-3.10"/>
      <sheetName val="B-3.11"/>
      <sheetName val="RS.2"/>
      <sheetName val="RS.2 (п)"/>
      <sheetName val="RS.2 (пп)"/>
      <sheetName val="RS.2 (ОДДС)"/>
      <sheetName val="RS.2 (ОДДС)п"/>
      <sheetName val="RS.3"/>
      <sheetName val="RS.4-1"/>
      <sheetName val="RS.4-2"/>
      <sheetName val="RS.5"/>
      <sheetName val="A"/>
      <sheetName val="A-2.2"/>
      <sheetName val="А-2.4"/>
      <sheetName val="A-2.5"/>
      <sheetName val="A-2.6-1"/>
      <sheetName val="А-2.6-2"/>
      <sheetName val="А-2.7"/>
      <sheetName val="Ф6"/>
      <sheetName val="Ф5-НМА"/>
      <sheetName val="Ф5-ОС"/>
      <sheetName val="Ф5-НКВ"/>
      <sheetName val="Ф5-ФВ"/>
      <sheetName val="Ф5-Запасы"/>
      <sheetName val="Ф5-ДЗ"/>
      <sheetName val="Ф5-КЗ"/>
      <sheetName val="Ф5-ЗнП"/>
      <sheetName val="Ф5-Резервы"/>
      <sheetName val="Ф5-Обеспечения"/>
      <sheetName val="Ф5-Госпомощь"/>
    </sheetNames>
    <sheetDataSet>
      <sheetData sheetId="0">
        <row r="2">
          <cell r="C2" t="str">
            <v>Да</v>
          </cell>
          <cell r="G2" t="str">
            <v>вася</v>
          </cell>
        </row>
        <row r="3">
          <cell r="G3" t="str">
            <v>петя</v>
          </cell>
        </row>
        <row r="4">
          <cell r="G4" t="str">
            <v>маша</v>
          </cell>
        </row>
        <row r="5">
          <cell r="G5" t="str">
            <v>глаша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  <sheetData sheetId="1">
        <row r="8">
          <cell r="E8" t="str">
            <v>05.07.2012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ения"/>
      <sheetName val="Неотъемлемый"/>
      <sheetName val="СБУ"/>
      <sheetName val="СВК"/>
      <sheetName val="Итоги"/>
      <sheetName val="Стратегия"/>
      <sheetName val="ОПА"/>
      <sheetName val="Протокол"/>
      <sheetName val="Рабочий лист"/>
      <sheetName val="Протокол Ошиб"/>
      <sheetName val="ф.1"/>
      <sheetName val="ф.2"/>
      <sheetName val="ф.3"/>
      <sheetName val="ф.4"/>
      <sheetName val="ПКБ"/>
      <sheetName val="Увязка"/>
      <sheetName val="Сущ_ОБЩ"/>
      <sheetName val="Сущ_стр"/>
      <sheetName val="ф.1 предыд"/>
      <sheetName val="ф.2 предыд"/>
      <sheetName val="Сущ_нач"/>
      <sheetName val="Пояснения к БФО"/>
      <sheetName val="Контрольный лист"/>
      <sheetName val="ФинАнализ"/>
      <sheetName val="АналитОбзор"/>
      <sheetName val="Прочая информация"/>
      <sheetName val="Списки"/>
      <sheetName val="ТитулРФА"/>
      <sheetName val="01.01. РРиС_РН_v16.01.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5">
          <cell r="E5" t="str">
            <v>тыс. руб.</v>
          </cell>
        </row>
        <row r="9">
          <cell r="H9" t="str">
            <v>Изменения
(Данные текущей отчетности-Данные предыдущей отчетности)</v>
          </cell>
        </row>
      </sheetData>
      <sheetData sheetId="15" refreshError="1"/>
      <sheetData sheetId="16" refreshError="1">
        <row r="25">
          <cell r="F25">
            <v>0</v>
          </cell>
        </row>
        <row r="27">
          <cell r="F27" t="str">
            <v>Неверный выбор базового показателя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3">
          <cell r="A3" t="str">
            <v>ООО</v>
          </cell>
          <cell r="B3" t="str">
            <v>Общество с ограниченной ответственностью</v>
          </cell>
        </row>
        <row r="4">
          <cell r="A4" t="str">
            <v>АО</v>
          </cell>
          <cell r="B4" t="str">
            <v>Акционерное общество</v>
          </cell>
        </row>
        <row r="5">
          <cell r="A5" t="str">
            <v>ПАО</v>
          </cell>
          <cell r="B5" t="str">
            <v>Публичное акционерное общество</v>
          </cell>
        </row>
        <row r="6">
          <cell r="A6" t="str">
            <v>ГУП</v>
          </cell>
          <cell r="B6" t="str">
            <v>Государственное унитарное предприятие</v>
          </cell>
        </row>
        <row r="7">
          <cell r="A7" t="str">
            <v>НКО</v>
          </cell>
          <cell r="B7" t="str">
            <v>Некоммерческая организация</v>
          </cell>
        </row>
        <row r="8">
          <cell r="A8" t="str">
            <v>ЗАО</v>
          </cell>
          <cell r="B8" t="str">
            <v>Закрытое акционерное общество</v>
          </cell>
        </row>
        <row r="9">
          <cell r="A9" t="str">
            <v>ОАО</v>
          </cell>
          <cell r="B9" t="str">
            <v>Открытое акционерное общество</v>
          </cell>
        </row>
        <row r="10">
          <cell r="A10" t="str">
            <v>ФГУП</v>
          </cell>
          <cell r="B10" t="str">
            <v>Федеральное государственное унитарное предприятие</v>
          </cell>
        </row>
        <row r="11">
          <cell r="A11" t="str">
            <v>НП</v>
          </cell>
          <cell r="B11" t="str">
            <v>Некоммерческое партнерство</v>
          </cell>
        </row>
        <row r="12">
          <cell r="A12" t="str">
            <v>МУП</v>
          </cell>
          <cell r="B12" t="str">
            <v>Муниципальное унитарное предприятие</v>
          </cell>
        </row>
        <row r="16">
          <cell r="A16" t="str">
            <v>1 полугодие 2018 г.</v>
          </cell>
          <cell r="B16" t="str">
            <v>На 30 июня</v>
          </cell>
        </row>
        <row r="17">
          <cell r="A17" t="str">
            <v>7 месяцев 2018 г.</v>
          </cell>
          <cell r="B17" t="str">
            <v>На 31 июля</v>
          </cell>
        </row>
        <row r="18">
          <cell r="A18" t="str">
            <v>8 месяцев 2018 г.</v>
          </cell>
          <cell r="B18" t="str">
            <v>На 31 августа</v>
          </cell>
        </row>
        <row r="19">
          <cell r="A19" t="str">
            <v>9 месяцев 2018 г.</v>
          </cell>
          <cell r="B19" t="str">
            <v>На 30 сентября</v>
          </cell>
        </row>
        <row r="20">
          <cell r="A20" t="str">
            <v>10 месяцев 2018 г.</v>
          </cell>
          <cell r="B20" t="str">
            <v>На 31 октября</v>
          </cell>
        </row>
        <row r="21">
          <cell r="A21" t="str">
            <v>11 месяцев 2018 г.</v>
          </cell>
          <cell r="B21" t="str">
            <v>На 30 ноября</v>
          </cell>
        </row>
        <row r="22">
          <cell r="A22" t="str">
            <v>2018 год</v>
          </cell>
          <cell r="B22" t="str">
            <v>На 31 декабря</v>
          </cell>
        </row>
        <row r="24">
          <cell r="A24" t="str">
            <v>Первичный</v>
          </cell>
          <cell r="C24" t="str">
            <v>Высокий</v>
          </cell>
        </row>
        <row r="25">
          <cell r="A25" t="str">
            <v>Последующий</v>
          </cell>
          <cell r="C25" t="str">
            <v>Средний</v>
          </cell>
        </row>
        <row r="26">
          <cell r="C26" t="str">
            <v>Низкий</v>
          </cell>
        </row>
        <row r="27">
          <cell r="A27" t="str">
            <v>Специализированная организация, ведущая бухгалтерский учет</v>
          </cell>
          <cell r="C27" t="str">
            <v>Отсутствует</v>
          </cell>
        </row>
        <row r="28">
          <cell r="A28" t="str">
            <v>Главный бухгалтер</v>
          </cell>
        </row>
        <row r="36">
          <cell r="A36" t="str">
            <v>тыс. руб.</v>
          </cell>
        </row>
        <row r="37">
          <cell r="A37" t="str">
            <v>млн. руб.</v>
          </cell>
        </row>
        <row r="48">
          <cell r="F48">
            <v>10000</v>
          </cell>
        </row>
        <row r="49">
          <cell r="F49">
            <v>100000</v>
          </cell>
        </row>
        <row r="50">
          <cell r="F50">
            <v>10000</v>
          </cell>
        </row>
        <row r="51">
          <cell r="F51">
            <v>500000</v>
          </cell>
        </row>
        <row r="52">
          <cell r="F52">
            <v>100000</v>
          </cell>
        </row>
        <row r="69">
          <cell r="A69" t="str">
            <v>С</v>
          </cell>
        </row>
        <row r="79">
          <cell r="A79">
            <v>1100</v>
          </cell>
        </row>
        <row r="80">
          <cell r="A80">
            <v>1110</v>
          </cell>
        </row>
        <row r="81">
          <cell r="A81">
            <v>1120</v>
          </cell>
        </row>
        <row r="82">
          <cell r="A82">
            <v>1130</v>
          </cell>
        </row>
        <row r="83">
          <cell r="A83">
            <v>1140</v>
          </cell>
        </row>
        <row r="84">
          <cell r="A84">
            <v>1150</v>
          </cell>
        </row>
        <row r="85">
          <cell r="A85">
            <v>1160</v>
          </cell>
        </row>
        <row r="86">
          <cell r="A86">
            <v>1170</v>
          </cell>
        </row>
        <row r="87">
          <cell r="A87">
            <v>1180</v>
          </cell>
        </row>
        <row r="88">
          <cell r="A88">
            <v>1190</v>
          </cell>
        </row>
        <row r="89">
          <cell r="A89">
            <v>1200</v>
          </cell>
        </row>
        <row r="90">
          <cell r="A90">
            <v>1210</v>
          </cell>
        </row>
        <row r="91">
          <cell r="A91">
            <v>1220</v>
          </cell>
        </row>
        <row r="92">
          <cell r="A92">
            <v>1230</v>
          </cell>
        </row>
        <row r="93">
          <cell r="A93">
            <v>1231</v>
          </cell>
        </row>
        <row r="94">
          <cell r="A94">
            <v>1232</v>
          </cell>
        </row>
        <row r="95">
          <cell r="A95">
            <v>1240</v>
          </cell>
        </row>
        <row r="96">
          <cell r="A96">
            <v>1241</v>
          </cell>
        </row>
        <row r="97">
          <cell r="A97">
            <v>1242</v>
          </cell>
        </row>
        <row r="98">
          <cell r="A98">
            <v>1250</v>
          </cell>
        </row>
        <row r="99">
          <cell r="A99">
            <v>1260</v>
          </cell>
        </row>
        <row r="100">
          <cell r="A100">
            <v>1300</v>
          </cell>
        </row>
        <row r="101">
          <cell r="A101">
            <v>1310</v>
          </cell>
        </row>
        <row r="102">
          <cell r="A102">
            <v>1320</v>
          </cell>
        </row>
        <row r="103">
          <cell r="A103">
            <v>1340</v>
          </cell>
        </row>
        <row r="104">
          <cell r="A104">
            <v>1350</v>
          </cell>
        </row>
        <row r="105">
          <cell r="A105">
            <v>1360</v>
          </cell>
        </row>
        <row r="106">
          <cell r="A106">
            <v>1370</v>
          </cell>
        </row>
        <row r="107">
          <cell r="A107">
            <v>1400</v>
          </cell>
        </row>
        <row r="108">
          <cell r="A108">
            <v>1410</v>
          </cell>
        </row>
        <row r="109">
          <cell r="A109">
            <v>1420</v>
          </cell>
        </row>
        <row r="110">
          <cell r="A110">
            <v>1430</v>
          </cell>
        </row>
        <row r="111">
          <cell r="A111">
            <v>1440</v>
          </cell>
        </row>
        <row r="112">
          <cell r="A112">
            <v>1450</v>
          </cell>
        </row>
        <row r="113">
          <cell r="A113">
            <v>1500</v>
          </cell>
        </row>
        <row r="114">
          <cell r="A114">
            <v>1510</v>
          </cell>
        </row>
        <row r="115">
          <cell r="A115">
            <v>1520</v>
          </cell>
        </row>
        <row r="116">
          <cell r="A116">
            <v>1530</v>
          </cell>
        </row>
        <row r="117">
          <cell r="A117">
            <v>1540</v>
          </cell>
        </row>
        <row r="118">
          <cell r="A118">
            <v>1545</v>
          </cell>
        </row>
        <row r="119">
          <cell r="A119">
            <v>1550</v>
          </cell>
        </row>
        <row r="120">
          <cell r="A120">
            <v>1600</v>
          </cell>
        </row>
        <row r="121">
          <cell r="A121">
            <v>1700</v>
          </cell>
        </row>
        <row r="124">
          <cell r="A124">
            <v>2100</v>
          </cell>
          <cell r="B124" t="str">
            <v>Валовая прибыль</v>
          </cell>
        </row>
        <row r="125">
          <cell r="A125">
            <v>2110</v>
          </cell>
          <cell r="B125" t="str">
            <v xml:space="preserve">Выручка </v>
          </cell>
        </row>
        <row r="126">
          <cell r="A126">
            <v>2120</v>
          </cell>
          <cell r="B126" t="str">
            <v>Себестоимость продаж</v>
          </cell>
        </row>
        <row r="127">
          <cell r="A127">
            <v>2130</v>
          </cell>
          <cell r="B127" t="str">
            <v>Расходы, связанные с разведкой и оценкой запасов нефти и газа</v>
          </cell>
        </row>
        <row r="128">
          <cell r="A128">
            <v>2200</v>
          </cell>
          <cell r="B128" t="str">
            <v>Прибыль (убыток) от продаж</v>
          </cell>
        </row>
        <row r="129">
          <cell r="A129">
            <v>2210</v>
          </cell>
          <cell r="B129" t="str">
            <v>Коммерческие расходы</v>
          </cell>
        </row>
        <row r="130">
          <cell r="A130">
            <v>2220</v>
          </cell>
          <cell r="B130" t="str">
            <v>Общехозяйственные и административные расходы</v>
          </cell>
        </row>
        <row r="131">
          <cell r="A131">
            <v>2300</v>
          </cell>
          <cell r="B131" t="str">
            <v>Прибыль (убыток) до налогообложения</v>
          </cell>
        </row>
        <row r="132">
          <cell r="A132">
            <v>2310</v>
          </cell>
          <cell r="B132" t="str">
            <v>Доходы от участия в других организациях</v>
          </cell>
        </row>
        <row r="133">
          <cell r="A133">
            <v>2320</v>
          </cell>
          <cell r="B133" t="str">
            <v>Проценты к получению</v>
          </cell>
        </row>
        <row r="134">
          <cell r="A134">
            <v>2330</v>
          </cell>
          <cell r="B134" t="str">
            <v>Проценты к уплате</v>
          </cell>
        </row>
        <row r="135">
          <cell r="A135">
            <v>2333</v>
          </cell>
          <cell r="B135" t="str">
            <v>Доходы от изменения справедливой стоимости производных финансовых инструментов</v>
          </cell>
        </row>
        <row r="136">
          <cell r="A136">
            <v>2334</v>
          </cell>
          <cell r="B136" t="str">
            <v>Расходы от изменения справедливой стоимости производных финансовых инструментов</v>
          </cell>
        </row>
        <row r="137">
          <cell r="A137">
            <v>2340</v>
          </cell>
          <cell r="B137" t="str">
            <v>Прочие доходы</v>
          </cell>
        </row>
        <row r="138">
          <cell r="A138">
            <v>2350</v>
          </cell>
          <cell r="B138" t="str">
            <v>Прочие расходы</v>
          </cell>
        </row>
        <row r="139">
          <cell r="A139">
            <v>2400</v>
          </cell>
          <cell r="B139" t="str">
            <v xml:space="preserve">Чистая прибыль (убыток) </v>
          </cell>
        </row>
        <row r="140">
          <cell r="A140">
            <v>2410</v>
          </cell>
          <cell r="B140" t="str">
            <v>Текущий налог на прибыль, в т.ч.</v>
          </cell>
        </row>
        <row r="141">
          <cell r="A141">
            <v>2421</v>
          </cell>
          <cell r="B141" t="str">
            <v>постоянные налоговые обязательства (активы)</v>
          </cell>
        </row>
        <row r="142">
          <cell r="A142">
            <v>2430</v>
          </cell>
          <cell r="B142" t="str">
            <v>Изменение отложенных налоговых обязательств</v>
          </cell>
        </row>
        <row r="143">
          <cell r="A143">
            <v>2450</v>
          </cell>
          <cell r="B143" t="str">
            <v>Изменение отложенных налоговых активов</v>
          </cell>
        </row>
        <row r="144">
          <cell r="A144">
            <v>2460</v>
          </cell>
          <cell r="B144" t="str">
            <v>Прочее</v>
          </cell>
        </row>
        <row r="145">
          <cell r="A145">
            <v>2461</v>
          </cell>
          <cell r="B145" t="str">
            <v>Налог на прибыль прошлых лет</v>
          </cell>
        </row>
        <row r="146">
          <cell r="A146">
            <v>2462</v>
          </cell>
          <cell r="B146" t="str">
            <v>Расшифровка строки 2460</v>
          </cell>
        </row>
        <row r="147">
          <cell r="A147">
            <v>2463</v>
          </cell>
          <cell r="B147" t="str">
            <v>Расшифровка строки 2460</v>
          </cell>
        </row>
        <row r="148">
          <cell r="A148">
            <v>2464</v>
          </cell>
          <cell r="B148" t="str">
            <v>Налог на вмененный доход</v>
          </cell>
        </row>
        <row r="149">
          <cell r="A149">
            <v>2465</v>
          </cell>
          <cell r="B149" t="str">
            <v>Перераспределение налога на прибыль внутри  КГН</v>
          </cell>
        </row>
        <row r="150">
          <cell r="A150">
            <v>2470</v>
          </cell>
          <cell r="B150" t="str">
            <v>Резервная строка</v>
          </cell>
        </row>
        <row r="151">
          <cell r="A151">
            <v>2480</v>
          </cell>
          <cell r="B151" t="str">
            <v>Резервная строка</v>
          </cell>
        </row>
        <row r="152">
          <cell r="A152">
            <v>2500</v>
          </cell>
          <cell r="B152" t="str">
            <v>Совокупный финансовый результат периода</v>
          </cell>
        </row>
        <row r="153">
          <cell r="A153">
            <v>2510</v>
          </cell>
          <cell r="B153" t="str">
            <v>Результат от переоценки внеоборотных активов, не включаемый в чиcтую прибыль (убыток) периода</v>
          </cell>
        </row>
        <row r="154">
          <cell r="A154">
            <v>2520</v>
          </cell>
          <cell r="B154" t="str">
            <v>Результат от прочих операций, не включаемый в чистую прибыль (убыток) периода</v>
          </cell>
        </row>
        <row r="155">
          <cell r="A155">
            <v>2900</v>
          </cell>
          <cell r="B155" t="str">
            <v>Базовая прибыль (убыток) на акцию</v>
          </cell>
        </row>
        <row r="156">
          <cell r="A156">
            <v>2910</v>
          </cell>
          <cell r="B156" t="str">
            <v>Разводненная прибыль (убыток) на акцию</v>
          </cell>
        </row>
        <row r="199">
          <cell r="A199">
            <v>4100</v>
          </cell>
          <cell r="B199" t="str">
            <v>Сальдо денежных потоков от текущих операций</v>
          </cell>
        </row>
        <row r="200">
          <cell r="A200">
            <v>4110</v>
          </cell>
          <cell r="B200" t="str">
            <v>Поступления - всего
в том числе:</v>
          </cell>
        </row>
        <row r="201">
          <cell r="A201">
            <v>4111</v>
          </cell>
          <cell r="B201" t="str">
            <v>от продажи продукции, товаров, работ и услуг</v>
          </cell>
        </row>
        <row r="202">
          <cell r="A202">
            <v>4112</v>
          </cell>
          <cell r="B202" t="str">
            <v>арендных платежей, лицензионных платежей, роялти,  комиссионных платежей и иных аналогичных платежей</v>
          </cell>
        </row>
        <row r="203">
          <cell r="A203">
            <v>4113</v>
          </cell>
          <cell r="B203" t="str">
            <v>от перепродажи финансовых вложений</v>
          </cell>
        </row>
        <row r="204">
          <cell r="A204">
            <v>4114</v>
          </cell>
          <cell r="B204" t="str">
            <v>резервная строка</v>
          </cell>
        </row>
        <row r="205">
          <cell r="A205">
            <v>4115</v>
          </cell>
          <cell r="B205" t="str">
            <v>резервная строка</v>
          </cell>
        </row>
        <row r="206">
          <cell r="A206">
            <v>4116</v>
          </cell>
          <cell r="B206" t="str">
            <v>резервная строка</v>
          </cell>
        </row>
        <row r="207">
          <cell r="A207">
            <v>4117</v>
          </cell>
          <cell r="B207" t="str">
            <v>резервная строка</v>
          </cell>
        </row>
        <row r="208">
          <cell r="A208">
            <v>4118</v>
          </cell>
          <cell r="B208" t="str">
            <v>резервная строка</v>
          </cell>
        </row>
        <row r="209">
          <cell r="A209">
            <v>4119</v>
          </cell>
          <cell r="B209" t="str">
            <v>прочие поступления</v>
          </cell>
        </row>
        <row r="210">
          <cell r="A210">
            <v>4120</v>
          </cell>
          <cell r="B210" t="str">
            <v>Платежи - всего
в том числе:</v>
          </cell>
        </row>
        <row r="211">
          <cell r="A211">
            <v>4121</v>
          </cell>
          <cell r="B211" t="str">
            <v>поставщикам (подрядчикам) за сырье, материалы, работы, услуги</v>
          </cell>
        </row>
        <row r="212">
          <cell r="A212">
            <v>4122</v>
          </cell>
          <cell r="B212" t="str">
            <v>в связи с оплатой труда работников</v>
          </cell>
        </row>
        <row r="213">
          <cell r="A213">
            <v>4123</v>
          </cell>
          <cell r="B213" t="str">
            <v>процентов по долговым обязательствам</v>
          </cell>
        </row>
        <row r="214">
          <cell r="A214">
            <v>4124</v>
          </cell>
          <cell r="B214" t="str">
            <v>на рачеты по налогу на прибыль</v>
          </cell>
        </row>
        <row r="215">
          <cell r="A215">
            <v>4125</v>
          </cell>
          <cell r="B215" t="str">
            <v>резервная строка</v>
          </cell>
        </row>
        <row r="216">
          <cell r="A216">
            <v>4126</v>
          </cell>
          <cell r="B216" t="str">
            <v>резервная строка</v>
          </cell>
        </row>
        <row r="217">
          <cell r="A217">
            <v>4127</v>
          </cell>
          <cell r="B217" t="str">
            <v>резервная строка</v>
          </cell>
        </row>
        <row r="218">
          <cell r="A218">
            <v>4128</v>
          </cell>
          <cell r="B218" t="str">
            <v>поисковые затраты</v>
          </cell>
        </row>
        <row r="219">
          <cell r="A219">
            <v>4129</v>
          </cell>
          <cell r="B219" t="str">
            <v>прочие платежи</v>
          </cell>
        </row>
        <row r="220">
          <cell r="A220">
            <v>4200</v>
          </cell>
          <cell r="B220" t="str">
            <v>Сальдо денежных потоков от инвестиционных операций</v>
          </cell>
        </row>
        <row r="221">
          <cell r="A221">
            <v>4210</v>
          </cell>
          <cell r="B221" t="str">
            <v>Поступления - всего
в том числе:</v>
          </cell>
        </row>
        <row r="222">
          <cell r="A222">
            <v>4211</v>
          </cell>
          <cell r="B222" t="str">
            <v>от продажи внеоборотных активов(кроме финансовых вложений)</v>
          </cell>
        </row>
        <row r="223">
          <cell r="A223">
            <v>4212</v>
          </cell>
          <cell r="B223" t="str">
            <v>от продажи акций других организаций( долей участия)</v>
          </cell>
        </row>
        <row r="224">
          <cell r="A224">
            <v>4213</v>
          </cell>
          <cell r="B224" t="str">
            <v>от возврата предоставленных займов, от продажи долговых ценных бумаг (прав требования денежных средств к другим лицам)</v>
          </cell>
        </row>
        <row r="225">
          <cell r="A225">
            <v>4214</v>
          </cell>
          <cell r="B225" t="str">
            <v>дивидендов, процентов по долговым финансовым вложениям и аналогичных поступлений от долевого участия в других организациях</v>
          </cell>
        </row>
        <row r="226">
          <cell r="A226">
            <v>4215</v>
          </cell>
          <cell r="B226" t="str">
            <v>резервная строка</v>
          </cell>
        </row>
        <row r="227">
          <cell r="A227">
            <v>4216</v>
          </cell>
          <cell r="B227" t="str">
            <v>резервная строка</v>
          </cell>
        </row>
        <row r="228">
          <cell r="A228">
            <v>4217</v>
          </cell>
          <cell r="B228" t="str">
            <v>резервная строка</v>
          </cell>
        </row>
        <row r="229">
          <cell r="A229">
            <v>4218</v>
          </cell>
          <cell r="B229" t="str">
            <v>резервная строка</v>
          </cell>
        </row>
        <row r="230">
          <cell r="A230">
            <v>4219</v>
          </cell>
          <cell r="B230" t="str">
            <v>прочие поступления</v>
          </cell>
        </row>
        <row r="231">
          <cell r="A231">
            <v>4220</v>
          </cell>
          <cell r="B231" t="str">
            <v>Платежи - всего
в том числе:</v>
          </cell>
        </row>
        <row r="232">
          <cell r="A232">
            <v>4221</v>
          </cell>
          <cell r="B232" t="str">
            <v>в связи с приобретением, созданием, модернизацией, реконструкцией и подготовкой к использованию внеоборотных активов</v>
          </cell>
        </row>
        <row r="233">
          <cell r="A233">
            <v>4222</v>
          </cell>
          <cell r="B233" t="str">
            <v>в связи с приобретением акций других организаций (долей участия)</v>
          </cell>
        </row>
        <row r="234">
          <cell r="A234">
            <v>4223</v>
          </cell>
          <cell r="B234" t="str">
            <v>в связи с приобретением долговых ценных бумаг, ценных бумаг (прав требования денежных средств к другим лицам), предоставление займов другим лицам</v>
          </cell>
        </row>
        <row r="235">
          <cell r="A235">
            <v>4224</v>
          </cell>
          <cell r="B235" t="str">
            <v>процентов по долговым обязательствам, включаемым в стоимость инвестиционного актива</v>
          </cell>
        </row>
        <row r="236">
          <cell r="A236">
            <v>4225</v>
          </cell>
          <cell r="B236" t="str">
            <v>резервная строка</v>
          </cell>
        </row>
        <row r="237">
          <cell r="A237">
            <v>4226</v>
          </cell>
          <cell r="B237" t="str">
            <v>резервная строка</v>
          </cell>
        </row>
        <row r="238">
          <cell r="A238">
            <v>4227</v>
          </cell>
          <cell r="B238" t="str">
            <v>резервная строка</v>
          </cell>
        </row>
        <row r="239">
          <cell r="A239">
            <v>4228</v>
          </cell>
          <cell r="B239" t="str">
            <v>резервная строка</v>
          </cell>
        </row>
        <row r="240">
          <cell r="A240">
            <v>4229</v>
          </cell>
          <cell r="B240" t="str">
            <v>поисковые активы</v>
          </cell>
        </row>
        <row r="241">
          <cell r="A241">
            <v>4230</v>
          </cell>
          <cell r="B241" t="str">
            <v>прочие платежи</v>
          </cell>
        </row>
        <row r="242">
          <cell r="A242">
            <v>4300</v>
          </cell>
          <cell r="B242" t="str">
            <v>Сальдо денежных потоков от финансовой деятельности</v>
          </cell>
        </row>
        <row r="243">
          <cell r="A243">
            <v>4310</v>
          </cell>
          <cell r="B243" t="str">
            <v>Поступления - всего
в том числе:</v>
          </cell>
        </row>
        <row r="244">
          <cell r="A244">
            <v>4311</v>
          </cell>
          <cell r="B244" t="str">
            <v>получение кредитов и займов</v>
          </cell>
        </row>
        <row r="245">
          <cell r="A245">
            <v>4312</v>
          </cell>
          <cell r="B245" t="str">
            <v>денежных вкладов собственников (участников)</v>
          </cell>
        </row>
        <row r="246">
          <cell r="A246">
            <v>4313</v>
          </cell>
          <cell r="B246" t="str">
            <v>от выпуска акций, увеличения долей участия</v>
          </cell>
        </row>
        <row r="247">
          <cell r="A247">
            <v>4314</v>
          </cell>
          <cell r="B247" t="str">
            <v>от выпуска облигаций, векселей и других долговых ценных бумаг и др.</v>
          </cell>
        </row>
        <row r="248">
          <cell r="A248">
            <v>4315</v>
          </cell>
          <cell r="B248" t="str">
            <v>резервная строка</v>
          </cell>
        </row>
        <row r="249">
          <cell r="A249">
            <v>4316</v>
          </cell>
          <cell r="B249" t="str">
            <v>резервная строка</v>
          </cell>
        </row>
        <row r="250">
          <cell r="A250">
            <v>4317</v>
          </cell>
          <cell r="B250" t="str">
            <v>резервная строка</v>
          </cell>
        </row>
        <row r="251">
          <cell r="A251">
            <v>4318</v>
          </cell>
          <cell r="B251" t="str">
            <v>резервная строка</v>
          </cell>
        </row>
        <row r="252">
          <cell r="A252">
            <v>4319</v>
          </cell>
          <cell r="B252" t="str">
            <v>прочие поступления</v>
          </cell>
        </row>
        <row r="253">
          <cell r="A253">
            <v>4320</v>
          </cell>
          <cell r="B253" t="str">
            <v>Платежи - всего
в том числе:</v>
          </cell>
        </row>
        <row r="254">
          <cell r="A254">
            <v>4321</v>
          </cell>
          <cell r="B254" t="str">
            <v>собственникам (участникам) в связи с выкупом у них акций (долей участия) организации или их выходом из состава участников</v>
          </cell>
        </row>
        <row r="255">
          <cell r="A255">
            <v>4322</v>
          </cell>
          <cell r="B255" t="str">
            <v>на уплату дивидендов, иных платежей по распределению прибыли в пользу собственников (участников)</v>
          </cell>
        </row>
        <row r="256">
          <cell r="A256">
            <v>4323</v>
          </cell>
          <cell r="B256" t="str">
            <v>в связи с погашением(выкупом) векселей и других долговых ценных бумаг, возврат кредитов и займов</v>
          </cell>
        </row>
        <row r="257">
          <cell r="A257">
            <v>4324</v>
          </cell>
          <cell r="B257" t="str">
            <v>резервная строка</v>
          </cell>
        </row>
        <row r="258">
          <cell r="A258">
            <v>4325</v>
          </cell>
          <cell r="B258" t="str">
            <v>резервная строка</v>
          </cell>
        </row>
        <row r="259">
          <cell r="A259">
            <v>4326</v>
          </cell>
          <cell r="B259" t="str">
            <v>резервная строка</v>
          </cell>
        </row>
        <row r="260">
          <cell r="A260">
            <v>4327</v>
          </cell>
          <cell r="B260" t="str">
            <v>резервная строка</v>
          </cell>
        </row>
        <row r="261">
          <cell r="A261">
            <v>4328</v>
          </cell>
          <cell r="B261" t="str">
            <v>резервная строка</v>
          </cell>
        </row>
        <row r="262">
          <cell r="A262">
            <v>4329</v>
          </cell>
          <cell r="B262" t="str">
            <v>прочие платежи</v>
          </cell>
        </row>
        <row r="263">
          <cell r="A263">
            <v>4400</v>
          </cell>
          <cell r="B263" t="str">
            <v>Сальдо денежных потоков за отчетный период</v>
          </cell>
        </row>
        <row r="264">
          <cell r="A264">
            <v>4450</v>
          </cell>
          <cell r="B264" t="str">
            <v>Остаток денежных средств на начало отчетного периода</v>
          </cell>
        </row>
        <row r="265">
          <cell r="A265">
            <v>4490</v>
          </cell>
          <cell r="B265" t="str">
            <v>Величина влияния изменений курса иностранной валюты по отношению к рублю</v>
          </cell>
        </row>
        <row r="266">
          <cell r="A266">
            <v>4500</v>
          </cell>
          <cell r="B266" t="str">
            <v>Остаток денежных средств на конец отчетного периода</v>
          </cell>
        </row>
      </sheetData>
      <sheetData sheetId="27" refreshError="1"/>
      <sheetData sheetId="2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 refreshError="1">
        <row r="31">
          <cell r="B31" t="str">
            <v xml:space="preserve">Проверить правильность "разноски" кредиторской задолженности контрагентов по стр. 621, 622, 623, 627, 628, 640 ф.№1 на основе предоставленных расшифровок дебиторской задолженности в разрезе указанных строк. </v>
          </cell>
        </row>
        <row r="32">
          <cell r="B32" t="str">
            <v>Сверить сальдо по строке 621, 622, 623, 627, 628, 640 ф.1  с расшифровками дебиторской задолженности по указанным строкам.</v>
          </cell>
        </row>
        <row r="132">
          <cell r="A132" t="str">
            <v>6160.00</v>
          </cell>
          <cell r="B132" t="str">
            <v>Согласовать выявленные нарушения с Клиентом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ЛИСТ"/>
      <sheetName val="ПланПроекта"/>
      <sheetName val="РасчетКомандир"/>
      <sheetName val="РасчетСубподряд_Филиалы"/>
      <sheetName val="Рейты"/>
      <sheetName val="ТехЛистФОТрасчет"/>
      <sheetName val="Матрица Recovery"/>
    </sheetNames>
    <sheetDataSet>
      <sheetData sheetId="0"/>
      <sheetData sheetId="1">
        <row r="10">
          <cell r="B10" t="str">
            <v>Руб.</v>
          </cell>
        </row>
        <row r="11">
          <cell r="B11">
            <v>1</v>
          </cell>
        </row>
      </sheetData>
      <sheetData sheetId="2"/>
      <sheetData sheetId="3"/>
      <sheetData sheetId="4">
        <row r="4">
          <cell r="AK4" t="str">
            <v>А-Ресурсные отрасли</v>
          </cell>
        </row>
        <row r="5">
          <cell r="AK5" t="str">
            <v>А-ТЭК</v>
          </cell>
        </row>
        <row r="6">
          <cell r="AK6" t="str">
            <v>А-Машиностроение</v>
          </cell>
        </row>
        <row r="7">
          <cell r="AK7" t="str">
            <v>А-Телекоммуникации</v>
          </cell>
        </row>
        <row r="8">
          <cell r="AK8" t="str">
            <v>А-Банк, фин., инвест.</v>
          </cell>
        </row>
        <row r="9">
          <cell r="AK9" t="str">
            <v>А-Торговля, ТНП</v>
          </cell>
        </row>
        <row r="10">
          <cell r="AK10" t="str">
            <v>А-Налогконсалтинг</v>
          </cell>
        </row>
        <row r="11">
          <cell r="AK11" t="str">
            <v>А-Финконсалтинг</v>
          </cell>
        </row>
        <row r="12">
          <cell r="AK12" t="str">
            <v>Проекты РЖД</v>
          </cell>
        </row>
        <row r="13">
          <cell r="AK13" t="str">
            <v>А-Бизнесконсалтинг</v>
          </cell>
        </row>
        <row r="14">
          <cell r="AK14" t="str">
            <v>А-Правконсалтинг</v>
          </cell>
        </row>
        <row r="15">
          <cell r="AK15" t="str">
            <v>ОМиКК</v>
          </cell>
        </row>
        <row r="16">
          <cell r="AK16" t="str">
            <v>ILP-Веренков</v>
          </cell>
        </row>
        <row r="17">
          <cell r="AK17" t="str">
            <v>ЦМЭИ</v>
          </cell>
        </row>
      </sheetData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.2 стр.030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0"/>
      <sheetName val="Л1"/>
      <sheetName val="Тест Ф №1,2"/>
      <sheetName val="АБ"/>
      <sheetName val="ВА "/>
      <sheetName val="ГА"/>
      <sheetName val="Л2"/>
      <sheetName val="Л3"/>
      <sheetName val="Стр-ра Ф2"/>
      <sheetName val="Баз.пок-ли"/>
      <sheetName val="Существ."/>
      <sheetName val="Раб.док-ия"/>
      <sheetName val="Сущ-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ОАО "Рязаньнефтепродукт"</v>
          </cell>
          <cell r="B2" t="str">
            <v>№10101-01-246\03</v>
          </cell>
          <cell r="C2" t="str">
            <v>6 мес 2003</v>
          </cell>
          <cell r="F2">
            <v>37880</v>
          </cell>
        </row>
      </sheetData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оротки"/>
      <sheetName val="Кор-я"/>
      <sheetName val="Кт 62 по ГК"/>
      <sheetName val="Кор_я"/>
      <sheetName val="_1"/>
      <sheetName val="5310.01"/>
      <sheetName val="5300.04"/>
      <sheetName val="Общая информация"/>
      <sheetName val="Программа "/>
      <sheetName val="Grouplist"/>
      <sheetName val="Control"/>
      <sheetName val="Процедуры"/>
      <sheetName val="Rate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Сверка-дт"/>
      <sheetName val="Cверка-Кт"/>
      <sheetName val="Запрос"/>
      <sheetName val="5350.02(зачеты)+"/>
      <sheetName val="5350_02_зачеты__"/>
      <sheetName val="Сверка_дт"/>
      <sheetName val="Cверка_Кт"/>
      <sheetName val="Программа "/>
      <sheetName val="5310_01"/>
      <sheetName val="5300_04"/>
      <sheetName val="Общая информация"/>
      <sheetName val="Кор-я"/>
      <sheetName val="Оборотки"/>
      <sheetName val="Кор-я+"/>
      <sheetName val="Оборотки+"/>
      <sheetName val="выручка+"/>
      <sheetName val="Обор㈾_x0000_Ҁи+"/>
      <sheetName val="Кор_я"/>
      <sheetName val="Общая_информация"/>
      <sheetName val="Инфо"/>
      <sheetName val="Баланс"/>
      <sheetName val="++8210.20"/>
      <sheetName val="Кт 62 по ГК"/>
      <sheetName val="5940.01"/>
      <sheetName val="5960.02"/>
      <sheetName val="Общие данные"/>
      <sheetName val="Критерии"/>
      <sheetName val="Л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равки к раз.2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1"/>
      <sheetName val="Структура Аудиторского Файла"/>
      <sheetName val="A2-1"/>
      <sheetName val="А2-2"/>
      <sheetName val="B2-1.0"/>
      <sheetName val="С5а"/>
      <sheetName val="С7а"/>
      <sheetName val="Н410"/>
      <sheetName val="РНфакт"/>
      <sheetName val="АРобщий"/>
      <sheetName val="форма2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  <sheetName val="A2_1"/>
      <sheetName val="справки к раз_2"/>
      <sheetName val="Себес嵚оимость"/>
      <sheetName val="справки к раз.2"/>
      <sheetName val="7-3"/>
      <sheetName val="КонтрЛИСТ"/>
      <sheetName val="ПланПроекта"/>
      <sheetName val="РасчетКомандир"/>
      <sheetName val="Субподряд"/>
      <sheetName val="Трансферт"/>
      <sheetName val="Рейты"/>
      <sheetName val="ТехЛистФОТрасчет"/>
      <sheetName val="Матрица Recovery"/>
      <sheetName val="Лист3"/>
      <sheetName val="ДАТЫ"/>
      <sheetName val="ф1"/>
      <sheetName val="ф2"/>
      <sheetName val="ф6"/>
      <sheetName val="Структура"/>
      <sheetName val="А2-4 (ЕЛВ)"/>
      <sheetName val="А2-4 (ДАВ)"/>
      <sheetName val="А2-4 (ДДВ)"/>
      <sheetName val="А3"/>
      <sheetName val="А5"/>
      <sheetName val="А6"/>
      <sheetName val="А8"/>
      <sheetName val="А11"/>
      <sheetName val="А11-1"/>
      <sheetName val="А11-2"/>
      <sheetName val="А11-3"/>
      <sheetName val="А13"/>
      <sheetName val="А14"/>
    </sheetNames>
    <sheetDataSet>
      <sheetData sheetId="0" refreshError="1"/>
      <sheetData sheetId="1" refreshError="1">
        <row r="4">
          <cell r="C4" t="str">
            <v>№ 00000-00-000/2003</v>
          </cell>
        </row>
        <row r="5">
          <cell r="C5" t="str">
            <v>2003 год</v>
          </cell>
        </row>
      </sheetData>
      <sheetData sheetId="2" refreshError="1">
        <row r="1">
          <cell r="A1" t="str">
            <v>БДО Юникон</v>
          </cell>
        </row>
        <row r="4">
          <cell r="E4" t="str">
            <v>Иванов</v>
          </cell>
          <cell r="G4" t="str">
            <v>Петров</v>
          </cell>
          <cell r="I4" t="str">
            <v>Сидоров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борка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"/>
      <sheetName val="1810 "/>
      <sheetName val="опись"/>
      <sheetName val="1210ВХР"/>
      <sheetName val="1220РВК"/>
      <sheetName val="1230РН"/>
      <sheetName val="1240АРобщий"/>
      <sheetName val="1250риск"/>
      <sheetName val="1410"/>
      <sheetName val="1451СВК"/>
      <sheetName val="1452непрер"/>
      <sheetName val="1500 СБУ"/>
      <sheetName val="1900.01"/>
      <sheetName val="Сущ-ть 2"/>
      <sheetName val="Сущ-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9">
          <cell r="A9" t="str">
            <v>Расчет уровня существенности исходя из среднеарифметических показателей баланса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00.04"/>
      <sheetName val="5310.01"/>
    </sheetNames>
    <sheetDataSet>
      <sheetData sheetId="0" refreshError="1">
        <row r="23">
          <cell r="B23" t="str">
            <v>Запросить документы. Ознакомление с представленными документаим.</v>
          </cell>
        </row>
        <row r="25">
          <cell r="A25" t="str">
            <v>5300.02</v>
          </cell>
          <cell r="B25" t="str">
            <v>Анализ договоров по учету дебиторской задолженности.</v>
          </cell>
        </row>
        <row r="26">
          <cell r="A26" t="str">
            <v>5300.03</v>
          </cell>
          <cell r="B26" t="str">
            <v>Проанализировать порядок отражения дебиторской задолженности, закрепленный в Учетной  полититке, и соотвествие  Законодательству РФ.</v>
          </cell>
        </row>
        <row r="30">
          <cell r="A30" t="str">
            <v>5310.01</v>
          </cell>
        </row>
        <row r="34">
          <cell r="A34" t="str">
            <v>5320.01</v>
          </cell>
          <cell r="B34" t="str">
            <v>Составить оборотный баланс по счетам 61,62,63,76,78,79 за проверяемый период. Сделать выборку данныхьдля аудита.Зафиксировать основные показатели для аудита.</v>
          </cell>
        </row>
      </sheetData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630.02+"/>
    </sheetNames>
    <sheetDataSet>
      <sheetData sheetId="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ы дебиторов"/>
      <sheetName val="Прогр_ деб"/>
      <sheetName val="Прогр_кред"/>
      <sheetName val="Мемо_деб"/>
      <sheetName val="Прогр_векселя"/>
      <sheetName val="Мемо_векселя"/>
      <sheetName val="Мемо_кред"/>
      <sheetName val="стр.253 Крат.фин. "/>
      <sheetName val="Запрос"/>
      <sheetName val="Договора"/>
      <sheetName val="Свод ДЗ"/>
      <sheetName val="Контрагенты Д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5500_1"/>
      <sheetName val="5500_2"/>
      <sheetName val="5500_3"/>
      <sheetName val="5500_4"/>
      <sheetName val="прил.5500_4"/>
      <sheetName val="5500_5"/>
      <sheetName val="прилож.5500_5"/>
      <sheetName val="5500_6"/>
      <sheetName val="5500_7"/>
      <sheetName val="5500_8"/>
      <sheetName val="5500_9"/>
      <sheetName val="5500_10"/>
      <sheetName val="5500_11"/>
      <sheetName val="5505.01"/>
      <sheetName val="5505.02"/>
      <sheetName val="5505.03"/>
      <sheetName val="5510"/>
      <sheetName val="5540"/>
      <sheetName val="5545"/>
      <sheetName val="5555"/>
      <sheetName val="мем_кред"/>
      <sheetName val="6205.01"/>
      <sheetName val="6205.02"/>
      <sheetName val="прил-1_6205.02"/>
      <sheetName val="6210"/>
      <sheetName val="6255"/>
      <sheetName val="62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88">
          <cell r="C188">
            <v>21253703.849999998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A2-2"/>
      <sheetName val="А2-3"/>
      <sheetName val="А2-4"/>
      <sheetName val="A5-6.2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C3-1.11"/>
      <sheetName val="C4-1.12"/>
      <sheetName val="С5-1.13"/>
      <sheetName val="С5-1.13-1"/>
      <sheetName val="С1-1.15"/>
      <sheetName val="С2-1.10"/>
      <sheetName val="ВХР"/>
      <sheetName val="ВХР (2)"/>
      <sheetName val="С6-1.14-1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</sheetNames>
    <sheetDataSet>
      <sheetData sheetId="0" refreshError="1"/>
      <sheetData sheetId="1" refreshError="1"/>
      <sheetData sheetId="2" refreshError="1">
        <row r="6">
          <cell r="N6" t="str">
            <v>ОАО "Гуашнефть"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а"/>
      <sheetName val="A2-1"/>
      <sheetName val="А2-3"/>
      <sheetName val="А2-4"/>
      <sheetName val="A4"/>
      <sheetName val="А7"/>
      <sheetName val="A 12"/>
      <sheetName val="А 13"/>
      <sheetName val="B2"/>
      <sheetName val="B3"/>
      <sheetName val="B4"/>
      <sheetName val="В5"/>
      <sheetName val="B6"/>
      <sheetName val="B7"/>
      <sheetName val="B8"/>
      <sheetName val="B9"/>
      <sheetName val="B10"/>
      <sheetName val="B11"/>
      <sheetName val="С1"/>
      <sheetName val="С2п"/>
      <sheetName val="С2с"/>
      <sheetName val="C3"/>
      <sheetName val="C4"/>
      <sheetName val="ВХР"/>
      <sheetName val="ВХР (2)"/>
      <sheetName val="С5"/>
      <sheetName val="С6_1"/>
      <sheetName val="С6_2"/>
      <sheetName val="РВК"/>
      <sheetName val="Расчет риска"/>
      <sheetName val="ФН"/>
      <sheetName val="выборка1"/>
      <sheetName val="выборка2"/>
      <sheetName val="C7"/>
      <sheetName val="C8"/>
      <sheetName val="С9"/>
      <sheetName val="Нематериальные активы"/>
      <sheetName val="Основные средства"/>
      <sheetName val="Незавершенное строительство"/>
      <sheetName val="Доходные вложения в матценности"/>
      <sheetName val="Долгосрочные финансовые вложени"/>
      <sheetName val="Отложенные налоговые активы"/>
      <sheetName val="Прочие внеоборотные активы"/>
      <sheetName val="Запасы"/>
      <sheetName val="НДС по приобретенным ценностям"/>
      <sheetName val="Дебиторка свыше 12 мес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Нераспред прибыль отчетного год"/>
      <sheetName val="Займы и кредиты"/>
      <sheetName val="Отложенные налоговые обязательс"/>
      <sheetName val="Прочие долгосрочные обязательст"/>
      <sheetName val="Займы и кредиты (краткосрочные)"/>
      <sheetName val="Кредиторская задолженность"/>
      <sheetName val="Задолженность по выплате доходо"/>
      <sheetName val="Доходы будущих периодов"/>
      <sheetName val="Резервы предстоящих расходов"/>
      <sheetName val="Прочие краткосрочные обязател"/>
      <sheetName val="Забалансовые счета"/>
      <sheetName val="Выручка"/>
      <sheetName val="J010"/>
      <sheetName val="Себестоимость"/>
      <sheetName val="Коммерческие расходы"/>
      <sheetName val="Управленческие расходы"/>
      <sheetName val="Прочие доходы и расходы"/>
      <sheetName val="Отложен нал актив. и обяз."/>
      <sheetName val="НДС"/>
      <sheetName val="Акцизы "/>
      <sheetName val="НДФЛ"/>
      <sheetName val="ЕСН "/>
      <sheetName val="Налог на прибыль"/>
      <sheetName val="НДПИ"/>
      <sheetName val="Водный налог"/>
      <sheetName val="Налог на имущество организаций"/>
    </sheetNames>
    <sheetDataSet>
      <sheetData sheetId="0"/>
      <sheetData sheetId="1"/>
      <sheetData sheetId="2"/>
      <sheetData sheetId="3"/>
      <sheetData sheetId="4"/>
      <sheetData sheetId="5">
        <row r="4">
          <cell r="A4" t="str">
            <v>10102-05-342/04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2003 год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8">
          <cell r="F18" t="e">
            <v>#REF!</v>
          </cell>
        </row>
      </sheetData>
      <sheetData sheetId="40">
        <row r="6">
          <cell r="N6">
            <v>2.31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310.01"/>
      <sheetName val="Свод отчетности"/>
      <sheetName val="Выборка 62"/>
      <sheetName val="Выборка 60"/>
      <sheetName val="Выборка 76"/>
      <sheetName val="НДС"/>
      <sheetName val="5310_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110.01+"/>
    </sheetNames>
    <sheetDataSet>
      <sheetData sheetId="0">
        <row r="28">
          <cell r="D28">
            <v>1816363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Нфакт"/>
      <sheetName val="АРобщий"/>
      <sheetName val="форма1"/>
      <sheetName val="форма2"/>
      <sheetName val="Структура Аудиторского Файл "/>
      <sheetName val="А"/>
      <sheetName val="1210 риск проекта"/>
      <sheetName val="А1"/>
      <sheetName val="А2-1"/>
      <sheetName val="А2-3"/>
      <sheetName val="А3"/>
      <sheetName val="лишний"/>
      <sheetName val="A4"/>
      <sheetName val="А4.1"/>
      <sheetName val="А7"/>
      <sheetName val="А11"/>
      <sheetName val="А11-1"/>
      <sheetName val="А11-2"/>
      <sheetName val="А11-3"/>
      <sheetName val="B2-1.0"/>
      <sheetName val="B3-1.1"/>
      <sheetName val="B4-1.2"/>
      <sheetName val="B5-1.3"/>
      <sheetName val="B6-1.4"/>
      <sheetName val="B7-1.5"/>
      <sheetName val="B8-1.6"/>
      <sheetName val="B9-1.7"/>
      <sheetName val="B10-1.8"/>
      <sheetName val="С1-1.15"/>
      <sheetName val="С2-1.10"/>
      <sheetName val="C3-1.11"/>
      <sheetName val="C4-1.12"/>
      <sheetName val="С5-1.13"/>
      <sheetName val="С5-1.13-1"/>
      <sheetName val="ВХР"/>
      <sheetName val="ВХР (2)"/>
      <sheetName val="С6-1.14-1 "/>
      <sheetName val="РВК"/>
      <sheetName val="С6-14.1-2"/>
      <sheetName val="Расчет риска"/>
      <sheetName val="ФН"/>
      <sheetName val="выборка1"/>
      <sheetName val="выборка2"/>
      <sheetName val="C7-1.17"/>
      <sheetName val="C8-1.18"/>
      <sheetName val="С9-1.19"/>
      <sheetName val="C10-1.20"/>
      <sheetName val="Структура АФ"/>
      <sheetName val="Нематериальные активы"/>
      <sheetName val="Основные средства"/>
      <sheetName val="Незавершенное строительство"/>
      <sheetName val="затраты в незавершенном произво"/>
      <sheetName val="сырье,материалы"/>
      <sheetName val="Готовая продукция"/>
      <sheetName val="расходы будущих периодов"/>
      <sheetName val="НДС по приобретенным ценностям"/>
      <sheetName val="Дебиторка до 12 мес "/>
      <sheetName val="Краткосрочные финансовые вложен"/>
      <sheetName val="Денежные средства"/>
      <sheetName val="Прочие оборотные активы"/>
      <sheetName val="Уставный капитал"/>
      <sheetName val="Добавочный капитал"/>
      <sheetName val="Резервный капитал"/>
      <sheetName val="Отложенные налоговые обязательс"/>
      <sheetName val="Кредиторская задолженность"/>
      <sheetName val="Выручка"/>
      <sheetName val="Себестоимость"/>
      <sheetName val="Коммерческие расходы"/>
      <sheetName val="Операционные внереализационные"/>
      <sheetName val="Налоговые активы и обязательств"/>
      <sheetName val="НДС"/>
      <sheetName val="Налог на прибыль"/>
      <sheetName val="Автодороги"/>
      <sheetName val="Акцизы"/>
      <sheetName val="Налог с продаж"/>
      <sheetName val="Налог на имущество"/>
      <sheetName val="Налог на рекламу"/>
      <sheetName val="Налог на недра"/>
      <sheetName val="Налог на доходы физлиц"/>
      <sheetName val="ЕСН"/>
      <sheetName val="Налоги у источн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0.1</v>
          </cell>
        </row>
        <row r="17">
          <cell r="F17" t="e">
            <v>#REF!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ь"/>
      <sheetName val="1210"/>
      <sheetName val="1340"/>
      <sheetName val="1410"/>
      <sheetName val="1450_СВК-1"/>
      <sheetName val="ОСВК"/>
      <sheetName val="1520 СБУ"/>
      <sheetName val="1540"/>
      <sheetName val="1650"/>
      <sheetName val="1750_ВХР"/>
      <sheetName val="1750_РВК"/>
      <sheetName val="1750РН"/>
      <sheetName val="1750АРобщий"/>
      <sheetName val="1750риск"/>
      <sheetName val="Отч-ть"/>
      <sheetName val="Показатели"/>
      <sheetName val="Results"/>
      <sheetName val="Расх-я"/>
      <sheetName val="Чист.акт."/>
      <sheetName val="Баз.пок-ли"/>
      <sheetName val="Расч.существ"/>
      <sheetName val="Существ"/>
      <sheetName val="1810 -"/>
      <sheetName val="1815-"/>
      <sheetName val="1850-"/>
      <sheetName val="1900"/>
      <sheetName val="23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ГК_Дебет"/>
      <sheetName val="Программа"/>
      <sheetName val="ГК_Кредит"/>
      <sheetName val="лист испр-дт"/>
      <sheetName val="лист испр-кт"/>
      <sheetName val="Меморандум-дт"/>
      <sheetName val="меморандум-кт"/>
      <sheetName val="УП"/>
      <sheetName val="СВК-интервью+"/>
      <sheetName val="Оценка СВК+"/>
      <sheetName val="свод свк+"/>
      <sheetName val="испр.зам"/>
      <sheetName val="Выборка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"/>
      <sheetName val="8200.01"/>
      <sheetName val="8200.02"/>
      <sheetName val="8200.03"/>
      <sheetName val="СВК"/>
      <sheetName val="СВК-1"/>
      <sheetName val="ОСВК"/>
      <sheetName val="8210.01"/>
      <sheetName val="8210.02"/>
      <sheetName val="выборка"/>
      <sheetName val="8210.03"/>
      <sheetName val="сущ.месяцы"/>
      <sheetName val="8210.04"/>
      <sheetName val="8210.05"/>
      <sheetName val="8210.06"/>
      <sheetName val="8210.07"/>
      <sheetName val="8210.08"/>
      <sheetName val="8210.09"/>
      <sheetName val="8210.10"/>
      <sheetName val="8210.11"/>
      <sheetName val="8210.12"/>
      <sheetName val="8210.13"/>
      <sheetName val="8210.14"/>
      <sheetName val="калькул."/>
      <sheetName val="5510.21"/>
      <sheetName val="8210.15"/>
      <sheetName val="дт 91"/>
      <sheetName val="ндс29"/>
      <sheetName val="8200.04"/>
      <sheetName val="Модуль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-1"/>
      <sheetName val="А2-2"/>
      <sheetName val="B2-1.0"/>
      <sheetName val="С7а"/>
      <sheetName val="Контакты"/>
      <sheetName val="U510"/>
      <sheetName val="Контрольный лист"/>
      <sheetName val="U510-1"/>
      <sheetName val="U510-2"/>
      <sheetName val="U510-3"/>
      <sheetName val="U510-5"/>
      <sheetName val="U510-5-г"/>
      <sheetName val="U510-6"/>
      <sheetName val="U510-11"/>
      <sheetName val="U510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Обращение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рос"/>
      <sheetName val="5320.01-6120.01(Оборотки)+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5310.01"/>
    </sheetNames>
    <sheetDataSet>
      <sheetData sheetId="0">
        <row r="21">
          <cell r="A21" t="str">
            <v>5300/1</v>
          </cell>
          <cell r="B21" t="str">
            <v>Лист исправлений</v>
          </cell>
        </row>
        <row r="22">
          <cell r="A22" t="str">
            <v>5300/2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"/>
      <sheetName val="8230-мем"/>
      <sheetName val="общие комментарии+"/>
      <sheetName val="8230-01"/>
      <sheetName val="8230-02+-"/>
      <sheetName val="8230.04+"/>
      <sheetName val="8230.05+"/>
      <sheetName val="СВК (2)+"/>
      <sheetName val="Свод СВК+"/>
      <sheetName val="8230.06(1)"/>
      <sheetName val="8230.06+"/>
      <sheetName val="прил.8230.06+"/>
      <sheetName val=" 8230.07+"/>
      <sheetName val="хранение 8230.08+"/>
      <sheetName val="трансп_8230.08+"/>
      <sheetName val="аренда лизинг_8230.08+"/>
      <sheetName val="услуги заправки_8230.08+"/>
      <sheetName val="ЗП+"/>
      <sheetName val="8230.08+"/>
      <sheetName val="8230.12пред расх комманд страх"/>
      <sheetName val="8230 сент+"/>
      <sheetName val="э-эн-я"/>
      <sheetName val="Лист1"/>
      <sheetName val="5510,21+"/>
      <sheetName val="8230.09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ения"/>
      <sheetName val="Неотъемлемый"/>
      <sheetName val="СБУ"/>
      <sheetName val="СВК"/>
      <sheetName val="Итоги"/>
      <sheetName val="Стратегия"/>
      <sheetName val="ОПА"/>
      <sheetName val="Протокол"/>
      <sheetName val="Рабочий лист"/>
      <sheetName val="Протокол Ошиб"/>
      <sheetName val="ф.1"/>
      <sheetName val="ф.2"/>
      <sheetName val="ф.3"/>
      <sheetName val="ф.4"/>
      <sheetName val="ПКБ"/>
      <sheetName val="ПкБМФ"/>
      <sheetName val="TxtП"/>
      <sheetName val="Увязка"/>
      <sheetName val="Сущ_ОБЩ"/>
      <sheetName val="Сущ_стр"/>
      <sheetName val="ф.1 предыд"/>
      <sheetName val="ф.2 предыд"/>
      <sheetName val="Сущ_нач"/>
      <sheetName val="Контрольный лист"/>
      <sheetName val="ФинАнализ"/>
      <sheetName val="АналитОбзор"/>
      <sheetName val="Прочая информация"/>
      <sheetName val="РД ПБУ18"/>
      <sheetName val="Списки"/>
      <sheetName val="ТитулРФА"/>
    </sheetNames>
    <sheetDataSet>
      <sheetData sheetId="0">
        <row r="31">
          <cell r="B3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2-1(АР)"/>
      <sheetName val="С2-1.1.(ВР)"/>
      <sheetName val="С2-1.2.(РСК)"/>
      <sheetName val="С2-1.3.(РН)"/>
    </sheetNames>
    <sheetDataSet>
      <sheetData sheetId="0">
        <row r="26">
          <cell r="D26" t="e">
            <v>#DIV/0!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P&amp;L"/>
      <sheetName val="Unadj Off BS"/>
      <sheetName val="Recat BS"/>
      <sheetName val="Recat PL"/>
      <sheetName val="Unadj BS"/>
      <sheetName val="PL IAS 29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Investments restmnt"/>
      <sheetName val="Analyt - BS, PL"/>
      <sheetName val="Analyt - MonLoss"/>
      <sheetName val="DT summary"/>
      <sheetName val="Treasury Shares "/>
      <sheetName val="Inflation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BFG-Credit   as at 1/07/98</v>
          </cell>
          <cell r="B1" t="str">
            <v>target for reserves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0.29990611391303901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0.29990611392713618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-0.20745535117011471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</row>
        <row r="2">
          <cell r="A2" t="str">
            <v>КОРРЕКТИРОВКИ</v>
          </cell>
          <cell r="B2">
            <v>703249.35532588977</v>
          </cell>
          <cell r="AN2">
            <v>-24786.069000000018</v>
          </cell>
          <cell r="AO2">
            <v>1.2013</v>
          </cell>
          <cell r="AS2" t="str">
            <v>Differences on opening accounting entries</v>
          </cell>
        </row>
        <row r="3">
          <cell r="A3" t="str">
            <v>Year Ended 31/12/98</v>
          </cell>
          <cell r="B3">
            <v>-0.49232588976155967</v>
          </cell>
          <cell r="C3" t="str">
            <v>inflation of RE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72330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-157.32</v>
          </cell>
          <cell r="Q3">
            <v>-135.09</v>
          </cell>
          <cell r="R3">
            <v>0</v>
          </cell>
          <cell r="S3">
            <v>-689.13</v>
          </cell>
          <cell r="T3">
            <v>0</v>
          </cell>
          <cell r="U3">
            <v>0</v>
          </cell>
          <cell r="V3">
            <v>14.25</v>
          </cell>
          <cell r="W3">
            <v>2</v>
          </cell>
          <cell r="X3">
            <v>291.44094648493046</v>
          </cell>
          <cell r="Y3">
            <v>-247.95000000000002</v>
          </cell>
          <cell r="Z3">
            <v>-33.629999999999995</v>
          </cell>
          <cell r="AA3">
            <v>0</v>
          </cell>
          <cell r="AB3">
            <v>0</v>
          </cell>
          <cell r="AC3">
            <v>7.98</v>
          </cell>
          <cell r="AD3">
            <v>94.05</v>
          </cell>
          <cell r="AE3">
            <v>2588.94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700.53</v>
          </cell>
          <cell r="AK3">
            <v>-2590.08</v>
          </cell>
          <cell r="AL3" t="str">
            <v>Current year adjustments</v>
          </cell>
          <cell r="AM3">
            <v>0</v>
          </cell>
          <cell r="AO3">
            <v>1.1013755367969329</v>
          </cell>
          <cell r="AP3">
            <v>-291.27</v>
          </cell>
          <cell r="AQ3">
            <v>0</v>
          </cell>
          <cell r="AR3">
            <v>0</v>
          </cell>
          <cell r="AS3">
            <v>4</v>
          </cell>
          <cell r="AT3">
            <v>5</v>
          </cell>
          <cell r="AU3">
            <v>7</v>
          </cell>
          <cell r="AV3">
            <v>8</v>
          </cell>
          <cell r="AW3">
            <v>15</v>
          </cell>
          <cell r="AX3">
            <v>14</v>
          </cell>
          <cell r="AY3">
            <v>29</v>
          </cell>
          <cell r="AZ3">
            <v>34</v>
          </cell>
          <cell r="BA3" t="str">
            <v>4, 6</v>
          </cell>
        </row>
        <row r="4">
          <cell r="A4" t="str">
            <v>BALANCE SHEET</v>
          </cell>
          <cell r="B4" t="str">
            <v>RR'000</v>
          </cell>
          <cell r="C4" t="str">
            <v>RR'000</v>
          </cell>
          <cell r="D4" t="str">
            <v>RR'000</v>
          </cell>
          <cell r="I4" t="str">
            <v>ok</v>
          </cell>
          <cell r="P4" t="str">
            <v>ok</v>
          </cell>
          <cell r="Q4" t="str">
            <v>ok</v>
          </cell>
          <cell r="S4" t="str">
            <v>ok</v>
          </cell>
          <cell r="T4" t="str">
            <v>ok</v>
          </cell>
          <cell r="V4" t="str">
            <v>ok</v>
          </cell>
          <cell r="W4" t="str">
            <v>ok</v>
          </cell>
          <cell r="X4" t="str">
            <v>ok</v>
          </cell>
          <cell r="Y4" t="str">
            <v>ok</v>
          </cell>
          <cell r="Z4" t="str">
            <v>ok</v>
          </cell>
          <cell r="AA4" t="str">
            <v>ok</v>
          </cell>
          <cell r="AC4" t="str">
            <v>ok</v>
          </cell>
          <cell r="AD4" t="str">
            <v>ok</v>
          </cell>
          <cell r="AE4" t="str">
            <v>ok</v>
          </cell>
          <cell r="AJ4" t="str">
            <v>ok</v>
          </cell>
          <cell r="AK4" t="str">
            <v>ok</v>
          </cell>
          <cell r="AL4">
            <v>1</v>
          </cell>
          <cell r="AM4">
            <v>2</v>
          </cell>
          <cell r="AN4">
            <v>4</v>
          </cell>
          <cell r="AO4">
            <v>5</v>
          </cell>
          <cell r="AP4">
            <v>6</v>
          </cell>
          <cell r="AQ4" t="str">
            <v>7, 8, 9, 10, 11, 12</v>
          </cell>
          <cell r="AR4">
            <v>13</v>
          </cell>
          <cell r="AS4">
            <v>16</v>
          </cell>
          <cell r="AT4">
            <v>17</v>
          </cell>
          <cell r="AU4">
            <v>18</v>
          </cell>
          <cell r="AV4">
            <v>23</v>
          </cell>
          <cell r="AW4">
            <v>24</v>
          </cell>
          <cell r="AX4">
            <v>25</v>
          </cell>
          <cell r="AY4">
            <v>22</v>
          </cell>
          <cell r="AZ4">
            <v>28</v>
          </cell>
          <cell r="BA4">
            <v>21</v>
          </cell>
        </row>
        <row r="5">
          <cell r="A5" t="str">
            <v>Adj. to confirm</v>
          </cell>
          <cell r="B5" t="str">
            <v>Российская отчетность</v>
          </cell>
          <cell r="C5" t="str">
            <v>RUSSIAN</v>
          </cell>
          <cell r="D5" t="str">
            <v>Bank</v>
          </cell>
          <cell r="E5">
            <v>3</v>
          </cell>
          <cell r="F5">
            <v>6</v>
          </cell>
          <cell r="G5">
            <v>8</v>
          </cell>
          <cell r="H5" t="str">
            <v>12, 13, 14</v>
          </cell>
          <cell r="I5">
            <v>15</v>
          </cell>
          <cell r="J5">
            <v>18</v>
          </cell>
          <cell r="K5">
            <v>20</v>
          </cell>
          <cell r="L5">
            <v>21</v>
          </cell>
          <cell r="M5">
            <v>22</v>
          </cell>
          <cell r="N5">
            <v>23</v>
          </cell>
          <cell r="O5" t="str">
            <v>25, 52</v>
          </cell>
          <cell r="P5">
            <v>26</v>
          </cell>
          <cell r="Q5">
            <v>27</v>
          </cell>
          <cell r="R5" t="str">
            <v>30a</v>
          </cell>
          <cell r="S5" t="str">
            <v>30b</v>
          </cell>
          <cell r="T5">
            <v>35</v>
          </cell>
          <cell r="U5">
            <v>40</v>
          </cell>
          <cell r="V5">
            <v>41</v>
          </cell>
          <cell r="W5">
            <v>50</v>
          </cell>
          <cell r="X5">
            <v>51</v>
          </cell>
          <cell r="Y5">
            <v>62</v>
          </cell>
          <cell r="Z5">
            <v>66</v>
          </cell>
          <cell r="AA5">
            <v>68</v>
          </cell>
          <cell r="AB5">
            <v>74</v>
          </cell>
          <cell r="AC5">
            <v>77</v>
          </cell>
          <cell r="AD5">
            <v>80</v>
          </cell>
          <cell r="AE5">
            <v>86</v>
          </cell>
          <cell r="AF5">
            <v>87</v>
          </cell>
          <cell r="AG5">
            <v>95</v>
          </cell>
          <cell r="AH5">
            <v>96</v>
          </cell>
          <cell r="AI5">
            <v>97</v>
          </cell>
          <cell r="AJ5">
            <v>98</v>
          </cell>
          <cell r="AK5" t="str">
            <v>???</v>
          </cell>
          <cell r="AM5" t="str">
            <v>IAS</v>
          </cell>
          <cell r="AN5" t="str">
            <v>IAS</v>
          </cell>
          <cell r="AO5" t="str">
            <v>ok</v>
          </cell>
          <cell r="AP5" t="str">
            <v>ok</v>
          </cell>
          <cell r="AQ5" t="str">
            <v>ok</v>
          </cell>
          <cell r="AR5">
            <v>2000</v>
          </cell>
          <cell r="AW5" t="str">
            <v>IAS</v>
          </cell>
          <cell r="AX5" t="str">
            <v>IAS</v>
          </cell>
          <cell r="AY5" t="str">
            <v>Отчетность по МСБУ</v>
          </cell>
        </row>
        <row r="6">
          <cell r="B6" t="str">
            <v>Output</v>
          </cell>
          <cell r="C6" t="str">
            <v>1998 HC revaluation</v>
          </cell>
          <cell r="D6" t="str">
            <v>1998 securities revaluation</v>
          </cell>
          <cell r="E6" t="str">
            <v>1998 precious metals revaluation</v>
          </cell>
          <cell r="F6" t="str">
            <v>advances written off to pl (60312&amp;61403)</v>
          </cell>
          <cell r="G6" t="str">
            <v>audit expenses for 2000 written off (60312)</v>
          </cell>
          <cell r="H6" t="str">
            <v>stationary &amp; materials  written off to pl (610, except 61003)</v>
          </cell>
          <cell r="I6" t="str">
            <v>advance payment of turnover taxes written off to pl (a/c 60302 without VAT)</v>
          </cell>
          <cell r="J6" t="str">
            <v xml:space="preserve">accrued expenses on interbank loans (61401) </v>
          </cell>
          <cell r="K6" t="str">
            <v>carry forward of provision on PFK for 1999</v>
          </cell>
          <cell r="L6" t="str">
            <v>provision on PFK for 2000 reversed</v>
          </cell>
          <cell r="M6" t="str">
            <v>MTM Buriatzoloto (Troika, mid 99 valuation)</v>
          </cell>
          <cell r="N6" t="str">
            <v>provision on repossessed loans reversed (2000)</v>
          </cell>
          <cell r="O6" t="str">
            <v>LLP provision for 2000 created</v>
          </cell>
          <cell r="P6" t="str">
            <v>interest and discount income to PL (52502)</v>
          </cell>
          <cell r="Q6" t="str">
            <v xml:space="preserve">accrued expenses on deposits (61401) </v>
          </cell>
          <cell r="R6" t="str">
            <v>carry forward of prior year LLP provision (pwc)</v>
          </cell>
          <cell r="S6" t="str">
            <v>carry forward of prior year LLP provision (kmb)</v>
          </cell>
          <cell r="T6" t="str">
            <v>prior year provision on nostro in imperial reversed</v>
          </cell>
          <cell r="U6" t="str">
            <v>interest income on loans - BS, a/c 47427 without repossessed (see also adj 50)</v>
          </cell>
          <cell r="V6" t="str">
            <v>% accrued on interbank reclas</v>
          </cell>
          <cell r="W6" t="str">
            <v>interest income on loans - off BS 2rated loans (see also adj 40)</v>
          </cell>
          <cell r="X6" t="str">
            <v xml:space="preserve">reversal of statutory depn of FA </v>
          </cell>
          <cell r="Y6" t="str">
            <v>amounts due to auditors and lawers for 2000 services</v>
          </cell>
          <cell r="Z6" t="str">
            <v>employee bonuses for december accrued</v>
          </cell>
          <cell r="AA6" t="str">
            <v>Elimination of the % on assigned loans (client adj 24,30)</v>
          </cell>
          <cell r="AB6" t="str">
            <v>BALANCING</v>
          </cell>
          <cell r="AC6" t="str">
            <v>fa reclas (diasoft &amp; cabel, electrics) capitalised</v>
          </cell>
          <cell r="AD6" t="str">
            <v>carry forward of 1999 write off of materials and stationary</v>
          </cell>
          <cell r="AE6" t="str">
            <v>loss on currency forward accrued</v>
          </cell>
          <cell r="AF6" t="str">
            <v>additional depreciation accrued</v>
          </cell>
          <cell r="AG6" t="str">
            <v>adj to FA and depreciation to make it closer to IAS</v>
          </cell>
          <cell r="AH6" t="str">
            <v>additional PwC LLP provision</v>
          </cell>
          <cell r="AI6" t="str">
            <v>Release of provision on interbank loans</v>
          </cell>
          <cell r="AJ6" t="str">
            <v>additional PwC Buriatzoloto provision</v>
          </cell>
          <cell r="AK6" t="str">
            <v>Allocation of profit, 2001</v>
          </cell>
          <cell r="AL6" t="str">
            <v>Reclass of suspense account balance to customer accounts</v>
          </cell>
          <cell r="AM6" t="str">
            <v>Reclass of conversion account balance to customer accounts</v>
          </cell>
          <cell r="AN6" t="str">
            <v>Reclass of transit account balance (repayment of loans) to customer accounts</v>
          </cell>
          <cell r="AO6" t="str">
            <v>Reclass of transit account balance (purchase of BoE issued) to BoE issued</v>
          </cell>
          <cell r="AP6" t="str">
            <v>Reversal of expenses to other debtors (60312 a/c)</v>
          </cell>
          <cell r="AQ6" t="str">
            <v>stationary &amp; materials  written off to expenses (610, part of 61003 and 61006)</v>
          </cell>
          <cell r="AR6" t="str">
            <v>Reconciliation of tax settlements (60302 a/c)</v>
          </cell>
          <cell r="AS6" t="str">
            <v xml:space="preserve"> bad debts write off (60323)</v>
          </cell>
          <cell r="AT6" t="str">
            <v>audit expenses for 2000 written off (60312)</v>
          </cell>
          <cell r="AU6" t="str">
            <v>advance payment of turnover taxes written off to pl (a/c 60302 without VAT)</v>
          </cell>
          <cell r="AV6" t="str">
            <v xml:space="preserve">accrued expenses on interbank loans (61401) </v>
          </cell>
          <cell r="AW6" t="str">
            <v xml:space="preserve">accrued expenses on deposits (61401) </v>
          </cell>
          <cell r="AX6" t="str">
            <v>interest and discount income to PL (52502)</v>
          </cell>
          <cell r="AY6" t="str">
            <v>amounts due to auditors and lawers for 2000 services</v>
          </cell>
          <cell r="AZ6" t="str">
            <v>loss on currency forward accrued</v>
          </cell>
          <cell r="BA6" t="str">
            <v>advances written off to pl (60312&amp;61403) and stationary &amp; materials  written off to pl (610, except 61003)</v>
          </cell>
          <cell r="BB6" t="str">
            <v>PP 2001</v>
          </cell>
        </row>
        <row r="7">
          <cell r="A7" t="str">
            <v>Number of adjustment</v>
          </cell>
          <cell r="C7">
            <v>1</v>
          </cell>
          <cell r="D7">
            <v>2</v>
          </cell>
          <cell r="E7">
            <v>3</v>
          </cell>
          <cell r="F7">
            <v>4</v>
          </cell>
          <cell r="G7">
            <v>5</v>
          </cell>
          <cell r="H7">
            <v>6</v>
          </cell>
          <cell r="I7">
            <v>7</v>
          </cell>
          <cell r="J7">
            <v>8</v>
          </cell>
          <cell r="K7">
            <v>9</v>
          </cell>
          <cell r="L7">
            <v>10</v>
          </cell>
          <cell r="M7">
            <v>11</v>
          </cell>
          <cell r="N7">
            <v>12</v>
          </cell>
          <cell r="O7">
            <v>13</v>
          </cell>
          <cell r="P7">
            <v>14</v>
          </cell>
          <cell r="Q7">
            <v>15</v>
          </cell>
          <cell r="R7">
            <v>16</v>
          </cell>
          <cell r="S7">
            <v>17</v>
          </cell>
          <cell r="T7">
            <v>18</v>
          </cell>
          <cell r="U7">
            <v>19</v>
          </cell>
          <cell r="V7">
            <v>20</v>
          </cell>
          <cell r="W7">
            <v>21</v>
          </cell>
          <cell r="X7">
            <v>22</v>
          </cell>
          <cell r="Y7">
            <v>23</v>
          </cell>
          <cell r="Z7">
            <v>24</v>
          </cell>
          <cell r="AA7">
            <v>25</v>
          </cell>
          <cell r="AB7">
            <v>26</v>
          </cell>
          <cell r="AC7">
            <v>27</v>
          </cell>
          <cell r="AD7">
            <v>28</v>
          </cell>
          <cell r="AE7">
            <v>29</v>
          </cell>
          <cell r="AF7">
            <v>30</v>
          </cell>
          <cell r="AG7">
            <v>31</v>
          </cell>
          <cell r="AH7">
            <v>32</v>
          </cell>
          <cell r="AI7">
            <v>33</v>
          </cell>
          <cell r="AJ7">
            <v>34</v>
          </cell>
          <cell r="AK7">
            <v>35</v>
          </cell>
          <cell r="AL7">
            <v>36</v>
          </cell>
          <cell r="AM7">
            <v>37</v>
          </cell>
          <cell r="AN7">
            <v>38</v>
          </cell>
          <cell r="AO7">
            <v>39</v>
          </cell>
          <cell r="AP7">
            <v>40</v>
          </cell>
          <cell r="AQ7">
            <v>41</v>
          </cell>
          <cell r="AR7">
            <v>42</v>
          </cell>
          <cell r="AS7">
            <v>43</v>
          </cell>
          <cell r="AT7">
            <v>44</v>
          </cell>
          <cell r="AU7">
            <v>45</v>
          </cell>
          <cell r="AV7">
            <v>46</v>
          </cell>
          <cell r="AW7">
            <v>47</v>
          </cell>
          <cell r="AX7">
            <v>48</v>
          </cell>
          <cell r="AY7">
            <v>48</v>
          </cell>
          <cell r="AZ7">
            <v>49</v>
          </cell>
          <cell r="BA7">
            <v>50</v>
          </cell>
          <cell r="BB7">
            <v>51</v>
          </cell>
        </row>
        <row r="8">
          <cell r="A8" t="str">
            <v>ASSETS</v>
          </cell>
        </row>
        <row r="9">
          <cell r="A9" t="str">
            <v>Номер корректировки</v>
          </cell>
          <cell r="B9">
            <v>0</v>
          </cell>
          <cell r="C9">
            <v>1</v>
          </cell>
          <cell r="D9">
            <v>2</v>
          </cell>
          <cell r="E9">
            <v>3</v>
          </cell>
          <cell r="F9">
            <v>4</v>
          </cell>
          <cell r="G9">
            <v>5</v>
          </cell>
          <cell r="H9">
            <v>6</v>
          </cell>
          <cell r="I9">
            <v>7</v>
          </cell>
          <cell r="J9">
            <v>8</v>
          </cell>
          <cell r="K9">
            <v>9</v>
          </cell>
          <cell r="L9">
            <v>10</v>
          </cell>
          <cell r="M9">
            <v>11</v>
          </cell>
          <cell r="N9">
            <v>12</v>
          </cell>
          <cell r="O9">
            <v>13</v>
          </cell>
          <cell r="P9">
            <v>14</v>
          </cell>
          <cell r="Q9">
            <v>15</v>
          </cell>
          <cell r="R9">
            <v>16</v>
          </cell>
          <cell r="S9">
            <v>17</v>
          </cell>
          <cell r="T9">
            <v>18</v>
          </cell>
          <cell r="U9">
            <v>19</v>
          </cell>
          <cell r="V9">
            <v>20</v>
          </cell>
          <cell r="W9">
            <v>21</v>
          </cell>
          <cell r="X9">
            <v>22</v>
          </cell>
          <cell r="Y9">
            <v>23</v>
          </cell>
          <cell r="Z9">
            <v>24</v>
          </cell>
          <cell r="AA9">
            <v>25</v>
          </cell>
          <cell r="AB9">
            <v>26</v>
          </cell>
          <cell r="AC9">
            <v>27</v>
          </cell>
          <cell r="AD9">
            <v>28</v>
          </cell>
          <cell r="AE9">
            <v>29</v>
          </cell>
          <cell r="AF9">
            <v>30</v>
          </cell>
          <cell r="AG9">
            <v>31</v>
          </cell>
          <cell r="AH9">
            <v>32</v>
          </cell>
          <cell r="AI9">
            <v>33</v>
          </cell>
          <cell r="AJ9">
            <v>34</v>
          </cell>
          <cell r="AK9">
            <v>35</v>
          </cell>
          <cell r="AL9">
            <v>36</v>
          </cell>
          <cell r="AM9">
            <v>37</v>
          </cell>
          <cell r="AN9">
            <v>38</v>
          </cell>
          <cell r="AO9">
            <v>39</v>
          </cell>
          <cell r="AP9">
            <v>40</v>
          </cell>
          <cell r="AQ9">
            <v>41</v>
          </cell>
          <cell r="AR9">
            <v>42</v>
          </cell>
          <cell r="AS9">
            <v>43</v>
          </cell>
          <cell r="AT9">
            <v>44</v>
          </cell>
          <cell r="AU9">
            <v>45</v>
          </cell>
          <cell r="AV9">
            <v>46</v>
          </cell>
          <cell r="AW9">
            <v>47</v>
          </cell>
          <cell r="AX9">
            <v>48</v>
          </cell>
          <cell r="AY9">
            <v>0</v>
          </cell>
          <cell r="BA9">
            <v>83320.1486</v>
          </cell>
          <cell r="BB9">
            <v>83320.1486</v>
          </cell>
        </row>
        <row r="10">
          <cell r="A10" t="str">
            <v>Precious metals and stones</v>
          </cell>
          <cell r="B10">
            <v>0</v>
          </cell>
          <cell r="C10">
            <v>64895</v>
          </cell>
          <cell r="D10">
            <v>459381</v>
          </cell>
          <cell r="M10">
            <v>0</v>
          </cell>
          <cell r="AM10">
            <v>5974</v>
          </cell>
          <cell r="AN10">
            <v>64895</v>
          </cell>
          <cell r="AO10">
            <v>7176.5662000000002</v>
          </cell>
          <cell r="AP10">
            <v>8527.1959588400005</v>
          </cell>
          <cell r="AW10">
            <v>64895</v>
          </cell>
          <cell r="AX10">
            <v>64895</v>
          </cell>
          <cell r="AY10">
            <v>0</v>
          </cell>
          <cell r="BA10">
            <v>77108.239000000001</v>
          </cell>
          <cell r="BB10">
            <v>77108.239000000001</v>
          </cell>
        </row>
        <row r="11">
          <cell r="A11" t="str">
            <v>Касса и краткосрочные средства</v>
          </cell>
          <cell r="B11">
            <v>15156</v>
          </cell>
          <cell r="C11">
            <v>2133</v>
          </cell>
          <cell r="AC11">
            <v>-3032</v>
          </cell>
          <cell r="AM11">
            <v>0</v>
          </cell>
          <cell r="AN11">
            <v>2133</v>
          </cell>
          <cell r="AO11">
            <v>0</v>
          </cell>
          <cell r="AP11">
            <v>0</v>
          </cell>
          <cell r="AW11">
            <v>2133</v>
          </cell>
          <cell r="AX11">
            <v>2133</v>
          </cell>
          <cell r="AY11">
            <v>15156</v>
          </cell>
          <cell r="AZ11">
            <v>-500</v>
          </cell>
          <cell r="BA11">
            <v>2534.4305999999997</v>
          </cell>
          <cell r="BB11">
            <v>2534.4305999999997</v>
          </cell>
        </row>
        <row r="12">
          <cell r="A12" t="str">
            <v>Драгоценные металлы</v>
          </cell>
          <cell r="B12">
            <v>0</v>
          </cell>
          <cell r="C12">
            <v>2471</v>
          </cell>
          <cell r="D12">
            <v>19510</v>
          </cell>
          <cell r="AM12">
            <v>89110</v>
          </cell>
          <cell r="AN12">
            <v>82709</v>
          </cell>
          <cell r="AO12">
            <v>107047.84300000001</v>
          </cell>
          <cell r="AP12">
            <v>127194.2470526</v>
          </cell>
          <cell r="AW12">
            <v>2471</v>
          </cell>
          <cell r="AX12">
            <v>2471</v>
          </cell>
          <cell r="AY12">
            <v>0</v>
          </cell>
          <cell r="BA12">
            <v>2936.0421999999999</v>
          </cell>
          <cell r="BB12">
            <v>2936.0421999999999</v>
          </cell>
        </row>
        <row r="13">
          <cell r="A13" t="str">
            <v>Ценные бумаги для перепродажи</v>
          </cell>
          <cell r="B13">
            <v>21538</v>
          </cell>
          <cell r="C13">
            <v>626</v>
          </cell>
          <cell r="D13">
            <v>36873</v>
          </cell>
          <cell r="E13">
            <v>1378</v>
          </cell>
          <cell r="K13">
            <v>79</v>
          </cell>
          <cell r="L13">
            <v>26</v>
          </cell>
          <cell r="N13">
            <v>1557</v>
          </cell>
          <cell r="O13">
            <v>-16129</v>
          </cell>
          <cell r="R13">
            <v>-6750</v>
          </cell>
          <cell r="S13">
            <v>-7371</v>
          </cell>
          <cell r="W13">
            <v>-2</v>
          </cell>
          <cell r="AH13">
            <v>-20566</v>
          </cell>
          <cell r="AM13">
            <v>-6401</v>
          </cell>
          <cell r="AN13">
            <v>624</v>
          </cell>
          <cell r="AO13">
            <v>-7689.5213000000003</v>
          </cell>
          <cell r="AP13">
            <v>-9136.6892086600001</v>
          </cell>
          <cell r="AW13">
            <v>624</v>
          </cell>
          <cell r="AX13">
            <v>624</v>
          </cell>
          <cell r="AY13">
            <v>21538</v>
          </cell>
          <cell r="AZ13">
            <v>0</v>
          </cell>
          <cell r="BA13">
            <v>741.43679999999995</v>
          </cell>
          <cell r="BB13">
            <v>741.43679999999995</v>
          </cell>
        </row>
        <row r="14">
          <cell r="A14" t="str">
            <v>Ценные бумаги по договорам репо</v>
          </cell>
          <cell r="B14">
            <v>0</v>
          </cell>
          <cell r="C14">
            <v>3384</v>
          </cell>
          <cell r="D14">
            <v>-19510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W14">
            <v>3384</v>
          </cell>
          <cell r="AX14">
            <v>3384</v>
          </cell>
          <cell r="AY14">
            <v>0</v>
          </cell>
          <cell r="BA14">
            <v>4020.8687999999997</v>
          </cell>
          <cell r="BB14">
            <v>4020.8687999999997</v>
          </cell>
        </row>
        <row r="15">
          <cell r="A15" t="str">
            <v>Ссуды и авансовые платежи клиентам</v>
          </cell>
          <cell r="B15">
            <v>42703</v>
          </cell>
          <cell r="C15">
            <v>0</v>
          </cell>
          <cell r="D15">
            <v>163202</v>
          </cell>
          <cell r="E15">
            <v>147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W15">
            <v>0</v>
          </cell>
          <cell r="AX15">
            <v>0</v>
          </cell>
          <cell r="AY15">
            <v>42703</v>
          </cell>
          <cell r="AZ15">
            <v>42479</v>
          </cell>
          <cell r="BA15">
            <v>0</v>
          </cell>
          <cell r="BB15">
            <v>0</v>
          </cell>
        </row>
        <row r="16">
          <cell r="A16" t="str">
            <v>За вычетом:Резерва на покрытие безнадежных и сомнительныхдолгов</v>
          </cell>
          <cell r="B16">
            <v>-224</v>
          </cell>
          <cell r="C16">
            <v>27559</v>
          </cell>
          <cell r="D16">
            <v>0</v>
          </cell>
          <cell r="R16">
            <v>23690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W16">
            <v>51249</v>
          </cell>
          <cell r="AX16">
            <v>51249</v>
          </cell>
          <cell r="AY16">
            <v>-224</v>
          </cell>
          <cell r="AZ16">
            <v>46707</v>
          </cell>
          <cell r="BA16">
            <v>60894.061799999996</v>
          </cell>
          <cell r="BB16">
            <v>60894.061799999996</v>
          </cell>
        </row>
        <row r="17">
          <cell r="A17" t="str">
            <v>Ссуды и авансовые платежи банкам</v>
          </cell>
          <cell r="B17">
            <v>11400</v>
          </cell>
          <cell r="C17">
            <v>7500</v>
          </cell>
          <cell r="D17">
            <v>1481521</v>
          </cell>
          <cell r="W17">
            <v>213000</v>
          </cell>
          <cell r="AA17">
            <v>980226</v>
          </cell>
          <cell r="AC17">
            <v>-12000</v>
          </cell>
          <cell r="AM17">
            <v>0</v>
          </cell>
          <cell r="AN17">
            <v>7500</v>
          </cell>
          <cell r="AO17">
            <v>0</v>
          </cell>
          <cell r="AP17">
            <v>0</v>
          </cell>
          <cell r="AW17">
            <v>7500</v>
          </cell>
          <cell r="AX17">
            <v>7500</v>
          </cell>
          <cell r="AY17">
            <v>11400</v>
          </cell>
          <cell r="AZ17">
            <v>11354</v>
          </cell>
          <cell r="BA17">
            <v>8911.5</v>
          </cell>
          <cell r="BB17">
            <v>8911.5</v>
          </cell>
        </row>
        <row r="18">
          <cell r="A18" t="str">
            <v>За вычетом:Резерва на покрытие безнадежных и сомнительныхдолгов</v>
          </cell>
          <cell r="B18">
            <v>-46</v>
          </cell>
          <cell r="C18">
            <v>3650</v>
          </cell>
          <cell r="D18">
            <v>315000</v>
          </cell>
          <cell r="I18">
            <v>-1196</v>
          </cell>
          <cell r="M18">
            <v>9156</v>
          </cell>
          <cell r="AM18">
            <v>1547</v>
          </cell>
          <cell r="AN18">
            <v>1547</v>
          </cell>
          <cell r="AO18">
            <v>1858.4111</v>
          </cell>
          <cell r="AP18">
            <v>2208.1640690199997</v>
          </cell>
          <cell r="AW18">
            <v>3650</v>
          </cell>
          <cell r="AX18">
            <v>3650</v>
          </cell>
          <cell r="AY18">
            <v>-46</v>
          </cell>
          <cell r="BA18">
            <v>4336.9299999999994</v>
          </cell>
          <cell r="BB18">
            <v>4336.9299999999994</v>
          </cell>
        </row>
        <row r="19">
          <cell r="A19" t="str">
            <v>Основные средства</v>
          </cell>
          <cell r="B19">
            <v>784</v>
          </cell>
          <cell r="C19">
            <v>3000</v>
          </cell>
          <cell r="D19">
            <v>250000</v>
          </cell>
          <cell r="AM19">
            <v>0</v>
          </cell>
          <cell r="AN19">
            <v>3000</v>
          </cell>
          <cell r="AO19">
            <v>0</v>
          </cell>
          <cell r="AP19">
            <v>0</v>
          </cell>
          <cell r="AW19">
            <v>3000</v>
          </cell>
          <cell r="AX19">
            <v>3000</v>
          </cell>
          <cell r="AY19">
            <v>784</v>
          </cell>
          <cell r="AZ19">
            <v>0</v>
          </cell>
          <cell r="BA19">
            <v>3564.6</v>
          </cell>
          <cell r="BB19">
            <v>3564.6</v>
          </cell>
        </row>
        <row r="20">
          <cell r="A20" t="str">
            <v xml:space="preserve">Инвестиции в неконсолидированные дочерние, </v>
          </cell>
          <cell r="B20">
            <v>0</v>
          </cell>
          <cell r="C20">
            <v>2500</v>
          </cell>
          <cell r="D20">
            <v>200000</v>
          </cell>
          <cell r="G20">
            <v>-9</v>
          </cell>
          <cell r="L20">
            <v>341.83793067003501</v>
          </cell>
          <cell r="AM20">
            <v>841.83793067003501</v>
          </cell>
          <cell r="AN20">
            <v>500</v>
          </cell>
          <cell r="AO20">
            <v>1011.299906113913</v>
          </cell>
          <cell r="AP20">
            <v>1201.6265484445514</v>
          </cell>
          <cell r="AW20">
            <v>2500</v>
          </cell>
          <cell r="AX20">
            <v>2500</v>
          </cell>
          <cell r="AY20">
            <v>0</v>
          </cell>
          <cell r="BA20">
            <v>2970.5</v>
          </cell>
          <cell r="BB20">
            <v>2970.5</v>
          </cell>
        </row>
        <row r="21">
          <cell r="A21" t="str">
            <v>ассоциированные компании</v>
          </cell>
          <cell r="B21">
            <v>0</v>
          </cell>
          <cell r="C21">
            <v>2500</v>
          </cell>
          <cell r="D21">
            <v>155761</v>
          </cell>
          <cell r="M21">
            <v>-341.83793067003501</v>
          </cell>
          <cell r="AM21">
            <v>-341.83793067003501</v>
          </cell>
          <cell r="AN21">
            <v>2500</v>
          </cell>
          <cell r="AO21">
            <v>-410.64990611391306</v>
          </cell>
          <cell r="AP21">
            <v>-487.93421844455145</v>
          </cell>
          <cell r="AW21">
            <v>2500</v>
          </cell>
          <cell r="AX21">
            <v>2500</v>
          </cell>
          <cell r="AY21">
            <v>0</v>
          </cell>
          <cell r="BA21">
            <v>2970.5</v>
          </cell>
          <cell r="BB21">
            <v>2970.5</v>
          </cell>
        </row>
        <row r="22">
          <cell r="A22" t="str">
            <v xml:space="preserve"> и прочие долгосрочные инвестиции</v>
          </cell>
          <cell r="B22">
            <v>12</v>
          </cell>
          <cell r="C22">
            <v>-14228</v>
          </cell>
          <cell r="D22">
            <v>131300</v>
          </cell>
          <cell r="Q22">
            <v>3156</v>
          </cell>
          <cell r="AC22">
            <v>650</v>
          </cell>
          <cell r="AD22">
            <v>-85</v>
          </cell>
          <cell r="AG22">
            <v>8883</v>
          </cell>
          <cell r="AM22">
            <v>6930</v>
          </cell>
          <cell r="AN22">
            <v>5592</v>
          </cell>
          <cell r="AO22">
            <v>8325.009</v>
          </cell>
          <cell r="AP22">
            <v>9891.7756938000002</v>
          </cell>
          <cell r="AW22">
            <v>4350</v>
          </cell>
          <cell r="AX22">
            <v>4350</v>
          </cell>
          <cell r="AY22">
            <v>12</v>
          </cell>
          <cell r="AZ22">
            <v>-1170</v>
          </cell>
          <cell r="BA22">
            <v>5168.67</v>
          </cell>
          <cell r="BB22">
            <v>5168.67</v>
          </cell>
        </row>
        <row r="23">
          <cell r="A23" t="str">
            <v>Резерв под обесценение долгосрочных инвестиций</v>
          </cell>
          <cell r="B23">
            <v>-1182</v>
          </cell>
          <cell r="C23">
            <v>14228</v>
          </cell>
          <cell r="D23">
            <v>131203</v>
          </cell>
          <cell r="H23">
            <v>571</v>
          </cell>
          <cell r="P23">
            <v>-622</v>
          </cell>
          <cell r="R23">
            <v>-716</v>
          </cell>
          <cell r="X23">
            <v>768</v>
          </cell>
          <cell r="AF23">
            <v>-3373</v>
          </cell>
          <cell r="AG23">
            <v>-13419</v>
          </cell>
          <cell r="AM23">
            <v>-1338</v>
          </cell>
          <cell r="AN23">
            <v>4059</v>
          </cell>
          <cell r="AO23">
            <v>-1607.3394000000001</v>
          </cell>
          <cell r="AP23">
            <v>-1909.84067508</v>
          </cell>
          <cell r="AW23">
            <v>4059</v>
          </cell>
          <cell r="AX23">
            <v>4059</v>
          </cell>
          <cell r="AY23">
            <v>-1182</v>
          </cell>
          <cell r="BA23">
            <v>4822.9038</v>
          </cell>
          <cell r="BB23">
            <v>4822.9038</v>
          </cell>
        </row>
        <row r="24">
          <cell r="A24" t="str">
            <v xml:space="preserve">Наращенные доходы и отложенные расходы (предоплаты) </v>
          </cell>
          <cell r="B24">
            <v>-500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BA24">
            <v>0</v>
          </cell>
          <cell r="BB24">
            <v>0</v>
          </cell>
        </row>
        <row r="25">
          <cell r="A25" t="str">
            <v>Прочие активы</v>
          </cell>
          <cell r="B25">
            <v>2295</v>
          </cell>
          <cell r="F25">
            <v>-4316</v>
          </cell>
          <cell r="R25">
            <v>9340</v>
          </cell>
          <cell r="AM25">
            <v>442</v>
          </cell>
          <cell r="AN25">
            <v>9340</v>
          </cell>
          <cell r="AO25">
            <v>530.97460000000001</v>
          </cell>
          <cell r="AP25">
            <v>630.90401971999995</v>
          </cell>
          <cell r="AW25">
            <v>9340</v>
          </cell>
          <cell r="AX25">
            <v>9340</v>
          </cell>
          <cell r="AY25">
            <v>2295</v>
          </cell>
          <cell r="AZ25">
            <v>2295</v>
          </cell>
          <cell r="BA25">
            <v>11097.787999999999</v>
          </cell>
          <cell r="BB25">
            <v>11097.787999999999</v>
          </cell>
        </row>
        <row r="26">
          <cell r="A26" t="str">
            <v>Резерв на покрытие убытков по прочим активам</v>
          </cell>
          <cell r="B26">
            <v>0</v>
          </cell>
          <cell r="C26">
            <v>0</v>
          </cell>
          <cell r="D26">
            <v>-1349136</v>
          </cell>
          <cell r="E26">
            <v>1525</v>
          </cell>
          <cell r="F26">
            <v>-4316</v>
          </cell>
          <cell r="G26">
            <v>-9</v>
          </cell>
          <cell r="H26">
            <v>571</v>
          </cell>
          <cell r="I26">
            <v>-1196</v>
          </cell>
          <cell r="J26">
            <v>0</v>
          </cell>
          <cell r="K26">
            <v>0</v>
          </cell>
          <cell r="L26">
            <v>341.83793067003501</v>
          </cell>
          <cell r="M26">
            <v>0</v>
          </cell>
          <cell r="N26">
            <v>-6401</v>
          </cell>
          <cell r="O26">
            <v>69</v>
          </cell>
          <cell r="P26">
            <v>-622</v>
          </cell>
          <cell r="Q26">
            <v>3156</v>
          </cell>
          <cell r="R26">
            <v>-716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108377</v>
          </cell>
          <cell r="AN26">
            <v>5160</v>
          </cell>
          <cell r="AO26">
            <v>130193.2901</v>
          </cell>
          <cell r="AP26">
            <v>1064</v>
          </cell>
          <cell r="AQ26">
            <v>-1743</v>
          </cell>
          <cell r="AR26">
            <v>1795</v>
          </cell>
          <cell r="AW26">
            <v>5160</v>
          </cell>
          <cell r="AX26">
            <v>5160</v>
          </cell>
          <cell r="AY26">
            <v>5160</v>
          </cell>
          <cell r="BA26">
            <v>6131.1119999999992</v>
          </cell>
          <cell r="BB26">
            <v>6131.1119999999992</v>
          </cell>
        </row>
        <row r="27">
          <cell r="A27" t="str">
            <v>Итого по активам</v>
          </cell>
          <cell r="B27">
            <v>92436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92436</v>
          </cell>
          <cell r="AZ27">
            <v>0</v>
          </cell>
          <cell r="BA27">
            <v>0</v>
          </cell>
          <cell r="BB27">
            <v>0</v>
          </cell>
        </row>
        <row r="28">
          <cell r="A28" t="str">
            <v>Customer accounts</v>
          </cell>
          <cell r="B28">
            <v>123</v>
          </cell>
          <cell r="D28">
            <v>0</v>
          </cell>
          <cell r="R28">
            <v>4190</v>
          </cell>
          <cell r="W28">
            <v>12000</v>
          </cell>
          <cell r="AC28">
            <v>-12000</v>
          </cell>
          <cell r="AN28">
            <v>4190</v>
          </cell>
          <cell r="AW28">
            <v>4190</v>
          </cell>
          <cell r="AX28">
            <v>4190</v>
          </cell>
          <cell r="AY28">
            <v>123</v>
          </cell>
          <cell r="BA28">
            <v>4978.558</v>
          </cell>
          <cell r="BB28">
            <v>4978.558</v>
          </cell>
        </row>
        <row r="29">
          <cell r="A29" t="str">
            <v>Заемные средства</v>
          </cell>
          <cell r="B29">
            <v>0</v>
          </cell>
          <cell r="D29">
            <v>0</v>
          </cell>
          <cell r="W29">
            <v>9000</v>
          </cell>
          <cell r="AN29">
            <v>0</v>
          </cell>
          <cell r="AY29">
            <v>0</v>
          </cell>
          <cell r="BA29">
            <v>0</v>
          </cell>
          <cell r="BB29">
            <v>0</v>
          </cell>
        </row>
        <row r="30">
          <cell r="A30" t="str">
            <v>Deposits from banks</v>
          </cell>
          <cell r="B30">
            <v>0</v>
          </cell>
          <cell r="D30">
            <v>0</v>
          </cell>
          <cell r="W30">
            <v>0</v>
          </cell>
          <cell r="AA30">
            <v>249840</v>
          </cell>
          <cell r="AM30">
            <v>-17886</v>
          </cell>
          <cell r="AN30">
            <v>0</v>
          </cell>
          <cell r="AO30">
            <v>-21486.451799999999</v>
          </cell>
          <cell r="AP30">
            <v>-25530.202028759995</v>
          </cell>
          <cell r="AY30">
            <v>0</v>
          </cell>
          <cell r="BA30">
            <v>0</v>
          </cell>
          <cell r="BB30">
            <v>0</v>
          </cell>
        </row>
        <row r="31">
          <cell r="A31" t="str">
            <v>Средства клиентов</v>
          </cell>
          <cell r="B31">
            <v>-17709</v>
          </cell>
          <cell r="C31">
            <v>-276</v>
          </cell>
          <cell r="D31">
            <v>0</v>
          </cell>
          <cell r="P31">
            <v>276</v>
          </cell>
          <cell r="W31">
            <v>0</v>
          </cell>
          <cell r="AA31">
            <v>249760</v>
          </cell>
          <cell r="AE31">
            <v>-4542</v>
          </cell>
          <cell r="AL31">
            <v>-460</v>
          </cell>
          <cell r="AM31">
            <v>-448</v>
          </cell>
          <cell r="AN31">
            <v>-2612</v>
          </cell>
          <cell r="AO31">
            <v>-46850.700000000004</v>
          </cell>
          <cell r="AP31">
            <v>-55668.00174</v>
          </cell>
          <cell r="AW31">
            <v>-4542</v>
          </cell>
          <cell r="AX31">
            <v>-4542</v>
          </cell>
          <cell r="AY31">
            <v>-17709</v>
          </cell>
          <cell r="BA31">
            <v>-5396.8044</v>
          </cell>
          <cell r="BB31">
            <v>-5396.8044</v>
          </cell>
        </row>
        <row r="32">
          <cell r="A32" t="str">
            <v>Счета других банков</v>
          </cell>
          <cell r="B32">
            <v>-4000</v>
          </cell>
          <cell r="C32">
            <v>23690</v>
          </cell>
          <cell r="D32">
            <v>0</v>
          </cell>
          <cell r="R32">
            <v>-23690</v>
          </cell>
          <cell r="W32">
            <v>0</v>
          </cell>
          <cell r="AA32">
            <v>248365</v>
          </cell>
          <cell r="AM32">
            <v>0</v>
          </cell>
          <cell r="AN32">
            <v>0</v>
          </cell>
          <cell r="AO32">
            <v>-181</v>
          </cell>
          <cell r="AP32">
            <v>0</v>
          </cell>
          <cell r="AW32">
            <v>0</v>
          </cell>
          <cell r="AX32">
            <v>0</v>
          </cell>
          <cell r="AY32">
            <v>-4000</v>
          </cell>
          <cell r="AZ32">
            <v>0</v>
          </cell>
          <cell r="BA32">
            <v>0</v>
          </cell>
          <cell r="BB32">
            <v>0</v>
          </cell>
        </row>
        <row r="33">
          <cell r="A33" t="str">
            <v>Ценные бумаги, выпущенные Банком</v>
          </cell>
          <cell r="B33">
            <v>-4036</v>
          </cell>
          <cell r="C33">
            <v>9340</v>
          </cell>
          <cell r="D33">
            <v>0</v>
          </cell>
          <cell r="R33">
            <v>-9340</v>
          </cell>
          <cell r="W33">
            <v>0</v>
          </cell>
          <cell r="AA33">
            <v>232261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W33">
            <v>0</v>
          </cell>
          <cell r="AX33">
            <v>0</v>
          </cell>
          <cell r="AY33">
            <v>-4036</v>
          </cell>
          <cell r="BA33">
            <v>0</v>
          </cell>
          <cell r="BB33">
            <v>0</v>
          </cell>
        </row>
        <row r="34">
          <cell r="A34" t="str">
            <v>Наращенные расходы и отложенные доходы</v>
          </cell>
          <cell r="B34">
            <v>123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BA34">
            <v>0</v>
          </cell>
          <cell r="BB34">
            <v>0</v>
          </cell>
        </row>
        <row r="35">
          <cell r="A35" t="str">
            <v>Прочие заемные средства</v>
          </cell>
          <cell r="B35">
            <v>-29373</v>
          </cell>
          <cell r="C35">
            <v>5000</v>
          </cell>
          <cell r="D35">
            <v>0</v>
          </cell>
          <cell r="E35">
            <v>-579.5</v>
          </cell>
          <cell r="F35">
            <v>0</v>
          </cell>
          <cell r="G35">
            <v>0</v>
          </cell>
          <cell r="H35">
            <v>-216.98</v>
          </cell>
          <cell r="I35">
            <v>454.48</v>
          </cell>
          <cell r="J35">
            <v>0</v>
          </cell>
          <cell r="K35">
            <v>0</v>
          </cell>
          <cell r="L35">
            <v>-129.89841365461331</v>
          </cell>
          <cell r="M35">
            <v>129.89841365461331</v>
          </cell>
          <cell r="N35">
            <v>2432.38</v>
          </cell>
          <cell r="O35">
            <v>-26.22</v>
          </cell>
          <cell r="P35">
            <v>236.36</v>
          </cell>
          <cell r="Q35">
            <v>-1199.28</v>
          </cell>
          <cell r="R35">
            <v>-5000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-1852.88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W35">
            <v>0</v>
          </cell>
          <cell r="AX35">
            <v>0</v>
          </cell>
          <cell r="AY35">
            <v>-29373</v>
          </cell>
          <cell r="BA35">
            <v>0</v>
          </cell>
          <cell r="BB35">
            <v>0</v>
          </cell>
        </row>
        <row r="36">
          <cell r="A36" t="str">
            <v>Deferred tax</v>
          </cell>
          <cell r="B36">
            <v>-55118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-55118</v>
          </cell>
          <cell r="BA36">
            <v>0</v>
          </cell>
          <cell r="BB36">
            <v>0</v>
          </cell>
        </row>
        <row r="37">
          <cell r="A37" t="str">
            <v>Средства акционеров</v>
          </cell>
          <cell r="B37">
            <v>0</v>
          </cell>
          <cell r="C37">
            <v>0</v>
          </cell>
          <cell r="D37">
            <v>1349136</v>
          </cell>
          <cell r="E37">
            <v>0</v>
          </cell>
          <cell r="F37">
            <v>4316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460</v>
          </cell>
          <cell r="AM37">
            <v>448</v>
          </cell>
          <cell r="AN37">
            <v>2612</v>
          </cell>
          <cell r="AO37">
            <v>181</v>
          </cell>
          <cell r="AP37">
            <v>-81378.05423591999</v>
          </cell>
          <cell r="AY37">
            <v>0</v>
          </cell>
          <cell r="BA37">
            <v>0</v>
          </cell>
          <cell r="BB37">
            <v>0</v>
          </cell>
        </row>
        <row r="38">
          <cell r="A38" t="str">
            <v>Share premium</v>
          </cell>
          <cell r="B38">
            <v>0</v>
          </cell>
          <cell r="C38">
            <v>0</v>
          </cell>
          <cell r="D38">
            <v>1349136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-12269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</row>
        <row r="39">
          <cell r="A39" t="str">
            <v>Акционерный капитал</v>
          </cell>
          <cell r="B39">
            <v>-35000</v>
          </cell>
          <cell r="C39">
            <v>0</v>
          </cell>
          <cell r="D39">
            <v>221806</v>
          </cell>
          <cell r="W39">
            <v>-221806</v>
          </cell>
          <cell r="AN39">
            <v>0</v>
          </cell>
          <cell r="AW39">
            <v>0</v>
          </cell>
          <cell r="AX39">
            <v>0</v>
          </cell>
          <cell r="AY39">
            <v>-35000</v>
          </cell>
          <cell r="AZ39">
            <v>0</v>
          </cell>
          <cell r="BA39">
            <v>0</v>
          </cell>
          <cell r="BB39">
            <v>0</v>
          </cell>
        </row>
        <row r="40">
          <cell r="A40" t="str">
            <v>Эмиссионный доход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J40">
            <v>-72330</v>
          </cell>
          <cell r="W40">
            <v>-100000</v>
          </cell>
          <cell r="AM40">
            <v>-123130</v>
          </cell>
          <cell r="AN40">
            <v>0</v>
          </cell>
          <cell r="AO40">
            <v>-147916.06900000002</v>
          </cell>
          <cell r="AP40">
            <v>-175753.87318580001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</row>
        <row r="41">
          <cell r="A41" t="str">
            <v>Резерв по переоценке основных средств</v>
          </cell>
          <cell r="B41">
            <v>0</v>
          </cell>
          <cell r="C41">
            <v>2743</v>
          </cell>
          <cell r="D41">
            <v>92000</v>
          </cell>
          <cell r="W41">
            <v>-92000</v>
          </cell>
          <cell r="Y41">
            <v>435</v>
          </cell>
          <cell r="AM41">
            <v>0</v>
          </cell>
          <cell r="AN41">
            <v>3178</v>
          </cell>
          <cell r="AO41">
            <v>0</v>
          </cell>
          <cell r="AP41">
            <v>0</v>
          </cell>
          <cell r="AW41">
            <v>3178</v>
          </cell>
          <cell r="AX41">
            <v>3178</v>
          </cell>
          <cell r="AY41">
            <v>0</v>
          </cell>
          <cell r="AZ41">
            <v>3178</v>
          </cell>
          <cell r="BA41">
            <v>3776.0995999999996</v>
          </cell>
          <cell r="BB41">
            <v>3776.0995999999996</v>
          </cell>
        </row>
        <row r="42">
          <cell r="A42" t="str">
            <v>Нераспределенная прибыль и прочие фонды</v>
          </cell>
          <cell r="B42">
            <v>-1467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-1467</v>
          </cell>
          <cell r="AZ42">
            <v>-2318</v>
          </cell>
          <cell r="BA42">
            <v>3776.0995999999996</v>
          </cell>
          <cell r="BB42">
            <v>3776.0995999999996</v>
          </cell>
        </row>
        <row r="43">
          <cell r="A43" t="str">
            <v>Переоценка иностранной валюты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-377</v>
          </cell>
          <cell r="BA43">
            <v>0</v>
          </cell>
          <cell r="BB43">
            <v>0</v>
          </cell>
        </row>
        <row r="44">
          <cell r="A44" t="str">
            <v>Прибыль за отчетный период</v>
          </cell>
          <cell r="B44">
            <v>-851</v>
          </cell>
          <cell r="C44">
            <v>0</v>
          </cell>
          <cell r="D44">
            <v>8806</v>
          </cell>
          <cell r="E44">
            <v>-1525</v>
          </cell>
          <cell r="G44">
            <v>9</v>
          </cell>
          <cell r="H44">
            <v>-571</v>
          </cell>
          <cell r="I44">
            <v>1196</v>
          </cell>
          <cell r="J44">
            <v>72330</v>
          </cell>
          <cell r="L44">
            <v>-341.83793067003501</v>
          </cell>
          <cell r="M44">
            <v>341.83793067003501</v>
          </cell>
          <cell r="N44">
            <v>6401</v>
          </cell>
          <cell r="O44">
            <v>-69</v>
          </cell>
          <cell r="P44">
            <v>622</v>
          </cell>
          <cell r="Q44">
            <v>-3156</v>
          </cell>
          <cell r="R44">
            <v>716</v>
          </cell>
          <cell r="W44">
            <v>-8806</v>
          </cell>
          <cell r="AM44">
            <v>72604</v>
          </cell>
          <cell r="AN44">
            <v>71765</v>
          </cell>
          <cell r="AO44">
            <v>87219.185200000007</v>
          </cell>
          <cell r="AP44">
            <v>103633.83585464</v>
          </cell>
          <cell r="AW44">
            <v>0</v>
          </cell>
          <cell r="AX44">
            <v>0</v>
          </cell>
          <cell r="AY44">
            <v>-851</v>
          </cell>
          <cell r="BA44">
            <v>0</v>
          </cell>
          <cell r="BB44">
            <v>0</v>
          </cell>
        </row>
        <row r="45">
          <cell r="A45" t="str">
            <v>Итого по заемным средствам и средствам акционеров</v>
          </cell>
          <cell r="B45">
            <v>-92436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-92436</v>
          </cell>
          <cell r="AZ45">
            <v>594.09999999999991</v>
          </cell>
          <cell r="BA45">
            <v>594.09999999999991</v>
          </cell>
          <cell r="BB45">
            <v>594.09999999999991</v>
          </cell>
        </row>
        <row r="46">
          <cell r="A46" t="str">
            <v>Other Reserves (Funds)</v>
          </cell>
          <cell r="B46">
            <v>-43882</v>
          </cell>
          <cell r="C46">
            <v>0</v>
          </cell>
          <cell r="D46">
            <v>0</v>
          </cell>
          <cell r="E46">
            <v>304</v>
          </cell>
          <cell r="F46">
            <v>909</v>
          </cell>
          <cell r="G46">
            <v>1504</v>
          </cell>
          <cell r="H46">
            <v>263</v>
          </cell>
          <cell r="I46">
            <v>2297</v>
          </cell>
          <cell r="J46">
            <v>6563</v>
          </cell>
          <cell r="K46">
            <v>-79</v>
          </cell>
          <cell r="L46">
            <v>-26</v>
          </cell>
          <cell r="M46">
            <v>-9156</v>
          </cell>
          <cell r="N46">
            <v>-1557</v>
          </cell>
          <cell r="O46">
            <v>16129</v>
          </cell>
          <cell r="P46">
            <v>1815</v>
          </cell>
          <cell r="Q46">
            <v>36</v>
          </cell>
          <cell r="R46">
            <v>6750</v>
          </cell>
          <cell r="S46">
            <v>7371</v>
          </cell>
          <cell r="T46">
            <v>148</v>
          </cell>
          <cell r="U46">
            <v>-11571</v>
          </cell>
          <cell r="V46">
            <v>-70</v>
          </cell>
          <cell r="W46">
            <v>-279</v>
          </cell>
          <cell r="X46">
            <v>-768</v>
          </cell>
          <cell r="Y46">
            <v>2834</v>
          </cell>
          <cell r="Z46">
            <v>597</v>
          </cell>
          <cell r="AA46">
            <v>8979</v>
          </cell>
          <cell r="AB46">
            <v>-188</v>
          </cell>
          <cell r="AC46">
            <v>-650</v>
          </cell>
          <cell r="AD46">
            <v>85</v>
          </cell>
          <cell r="AE46">
            <v>1183</v>
          </cell>
          <cell r="AF46">
            <v>3373</v>
          </cell>
          <cell r="AG46">
            <v>4536</v>
          </cell>
          <cell r="AH46">
            <v>20566</v>
          </cell>
          <cell r="AI46">
            <v>-935</v>
          </cell>
          <cell r="AJ46">
            <v>2479</v>
          </cell>
          <cell r="AL46">
            <v>1852.88</v>
          </cell>
          <cell r="AM46">
            <v>-5947</v>
          </cell>
          <cell r="AN46" t="str">
            <v>Control:</v>
          </cell>
          <cell r="AO46">
            <v>-7144.1311000000005</v>
          </cell>
          <cell r="AP46">
            <v>-8488.65657302</v>
          </cell>
          <cell r="AS46">
            <v>67.963000000000022</v>
          </cell>
          <cell r="AT46">
            <v>1533.5</v>
          </cell>
          <cell r="AU46">
            <v>-27.29300000000012</v>
          </cell>
          <cell r="AV46">
            <v>101.96399999999994</v>
          </cell>
          <cell r="AW46">
            <v>1.6629999999999967</v>
          </cell>
          <cell r="AX46">
            <v>-32.16599999999994</v>
          </cell>
          <cell r="AY46">
            <v>-1536.307</v>
          </cell>
          <cell r="AZ46">
            <v>-15.852000000000089</v>
          </cell>
          <cell r="BA46">
            <v>-21.608999999999924</v>
          </cell>
          <cell r="BB46">
            <v>594.09999999999991</v>
          </cell>
        </row>
        <row r="47">
          <cell r="A47" t="str">
            <v>ПРИБЫЛЬ И УБЫТКИ</v>
          </cell>
          <cell r="B47">
            <v>0</v>
          </cell>
          <cell r="C47">
            <v>0</v>
          </cell>
          <cell r="D47">
            <v>0</v>
          </cell>
          <cell r="E47">
            <v>-1525</v>
          </cell>
          <cell r="F47">
            <v>4316</v>
          </cell>
          <cell r="G47">
            <v>9</v>
          </cell>
          <cell r="H47">
            <v>-571</v>
          </cell>
          <cell r="I47">
            <v>1196</v>
          </cell>
          <cell r="J47">
            <v>0</v>
          </cell>
          <cell r="K47">
            <v>0</v>
          </cell>
          <cell r="L47">
            <v>-341.83793067003501</v>
          </cell>
          <cell r="M47">
            <v>341.83793067003501</v>
          </cell>
          <cell r="N47">
            <v>6401</v>
          </cell>
          <cell r="O47">
            <v>-69</v>
          </cell>
          <cell r="P47">
            <v>622</v>
          </cell>
          <cell r="Q47">
            <v>-3156</v>
          </cell>
          <cell r="R47">
            <v>716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-5633</v>
          </cell>
          <cell r="AL47">
            <v>0</v>
          </cell>
          <cell r="AM47">
            <v>-108377</v>
          </cell>
          <cell r="AN47">
            <v>0</v>
          </cell>
          <cell r="AO47">
            <v>-130193.2901</v>
          </cell>
          <cell r="AP47">
            <v>-154695.66729682</v>
          </cell>
          <cell r="AY47">
            <v>0</v>
          </cell>
          <cell r="BA47">
            <v>0</v>
          </cell>
          <cell r="BB47">
            <v>0</v>
          </cell>
        </row>
        <row r="48">
          <cell r="A48" t="str">
            <v>Interest income on securities</v>
          </cell>
          <cell r="B48">
            <v>0</v>
          </cell>
          <cell r="C48">
            <v>0</v>
          </cell>
          <cell r="D48">
            <v>0</v>
          </cell>
          <cell r="E48">
            <v>-304</v>
          </cell>
          <cell r="F48">
            <v>-909</v>
          </cell>
          <cell r="G48">
            <v>-1504</v>
          </cell>
          <cell r="H48">
            <v>-263</v>
          </cell>
          <cell r="I48">
            <v>-2297</v>
          </cell>
          <cell r="J48">
            <v>-6563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-1815</v>
          </cell>
          <cell r="Q48">
            <v>-36</v>
          </cell>
          <cell r="R48">
            <v>0</v>
          </cell>
          <cell r="S48">
            <v>0</v>
          </cell>
          <cell r="T48">
            <v>-148</v>
          </cell>
          <cell r="U48">
            <v>11571</v>
          </cell>
          <cell r="V48">
            <v>70</v>
          </cell>
          <cell r="W48">
            <v>279</v>
          </cell>
          <cell r="X48">
            <v>0</v>
          </cell>
          <cell r="Y48">
            <v>-2834</v>
          </cell>
          <cell r="Z48">
            <v>-597</v>
          </cell>
          <cell r="AA48">
            <v>3290</v>
          </cell>
          <cell r="AB48">
            <v>188</v>
          </cell>
          <cell r="AC48">
            <v>0</v>
          </cell>
          <cell r="AD48">
            <v>0</v>
          </cell>
          <cell r="AE48">
            <v>-1183</v>
          </cell>
          <cell r="AF48">
            <v>0</v>
          </cell>
          <cell r="AG48">
            <v>0</v>
          </cell>
          <cell r="AH48">
            <v>0</v>
          </cell>
          <cell r="AI48">
            <v>935</v>
          </cell>
          <cell r="AJ48">
            <v>-2479</v>
          </cell>
          <cell r="AK48">
            <v>5633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-1064</v>
          </cell>
          <cell r="AQ48">
            <v>1743</v>
          </cell>
          <cell r="AR48">
            <v>-1795</v>
          </cell>
          <cell r="AS48">
            <v>-68</v>
          </cell>
          <cell r="AT48">
            <v>-1533.5</v>
          </cell>
          <cell r="AU48">
            <v>27.29300000000012</v>
          </cell>
          <cell r="AV48">
            <v>-101.96399999999994</v>
          </cell>
          <cell r="AW48">
            <v>-1.6629999999999967</v>
          </cell>
          <cell r="AX48">
            <v>32.16599999999994</v>
          </cell>
          <cell r="AY48">
            <v>0</v>
          </cell>
          <cell r="AZ48">
            <v>15.852000000000089</v>
          </cell>
          <cell r="BA48">
            <v>21.608999999999924</v>
          </cell>
          <cell r="BB48">
            <v>0</v>
          </cell>
        </row>
        <row r="49">
          <cell r="A49" t="str">
            <v>Процентные доходы по ссудам</v>
          </cell>
          <cell r="B49">
            <v>-123271</v>
          </cell>
          <cell r="C49">
            <v>0</v>
          </cell>
          <cell r="D49">
            <v>1349136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-79</v>
          </cell>
          <cell r="L49">
            <v>-26</v>
          </cell>
          <cell r="M49">
            <v>-9156</v>
          </cell>
          <cell r="N49">
            <v>-1557</v>
          </cell>
          <cell r="O49">
            <v>16129</v>
          </cell>
          <cell r="P49">
            <v>0</v>
          </cell>
          <cell r="Q49">
            <v>0</v>
          </cell>
          <cell r="R49">
            <v>6750</v>
          </cell>
          <cell r="S49">
            <v>7371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-768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-650</v>
          </cell>
          <cell r="AD49">
            <v>85</v>
          </cell>
          <cell r="AE49">
            <v>0</v>
          </cell>
          <cell r="AF49">
            <v>3373</v>
          </cell>
          <cell r="AG49">
            <v>4536</v>
          </cell>
          <cell r="AH49">
            <v>20566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-1064</v>
          </cell>
          <cell r="AQ49">
            <v>1743</v>
          </cell>
          <cell r="AR49">
            <v>-1795</v>
          </cell>
          <cell r="AS49">
            <v>-3.6999999999977717E-2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-123271</v>
          </cell>
          <cell r="AZ49">
            <v>0</v>
          </cell>
          <cell r="BA49">
            <v>0</v>
          </cell>
          <cell r="BB49">
            <v>0</v>
          </cell>
        </row>
        <row r="50">
          <cell r="A50" t="str">
            <v>Процентные доходы по ценным бумагам</v>
          </cell>
          <cell r="B50">
            <v>-18214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-3.6999999999977717E-2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-18214</v>
          </cell>
          <cell r="AZ50">
            <v>0</v>
          </cell>
          <cell r="BA50">
            <v>0</v>
          </cell>
          <cell r="BB50">
            <v>0</v>
          </cell>
        </row>
        <row r="51">
          <cell r="A51" t="str">
            <v>Процентные расходы по счетам клиентов и банков</v>
          </cell>
          <cell r="B51">
            <v>79036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79036</v>
          </cell>
          <cell r="BA51">
            <v>70.103799999999993</v>
          </cell>
          <cell r="BB51">
            <v>70.103799999999993</v>
          </cell>
        </row>
        <row r="52">
          <cell r="A52" t="str">
            <v>Процентные расходы по ценным бумагам</v>
          </cell>
          <cell r="B52">
            <v>6032</v>
          </cell>
          <cell r="C52">
            <v>1599</v>
          </cell>
          <cell r="D52">
            <v>1942</v>
          </cell>
          <cell r="O52">
            <v>-1253</v>
          </cell>
          <cell r="V52">
            <v>-25</v>
          </cell>
          <cell r="W52">
            <v>8806</v>
          </cell>
          <cell r="Y52">
            <v>819</v>
          </cell>
          <cell r="AB52">
            <v>-15</v>
          </cell>
          <cell r="AD52">
            <v>-165</v>
          </cell>
          <cell r="AM52">
            <v>1259</v>
          </cell>
          <cell r="AN52">
            <v>141</v>
          </cell>
          <cell r="AW52">
            <v>141</v>
          </cell>
          <cell r="AX52">
            <v>141</v>
          </cell>
          <cell r="AY52">
            <v>6032</v>
          </cell>
          <cell r="BA52">
            <v>167.53619999999998</v>
          </cell>
          <cell r="BB52">
            <v>167.53619999999998</v>
          </cell>
        </row>
        <row r="53">
          <cell r="A53" t="str">
            <v>Чистые процентные доходы</v>
          </cell>
          <cell r="B53">
            <v>-56417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BA53">
            <v>0</v>
          </cell>
          <cell r="BB53">
            <v>0</v>
          </cell>
        </row>
        <row r="54">
          <cell r="A54" t="str">
            <v>Доходы от платных услуг и комиссионные</v>
          </cell>
          <cell r="B54">
            <v>-14920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-14920</v>
          </cell>
          <cell r="BA54">
            <v>0</v>
          </cell>
          <cell r="BB54">
            <v>0</v>
          </cell>
        </row>
        <row r="55">
          <cell r="A55" t="str">
            <v>Расходы на оплату услуг и комиссионные</v>
          </cell>
          <cell r="B55">
            <v>5330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6563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36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17227</v>
          </cell>
          <cell r="AN55">
            <v>0</v>
          </cell>
          <cell r="AV55">
            <v>101.96399999999994</v>
          </cell>
          <cell r="AW55">
            <v>1.6629999999999967</v>
          </cell>
          <cell r="AX55">
            <v>0</v>
          </cell>
          <cell r="AY55">
            <v>5330</v>
          </cell>
          <cell r="BA55">
            <v>0</v>
          </cell>
          <cell r="BB55">
            <v>0</v>
          </cell>
        </row>
        <row r="56">
          <cell r="A56" t="str">
            <v>Чистый доход от валютных операций</v>
          </cell>
          <cell r="B56">
            <v>86</v>
          </cell>
          <cell r="C56">
            <v>165</v>
          </cell>
          <cell r="D56">
            <v>0</v>
          </cell>
          <cell r="P56">
            <v>1815</v>
          </cell>
          <cell r="AD56">
            <v>-165</v>
          </cell>
          <cell r="AM56">
            <v>261</v>
          </cell>
          <cell r="AN56">
            <v>0</v>
          </cell>
          <cell r="AW56">
            <v>0</v>
          </cell>
          <cell r="AX56">
            <v>-32.16599999999994</v>
          </cell>
          <cell r="AY56">
            <v>86</v>
          </cell>
          <cell r="BA56">
            <v>0</v>
          </cell>
          <cell r="BB56">
            <v>0</v>
          </cell>
        </row>
        <row r="57">
          <cell r="A57" t="str">
            <v>Чистый доход от переоценки иностранной валюты</v>
          </cell>
          <cell r="B57">
            <v>10166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6563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1815</v>
          </cell>
          <cell r="Q57">
            <v>36</v>
          </cell>
          <cell r="R57">
            <v>0</v>
          </cell>
          <cell r="S57">
            <v>0</v>
          </cell>
          <cell r="T57">
            <v>0</v>
          </cell>
          <cell r="U57">
            <v>-11571</v>
          </cell>
          <cell r="V57">
            <v>-70</v>
          </cell>
          <cell r="W57">
            <v>-279</v>
          </cell>
          <cell r="X57">
            <v>0</v>
          </cell>
          <cell r="Y57">
            <v>0</v>
          </cell>
          <cell r="Z57">
            <v>0</v>
          </cell>
          <cell r="AA57">
            <v>-2804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101.96399999999994</v>
          </cell>
          <cell r="AW57">
            <v>1.6629999999999967</v>
          </cell>
          <cell r="AX57">
            <v>-32.16599999999994</v>
          </cell>
          <cell r="AY57">
            <v>10166</v>
          </cell>
          <cell r="AZ57">
            <v>0</v>
          </cell>
          <cell r="BA57">
            <v>0</v>
          </cell>
          <cell r="BB57">
            <v>0</v>
          </cell>
        </row>
        <row r="58">
          <cell r="A58" t="str">
            <v>Чистый  доход от операций с ценными бумагами</v>
          </cell>
          <cell r="B58">
            <v>19718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248</v>
          </cell>
          <cell r="AN58">
            <v>85</v>
          </cell>
          <cell r="AW58">
            <v>85</v>
          </cell>
          <cell r="AX58">
            <v>85</v>
          </cell>
          <cell r="AY58">
            <v>19718</v>
          </cell>
          <cell r="BA58">
            <v>100.997</v>
          </cell>
          <cell r="BB58">
            <v>100.997</v>
          </cell>
        </row>
        <row r="59">
          <cell r="A59" t="str">
            <v>Чистый доход от операций с драгметаллами</v>
          </cell>
          <cell r="B59">
            <v>0</v>
          </cell>
          <cell r="C59">
            <v>21</v>
          </cell>
          <cell r="D59">
            <v>60</v>
          </cell>
          <cell r="AM59">
            <v>76</v>
          </cell>
          <cell r="AN59">
            <v>21</v>
          </cell>
          <cell r="AW59">
            <v>21</v>
          </cell>
          <cell r="AX59">
            <v>21</v>
          </cell>
          <cell r="AY59">
            <v>0</v>
          </cell>
          <cell r="BA59">
            <v>24.952199999999998</v>
          </cell>
          <cell r="BB59">
            <v>24.952199999999998</v>
          </cell>
        </row>
        <row r="60">
          <cell r="A60" t="str">
            <v>Прибыль до налогообложения и отчислений в резервы</v>
          </cell>
          <cell r="B60">
            <v>-562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-562</v>
          </cell>
          <cell r="AZ60">
            <v>0</v>
          </cell>
          <cell r="BA60">
            <v>0</v>
          </cell>
          <cell r="BB60">
            <v>0</v>
          </cell>
        </row>
        <row r="61">
          <cell r="A61" t="str">
            <v>Прочие операционные доходы</v>
          </cell>
          <cell r="B61">
            <v>-683</v>
          </cell>
          <cell r="C61">
            <v>131641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-1253</v>
          </cell>
          <cell r="P61">
            <v>276</v>
          </cell>
          <cell r="Q61">
            <v>237</v>
          </cell>
          <cell r="R61">
            <v>0</v>
          </cell>
          <cell r="S61">
            <v>1209</v>
          </cell>
          <cell r="T61">
            <v>0</v>
          </cell>
          <cell r="U61">
            <v>0</v>
          </cell>
          <cell r="V61">
            <v>-25</v>
          </cell>
          <cell r="W61">
            <v>-2</v>
          </cell>
          <cell r="X61">
            <v>-511</v>
          </cell>
          <cell r="Y61">
            <v>435</v>
          </cell>
          <cell r="Z61">
            <v>59</v>
          </cell>
          <cell r="AA61">
            <v>0</v>
          </cell>
          <cell r="AB61">
            <v>-15</v>
          </cell>
          <cell r="AC61">
            <v>0</v>
          </cell>
          <cell r="AD61">
            <v>-165</v>
          </cell>
          <cell r="AE61">
            <v>1183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2479</v>
          </cell>
          <cell r="AK61">
            <v>4544</v>
          </cell>
          <cell r="AL61">
            <v>-1697</v>
          </cell>
          <cell r="AM61">
            <v>0</v>
          </cell>
          <cell r="AN61">
            <v>128962</v>
          </cell>
          <cell r="AO61">
            <v>0</v>
          </cell>
          <cell r="AP61">
            <v>511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-683</v>
          </cell>
          <cell r="AZ61">
            <v>-15.852000000000089</v>
          </cell>
          <cell r="BA61">
            <v>153839.8186</v>
          </cell>
          <cell r="BB61">
            <v>153839.8186</v>
          </cell>
        </row>
        <row r="62">
          <cell r="A62" t="str">
            <v>Резерв на покрытие безнадежных и сомнительных долгов</v>
          </cell>
          <cell r="B62">
            <v>3557</v>
          </cell>
          <cell r="D62">
            <v>14721</v>
          </cell>
          <cell r="E62">
            <v>-2773</v>
          </cell>
          <cell r="R62">
            <v>0</v>
          </cell>
          <cell r="AM62">
            <v>120</v>
          </cell>
          <cell r="AY62">
            <v>3557</v>
          </cell>
          <cell r="AZ62">
            <v>6478</v>
          </cell>
        </row>
        <row r="63">
          <cell r="A63" t="str">
            <v>Резерв под обесценение инвестиций</v>
          </cell>
          <cell r="B63">
            <v>767</v>
          </cell>
          <cell r="AE63">
            <v>1192</v>
          </cell>
          <cell r="AM63">
            <v>0</v>
          </cell>
          <cell r="AY63">
            <v>767</v>
          </cell>
        </row>
        <row r="64">
          <cell r="A64" t="str">
            <v>Резерв на покрытие убытков по прочим активам</v>
          </cell>
          <cell r="B64">
            <v>0</v>
          </cell>
          <cell r="C64">
            <v>24766</v>
          </cell>
          <cell r="AM64">
            <v>126</v>
          </cell>
          <cell r="AO64">
            <v>1386</v>
          </cell>
          <cell r="AY64">
            <v>0</v>
          </cell>
        </row>
        <row r="65">
          <cell r="A65" t="str">
            <v>Расходы на содержание персонала</v>
          </cell>
          <cell r="B65">
            <v>5096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17608</v>
          </cell>
          <cell r="AN65">
            <v>-41246</v>
          </cell>
          <cell r="AO65">
            <v>-1386</v>
          </cell>
          <cell r="AW65">
            <v>-41246</v>
          </cell>
          <cell r="AX65">
            <v>-41246</v>
          </cell>
          <cell r="AY65">
            <v>5096</v>
          </cell>
          <cell r="BA65">
            <v>-49008.497199999998</v>
          </cell>
          <cell r="BB65">
            <v>-49008.497199999998</v>
          </cell>
        </row>
        <row r="66">
          <cell r="A66" t="str">
            <v>Общие, хозяйственные и прочие операционные расходы</v>
          </cell>
          <cell r="B66">
            <v>23649</v>
          </cell>
          <cell r="C66">
            <v>-4326</v>
          </cell>
          <cell r="D66">
            <v>-4782</v>
          </cell>
          <cell r="E66">
            <v>2773</v>
          </cell>
          <cell r="T66">
            <v>148</v>
          </cell>
          <cell r="AA66">
            <v>-188</v>
          </cell>
          <cell r="AL66">
            <v>13817</v>
          </cell>
          <cell r="AM66">
            <v>-2869</v>
          </cell>
          <cell r="AN66">
            <v>-4326</v>
          </cell>
          <cell r="AW66">
            <v>-4326</v>
          </cell>
          <cell r="AX66">
            <v>-4326</v>
          </cell>
          <cell r="AY66">
            <v>23649</v>
          </cell>
          <cell r="AZ66">
            <v>23649</v>
          </cell>
          <cell r="BA66">
            <v>-3230</v>
          </cell>
          <cell r="BB66">
            <v>-5140.1531999999997</v>
          </cell>
        </row>
        <row r="67">
          <cell r="A67" t="str">
            <v>Прибыль до налогообложения</v>
          </cell>
          <cell r="B67">
            <v>-4213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-4213</v>
          </cell>
          <cell r="AZ67">
            <v>-15.852000000000089</v>
          </cell>
          <cell r="BA67">
            <v>0</v>
          </cell>
          <cell r="BB67">
            <v>0</v>
          </cell>
        </row>
        <row r="68">
          <cell r="A68" t="str">
            <v>Дивиденды</v>
          </cell>
          <cell r="B68">
            <v>-146454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597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7041</v>
          </cell>
          <cell r="AN68">
            <v>-1174</v>
          </cell>
          <cell r="AW68">
            <v>-1174</v>
          </cell>
          <cell r="AX68">
            <v>-1174</v>
          </cell>
          <cell r="AY68">
            <v>0</v>
          </cell>
          <cell r="BA68">
            <v>-1394.9467999999999</v>
          </cell>
          <cell r="BB68">
            <v>-1394.9467999999999</v>
          </cell>
        </row>
        <row r="69">
          <cell r="A69" t="str">
            <v>Налогообложение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A69">
            <v>-21.608999999999924</v>
          </cell>
          <cell r="BB69">
            <v>-2051.7993999999999</v>
          </cell>
        </row>
        <row r="70">
          <cell r="A70" t="str">
            <v>Чистая прибыль</v>
          </cell>
          <cell r="B70">
            <v>-4213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 t="str">
            <v>Control:</v>
          </cell>
          <cell r="BA70">
            <v>-21.608999999999924</v>
          </cell>
          <cell r="BB70">
            <v>0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-15945.643999999998</v>
          </cell>
          <cell r="BB71">
            <v>-15945.643999999998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-377</v>
          </cell>
          <cell r="BA72">
            <v>0</v>
          </cell>
          <cell r="BB72">
            <v>0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5760</v>
          </cell>
          <cell r="AN73">
            <v>-3908</v>
          </cell>
          <cell r="AW73">
            <v>-3908</v>
          </cell>
          <cell r="AX73">
            <v>-3908</v>
          </cell>
          <cell r="AY73">
            <v>-3908</v>
          </cell>
          <cell r="BA73">
            <v>-4643.4856</v>
          </cell>
          <cell r="BB73">
            <v>-4643.4856</v>
          </cell>
        </row>
        <row r="74">
          <cell r="B74">
            <v>0</v>
          </cell>
          <cell r="C74">
            <v>-1408</v>
          </cell>
          <cell r="D74">
            <v>9620</v>
          </cell>
          <cell r="U74">
            <v>-9620</v>
          </cell>
          <cell r="AM74">
            <v>0</v>
          </cell>
          <cell r="AN74" t="str">
            <v>Control:</v>
          </cell>
          <cell r="AW74">
            <v>-1408</v>
          </cell>
          <cell r="AX74">
            <v>-1408</v>
          </cell>
          <cell r="AY74">
            <v>-1408</v>
          </cell>
          <cell r="BA74">
            <v>-1672.9856</v>
          </cell>
          <cell r="BB74">
            <v>-1672.9856</v>
          </cell>
        </row>
        <row r="75">
          <cell r="B75">
            <v>-38621</v>
          </cell>
          <cell r="C75">
            <v>0</v>
          </cell>
          <cell r="D75">
            <v>0</v>
          </cell>
          <cell r="E75">
            <v>304</v>
          </cell>
          <cell r="F75">
            <v>909</v>
          </cell>
          <cell r="G75">
            <v>1504</v>
          </cell>
          <cell r="H75">
            <v>263</v>
          </cell>
          <cell r="I75">
            <v>2297</v>
          </cell>
          <cell r="J75">
            <v>6563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1815</v>
          </cell>
          <cell r="Q75">
            <v>36</v>
          </cell>
          <cell r="R75">
            <v>0</v>
          </cell>
          <cell r="S75">
            <v>0</v>
          </cell>
          <cell r="T75">
            <v>148</v>
          </cell>
          <cell r="U75">
            <v>-11571</v>
          </cell>
          <cell r="V75">
            <v>-70</v>
          </cell>
          <cell r="W75">
            <v>-279</v>
          </cell>
          <cell r="X75">
            <v>0</v>
          </cell>
          <cell r="Y75">
            <v>2834</v>
          </cell>
          <cell r="Z75">
            <v>597</v>
          </cell>
          <cell r="AA75">
            <v>-3290</v>
          </cell>
          <cell r="AB75">
            <v>-188</v>
          </cell>
          <cell r="AC75">
            <v>0</v>
          </cell>
          <cell r="AD75">
            <v>0</v>
          </cell>
          <cell r="AE75">
            <v>1183</v>
          </cell>
          <cell r="AF75">
            <v>0</v>
          </cell>
          <cell r="AG75">
            <v>0</v>
          </cell>
          <cell r="AH75">
            <v>0</v>
          </cell>
          <cell r="AI75">
            <v>-935</v>
          </cell>
          <cell r="AJ75">
            <v>2479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1064</v>
          </cell>
          <cell r="AQ75">
            <v>-1743</v>
          </cell>
          <cell r="AR75">
            <v>1795</v>
          </cell>
          <cell r="AS75">
            <v>68</v>
          </cell>
          <cell r="AT75">
            <v>1533.5</v>
          </cell>
          <cell r="AU75">
            <v>-27.29300000000012</v>
          </cell>
          <cell r="AV75">
            <v>101.96399999999994</v>
          </cell>
          <cell r="AW75">
            <v>1.6629999999999967</v>
          </cell>
          <cell r="AX75">
            <v>-32.16599999999994</v>
          </cell>
          <cell r="AY75">
            <v>-1536.307</v>
          </cell>
          <cell r="AZ75">
            <v>-15.852000000000089</v>
          </cell>
          <cell r="BA75">
            <v>-21.608999999999924</v>
          </cell>
          <cell r="BB7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 пост"/>
      <sheetName val="Титул"/>
      <sheetName val="Инстр и содерж"/>
      <sheetName val="1.1"/>
      <sheetName val="1.2"/>
      <sheetName val="1.3"/>
      <sheetName val="1.4"/>
      <sheetName val="Ф-6"/>
      <sheetName val="1.5"/>
      <sheetName val="1.6"/>
      <sheetName val="1.7"/>
      <sheetName val="1.8"/>
      <sheetName val="ОСВ_2020"/>
      <sheetName val="ОСВ 60-76_2020"/>
      <sheetName val="ОСВ_2018"/>
      <sheetName val="Свод_2016"/>
      <sheetName val="ОСВ 60-76_2019"/>
      <sheetName val="Свод"/>
      <sheetName val="Резерв"/>
      <sheetName val="86_2018"/>
      <sheetName val="97_2020"/>
      <sheetName val="97_2016"/>
      <sheetName val="97_2019"/>
      <sheetName val="96_2018"/>
      <sheetName val="91_2020"/>
      <sheetName val="91_2019"/>
      <sheetName val="07,08_60"/>
      <sheetName val="Инф для ОДДС_2020"/>
      <sheetName val="Инф для Ф6"/>
      <sheetName val="Инф для ОДДС_2016"/>
      <sheetName val="2.1"/>
      <sheetName val="2.2"/>
      <sheetName val="3.1"/>
      <sheetName val="3.2.А"/>
      <sheetName val="3.2.Б"/>
      <sheetName val="3.3"/>
      <sheetName val="4.1"/>
      <sheetName val="4.2"/>
      <sheetName val="4.3"/>
      <sheetName val="4.4"/>
      <sheetName val="5.1"/>
      <sheetName val="5.2"/>
      <sheetName val="Об 60"/>
      <sheetName val="Об 62"/>
      <sheetName val="Об 76"/>
      <sheetName val="58.03"/>
      <sheetName val="66"/>
      <sheetName val="76.09"/>
      <sheetName val="2020"/>
      <sheetName val="Существенность"/>
      <sheetName val="Арифметика 1"/>
      <sheetName val="Арифметика 2"/>
      <sheetName val="Арифметика 3"/>
      <sheetName val="С.1"/>
      <sheetName val="С.2"/>
      <sheetName val="С.4"/>
      <sheetName val="С.6"/>
      <sheetName val="Лист2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1">
          <cell r="J11">
            <v>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guage"/>
      <sheetName val="реестр отгрузка"/>
      <sheetName val="Личный номер"/>
      <sheetName val="Main"/>
      <sheetName val="XX_X"/>
      <sheetName val="Setup"/>
    </sheetNames>
    <sheetDataSet>
      <sheetData sheetId="0" refreshError="1">
        <row r="8">
          <cell r="B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UnadjBS"/>
      <sheetName val="UnadjPL"/>
      <sheetName val="RecatBS"/>
      <sheetName val="RecatPL"/>
      <sheetName val="Adjustments"/>
      <sheetName val="IAS_BS"/>
      <sheetName val="IAS_PL"/>
      <sheetName val="Cash Flow preparation"/>
      <sheetName val="Cash flow final"/>
      <sheetName val="Cash"/>
      <sheetName val="PrecMetals"/>
      <sheetName val="Loans&amp;Adv"/>
      <sheetName val="BankLoans"/>
      <sheetName val="Invest"/>
      <sheetName val="FA"/>
      <sheetName val="OA"/>
      <sheetName val="Deposits"/>
      <sheetName val="BankDeposit"/>
      <sheetName val="OL"/>
      <sheetName val="Capital"/>
      <sheetName val="Reserves"/>
      <sheetName val="Source BS"/>
      <sheetName val="Source P&amp;L"/>
      <sheetName val="Unadj BS"/>
      <sheetName val="Unadj P&amp;L"/>
      <sheetName val="Unadj Off BS"/>
      <sheetName val="Recat BS"/>
      <sheetName val="Recat PL"/>
      <sheetName val="Investments restmnt"/>
      <sheetName val="IAS_BS_graph"/>
      <sheetName val="IAS_PL_graph"/>
      <sheetName val="Published BS"/>
      <sheetName val="Published PL"/>
      <sheetName val="Reconciliation"/>
      <sheetName val="BoEs purchased"/>
      <sheetName val="securities"/>
      <sheetName val="other invest"/>
      <sheetName val="Custaccounts"/>
      <sheetName val="SecIssued"/>
      <sheetName val="Investments restatement"/>
      <sheetName val="DT summary"/>
      <sheetName val="Treasury Shares "/>
      <sheetName val="Inflation"/>
      <sheetName val="PL_detailed"/>
      <sheetName val="PL_USD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+5610.04"/>
    </sheetNames>
    <sheetDataSet>
      <sheetData sheetId="0">
        <row r="15">
          <cell r="C15">
            <v>47691802</v>
          </cell>
        </row>
        <row r="21">
          <cell r="C21">
            <v>43179145.409999996</v>
          </cell>
        </row>
        <row r="39">
          <cell r="C39">
            <v>40131810.289999999</v>
          </cell>
        </row>
        <row r="54">
          <cell r="C54">
            <v>25359159.619999997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E16"/>
  <sheetViews>
    <sheetView tabSelected="1" zoomScale="80" zoomScaleNormal="80" workbookViewId="0">
      <selection activeCell="C5" sqref="C5"/>
    </sheetView>
  </sheetViews>
  <sheetFormatPr defaultColWidth="11.44140625" defaultRowHeight="14.4"/>
  <cols>
    <col min="1" max="1" width="6.6640625" style="207" customWidth="1"/>
    <col min="2" max="2" width="18.33203125" style="207" customWidth="1"/>
    <col min="3" max="3" width="20.88671875" style="207" customWidth="1"/>
    <col min="4" max="16384" width="11.44140625" style="207"/>
  </cols>
  <sheetData>
    <row r="2" spans="2:5">
      <c r="B2" s="205" t="s">
        <v>100</v>
      </c>
      <c r="C2" s="206" t="s">
        <v>121</v>
      </c>
    </row>
    <row r="3" spans="2:5">
      <c r="B3" s="205" t="s">
        <v>101</v>
      </c>
      <c r="C3" s="206">
        <v>1235</v>
      </c>
    </row>
    <row r="4" spans="2:5">
      <c r="B4" s="205" t="s">
        <v>122</v>
      </c>
      <c r="C4" s="711">
        <v>2012</v>
      </c>
    </row>
    <row r="5" spans="2:5">
      <c r="B5" s="205" t="s">
        <v>117</v>
      </c>
      <c r="C5" s="206" t="s">
        <v>542</v>
      </c>
    </row>
    <row r="6" spans="2:5">
      <c r="B6" s="205" t="s">
        <v>123</v>
      </c>
      <c r="C6" s="206" t="s">
        <v>543</v>
      </c>
    </row>
    <row r="7" spans="2:5">
      <c r="B7" s="207" t="s">
        <v>541</v>
      </c>
      <c r="C7" s="710" t="s">
        <v>540</v>
      </c>
      <c r="E7" s="867"/>
    </row>
    <row r="8" spans="2:5">
      <c r="B8" s="207" t="s">
        <v>582</v>
      </c>
      <c r="C8" s="869" t="s">
        <v>703</v>
      </c>
      <c r="E8" s="867" t="s">
        <v>698</v>
      </c>
    </row>
    <row r="9" spans="2:5">
      <c r="B9" s="207" t="s">
        <v>583</v>
      </c>
      <c r="C9" s="865" t="str">
        <f>RIGHT(C8,10)</f>
        <v>14.03.2017</v>
      </c>
    </row>
    <row r="15" spans="2:5">
      <c r="B15" s="866"/>
      <c r="C15" s="207" t="s">
        <v>699</v>
      </c>
    </row>
    <row r="16" spans="2:5">
      <c r="B16" s="865"/>
      <c r="C16" s="207" t="s">
        <v>700</v>
      </c>
    </row>
  </sheetData>
  <phoneticPr fontId="6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>
    <pageSetUpPr fitToPage="1"/>
  </sheetPr>
  <dimension ref="A1:DI103"/>
  <sheetViews>
    <sheetView zoomScale="80" zoomScaleNormal="100" zoomScaleSheetLayoutView="80" workbookViewId="0">
      <selection activeCell="G2" sqref="G2"/>
    </sheetView>
  </sheetViews>
  <sheetFormatPr defaultColWidth="9.109375" defaultRowHeight="14.4"/>
  <cols>
    <col min="1" max="1" width="6.5546875" style="6" customWidth="1"/>
    <col min="2" max="2" width="5.5546875" style="6" customWidth="1"/>
    <col min="3" max="3" width="4.5546875" style="6" customWidth="1"/>
    <col min="4" max="4" width="1.5546875" style="6" customWidth="1"/>
    <col min="5" max="5" width="27.33203125" style="6" customWidth="1"/>
    <col min="6" max="6" width="12.88671875" style="6" customWidth="1"/>
    <col min="7" max="8" width="16.6640625" style="6" customWidth="1"/>
    <col min="9" max="9" width="17.6640625" style="6" customWidth="1"/>
    <col min="10" max="10" width="16.33203125" style="6" customWidth="1"/>
    <col min="11" max="11" width="21.6640625" style="6" customWidth="1"/>
    <col min="12" max="12" width="12.6640625" style="516" customWidth="1"/>
    <col min="13" max="34" width="9.109375" style="516"/>
    <col min="35" max="16384" width="9.109375" style="6"/>
  </cols>
  <sheetData>
    <row r="1" spans="1:34" s="516" customFormat="1">
      <c r="A1" s="21" t="s">
        <v>44</v>
      </c>
      <c r="B1" s="21"/>
      <c r="C1" s="21"/>
      <c r="D1" s="21"/>
      <c r="E1" s="21"/>
      <c r="F1" s="21"/>
      <c r="G1" s="2"/>
      <c r="H1" s="2"/>
      <c r="I1" s="2"/>
      <c r="J1" s="2"/>
      <c r="K1" s="2"/>
    </row>
    <row r="2" spans="1:34" s="516" customFormat="1">
      <c r="A2" s="1193"/>
      <c r="B2" s="1193"/>
      <c r="C2" s="1193"/>
      <c r="D2" s="1193"/>
      <c r="E2" s="204"/>
      <c r="F2" s="219" t="s">
        <v>120</v>
      </c>
      <c r="G2" s="770" t="str">
        <f>RIGHT(Инфо!C4,4)</f>
        <v>2012</v>
      </c>
      <c r="H2" s="218" t="s">
        <v>586</v>
      </c>
      <c r="I2" s="204"/>
      <c r="J2" s="204"/>
      <c r="K2" s="203"/>
    </row>
    <row r="3" spans="1:34" s="516" customFormat="1">
      <c r="A3" s="508"/>
      <c r="B3" s="508"/>
      <c r="C3" s="508"/>
      <c r="D3" s="508"/>
      <c r="E3" s="204"/>
      <c r="F3" s="219"/>
      <c r="G3" s="218"/>
      <c r="H3" s="218"/>
      <c r="I3" s="204"/>
      <c r="J3" s="204"/>
      <c r="K3" s="203"/>
    </row>
    <row r="4" spans="1:34" s="516" customFormat="1">
      <c r="A4" s="516" t="s">
        <v>0</v>
      </c>
      <c r="B4" s="96"/>
      <c r="C4" s="1240" t="str">
        <f>Инфо!C2</f>
        <v>АААА</v>
      </c>
      <c r="D4" s="1240"/>
      <c r="E4" s="1240"/>
      <c r="F4" s="1240"/>
      <c r="G4" s="1240"/>
      <c r="H4" s="1240"/>
      <c r="I4" s="1240"/>
      <c r="J4" s="1240"/>
      <c r="K4" s="1240"/>
      <c r="L4" s="1240"/>
    </row>
    <row r="5" spans="1:34" s="516" customFormat="1">
      <c r="A5" s="1193"/>
      <c r="B5" s="1193"/>
      <c r="C5" s="1193"/>
      <c r="D5" s="1193"/>
      <c r="E5" s="1193"/>
      <c r="F5" s="1193"/>
      <c r="G5" s="1193"/>
      <c r="H5" s="1193"/>
      <c r="I5" s="1193"/>
      <c r="J5" s="1193"/>
      <c r="K5" s="1193"/>
    </row>
    <row r="6" spans="1:34" s="516" customFormat="1" ht="15" thickBot="1">
      <c r="A6" s="21" t="s">
        <v>234</v>
      </c>
      <c r="B6" s="97"/>
      <c r="C6" s="97"/>
      <c r="D6" s="97"/>
      <c r="E6" s="21"/>
      <c r="F6" s="2"/>
      <c r="G6" s="2"/>
      <c r="H6" s="2"/>
      <c r="I6" s="2"/>
      <c r="J6" s="2"/>
      <c r="K6" s="98"/>
      <c r="L6" s="2"/>
    </row>
    <row r="7" spans="1:34" ht="60" customHeight="1" thickBot="1">
      <c r="A7" s="24" t="s">
        <v>30</v>
      </c>
      <c r="B7" s="99"/>
      <c r="C7" s="99"/>
      <c r="D7" s="99"/>
      <c r="E7" s="100"/>
      <c r="F7" s="27" t="s">
        <v>31</v>
      </c>
      <c r="G7" s="101" t="s">
        <v>18</v>
      </c>
      <c r="H7" s="101" t="s">
        <v>19</v>
      </c>
      <c r="I7" s="27" t="s">
        <v>20</v>
      </c>
      <c r="J7" s="27" t="s">
        <v>21</v>
      </c>
      <c r="K7" s="27" t="s">
        <v>22</v>
      </c>
      <c r="L7" s="27" t="s">
        <v>45</v>
      </c>
    </row>
    <row r="8" spans="1:34" s="19" customFormat="1" ht="15" thickBot="1">
      <c r="A8" s="60">
        <v>1</v>
      </c>
      <c r="B8" s="102"/>
      <c r="C8" s="102"/>
      <c r="D8" s="102"/>
      <c r="E8" s="102"/>
      <c r="F8" s="103">
        <v>2</v>
      </c>
      <c r="G8" s="103">
        <v>3</v>
      </c>
      <c r="H8" s="104">
        <v>4</v>
      </c>
      <c r="I8" s="103">
        <v>5</v>
      </c>
      <c r="J8" s="103">
        <v>6</v>
      </c>
      <c r="K8" s="103">
        <v>7</v>
      </c>
      <c r="L8" s="105">
        <v>8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8.25" customHeight="1">
      <c r="A9" s="106"/>
      <c r="B9" s="107"/>
      <c r="C9" s="107"/>
      <c r="D9" s="107"/>
      <c r="E9" s="108"/>
      <c r="F9" s="109"/>
      <c r="G9" s="110"/>
      <c r="H9" s="110"/>
      <c r="I9" s="110"/>
      <c r="J9" s="111"/>
      <c r="K9" s="112"/>
      <c r="L9" s="113"/>
    </row>
    <row r="10" spans="1:34">
      <c r="A10" s="114" t="str">
        <f>CONCATENATE("Величина капитала на 31 декабря ",RIGHT(G2,4)-2," года")</f>
        <v>Величина капитала на 31 декабря 2010 года</v>
      </c>
      <c r="B10" s="96"/>
      <c r="C10" s="96"/>
      <c r="D10" s="96"/>
      <c r="E10" s="115"/>
      <c r="F10" s="116" t="s">
        <v>186</v>
      </c>
      <c r="G10" s="117">
        <v>0</v>
      </c>
      <c r="H10" s="77">
        <v>0</v>
      </c>
      <c r="I10" s="117">
        <v>0</v>
      </c>
      <c r="J10" s="117">
        <v>0</v>
      </c>
      <c r="K10" s="117">
        <v>0</v>
      </c>
      <c r="L10" s="118">
        <f>SUM(G10:K10)</f>
        <v>0</v>
      </c>
    </row>
    <row r="11" spans="1:34">
      <c r="A11" s="1136" t="str">
        <f>CONCATENATE("За ",RIGHT(G2,4)-1," год")</f>
        <v>За 2011 год</v>
      </c>
      <c r="B11" s="1137"/>
      <c r="C11" s="1137"/>
      <c r="D11" s="1137"/>
      <c r="E11" s="1138"/>
      <c r="F11" s="119"/>
      <c r="G11" s="1238"/>
      <c r="H11" s="519"/>
      <c r="I11" s="1238"/>
      <c r="J11" s="1231"/>
      <c r="K11" s="1233"/>
      <c r="L11" s="1231"/>
    </row>
    <row r="12" spans="1:34" ht="8.25" customHeight="1">
      <c r="A12" s="668" t="s">
        <v>46</v>
      </c>
      <c r="B12" s="120"/>
      <c r="C12" s="120"/>
      <c r="D12" s="120"/>
      <c r="E12" s="121"/>
      <c r="F12" s="122"/>
      <c r="G12" s="1239"/>
      <c r="H12" s="520"/>
      <c r="I12" s="1239"/>
      <c r="J12" s="1232"/>
      <c r="K12" s="1234"/>
      <c r="L12" s="1232"/>
    </row>
    <row r="13" spans="1:34" ht="18" customHeight="1">
      <c r="A13" s="514" t="s">
        <v>170</v>
      </c>
      <c r="B13" s="524"/>
      <c r="C13" s="524"/>
      <c r="D13" s="524"/>
      <c r="E13" s="525"/>
      <c r="F13" s="269" t="s">
        <v>187</v>
      </c>
      <c r="G13" s="270">
        <f>G18+G19+G20</f>
        <v>0</v>
      </c>
      <c r="H13" s="270">
        <f>H18+H19+H20</f>
        <v>0</v>
      </c>
      <c r="I13" s="270">
        <f>I16+I17+I18+I19+I20</f>
        <v>0</v>
      </c>
      <c r="J13" s="260">
        <f>J20</f>
        <v>0</v>
      </c>
      <c r="K13" s="268">
        <f>K15+K17+K20</f>
        <v>0</v>
      </c>
      <c r="L13" s="129">
        <f>SUM(G13:K13)</f>
        <v>0</v>
      </c>
    </row>
    <row r="14" spans="1:34" ht="15.75" customHeight="1">
      <c r="A14" s="114" t="s">
        <v>171</v>
      </c>
      <c r="B14" s="96"/>
      <c r="C14" s="96"/>
      <c r="D14" s="96"/>
      <c r="E14" s="115"/>
      <c r="F14" s="258"/>
      <c r="G14" s="520"/>
      <c r="H14" s="520"/>
      <c r="I14" s="520"/>
      <c r="J14" s="518"/>
      <c r="K14" s="137"/>
      <c r="L14" s="124"/>
    </row>
    <row r="15" spans="1:34">
      <c r="A15" s="509" t="s">
        <v>172</v>
      </c>
      <c r="B15" s="510"/>
      <c r="C15" s="510"/>
      <c r="D15" s="510"/>
      <c r="E15" s="511"/>
      <c r="F15" s="116" t="s">
        <v>188</v>
      </c>
      <c r="G15" s="261" t="s">
        <v>33</v>
      </c>
      <c r="H15" s="261" t="s">
        <v>33</v>
      </c>
      <c r="I15" s="123" t="s">
        <v>33</v>
      </c>
      <c r="J15" s="123" t="s">
        <v>33</v>
      </c>
      <c r="K15" s="262">
        <v>0</v>
      </c>
      <c r="L15" s="118">
        <f>K15</f>
        <v>0</v>
      </c>
    </row>
    <row r="16" spans="1:34">
      <c r="A16" s="504" t="s">
        <v>173</v>
      </c>
      <c r="B16" s="505"/>
      <c r="C16" s="505"/>
      <c r="D16" s="505"/>
      <c r="E16" s="506"/>
      <c r="F16" s="122" t="s">
        <v>189</v>
      </c>
      <c r="G16" s="259" t="s">
        <v>33</v>
      </c>
      <c r="H16" s="259" t="s">
        <v>33</v>
      </c>
      <c r="I16" s="264">
        <v>0</v>
      </c>
      <c r="J16" s="518" t="s">
        <v>33</v>
      </c>
      <c r="K16" s="263">
        <v>0</v>
      </c>
      <c r="L16" s="118">
        <f>I16</f>
        <v>0</v>
      </c>
    </row>
    <row r="17" spans="1:12" ht="30" customHeight="1">
      <c r="A17" s="1226" t="s">
        <v>177</v>
      </c>
      <c r="B17" s="1227"/>
      <c r="C17" s="1227"/>
      <c r="D17" s="1227"/>
      <c r="E17" s="1228"/>
      <c r="F17" s="126" t="s">
        <v>190</v>
      </c>
      <c r="G17" s="260" t="s">
        <v>33</v>
      </c>
      <c r="H17" s="260" t="s">
        <v>33</v>
      </c>
      <c r="I17" s="265">
        <v>0</v>
      </c>
      <c r="J17" s="127" t="s">
        <v>33</v>
      </c>
      <c r="K17" s="130">
        <v>0</v>
      </c>
      <c r="L17" s="118">
        <f>I17+K17</f>
        <v>0</v>
      </c>
    </row>
    <row r="18" spans="1:12">
      <c r="A18" s="1139" t="s">
        <v>175</v>
      </c>
      <c r="B18" s="1140"/>
      <c r="C18" s="1140"/>
      <c r="D18" s="1140"/>
      <c r="E18" s="1141"/>
      <c r="F18" s="126" t="s">
        <v>191</v>
      </c>
      <c r="G18" s="265">
        <v>0</v>
      </c>
      <c r="H18" s="265">
        <v>0</v>
      </c>
      <c r="I18" s="265">
        <v>0</v>
      </c>
      <c r="J18" s="127" t="s">
        <v>33</v>
      </c>
      <c r="K18" s="127" t="s">
        <v>33</v>
      </c>
      <c r="L18" s="129">
        <f>G18+H18+I18</f>
        <v>0</v>
      </c>
    </row>
    <row r="19" spans="1:12">
      <c r="A19" s="1139" t="s">
        <v>176</v>
      </c>
      <c r="B19" s="1229"/>
      <c r="C19" s="1229"/>
      <c r="D19" s="1229"/>
      <c r="E19" s="1230"/>
      <c r="F19" s="126" t="s">
        <v>192</v>
      </c>
      <c r="G19" s="265">
        <v>0</v>
      </c>
      <c r="H19" s="265">
        <v>0</v>
      </c>
      <c r="I19" s="265">
        <v>0</v>
      </c>
      <c r="J19" s="127" t="s">
        <v>33</v>
      </c>
      <c r="K19" s="266">
        <v>0</v>
      </c>
      <c r="L19" s="260" t="s">
        <v>33</v>
      </c>
    </row>
    <row r="20" spans="1:12">
      <c r="A20" s="1139" t="s">
        <v>47</v>
      </c>
      <c r="B20" s="1229"/>
      <c r="C20" s="1229"/>
      <c r="D20" s="1229"/>
      <c r="E20" s="1230"/>
      <c r="F20" s="126" t="s">
        <v>193</v>
      </c>
      <c r="G20" s="265">
        <v>0</v>
      </c>
      <c r="H20" s="265">
        <v>0</v>
      </c>
      <c r="I20" s="265">
        <v>0</v>
      </c>
      <c r="J20" s="265">
        <v>0</v>
      </c>
      <c r="K20" s="266">
        <v>0</v>
      </c>
      <c r="L20" s="129">
        <f>SUM(G20:K20)</f>
        <v>0</v>
      </c>
    </row>
    <row r="21" spans="1:12">
      <c r="A21" s="514" t="s">
        <v>178</v>
      </c>
      <c r="B21" s="524"/>
      <c r="C21" s="524"/>
      <c r="D21" s="524"/>
      <c r="E21" s="525"/>
      <c r="F21" s="126" t="s">
        <v>196</v>
      </c>
      <c r="G21" s="260">
        <f>G26+G27+G28</f>
        <v>0</v>
      </c>
      <c r="H21" s="260">
        <f>H26+H27+H28</f>
        <v>0</v>
      </c>
      <c r="I21" s="260">
        <f>I24+I25+I26+I27+I28</f>
        <v>0</v>
      </c>
      <c r="J21" s="260">
        <f>J28</f>
        <v>0</v>
      </c>
      <c r="K21" s="268">
        <f>K23+K25+K26+K27+K28+K29</f>
        <v>0</v>
      </c>
      <c r="L21" s="129">
        <f>SUM(G21:K21)</f>
        <v>0</v>
      </c>
    </row>
    <row r="22" spans="1:12">
      <c r="A22" s="114" t="s">
        <v>171</v>
      </c>
      <c r="B22" s="96"/>
      <c r="C22" s="96"/>
      <c r="D22" s="96"/>
      <c r="E22" s="115"/>
      <c r="F22" s="122"/>
      <c r="G22" s="518"/>
      <c r="H22" s="518"/>
      <c r="I22" s="518"/>
      <c r="J22" s="518"/>
      <c r="K22" s="137"/>
      <c r="L22" s="124"/>
    </row>
    <row r="23" spans="1:12">
      <c r="A23" s="1235" t="s">
        <v>194</v>
      </c>
      <c r="B23" s="1236"/>
      <c r="C23" s="1236"/>
      <c r="D23" s="1236"/>
      <c r="E23" s="1237"/>
      <c r="F23" s="116" t="s">
        <v>197</v>
      </c>
      <c r="G23" s="123" t="s">
        <v>33</v>
      </c>
      <c r="H23" s="123" t="s">
        <v>33</v>
      </c>
      <c r="I23" s="123" t="s">
        <v>33</v>
      </c>
      <c r="J23" s="123" t="s">
        <v>33</v>
      </c>
      <c r="K23" s="262">
        <v>0</v>
      </c>
      <c r="L23" s="118">
        <f>K23</f>
        <v>0</v>
      </c>
    </row>
    <row r="24" spans="1:12">
      <c r="A24" s="514" t="s">
        <v>184</v>
      </c>
      <c r="B24" s="524"/>
      <c r="C24" s="524"/>
      <c r="D24" s="524"/>
      <c r="E24" s="525"/>
      <c r="F24" s="126" t="s">
        <v>198</v>
      </c>
      <c r="G24" s="127" t="s">
        <v>33</v>
      </c>
      <c r="H24" s="127" t="s">
        <v>33</v>
      </c>
      <c r="I24" s="265">
        <v>0</v>
      </c>
      <c r="J24" s="127" t="s">
        <v>33</v>
      </c>
      <c r="K24" s="266">
        <v>0</v>
      </c>
      <c r="L24" s="129">
        <f>I24</f>
        <v>0</v>
      </c>
    </row>
    <row r="25" spans="1:12" ht="30.75" customHeight="1">
      <c r="A25" s="1256" t="s">
        <v>195</v>
      </c>
      <c r="B25" s="1201"/>
      <c r="C25" s="1201"/>
      <c r="D25" s="1201"/>
      <c r="E25" s="1202"/>
      <c r="F25" s="126" t="s">
        <v>199</v>
      </c>
      <c r="G25" s="127" t="s">
        <v>33</v>
      </c>
      <c r="H25" s="127" t="s">
        <v>33</v>
      </c>
      <c r="I25" s="265">
        <v>0</v>
      </c>
      <c r="J25" s="127" t="s">
        <v>33</v>
      </c>
      <c r="K25" s="266">
        <v>0</v>
      </c>
      <c r="L25" s="129">
        <f>I25+K25</f>
        <v>0</v>
      </c>
    </row>
    <row r="26" spans="1:12">
      <c r="A26" s="514" t="s">
        <v>179</v>
      </c>
      <c r="B26" s="524"/>
      <c r="C26" s="524"/>
      <c r="D26" s="524"/>
      <c r="E26" s="525"/>
      <c r="F26" s="126" t="s">
        <v>201</v>
      </c>
      <c r="G26" s="128">
        <v>0</v>
      </c>
      <c r="H26" s="128">
        <v>0</v>
      </c>
      <c r="I26" s="265">
        <v>0</v>
      </c>
      <c r="J26" s="127" t="s">
        <v>33</v>
      </c>
      <c r="K26" s="266">
        <v>0</v>
      </c>
      <c r="L26" s="129">
        <f>G26+H26+I26+K26</f>
        <v>0</v>
      </c>
    </row>
    <row r="27" spans="1:12">
      <c r="A27" s="514" t="s">
        <v>180</v>
      </c>
      <c r="B27" s="524"/>
      <c r="C27" s="524"/>
      <c r="D27" s="524"/>
      <c r="E27" s="525"/>
      <c r="F27" s="122" t="s">
        <v>202</v>
      </c>
      <c r="G27" s="132">
        <v>0</v>
      </c>
      <c r="H27" s="128">
        <v>0</v>
      </c>
      <c r="I27" s="264">
        <v>0</v>
      </c>
      <c r="J27" s="518" t="s">
        <v>33</v>
      </c>
      <c r="K27" s="263">
        <v>0</v>
      </c>
      <c r="L27" s="118">
        <f>G27+H27+I27+K27</f>
        <v>0</v>
      </c>
    </row>
    <row r="28" spans="1:12">
      <c r="A28" s="514" t="s">
        <v>116</v>
      </c>
      <c r="B28" s="524"/>
      <c r="C28" s="524"/>
      <c r="D28" s="524"/>
      <c r="E28" s="525"/>
      <c r="F28" s="126" t="s">
        <v>203</v>
      </c>
      <c r="G28" s="132">
        <v>0</v>
      </c>
      <c r="H28" s="128">
        <v>0</v>
      </c>
      <c r="I28" s="265">
        <v>0</v>
      </c>
      <c r="J28" s="265">
        <v>0</v>
      </c>
      <c r="K28" s="130">
        <v>0</v>
      </c>
      <c r="L28" s="118">
        <f>G28+H28+I28+J28+K28</f>
        <v>0</v>
      </c>
    </row>
    <row r="29" spans="1:12">
      <c r="A29" s="1257" t="s">
        <v>200</v>
      </c>
      <c r="B29" s="1258"/>
      <c r="C29" s="1258"/>
      <c r="D29" s="1258"/>
      <c r="E29" s="1259"/>
      <c r="F29" s="155" t="s">
        <v>204</v>
      </c>
      <c r="G29" s="127" t="s">
        <v>33</v>
      </c>
      <c r="H29" s="127" t="s">
        <v>33</v>
      </c>
      <c r="I29" s="127" t="s">
        <v>33</v>
      </c>
      <c r="J29" s="127" t="s">
        <v>33</v>
      </c>
      <c r="K29" s="265">
        <v>0</v>
      </c>
      <c r="L29" s="129">
        <f>K29</f>
        <v>0</v>
      </c>
    </row>
    <row r="30" spans="1:12">
      <c r="A30" s="1256" t="s">
        <v>181</v>
      </c>
      <c r="B30" s="1201"/>
      <c r="C30" s="1201"/>
      <c r="D30" s="1201"/>
      <c r="E30" s="1202"/>
      <c r="F30" s="155" t="s">
        <v>205</v>
      </c>
      <c r="G30" s="261" t="s">
        <v>33</v>
      </c>
      <c r="H30" s="261" t="s">
        <v>33</v>
      </c>
      <c r="I30" s="267">
        <v>0</v>
      </c>
      <c r="J30" s="267">
        <v>0</v>
      </c>
      <c r="K30" s="267">
        <v>0</v>
      </c>
      <c r="L30" s="123" t="s">
        <v>33</v>
      </c>
    </row>
    <row r="31" spans="1:12">
      <c r="A31" s="1257" t="s">
        <v>182</v>
      </c>
      <c r="B31" s="1258"/>
      <c r="C31" s="1258"/>
      <c r="D31" s="1258"/>
      <c r="E31" s="1259"/>
      <c r="F31" s="155" t="s">
        <v>206</v>
      </c>
      <c r="G31" s="123" t="s">
        <v>33</v>
      </c>
      <c r="H31" s="123" t="s">
        <v>33</v>
      </c>
      <c r="I31" s="123" t="s">
        <v>33</v>
      </c>
      <c r="J31" s="267">
        <v>0</v>
      </c>
      <c r="K31" s="267">
        <v>0</v>
      </c>
      <c r="L31" s="123" t="s">
        <v>33</v>
      </c>
    </row>
    <row r="32" spans="1:12">
      <c r="A32" s="114" t="str">
        <f>CONCATENATE("Величина капитала на 31 декабря ",RIGHT(G2,4)-1," года")</f>
        <v>Величина капитала на 31 декабря 2011 года</v>
      </c>
      <c r="B32" s="133"/>
      <c r="C32" s="133"/>
      <c r="D32" s="133"/>
      <c r="E32" s="134"/>
      <c r="F32" s="116" t="s">
        <v>207</v>
      </c>
      <c r="G32" s="123">
        <f>G10+G13-G21</f>
        <v>0</v>
      </c>
      <c r="H32" s="123">
        <f>H10+H13-H21</f>
        <v>0</v>
      </c>
      <c r="I32" s="123">
        <f>I10+I13-I21+I30</f>
        <v>0</v>
      </c>
      <c r="J32" s="123">
        <f>J10+J13-J21+J30+J31</f>
        <v>0</v>
      </c>
      <c r="K32" s="123">
        <f>K10+K13+K21+K30+K31</f>
        <v>0</v>
      </c>
      <c r="L32" s="123">
        <f>L10+L13+L21</f>
        <v>0</v>
      </c>
    </row>
    <row r="33" spans="1:12">
      <c r="A33" s="1136" t="str">
        <f>CONCATENATE("За ",RIGHT(G2,4)," год")</f>
        <v>За 2012 год</v>
      </c>
      <c r="B33" s="1137"/>
      <c r="C33" s="1137"/>
      <c r="D33" s="1137"/>
      <c r="E33" s="1138"/>
      <c r="F33" s="135"/>
      <c r="G33" s="1238"/>
      <c r="H33" s="519"/>
      <c r="I33" s="1238"/>
      <c r="J33" s="1231"/>
      <c r="K33" s="1233"/>
      <c r="L33" s="1231"/>
    </row>
    <row r="34" spans="1:12" ht="11.25" customHeight="1">
      <c r="A34" s="668" t="s">
        <v>48</v>
      </c>
      <c r="B34" s="120"/>
      <c r="C34" s="120"/>
      <c r="D34" s="120"/>
      <c r="E34" s="121"/>
      <c r="F34" s="135"/>
      <c r="G34" s="1239"/>
      <c r="H34" s="520"/>
      <c r="I34" s="1239"/>
      <c r="J34" s="1232"/>
      <c r="K34" s="1234"/>
      <c r="L34" s="1232"/>
    </row>
    <row r="35" spans="1:12">
      <c r="A35" s="1139" t="s">
        <v>170</v>
      </c>
      <c r="B35" s="1140"/>
      <c r="C35" s="1140"/>
      <c r="D35" s="1140"/>
      <c r="E35" s="1141"/>
      <c r="F35" s="126" t="s">
        <v>208</v>
      </c>
      <c r="G35" s="156">
        <f>G40+G41+G42</f>
        <v>0</v>
      </c>
      <c r="H35" s="156">
        <f>H40+H41+H42</f>
        <v>0</v>
      </c>
      <c r="I35" s="271">
        <f>I40+I41+I42+I38+I39</f>
        <v>0</v>
      </c>
      <c r="J35" s="127">
        <f>J42</f>
        <v>0</v>
      </c>
      <c r="K35" s="127">
        <f>K37+K39+K42</f>
        <v>0</v>
      </c>
      <c r="L35" s="139">
        <f>SUM(G35:K35)</f>
        <v>0</v>
      </c>
    </row>
    <row r="36" spans="1:12">
      <c r="A36" s="1260" t="s">
        <v>58</v>
      </c>
      <c r="B36" s="1261"/>
      <c r="C36" s="1261"/>
      <c r="D36" s="1261"/>
      <c r="E36" s="1262"/>
      <c r="F36" s="122"/>
      <c r="G36" s="159"/>
      <c r="H36" s="159"/>
      <c r="I36" s="520"/>
      <c r="J36" s="518"/>
      <c r="K36" s="518"/>
      <c r="L36" s="138"/>
    </row>
    <row r="37" spans="1:12">
      <c r="A37" s="1190" t="s">
        <v>183</v>
      </c>
      <c r="B37" s="1191"/>
      <c r="C37" s="1191"/>
      <c r="D37" s="1191"/>
      <c r="E37" s="1192"/>
      <c r="F37" s="237">
        <v>3311</v>
      </c>
      <c r="G37" s="518" t="s">
        <v>33</v>
      </c>
      <c r="H37" s="518" t="s">
        <v>33</v>
      </c>
      <c r="I37" s="518" t="s">
        <v>33</v>
      </c>
      <c r="J37" s="518" t="s">
        <v>33</v>
      </c>
      <c r="K37" s="125">
        <v>0</v>
      </c>
      <c r="L37" s="138">
        <f>K37</f>
        <v>0</v>
      </c>
    </row>
    <row r="38" spans="1:12">
      <c r="A38" s="1256" t="s">
        <v>184</v>
      </c>
      <c r="B38" s="1201"/>
      <c r="C38" s="1201"/>
      <c r="D38" s="1201"/>
      <c r="E38" s="1202"/>
      <c r="F38" s="237">
        <v>3312</v>
      </c>
      <c r="G38" s="127" t="s">
        <v>33</v>
      </c>
      <c r="H38" s="127" t="s">
        <v>33</v>
      </c>
      <c r="I38" s="128">
        <v>0</v>
      </c>
      <c r="J38" s="127" t="s">
        <v>33</v>
      </c>
      <c r="K38" s="128">
        <v>0</v>
      </c>
      <c r="L38" s="129">
        <f>I38</f>
        <v>0</v>
      </c>
    </row>
    <row r="39" spans="1:12" ht="31.5" customHeight="1">
      <c r="A39" s="1256" t="s">
        <v>174</v>
      </c>
      <c r="B39" s="1201"/>
      <c r="C39" s="1201"/>
      <c r="D39" s="1201"/>
      <c r="E39" s="1202"/>
      <c r="F39" s="237">
        <v>3313</v>
      </c>
      <c r="G39" s="127" t="s">
        <v>33</v>
      </c>
      <c r="H39" s="127" t="s">
        <v>33</v>
      </c>
      <c r="I39" s="128">
        <v>0</v>
      </c>
      <c r="J39" s="127" t="s">
        <v>33</v>
      </c>
      <c r="K39" s="128">
        <v>0</v>
      </c>
      <c r="L39" s="129">
        <f>I39+K39</f>
        <v>0</v>
      </c>
    </row>
    <row r="40" spans="1:12">
      <c r="A40" s="515" t="s">
        <v>175</v>
      </c>
      <c r="B40" s="527"/>
      <c r="C40" s="527"/>
      <c r="D40" s="527"/>
      <c r="E40" s="528"/>
      <c r="F40" s="116" t="s">
        <v>210</v>
      </c>
      <c r="G40" s="272">
        <v>0</v>
      </c>
      <c r="H40" s="272">
        <v>0</v>
      </c>
      <c r="I40" s="265">
        <v>0</v>
      </c>
      <c r="J40" s="127" t="s">
        <v>33</v>
      </c>
      <c r="K40" s="127" t="s">
        <v>33</v>
      </c>
      <c r="L40" s="139">
        <f>G40+H40+I40</f>
        <v>0</v>
      </c>
    </row>
    <row r="41" spans="1:12">
      <c r="A41" s="514" t="s">
        <v>176</v>
      </c>
      <c r="B41" s="524"/>
      <c r="C41" s="524"/>
      <c r="D41" s="524"/>
      <c r="E41" s="525"/>
      <c r="F41" s="122" t="s">
        <v>211</v>
      </c>
      <c r="G41" s="128">
        <v>0</v>
      </c>
      <c r="H41" s="128">
        <v>0</v>
      </c>
      <c r="I41" s="265">
        <v>0</v>
      </c>
      <c r="J41" s="141" t="s">
        <v>33</v>
      </c>
      <c r="K41" s="128">
        <v>0</v>
      </c>
      <c r="L41" s="273" t="s">
        <v>33</v>
      </c>
    </row>
    <row r="42" spans="1:12">
      <c r="A42" s="514" t="s">
        <v>47</v>
      </c>
      <c r="B42" s="524"/>
      <c r="C42" s="524"/>
      <c r="D42" s="524"/>
      <c r="E42" s="525"/>
      <c r="F42" s="126" t="s">
        <v>212</v>
      </c>
      <c r="G42" s="128">
        <v>0</v>
      </c>
      <c r="H42" s="128">
        <v>0</v>
      </c>
      <c r="I42" s="265">
        <v>0</v>
      </c>
      <c r="J42" s="265">
        <v>0</v>
      </c>
      <c r="K42" s="128">
        <v>0</v>
      </c>
      <c r="L42" s="139">
        <f>SUM(G42:K42)</f>
        <v>0</v>
      </c>
    </row>
    <row r="43" spans="1:12">
      <c r="A43" s="514" t="s">
        <v>178</v>
      </c>
      <c r="B43" s="524"/>
      <c r="C43" s="524"/>
      <c r="D43" s="524"/>
      <c r="E43" s="525"/>
      <c r="F43" s="126" t="s">
        <v>213</v>
      </c>
      <c r="G43" s="127">
        <f>G48+G49+G50</f>
        <v>0</v>
      </c>
      <c r="H43" s="127">
        <f>H48+H49+H50</f>
        <v>0</v>
      </c>
      <c r="I43" s="127">
        <f>I46+I47+I48+I49+I50</f>
        <v>0</v>
      </c>
      <c r="J43" s="127">
        <f>J50</f>
        <v>0</v>
      </c>
      <c r="K43" s="127">
        <f>SUM(K47:K51)+K45</f>
        <v>0</v>
      </c>
      <c r="L43" s="139">
        <f>SUM(G43:K43)</f>
        <v>0</v>
      </c>
    </row>
    <row r="44" spans="1:12">
      <c r="A44" s="114" t="s">
        <v>171</v>
      </c>
      <c r="B44" s="96"/>
      <c r="C44" s="96"/>
      <c r="D44" s="96"/>
      <c r="E44" s="115"/>
      <c r="F44" s="122"/>
      <c r="G44" s="518"/>
      <c r="H44" s="518"/>
      <c r="I44" s="518"/>
      <c r="J44" s="518"/>
      <c r="K44" s="518"/>
      <c r="L44" s="138"/>
    </row>
    <row r="45" spans="1:12">
      <c r="A45" s="1235" t="s">
        <v>209</v>
      </c>
      <c r="B45" s="1236"/>
      <c r="C45" s="1236"/>
      <c r="D45" s="1236"/>
      <c r="E45" s="1237"/>
      <c r="F45" s="122" t="s">
        <v>214</v>
      </c>
      <c r="G45" s="518" t="s">
        <v>33</v>
      </c>
      <c r="H45" s="518" t="s">
        <v>33</v>
      </c>
      <c r="I45" s="518" t="s">
        <v>33</v>
      </c>
      <c r="J45" s="518" t="s">
        <v>33</v>
      </c>
      <c r="K45" s="264">
        <v>0</v>
      </c>
      <c r="L45" s="138">
        <f>K45</f>
        <v>0</v>
      </c>
    </row>
    <row r="46" spans="1:12">
      <c r="A46" s="514" t="s">
        <v>173</v>
      </c>
      <c r="B46" s="524"/>
      <c r="C46" s="524"/>
      <c r="D46" s="524"/>
      <c r="E46" s="525"/>
      <c r="F46" s="126" t="s">
        <v>215</v>
      </c>
      <c r="G46" s="127" t="s">
        <v>33</v>
      </c>
      <c r="H46" s="127" t="s">
        <v>33</v>
      </c>
      <c r="I46" s="265">
        <v>0</v>
      </c>
      <c r="J46" s="127" t="s">
        <v>33</v>
      </c>
      <c r="K46" s="265">
        <v>0</v>
      </c>
      <c r="L46" s="139">
        <f>I46</f>
        <v>0</v>
      </c>
    </row>
    <row r="47" spans="1:12" ht="30" customHeight="1">
      <c r="A47" s="1256" t="s">
        <v>195</v>
      </c>
      <c r="B47" s="1201"/>
      <c r="C47" s="1201"/>
      <c r="D47" s="1201"/>
      <c r="E47" s="1202"/>
      <c r="F47" s="126" t="s">
        <v>216</v>
      </c>
      <c r="G47" s="127" t="s">
        <v>33</v>
      </c>
      <c r="H47" s="127" t="s">
        <v>33</v>
      </c>
      <c r="I47" s="265">
        <v>0</v>
      </c>
      <c r="J47" s="127" t="s">
        <v>33</v>
      </c>
      <c r="K47" s="265">
        <v>0</v>
      </c>
      <c r="L47" s="139">
        <f>I47+K47</f>
        <v>0</v>
      </c>
    </row>
    <row r="48" spans="1:12">
      <c r="A48" s="514" t="s">
        <v>185</v>
      </c>
      <c r="B48" s="524"/>
      <c r="C48" s="524"/>
      <c r="D48" s="524"/>
      <c r="E48" s="525"/>
      <c r="F48" s="126" t="s">
        <v>217</v>
      </c>
      <c r="G48" s="128">
        <v>0</v>
      </c>
      <c r="H48" s="128">
        <v>0</v>
      </c>
      <c r="I48" s="265">
        <v>0</v>
      </c>
      <c r="J48" s="127" t="s">
        <v>33</v>
      </c>
      <c r="K48" s="265">
        <v>0</v>
      </c>
      <c r="L48" s="139">
        <f>G48+H48+I48+K48</f>
        <v>0</v>
      </c>
    </row>
    <row r="49" spans="1:34">
      <c r="A49" s="514" t="s">
        <v>180</v>
      </c>
      <c r="B49" s="524"/>
      <c r="C49" s="524"/>
      <c r="D49" s="524"/>
      <c r="E49" s="525"/>
      <c r="F49" s="122" t="s">
        <v>218</v>
      </c>
      <c r="G49" s="128">
        <v>0</v>
      </c>
      <c r="H49" s="128">
        <v>0</v>
      </c>
      <c r="I49" s="264">
        <v>0</v>
      </c>
      <c r="J49" s="518" t="s">
        <v>33</v>
      </c>
      <c r="K49" s="264">
        <v>0</v>
      </c>
      <c r="L49" s="140">
        <f>G49+H49+I49+K49</f>
        <v>0</v>
      </c>
    </row>
    <row r="50" spans="1:34">
      <c r="A50" s="514" t="s">
        <v>47</v>
      </c>
      <c r="B50" s="524"/>
      <c r="C50" s="524"/>
      <c r="D50" s="524"/>
      <c r="E50" s="525"/>
      <c r="F50" s="126" t="s">
        <v>219</v>
      </c>
      <c r="G50" s="128">
        <v>0</v>
      </c>
      <c r="H50" s="128">
        <v>0</v>
      </c>
      <c r="I50" s="265">
        <v>0</v>
      </c>
      <c r="J50" s="265">
        <v>0</v>
      </c>
      <c r="K50" s="128">
        <v>0</v>
      </c>
      <c r="L50" s="140">
        <f>G50+H50+I50+J50+K50</f>
        <v>0</v>
      </c>
    </row>
    <row r="51" spans="1:34">
      <c r="A51" s="514" t="s">
        <v>200</v>
      </c>
      <c r="B51" s="524"/>
      <c r="C51" s="524"/>
      <c r="D51" s="524"/>
      <c r="E51" s="525"/>
      <c r="F51" s="136">
        <v>3327</v>
      </c>
      <c r="G51" s="127" t="s">
        <v>33</v>
      </c>
      <c r="H51" s="127" t="s">
        <v>33</v>
      </c>
      <c r="I51" s="127" t="s">
        <v>33</v>
      </c>
      <c r="J51" s="127" t="s">
        <v>33</v>
      </c>
      <c r="K51" s="128">
        <v>0</v>
      </c>
      <c r="L51" s="139">
        <f>K51</f>
        <v>0</v>
      </c>
    </row>
    <row r="52" spans="1:34">
      <c r="A52" s="514" t="s">
        <v>181</v>
      </c>
      <c r="B52" s="524"/>
      <c r="C52" s="524"/>
      <c r="D52" s="524"/>
      <c r="E52" s="525"/>
      <c r="F52" s="136">
        <v>3330</v>
      </c>
      <c r="G52" s="127" t="s">
        <v>33</v>
      </c>
      <c r="H52" s="127" t="s">
        <v>33</v>
      </c>
      <c r="I52" s="265">
        <v>0</v>
      </c>
      <c r="J52" s="265">
        <v>0</v>
      </c>
      <c r="K52" s="128">
        <v>0</v>
      </c>
      <c r="L52" s="273" t="s">
        <v>33</v>
      </c>
    </row>
    <row r="53" spans="1:34">
      <c r="A53" s="514" t="s">
        <v>182</v>
      </c>
      <c r="B53" s="529"/>
      <c r="C53" s="529"/>
      <c r="D53" s="529"/>
      <c r="E53" s="530"/>
      <c r="F53" s="126" t="s">
        <v>221</v>
      </c>
      <c r="G53" s="127" t="s">
        <v>33</v>
      </c>
      <c r="H53" s="127" t="s">
        <v>33</v>
      </c>
      <c r="I53" s="127" t="s">
        <v>33</v>
      </c>
      <c r="J53" s="128">
        <v>0</v>
      </c>
      <c r="K53" s="128">
        <v>0</v>
      </c>
      <c r="L53" s="273" t="s">
        <v>33</v>
      </c>
    </row>
    <row r="54" spans="1:34" ht="15" thickBot="1">
      <c r="A54" s="517" t="str">
        <f>CONCATENATE("Величина капитала на 31 декабря ",RIGHT(G2,4)," года")</f>
        <v>Величина капитала на 31 декабря 2012 года</v>
      </c>
      <c r="B54" s="142"/>
      <c r="C54" s="142"/>
      <c r="D54" s="142"/>
      <c r="E54" s="143"/>
      <c r="F54" s="144" t="s">
        <v>220</v>
      </c>
      <c r="G54" s="145">
        <f>G32+G35-G43</f>
        <v>0</v>
      </c>
      <c r="H54" s="145">
        <f>H32+H35-H43</f>
        <v>0</v>
      </c>
      <c r="I54" s="145">
        <f>I32+I35-I43+I52</f>
        <v>0</v>
      </c>
      <c r="J54" s="145">
        <f>J32+J35-J43+J52+J53</f>
        <v>0</v>
      </c>
      <c r="K54" s="145">
        <f>K32+K35+K43+K52+K53</f>
        <v>0</v>
      </c>
      <c r="L54" s="146">
        <f>SUM(G54:K54)</f>
        <v>0</v>
      </c>
    </row>
    <row r="55" spans="1:34" s="151" customFormat="1">
      <c r="A55" s="96"/>
      <c r="B55" s="133"/>
      <c r="C55" s="133"/>
      <c r="D55" s="133"/>
      <c r="E55" s="133"/>
      <c r="F55" s="147"/>
      <c r="G55" s="148"/>
      <c r="H55" s="148"/>
      <c r="I55" s="148"/>
      <c r="J55" s="149"/>
      <c r="K55" s="150"/>
      <c r="L55" s="148"/>
      <c r="M55" s="516"/>
      <c r="N55" s="516"/>
      <c r="O55" s="516"/>
      <c r="P55" s="516"/>
      <c r="Q55" s="516"/>
      <c r="R55" s="516"/>
      <c r="S55" s="516"/>
      <c r="T55" s="516"/>
      <c r="U55" s="516"/>
      <c r="V55" s="516"/>
      <c r="W55" s="516"/>
      <c r="X55" s="516"/>
      <c r="Y55" s="516"/>
      <c r="Z55" s="516"/>
      <c r="AA55" s="516"/>
      <c r="AB55" s="516"/>
      <c r="AC55" s="516"/>
      <c r="AD55" s="516"/>
      <c r="AE55" s="516"/>
      <c r="AF55" s="516"/>
      <c r="AG55" s="516"/>
      <c r="AH55" s="516"/>
    </row>
    <row r="56" spans="1:34" s="151" customFormat="1" ht="15" thickBot="1">
      <c r="A56" s="21" t="s">
        <v>222</v>
      </c>
      <c r="B56" s="133"/>
      <c r="C56" s="133"/>
      <c r="D56" s="133"/>
      <c r="E56" s="133"/>
      <c r="F56" s="98"/>
      <c r="G56" s="152"/>
      <c r="H56" s="152"/>
      <c r="I56" s="152"/>
      <c r="J56" s="152"/>
      <c r="K56" s="152"/>
      <c r="L56" s="148"/>
      <c r="M56" s="516"/>
      <c r="N56" s="516"/>
      <c r="O56" s="516"/>
      <c r="P56" s="516"/>
      <c r="Q56" s="516"/>
      <c r="R56" s="516"/>
      <c r="S56" s="516"/>
      <c r="T56" s="516"/>
      <c r="U56" s="516"/>
      <c r="V56" s="516"/>
      <c r="W56" s="516"/>
      <c r="X56" s="516"/>
      <c r="Y56" s="516"/>
      <c r="Z56" s="516"/>
      <c r="AA56" s="516"/>
      <c r="AB56" s="516"/>
      <c r="AC56" s="516"/>
      <c r="AD56" s="516"/>
      <c r="AE56" s="516"/>
      <c r="AF56" s="516"/>
      <c r="AG56" s="516"/>
      <c r="AH56" s="516"/>
    </row>
    <row r="57" spans="1:34" ht="29.25" customHeight="1" thickBot="1">
      <c r="A57" s="1168" t="s">
        <v>30</v>
      </c>
      <c r="B57" s="1169"/>
      <c r="C57" s="1169"/>
      <c r="D57" s="1169"/>
      <c r="E57" s="1170"/>
      <c r="F57" s="1166" t="s">
        <v>31</v>
      </c>
      <c r="G57" s="1263" t="str">
        <f>CONCATENATE("На 31 декабря ",RIGHT(G2,4)-1," г.")</f>
        <v>На 31 декабря 2011 г.</v>
      </c>
      <c r="H57" s="1268" t="str">
        <f>CONCATENATE("Изменения капитала за ",RIGHT(G2,4)," г.")</f>
        <v>Изменения капитала за 2012 г.</v>
      </c>
      <c r="I57" s="1269"/>
      <c r="J57" s="1263" t="str">
        <f>CONCATENATE("На 31 декабря ",RIGHT(G2,4)," г.")</f>
        <v>На 31 декабря 2012 г.</v>
      </c>
      <c r="K57" s="274"/>
      <c r="L57" s="153"/>
    </row>
    <row r="58" spans="1:34" ht="50.25" customHeight="1" thickBot="1">
      <c r="A58" s="1171"/>
      <c r="B58" s="1172"/>
      <c r="C58" s="1172"/>
      <c r="D58" s="1172"/>
      <c r="E58" s="1173"/>
      <c r="F58" s="1167"/>
      <c r="G58" s="1264"/>
      <c r="H58" s="306" t="s">
        <v>233</v>
      </c>
      <c r="I58" s="306" t="s">
        <v>223</v>
      </c>
      <c r="J58" s="1264"/>
      <c r="K58" s="274"/>
      <c r="L58" s="153"/>
    </row>
    <row r="59" spans="1:34" ht="15" thickBot="1">
      <c r="A59" s="1174">
        <v>1</v>
      </c>
      <c r="B59" s="1175"/>
      <c r="C59" s="1175"/>
      <c r="D59" s="1175"/>
      <c r="E59" s="1176"/>
      <c r="F59" s="275">
        <v>2</v>
      </c>
      <c r="G59" s="277">
        <v>3</v>
      </c>
      <c r="H59" s="276">
        <v>4</v>
      </c>
      <c r="I59" s="276">
        <v>5</v>
      </c>
      <c r="J59" s="276">
        <v>6</v>
      </c>
      <c r="K59" s="274"/>
      <c r="L59" s="153"/>
    </row>
    <row r="60" spans="1:34" s="516" customFormat="1" ht="20.25" customHeight="1">
      <c r="A60" s="1158" t="s">
        <v>224</v>
      </c>
      <c r="B60" s="1159"/>
      <c r="C60" s="1159"/>
      <c r="D60" s="1159"/>
      <c r="E60" s="1160"/>
      <c r="F60" s="284"/>
      <c r="G60" s="279"/>
      <c r="H60" s="280"/>
      <c r="I60" s="280"/>
      <c r="J60" s="280"/>
    </row>
    <row r="61" spans="1:34" ht="15.75" customHeight="1">
      <c r="A61" s="1149" t="s">
        <v>225</v>
      </c>
      <c r="B61" s="1150"/>
      <c r="C61" s="1150"/>
      <c r="D61" s="1150"/>
      <c r="E61" s="1151"/>
      <c r="F61" s="285">
        <v>3400</v>
      </c>
      <c r="G61" s="438">
        <f>G68+G75</f>
        <v>0</v>
      </c>
      <c r="H61" s="438">
        <f>H68+H75</f>
        <v>0</v>
      </c>
      <c r="I61" s="438">
        <f>I68+I75</f>
        <v>0</v>
      </c>
      <c r="J61" s="278">
        <f>G61+H61+I61</f>
        <v>0</v>
      </c>
      <c r="K61" s="516"/>
    </row>
    <row r="62" spans="1:34" ht="15.75" customHeight="1">
      <c r="A62" s="1161" t="s">
        <v>230</v>
      </c>
      <c r="B62" s="1162"/>
      <c r="C62" s="1162"/>
      <c r="D62" s="1162"/>
      <c r="E62" s="1163"/>
      <c r="F62" s="286"/>
      <c r="G62" s="464"/>
      <c r="H62" s="465"/>
      <c r="I62" s="465"/>
      <c r="J62" s="465"/>
      <c r="K62" s="516"/>
    </row>
    <row r="63" spans="1:34">
      <c r="A63" s="1149" t="s">
        <v>226</v>
      </c>
      <c r="B63" s="1150"/>
      <c r="C63" s="1150"/>
      <c r="D63" s="1150"/>
      <c r="E63" s="1151"/>
      <c r="F63" s="285">
        <v>3410</v>
      </c>
      <c r="G63" s="466">
        <f t="shared" ref="G63:I64" si="0">G70+G77</f>
        <v>0</v>
      </c>
      <c r="H63" s="466">
        <f t="shared" si="0"/>
        <v>0</v>
      </c>
      <c r="I63" s="466">
        <f t="shared" si="0"/>
        <v>0</v>
      </c>
      <c r="J63" s="467">
        <f>G63+H63+I63</f>
        <v>0</v>
      </c>
      <c r="K63" s="516"/>
    </row>
    <row r="64" spans="1:34">
      <c r="A64" s="1152" t="s">
        <v>227</v>
      </c>
      <c r="B64" s="1153"/>
      <c r="C64" s="1153"/>
      <c r="D64" s="1153"/>
      <c r="E64" s="1154"/>
      <c r="F64" s="287">
        <v>3420</v>
      </c>
      <c r="G64" s="468">
        <f t="shared" si="0"/>
        <v>0</v>
      </c>
      <c r="H64" s="468">
        <f t="shared" si="0"/>
        <v>0</v>
      </c>
      <c r="I64" s="468">
        <f t="shared" si="0"/>
        <v>0</v>
      </c>
      <c r="J64" s="469">
        <f>G64+H64+I64</f>
        <v>0</v>
      </c>
      <c r="K64" s="516"/>
    </row>
    <row r="65" spans="1:113" ht="15" thickBot="1">
      <c r="A65" s="1155" t="s">
        <v>228</v>
      </c>
      <c r="B65" s="1156"/>
      <c r="C65" s="1156"/>
      <c r="D65" s="1156"/>
      <c r="E65" s="1157"/>
      <c r="F65" s="288">
        <v>3500</v>
      </c>
      <c r="G65" s="295">
        <f>G61+G63+G64</f>
        <v>0</v>
      </c>
      <c r="H65" s="296">
        <f>H61+H63+H64</f>
        <v>0</v>
      </c>
      <c r="I65" s="296">
        <f>I61+I63+I64</f>
        <v>0</v>
      </c>
      <c r="J65" s="283">
        <f>G65+H65+I65</f>
        <v>0</v>
      </c>
      <c r="K65" s="516"/>
    </row>
    <row r="66" spans="1:113" ht="15" thickTop="1">
      <c r="A66" s="1252" t="s">
        <v>171</v>
      </c>
      <c r="B66" s="1253"/>
      <c r="C66" s="1253"/>
      <c r="D66" s="1253"/>
      <c r="E66" s="1254"/>
      <c r="F66" s="289"/>
      <c r="G66" s="281"/>
      <c r="H66" s="282"/>
      <c r="I66" s="282"/>
      <c r="J66" s="282"/>
      <c r="K66" s="516"/>
    </row>
    <row r="67" spans="1:113" ht="18" customHeight="1">
      <c r="A67" s="1252" t="s">
        <v>229</v>
      </c>
      <c r="B67" s="1253"/>
      <c r="C67" s="1253"/>
      <c r="D67" s="1253"/>
      <c r="E67" s="1254"/>
      <c r="F67" s="289"/>
      <c r="G67" s="281"/>
      <c r="H67" s="282"/>
      <c r="I67" s="282"/>
      <c r="J67" s="282"/>
      <c r="K67" s="516"/>
    </row>
    <row r="68" spans="1:113">
      <c r="A68" s="1149" t="s">
        <v>225</v>
      </c>
      <c r="B68" s="1150"/>
      <c r="C68" s="1150"/>
      <c r="D68" s="1150"/>
      <c r="E68" s="1151"/>
      <c r="F68" s="285">
        <v>3401</v>
      </c>
      <c r="G68" s="77">
        <v>0</v>
      </c>
      <c r="H68" s="77">
        <v>0</v>
      </c>
      <c r="I68" s="462">
        <v>0</v>
      </c>
      <c r="J68" s="463">
        <f>G68+H68+I68</f>
        <v>0</v>
      </c>
      <c r="K68" s="516"/>
    </row>
    <row r="69" spans="1:113">
      <c r="A69" s="1255" t="s">
        <v>230</v>
      </c>
      <c r="B69" s="1255"/>
      <c r="C69" s="1255"/>
      <c r="D69" s="1255"/>
      <c r="E69" s="1255"/>
      <c r="F69" s="290"/>
      <c r="G69" s="298"/>
      <c r="H69" s="298"/>
      <c r="I69" s="298"/>
      <c r="J69" s="298"/>
      <c r="K69" s="516"/>
    </row>
    <row r="70" spans="1:113">
      <c r="A70" s="1242" t="s">
        <v>226</v>
      </c>
      <c r="B70" s="1242"/>
      <c r="C70" s="1242"/>
      <c r="D70" s="1242"/>
      <c r="E70" s="1242"/>
      <c r="F70" s="291">
        <v>3411</v>
      </c>
      <c r="G70" s="303">
        <v>0</v>
      </c>
      <c r="H70" s="303">
        <v>0</v>
      </c>
      <c r="I70" s="303">
        <v>0</v>
      </c>
      <c r="J70" s="299">
        <f>G70+H70+I70</f>
        <v>0</v>
      </c>
      <c r="K70" s="516"/>
    </row>
    <row r="71" spans="1:113">
      <c r="A71" s="1243" t="s">
        <v>227</v>
      </c>
      <c r="B71" s="1243"/>
      <c r="C71" s="1243"/>
      <c r="D71" s="1243"/>
      <c r="E71" s="1243"/>
      <c r="F71" s="292">
        <v>3421</v>
      </c>
      <c r="G71" s="304">
        <v>0</v>
      </c>
      <c r="H71" s="304">
        <v>0</v>
      </c>
      <c r="I71" s="304">
        <v>0</v>
      </c>
      <c r="J71" s="300">
        <f>G71+H71+I71</f>
        <v>0</v>
      </c>
      <c r="K71" s="516"/>
    </row>
    <row r="72" spans="1:113" ht="15" thickBot="1">
      <c r="A72" s="1270" t="s">
        <v>228</v>
      </c>
      <c r="B72" s="1270"/>
      <c r="C72" s="1270"/>
      <c r="D72" s="1270"/>
      <c r="E72" s="1270"/>
      <c r="F72" s="293">
        <v>3501</v>
      </c>
      <c r="G72" s="470">
        <f>G68+G70+G71</f>
        <v>0</v>
      </c>
      <c r="H72" s="470">
        <f>H68+H70+H71</f>
        <v>0</v>
      </c>
      <c r="I72" s="470">
        <f>I68+I70+I71</f>
        <v>0</v>
      </c>
      <c r="J72" s="470">
        <f>G72+H72+I72</f>
        <v>0</v>
      </c>
      <c r="K72" s="516"/>
    </row>
    <row r="73" spans="1:113" ht="30.75" customHeight="1" thickTop="1">
      <c r="A73" s="1252" t="s">
        <v>231</v>
      </c>
      <c r="B73" s="1253"/>
      <c r="C73" s="1253"/>
      <c r="D73" s="1253"/>
      <c r="E73" s="1254"/>
      <c r="F73" s="289"/>
      <c r="G73" s="281"/>
      <c r="H73" s="282"/>
      <c r="I73" s="282"/>
      <c r="J73" s="282"/>
      <c r="K73" s="516"/>
    </row>
    <row r="74" spans="1:113" ht="22.5" customHeight="1">
      <c r="A74" s="1252" t="s">
        <v>232</v>
      </c>
      <c r="B74" s="1253"/>
      <c r="C74" s="1253"/>
      <c r="D74" s="1253"/>
      <c r="E74" s="1254"/>
      <c r="F74" s="289"/>
      <c r="G74" s="281"/>
      <c r="H74" s="282"/>
      <c r="I74" s="282"/>
      <c r="J74" s="282"/>
      <c r="K74" s="516"/>
    </row>
    <row r="75" spans="1:113">
      <c r="A75" s="1149" t="s">
        <v>225</v>
      </c>
      <c r="B75" s="1150"/>
      <c r="C75" s="1150"/>
      <c r="D75" s="1150"/>
      <c r="E75" s="1151"/>
      <c r="F75" s="285">
        <v>3402</v>
      </c>
      <c r="G75" s="301">
        <v>0</v>
      </c>
      <c r="H75" s="302">
        <v>0</v>
      </c>
      <c r="I75" s="302">
        <v>0</v>
      </c>
      <c r="J75" s="297">
        <f>G75+H75+I75</f>
        <v>0</v>
      </c>
      <c r="K75" s="516"/>
    </row>
    <row r="76" spans="1:113">
      <c r="A76" s="1255" t="s">
        <v>230</v>
      </c>
      <c r="B76" s="1255"/>
      <c r="C76" s="1255"/>
      <c r="D76" s="1255"/>
      <c r="E76" s="1255"/>
      <c r="F76" s="290"/>
      <c r="G76" s="298"/>
      <c r="H76" s="298"/>
      <c r="I76" s="298"/>
      <c r="J76" s="298"/>
      <c r="K76" s="516"/>
    </row>
    <row r="77" spans="1:113">
      <c r="A77" s="1242" t="s">
        <v>226</v>
      </c>
      <c r="B77" s="1242"/>
      <c r="C77" s="1242"/>
      <c r="D77" s="1242"/>
      <c r="E77" s="1242"/>
      <c r="F77" s="291">
        <v>3412</v>
      </c>
      <c r="G77" s="303">
        <v>0</v>
      </c>
      <c r="H77" s="303">
        <v>0</v>
      </c>
      <c r="I77" s="303">
        <v>0</v>
      </c>
      <c r="J77" s="299">
        <f>G77+H77+I77</f>
        <v>0</v>
      </c>
      <c r="K77" s="516"/>
    </row>
    <row r="78" spans="1:113">
      <c r="A78" s="1243" t="s">
        <v>227</v>
      </c>
      <c r="B78" s="1243"/>
      <c r="C78" s="1243"/>
      <c r="D78" s="1243"/>
      <c r="E78" s="1243"/>
      <c r="F78" s="292">
        <v>3422</v>
      </c>
      <c r="G78" s="304">
        <v>0</v>
      </c>
      <c r="H78" s="304">
        <v>0</v>
      </c>
      <c r="I78" s="304">
        <v>0</v>
      </c>
      <c r="J78" s="300">
        <f>G78+H78+I78</f>
        <v>0</v>
      </c>
      <c r="K78" s="516"/>
    </row>
    <row r="79" spans="1:113" s="516" customFormat="1" ht="15" thickBot="1">
      <c r="A79" s="1244" t="s">
        <v>228</v>
      </c>
      <c r="B79" s="1244"/>
      <c r="C79" s="1244"/>
      <c r="D79" s="1244"/>
      <c r="E79" s="1244"/>
      <c r="F79" s="294">
        <v>3522</v>
      </c>
      <c r="G79" s="305">
        <f>G75+G77+G78</f>
        <v>0</v>
      </c>
      <c r="H79" s="305">
        <f>H75+H77+H78</f>
        <v>0</v>
      </c>
      <c r="I79" s="305">
        <f>I75+I77+I78</f>
        <v>0</v>
      </c>
      <c r="J79" s="305">
        <f>G79+H79+I79</f>
        <v>0</v>
      </c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</row>
    <row r="80" spans="1:113" s="516" customFormat="1">
      <c r="A80" s="526"/>
      <c r="B80" s="526"/>
      <c r="C80" s="526"/>
      <c r="D80" s="526"/>
      <c r="E80" s="52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</row>
    <row r="81" spans="1:113" s="516" customFormat="1" ht="15" thickBot="1">
      <c r="A81" s="1248" t="s">
        <v>235</v>
      </c>
      <c r="B81" s="1248"/>
      <c r="C81" s="1248"/>
      <c r="D81" s="1248"/>
      <c r="E81" s="1248"/>
      <c r="F81" s="1248"/>
      <c r="G81" s="1248"/>
      <c r="H81" s="1248"/>
      <c r="I81" s="1248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</row>
    <row r="82" spans="1:113" s="516" customFormat="1" ht="38.25" customHeight="1">
      <c r="A82" s="1245" t="s">
        <v>30</v>
      </c>
      <c r="B82" s="1246"/>
      <c r="C82" s="1246"/>
      <c r="D82" s="1246"/>
      <c r="E82" s="1247"/>
      <c r="F82" s="309" t="s">
        <v>31</v>
      </c>
      <c r="G82" s="706" t="str">
        <f>CONCATENATE("На 31 декабря ",RIGHT(G2,4)," г.")</f>
        <v>На 31 декабря 2012 г.</v>
      </c>
      <c r="H82" s="706" t="str">
        <f>CONCATENATE("На 31 декабря ",RIGHT(G2,4)-1," г.")</f>
        <v>На 31 декабря 2011 г.</v>
      </c>
      <c r="I82" s="706" t="str">
        <f>CONCATENATE("На 31 декабря ",RIGHT(G2,4)-2," г.")</f>
        <v>На 31 декабря 2010 г.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</row>
    <row r="83" spans="1:113" s="516" customFormat="1" ht="14.25" customHeight="1">
      <c r="A83" s="1265">
        <v>1</v>
      </c>
      <c r="B83" s="1266"/>
      <c r="C83" s="1266"/>
      <c r="D83" s="1266"/>
      <c r="E83" s="1267"/>
      <c r="F83" s="491">
        <v>2</v>
      </c>
      <c r="G83" s="492">
        <v>3</v>
      </c>
      <c r="H83" s="492">
        <v>4</v>
      </c>
      <c r="I83" s="492">
        <v>5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</row>
    <row r="84" spans="1:113" s="516" customFormat="1" ht="15" thickBot="1">
      <c r="A84" s="1249" t="s">
        <v>236</v>
      </c>
      <c r="B84" s="1250"/>
      <c r="C84" s="1250"/>
      <c r="D84" s="1250"/>
      <c r="E84" s="1251"/>
      <c r="F84" s="308">
        <v>3600</v>
      </c>
      <c r="G84" s="307">
        <v>0</v>
      </c>
      <c r="H84" s="307">
        <v>0</v>
      </c>
      <c r="I84" s="307">
        <v>0</v>
      </c>
    </row>
    <row r="85" spans="1:113" s="516" customFormat="1">
      <c r="A85" s="1241"/>
      <c r="B85" s="1241"/>
      <c r="C85" s="1241"/>
      <c r="D85" s="1241"/>
      <c r="E85" s="1241"/>
    </row>
    <row r="86" spans="1:113" s="516" customFormat="1"/>
    <row r="87" spans="1:113" s="516" customFormat="1"/>
    <row r="88" spans="1:113" s="516" customFormat="1"/>
    <row r="89" spans="1:113" s="516" customFormat="1"/>
    <row r="90" spans="1:113" s="516" customFormat="1"/>
    <row r="91" spans="1:113">
      <c r="A91" s="516"/>
      <c r="B91" s="516"/>
      <c r="C91" s="516"/>
      <c r="D91" s="516"/>
      <c r="E91" s="516"/>
      <c r="F91" s="516"/>
      <c r="G91" s="516"/>
      <c r="H91" s="516"/>
      <c r="I91" s="516"/>
      <c r="J91" s="516"/>
    </row>
    <row r="92" spans="1:113">
      <c r="A92" s="516"/>
      <c r="B92" s="516"/>
      <c r="C92" s="516"/>
      <c r="D92" s="516"/>
      <c r="E92" s="516"/>
      <c r="F92" s="516"/>
      <c r="G92" s="516"/>
      <c r="H92" s="516"/>
      <c r="I92" s="516"/>
      <c r="J92" s="516"/>
    </row>
    <row r="93" spans="1:113">
      <c r="A93" s="516"/>
      <c r="B93" s="516"/>
      <c r="C93" s="516"/>
      <c r="D93" s="516"/>
      <c r="E93" s="516"/>
      <c r="F93" s="516"/>
      <c r="G93" s="516"/>
      <c r="H93" s="516"/>
      <c r="I93" s="516"/>
      <c r="J93" s="516"/>
    </row>
    <row r="94" spans="1:113">
      <c r="A94" s="516"/>
      <c r="B94" s="516"/>
      <c r="C94" s="516"/>
      <c r="D94" s="516"/>
      <c r="E94" s="516"/>
      <c r="F94" s="516"/>
      <c r="G94" s="516"/>
      <c r="H94" s="516"/>
      <c r="I94" s="516"/>
      <c r="J94" s="516"/>
    </row>
    <row r="95" spans="1:113">
      <c r="A95" s="516"/>
      <c r="B95" s="516"/>
      <c r="C95" s="516"/>
      <c r="D95" s="516"/>
      <c r="E95" s="516"/>
      <c r="F95" s="516"/>
      <c r="G95" s="516"/>
      <c r="H95" s="516"/>
      <c r="I95" s="516"/>
      <c r="J95" s="516"/>
    </row>
    <row r="96" spans="1:113">
      <c r="A96" s="516"/>
      <c r="B96" s="516"/>
      <c r="C96" s="516"/>
      <c r="D96" s="516"/>
      <c r="E96" s="516"/>
      <c r="F96" s="516"/>
      <c r="G96" s="516"/>
      <c r="H96" s="516"/>
      <c r="I96" s="516"/>
      <c r="J96" s="516"/>
    </row>
    <row r="97" spans="1:10">
      <c r="A97" s="516"/>
      <c r="B97" s="516"/>
      <c r="C97" s="516"/>
      <c r="D97" s="516"/>
      <c r="E97" s="516"/>
      <c r="F97" s="516"/>
      <c r="G97" s="516"/>
      <c r="H97" s="516"/>
      <c r="I97" s="516"/>
      <c r="J97" s="516"/>
    </row>
    <row r="98" spans="1:10">
      <c r="A98" s="516"/>
      <c r="B98" s="516"/>
      <c r="C98" s="516"/>
      <c r="D98" s="516"/>
      <c r="E98" s="516"/>
      <c r="F98" s="516"/>
      <c r="G98" s="516"/>
      <c r="H98" s="516"/>
      <c r="I98" s="516"/>
      <c r="J98" s="516"/>
    </row>
    <row r="99" spans="1:10">
      <c r="A99" s="516"/>
      <c r="B99" s="516"/>
      <c r="C99" s="516"/>
      <c r="D99" s="516"/>
      <c r="E99" s="516"/>
      <c r="F99" s="516"/>
      <c r="G99" s="516"/>
      <c r="H99" s="516"/>
      <c r="I99" s="516"/>
      <c r="J99" s="516"/>
    </row>
    <row r="100" spans="1:10">
      <c r="A100" s="516"/>
      <c r="B100" s="516"/>
      <c r="C100" s="516"/>
      <c r="D100" s="516"/>
      <c r="E100" s="516"/>
    </row>
    <row r="101" spans="1:10">
      <c r="A101" s="516"/>
      <c r="B101" s="516"/>
      <c r="C101" s="516"/>
      <c r="D101" s="516"/>
      <c r="E101" s="516"/>
    </row>
    <row r="102" spans="1:10">
      <c r="A102" s="516"/>
      <c r="B102" s="516"/>
      <c r="C102" s="516"/>
      <c r="D102" s="516"/>
      <c r="E102" s="516"/>
    </row>
    <row r="103" spans="1:10">
      <c r="A103" s="516"/>
      <c r="B103" s="516"/>
      <c r="C103" s="516"/>
      <c r="D103" s="516"/>
      <c r="E103" s="516"/>
    </row>
  </sheetData>
  <mergeCells count="62">
    <mergeCell ref="J57:J58"/>
    <mergeCell ref="A59:E59"/>
    <mergeCell ref="A60:E60"/>
    <mergeCell ref="A61:E61"/>
    <mergeCell ref="A83:E83"/>
    <mergeCell ref="H57:I57"/>
    <mergeCell ref="G57:G58"/>
    <mergeCell ref="A72:E72"/>
    <mergeCell ref="A69:E69"/>
    <mergeCell ref="A70:E70"/>
    <mergeCell ref="A57:E58"/>
    <mergeCell ref="A67:E67"/>
    <mergeCell ref="A62:E62"/>
    <mergeCell ref="A68:E68"/>
    <mergeCell ref="A71:E71"/>
    <mergeCell ref="A63:E63"/>
    <mergeCell ref="A66:E66"/>
    <mergeCell ref="F57:F58"/>
    <mergeCell ref="A25:E25"/>
    <mergeCell ref="A30:E30"/>
    <mergeCell ref="A31:E31"/>
    <mergeCell ref="A37:E37"/>
    <mergeCell ref="A39:E39"/>
    <mergeCell ref="A38:E38"/>
    <mergeCell ref="A36:E36"/>
    <mergeCell ref="A45:E45"/>
    <mergeCell ref="A47:E47"/>
    <mergeCell ref="A29:E29"/>
    <mergeCell ref="L33:L34"/>
    <mergeCell ref="A20:E20"/>
    <mergeCell ref="A85:E85"/>
    <mergeCell ref="A77:E77"/>
    <mergeCell ref="A78:E78"/>
    <mergeCell ref="A79:E79"/>
    <mergeCell ref="A82:E82"/>
    <mergeCell ref="A81:I81"/>
    <mergeCell ref="A84:E84"/>
    <mergeCell ref="A73:E73"/>
    <mergeCell ref="A74:E74"/>
    <mergeCell ref="A75:E75"/>
    <mergeCell ref="A76:E76"/>
    <mergeCell ref="A35:E35"/>
    <mergeCell ref="A64:E64"/>
    <mergeCell ref="A65:E65"/>
    <mergeCell ref="A2:D2"/>
    <mergeCell ref="A5:K5"/>
    <mergeCell ref="A11:E11"/>
    <mergeCell ref="G11:G12"/>
    <mergeCell ref="I11:I12"/>
    <mergeCell ref="K11:K12"/>
    <mergeCell ref="C4:L4"/>
    <mergeCell ref="L11:L12"/>
    <mergeCell ref="J11:J12"/>
    <mergeCell ref="A17:E17"/>
    <mergeCell ref="A19:E19"/>
    <mergeCell ref="J33:J34"/>
    <mergeCell ref="K33:K34"/>
    <mergeCell ref="A23:E23"/>
    <mergeCell ref="A18:E18"/>
    <mergeCell ref="A33:E33"/>
    <mergeCell ref="G33:G34"/>
    <mergeCell ref="I33:I34"/>
  </mergeCells>
  <phoneticPr fontId="0" type="noConversion"/>
  <pageMargins left="0.55118110236220474" right="0.23622047244094491" top="0.98425196850393704" bottom="0.35433070866141736" header="0.51181102362204722" footer="0.15748031496062992"/>
  <pageSetup paperSize="9" scale="10" orientation="portrait" r:id="rId1"/>
  <headerFooter alignWithMargins="0">
    <oddFooter>&amp;R&amp;F
&amp;P</oddFooter>
  </headerFooter>
  <colBreaks count="1" manualBreakCount="1">
    <brk id="12" max="1048575" man="1"/>
  </col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BN76"/>
  <sheetViews>
    <sheetView zoomScale="80" zoomScaleNormal="80" workbookViewId="0">
      <selection activeCell="L61" sqref="L61"/>
    </sheetView>
  </sheetViews>
  <sheetFormatPr defaultColWidth="9.109375" defaultRowHeight="14.4"/>
  <cols>
    <col min="1" max="1" width="6.5546875" style="6" customWidth="1"/>
    <col min="2" max="2" width="5.5546875" style="180" customWidth="1"/>
    <col min="3" max="3" width="4.5546875" style="180" customWidth="1"/>
    <col min="4" max="4" width="4.6640625" style="180" customWidth="1"/>
    <col min="5" max="5" width="40.109375" style="180" customWidth="1"/>
    <col min="6" max="6" width="6.6640625" style="315" customWidth="1"/>
    <col min="7" max="7" width="18" style="6" customWidth="1"/>
    <col min="8" max="8" width="22.33203125" style="6" customWidth="1"/>
    <col min="9" max="9" width="18" style="516" customWidth="1"/>
    <col min="10" max="10" width="15.6640625" style="516" customWidth="1"/>
    <col min="11" max="12" width="14.109375" style="516" customWidth="1"/>
    <col min="13" max="13" width="15" style="516" customWidth="1"/>
    <col min="14" max="66" width="9.109375" style="516"/>
    <col min="67" max="16384" width="9.109375" style="6"/>
  </cols>
  <sheetData>
    <row r="1" spans="1:13">
      <c r="A1" s="21" t="s">
        <v>51</v>
      </c>
      <c r="B1" s="21"/>
      <c r="C1" s="21"/>
      <c r="D1" s="21"/>
      <c r="E1" s="21"/>
      <c r="F1" s="543"/>
      <c r="G1" s="2"/>
      <c r="H1" s="2"/>
      <c r="I1" s="2"/>
      <c r="J1" s="2"/>
    </row>
    <row r="2" spans="1:13">
      <c r="A2" s="22"/>
      <c r="B2" s="22"/>
      <c r="C2" s="22"/>
      <c r="D2" s="22"/>
      <c r="E2" s="22"/>
      <c r="F2" s="543" t="s">
        <v>120</v>
      </c>
      <c r="G2" s="770" t="str">
        <f>RIGHT(Инфо!C4,4)</f>
        <v>2012</v>
      </c>
      <c r="H2" s="516" t="s">
        <v>586</v>
      </c>
    </row>
    <row r="3" spans="1:13">
      <c r="A3" s="516" t="s">
        <v>0</v>
      </c>
      <c r="B3" s="96"/>
      <c r="C3" s="211" t="str">
        <f>Инфо!C2</f>
        <v>АААА</v>
      </c>
      <c r="D3" s="516"/>
      <c r="E3" s="516"/>
      <c r="F3" s="508"/>
      <c r="G3" s="516"/>
      <c r="H3" s="22"/>
      <c r="I3" s="203"/>
    </row>
    <row r="4" spans="1:13" ht="15" thickBot="1">
      <c r="A4" s="23"/>
      <c r="B4" s="542"/>
      <c r="C4" s="23"/>
      <c r="D4" s="23"/>
      <c r="E4" s="23"/>
      <c r="F4" s="508"/>
      <c r="G4" s="516"/>
      <c r="H4" s="516"/>
      <c r="I4" s="1189" t="s">
        <v>755</v>
      </c>
      <c r="J4" s="1189"/>
      <c r="K4" s="1189" t="s">
        <v>68</v>
      </c>
      <c r="L4" s="1189"/>
      <c r="M4" s="6"/>
    </row>
    <row r="5" spans="1:13" ht="15.75" customHeight="1" thickBot="1">
      <c r="A5" s="1291" t="s">
        <v>30</v>
      </c>
      <c r="B5" s="1292"/>
      <c r="C5" s="1292"/>
      <c r="D5" s="1292"/>
      <c r="E5" s="1293"/>
      <c r="F5" s="501" t="s">
        <v>31</v>
      </c>
      <c r="G5" s="28" t="str">
        <f>CONCATENATE("За ",RIGHT(G2,4)," год")</f>
        <v>За 2012 год</v>
      </c>
      <c r="H5" s="27" t="str">
        <f>CONCATENATE("За ",RIGHT(G2,4)-1," год")</f>
        <v>За 2011 год</v>
      </c>
      <c r="I5" s="28" t="str">
        <f t="shared" ref="I5:J5" si="0">G5</f>
        <v>За 2012 год</v>
      </c>
      <c r="J5" s="27" t="str">
        <f t="shared" si="0"/>
        <v>За 2011 год</v>
      </c>
      <c r="K5" s="28" t="str">
        <f t="shared" ref="K5:L5" si="1">G5</f>
        <v>За 2012 год</v>
      </c>
      <c r="L5" s="27" t="str">
        <f t="shared" si="1"/>
        <v>За 2011 год</v>
      </c>
      <c r="M5" s="27" t="s">
        <v>115</v>
      </c>
    </row>
    <row r="6" spans="1:13" ht="15" thickBot="1">
      <c r="A6" s="168">
        <v>1</v>
      </c>
      <c r="B6" s="169"/>
      <c r="C6" s="169"/>
      <c r="D6" s="169"/>
      <c r="E6" s="170"/>
      <c r="F6" s="103">
        <v>2</v>
      </c>
      <c r="G6" s="61">
        <v>3</v>
      </c>
      <c r="H6" s="103">
        <v>4</v>
      </c>
      <c r="I6" s="61">
        <v>5</v>
      </c>
      <c r="J6" s="103">
        <v>6</v>
      </c>
      <c r="K6" s="983" t="s">
        <v>762</v>
      </c>
      <c r="L6" s="984" t="s">
        <v>763</v>
      </c>
      <c r="M6" s="985" t="s">
        <v>759</v>
      </c>
    </row>
    <row r="7" spans="1:13">
      <c r="A7" s="41" t="s">
        <v>463</v>
      </c>
      <c r="B7" s="157"/>
      <c r="C7" s="157"/>
      <c r="D7" s="157"/>
      <c r="E7" s="158"/>
      <c r="F7" s="161"/>
      <c r="G7" s="172"/>
      <c r="H7" s="172"/>
      <c r="I7" s="975"/>
      <c r="J7" s="975"/>
      <c r="K7" s="975"/>
      <c r="L7" s="975"/>
      <c r="M7" s="986"/>
    </row>
    <row r="8" spans="1:13">
      <c r="A8" s="173"/>
      <c r="B8" s="174"/>
      <c r="C8" s="174"/>
      <c r="D8" s="174"/>
      <c r="E8" s="175"/>
      <c r="F8" s="160"/>
      <c r="G8" s="55"/>
      <c r="H8" s="55"/>
      <c r="I8" s="987"/>
      <c r="J8" s="987"/>
      <c r="K8" s="987"/>
      <c r="L8" s="987"/>
      <c r="M8" s="988"/>
    </row>
    <row r="9" spans="1:13">
      <c r="A9" s="1257" t="s">
        <v>464</v>
      </c>
      <c r="B9" s="1294"/>
      <c r="C9" s="1294"/>
      <c r="D9" s="1294"/>
      <c r="E9" s="1295"/>
      <c r="F9" s="160" t="s">
        <v>237</v>
      </c>
      <c r="G9" s="313">
        <f>SUM(G10:G14)</f>
        <v>0</v>
      </c>
      <c r="H9" s="313">
        <f>SUM(H10:H14)</f>
        <v>0</v>
      </c>
      <c r="I9" s="313">
        <f>SUM(I10:I14)</f>
        <v>0</v>
      </c>
      <c r="J9" s="313">
        <f>SUM(J10:J14)</f>
        <v>0</v>
      </c>
      <c r="K9" s="313">
        <f t="shared" ref="K9:L31" si="2">G9-ROUND(I9/1000,0)</f>
        <v>0</v>
      </c>
      <c r="L9" s="313">
        <f t="shared" si="2"/>
        <v>0</v>
      </c>
      <c r="M9" s="979"/>
    </row>
    <row r="10" spans="1:13">
      <c r="A10" s="1139" t="s">
        <v>171</v>
      </c>
      <c r="B10" s="1140"/>
      <c r="C10" s="1140"/>
      <c r="D10" s="1140"/>
      <c r="E10" s="1141"/>
      <c r="F10" s="155"/>
      <c r="G10" s="313"/>
      <c r="H10" s="313"/>
      <c r="I10" s="313"/>
      <c r="J10" s="313"/>
      <c r="K10" s="313"/>
      <c r="L10" s="313"/>
      <c r="M10" s="979"/>
    </row>
    <row r="11" spans="1:13">
      <c r="A11" s="1139" t="s">
        <v>241</v>
      </c>
      <c r="B11" s="1140"/>
      <c r="C11" s="1140"/>
      <c r="D11" s="1140"/>
      <c r="E11" s="1141"/>
      <c r="F11" s="160" t="s">
        <v>238</v>
      </c>
      <c r="G11" s="62">
        <v>0</v>
      </c>
      <c r="H11" s="62">
        <v>0</v>
      </c>
      <c r="I11" s="62">
        <v>0</v>
      </c>
      <c r="J11" s="62">
        <v>0</v>
      </c>
      <c r="K11" s="62">
        <f t="shared" si="2"/>
        <v>0</v>
      </c>
      <c r="L11" s="62">
        <f>H11-ROUND(J11/1000,0)</f>
        <v>0</v>
      </c>
      <c r="M11" s="973"/>
    </row>
    <row r="12" spans="1:13" ht="33" customHeight="1">
      <c r="A12" s="1226" t="s">
        <v>465</v>
      </c>
      <c r="B12" s="1276"/>
      <c r="C12" s="1276"/>
      <c r="D12" s="1276"/>
      <c r="E12" s="1277"/>
      <c r="F12" s="160" t="s">
        <v>239</v>
      </c>
      <c r="G12" s="62">
        <v>0</v>
      </c>
      <c r="H12" s="62">
        <v>0</v>
      </c>
      <c r="I12" s="62">
        <v>0</v>
      </c>
      <c r="J12" s="62">
        <v>0</v>
      </c>
      <c r="K12" s="62">
        <f t="shared" si="2"/>
        <v>0</v>
      </c>
      <c r="L12" s="62">
        <f t="shared" si="2"/>
        <v>0</v>
      </c>
      <c r="M12" s="973"/>
    </row>
    <row r="13" spans="1:13" ht="21.75" customHeight="1">
      <c r="A13" s="1226" t="s">
        <v>466</v>
      </c>
      <c r="B13" s="1276"/>
      <c r="C13" s="1276"/>
      <c r="D13" s="1276"/>
      <c r="E13" s="1277"/>
      <c r="F13" s="160" t="s">
        <v>243</v>
      </c>
      <c r="G13" s="62"/>
      <c r="H13" s="62"/>
      <c r="I13" s="62">
        <v>0</v>
      </c>
      <c r="J13" s="62">
        <v>0</v>
      </c>
      <c r="K13" s="62">
        <f t="shared" si="2"/>
        <v>0</v>
      </c>
      <c r="L13" s="62">
        <f t="shared" si="2"/>
        <v>0</v>
      </c>
      <c r="M13" s="973"/>
    </row>
    <row r="14" spans="1:13">
      <c r="A14" s="1139" t="s">
        <v>242</v>
      </c>
      <c r="B14" s="1140"/>
      <c r="C14" s="1140"/>
      <c r="D14" s="1140"/>
      <c r="E14" s="1141"/>
      <c r="F14" s="155" t="s">
        <v>467</v>
      </c>
      <c r="G14" s="62">
        <v>0</v>
      </c>
      <c r="H14" s="62">
        <v>0</v>
      </c>
      <c r="I14" s="62">
        <v>0</v>
      </c>
      <c r="J14" s="62">
        <v>0</v>
      </c>
      <c r="K14" s="62">
        <f t="shared" si="2"/>
        <v>0</v>
      </c>
      <c r="L14" s="62">
        <f t="shared" si="2"/>
        <v>0</v>
      </c>
      <c r="M14" s="973"/>
    </row>
    <row r="15" spans="1:13">
      <c r="A15" s="515" t="s">
        <v>468</v>
      </c>
      <c r="B15" s="527"/>
      <c r="C15" s="527"/>
      <c r="D15" s="527"/>
      <c r="E15" s="528"/>
      <c r="F15" s="160" t="s">
        <v>244</v>
      </c>
      <c r="G15" s="313">
        <f>SUM(G17:G21)</f>
        <v>0</v>
      </c>
      <c r="H15" s="313">
        <f>SUM(H17:H21)</f>
        <v>0</v>
      </c>
      <c r="I15" s="313">
        <f>SUM(I17:I22)</f>
        <v>0</v>
      </c>
      <c r="J15" s="313">
        <f>SUM(J17:J22)</f>
        <v>0</v>
      </c>
      <c r="K15" s="313">
        <f t="shared" si="2"/>
        <v>0</v>
      </c>
      <c r="L15" s="313">
        <f t="shared" si="2"/>
        <v>0</v>
      </c>
      <c r="M15" s="979"/>
    </row>
    <row r="16" spans="1:13">
      <c r="A16" s="114" t="s">
        <v>171</v>
      </c>
      <c r="B16" s="96"/>
      <c r="C16" s="96"/>
      <c r="D16" s="96"/>
      <c r="E16" s="115"/>
      <c r="F16" s="154"/>
      <c r="G16" s="312"/>
      <c r="H16" s="312"/>
      <c r="I16" s="312"/>
      <c r="J16" s="312"/>
      <c r="K16" s="312"/>
      <c r="L16" s="312"/>
      <c r="M16" s="989"/>
    </row>
    <row r="17" spans="1:13" ht="34.5" customHeight="1">
      <c r="A17" s="1286" t="s">
        <v>469</v>
      </c>
      <c r="B17" s="1287"/>
      <c r="C17" s="1287"/>
      <c r="D17" s="1287"/>
      <c r="E17" s="1288"/>
      <c r="F17" s="160" t="s">
        <v>245</v>
      </c>
      <c r="G17" s="62">
        <v>0</v>
      </c>
      <c r="H17" s="62">
        <v>0</v>
      </c>
      <c r="I17" s="62">
        <v>0</v>
      </c>
      <c r="J17" s="62">
        <v>0</v>
      </c>
      <c r="K17" s="62">
        <f t="shared" si="2"/>
        <v>0</v>
      </c>
      <c r="L17" s="62">
        <f t="shared" si="2"/>
        <v>0</v>
      </c>
      <c r="M17" s="973"/>
    </row>
    <row r="18" spans="1:13">
      <c r="A18" s="1139" t="s">
        <v>470</v>
      </c>
      <c r="B18" s="1140"/>
      <c r="C18" s="1140"/>
      <c r="D18" s="1140"/>
      <c r="E18" s="1141"/>
      <c r="F18" s="155" t="s">
        <v>246</v>
      </c>
      <c r="G18" s="62">
        <v>0</v>
      </c>
      <c r="H18" s="62">
        <v>0</v>
      </c>
      <c r="I18" s="62">
        <v>0</v>
      </c>
      <c r="J18" s="62">
        <v>0</v>
      </c>
      <c r="K18" s="62">
        <f t="shared" si="2"/>
        <v>0</v>
      </c>
      <c r="L18" s="62">
        <f t="shared" si="2"/>
        <v>0</v>
      </c>
      <c r="M18" s="973"/>
    </row>
    <row r="19" spans="1:13" ht="18.75" customHeight="1">
      <c r="A19" s="1139" t="s">
        <v>472</v>
      </c>
      <c r="B19" s="1140"/>
      <c r="C19" s="1140"/>
      <c r="D19" s="1140"/>
      <c r="E19" s="1141"/>
      <c r="F19" s="155" t="s">
        <v>247</v>
      </c>
      <c r="G19" s="62">
        <v>0</v>
      </c>
      <c r="H19" s="62">
        <v>0</v>
      </c>
      <c r="I19" s="62">
        <v>0</v>
      </c>
      <c r="J19" s="62">
        <v>0</v>
      </c>
      <c r="K19" s="62">
        <f>G19-ROUND(I19/1000,0)</f>
        <v>0</v>
      </c>
      <c r="L19" s="62">
        <f t="shared" si="2"/>
        <v>0</v>
      </c>
      <c r="M19" s="973"/>
    </row>
    <row r="20" spans="1:13">
      <c r="A20" s="504" t="s">
        <v>471</v>
      </c>
      <c r="B20" s="505"/>
      <c r="C20" s="505"/>
      <c r="D20" s="505"/>
      <c r="E20" s="506"/>
      <c r="F20" s="155" t="s">
        <v>248</v>
      </c>
      <c r="G20" s="62">
        <v>0</v>
      </c>
      <c r="H20" s="62">
        <v>0</v>
      </c>
      <c r="I20" s="62">
        <v>0</v>
      </c>
      <c r="J20" s="62">
        <v>0</v>
      </c>
      <c r="K20" s="62">
        <f t="shared" si="2"/>
        <v>0</v>
      </c>
      <c r="L20" s="62">
        <f t="shared" si="2"/>
        <v>0</v>
      </c>
      <c r="M20" s="973"/>
    </row>
    <row r="21" spans="1:13">
      <c r="A21" s="1139" t="s">
        <v>473</v>
      </c>
      <c r="B21" s="1140"/>
      <c r="C21" s="1140"/>
      <c r="D21" s="1140"/>
      <c r="E21" s="1141"/>
      <c r="F21" s="161" t="s">
        <v>474</v>
      </c>
      <c r="G21" s="62">
        <v>0</v>
      </c>
      <c r="H21" s="62">
        <v>0</v>
      </c>
      <c r="I21" s="62">
        <v>0</v>
      </c>
      <c r="J21" s="62">
        <v>0</v>
      </c>
      <c r="K21" s="62">
        <f>G21-ROUND(I21/1000,0)</f>
        <v>0</v>
      </c>
      <c r="L21" s="62">
        <f t="shared" si="2"/>
        <v>0</v>
      </c>
      <c r="M21" s="973"/>
    </row>
    <row r="22" spans="1:13">
      <c r="A22" s="1050" t="s">
        <v>505</v>
      </c>
      <c r="B22" s="540"/>
      <c r="C22" s="540"/>
      <c r="D22" s="540"/>
      <c r="E22" s="541"/>
      <c r="F22" s="161" t="s">
        <v>249</v>
      </c>
      <c r="G22" s="1052">
        <f>G9+G15</f>
        <v>0</v>
      </c>
      <c r="H22" s="1052">
        <f>H9+H15</f>
        <v>0</v>
      </c>
      <c r="I22" s="1053">
        <v>0</v>
      </c>
      <c r="J22" s="1053">
        <v>0</v>
      </c>
      <c r="K22" s="1053">
        <f>G22-ROUND(I22/1000,0)</f>
        <v>0</v>
      </c>
      <c r="L22" s="1053">
        <f t="shared" si="2"/>
        <v>0</v>
      </c>
      <c r="M22" s="1051"/>
    </row>
    <row r="23" spans="1:13">
      <c r="A23" s="41" t="s">
        <v>475</v>
      </c>
      <c r="B23" s="157"/>
      <c r="C23" s="157"/>
      <c r="D23" s="157"/>
      <c r="E23" s="158"/>
      <c r="F23" s="154"/>
      <c r="G23" s="176"/>
      <c r="H23" s="176"/>
      <c r="I23" s="975"/>
      <c r="J23" s="975"/>
      <c r="K23" s="975"/>
      <c r="L23" s="975"/>
      <c r="M23" s="976"/>
    </row>
    <row r="24" spans="1:13">
      <c r="A24" s="173" t="s">
        <v>476</v>
      </c>
      <c r="B24" s="174"/>
      <c r="C24" s="174"/>
      <c r="D24" s="174"/>
      <c r="E24" s="175"/>
      <c r="F24" s="154"/>
      <c r="G24" s="118"/>
      <c r="H24" s="118"/>
      <c r="I24" s="987"/>
      <c r="J24" s="987"/>
      <c r="K24" s="987"/>
      <c r="L24" s="987"/>
      <c r="M24" s="988"/>
    </row>
    <row r="25" spans="1:13">
      <c r="A25" s="539" t="s">
        <v>464</v>
      </c>
      <c r="B25" s="540"/>
      <c r="C25" s="540"/>
      <c r="D25" s="540"/>
      <c r="E25" s="541"/>
      <c r="F25" s="161" t="s">
        <v>250</v>
      </c>
      <c r="G25" s="124">
        <f>SUM(G27:G31)</f>
        <v>0</v>
      </c>
      <c r="H25" s="1048">
        <f>SUM(H27:H31)</f>
        <v>0</v>
      </c>
      <c r="I25" s="990">
        <f t="shared" ref="I25" si="3">SUM(I27:I31)</f>
        <v>0</v>
      </c>
      <c r="J25" s="1048">
        <f>SUM(J27:J31)</f>
        <v>0</v>
      </c>
      <c r="K25" s="965">
        <f>G25-ROUND(I25/1000,0)</f>
        <v>0</v>
      </c>
      <c r="L25" s="965">
        <f>H25-ROUND(J25/1000,0)</f>
        <v>0</v>
      </c>
      <c r="M25" s="954"/>
    </row>
    <row r="26" spans="1:13">
      <c r="A26" s="114" t="s">
        <v>171</v>
      </c>
      <c r="B26" s="96"/>
      <c r="C26" s="96"/>
      <c r="D26" s="96"/>
      <c r="E26" s="115"/>
      <c r="F26" s="154"/>
      <c r="G26" s="124"/>
      <c r="H26" s="522"/>
      <c r="I26" s="1056"/>
      <c r="J26" s="1049"/>
      <c r="K26" s="996"/>
      <c r="L26" s="1054"/>
      <c r="M26" s="997"/>
    </row>
    <row r="27" spans="1:13" ht="30.75" customHeight="1">
      <c r="A27" s="1226" t="s">
        <v>477</v>
      </c>
      <c r="B27" s="1276"/>
      <c r="C27" s="1276"/>
      <c r="D27" s="1276"/>
      <c r="E27" s="1277"/>
      <c r="F27" s="155" t="s">
        <v>251</v>
      </c>
      <c r="G27" s="194">
        <v>0</v>
      </c>
      <c r="H27" s="128">
        <v>0</v>
      </c>
      <c r="I27" s="328">
        <v>0</v>
      </c>
      <c r="J27" s="264">
        <v>0</v>
      </c>
      <c r="K27" s="328">
        <f>G27-ROUND(I27/1000,0)</f>
        <v>0</v>
      </c>
      <c r="L27" s="264">
        <f t="shared" ref="L27:L28" si="4">H27-ROUND(J27/1000,0)</f>
        <v>0</v>
      </c>
      <c r="M27" s="1055"/>
    </row>
    <row r="28" spans="1:13" ht="30.75" customHeight="1">
      <c r="A28" s="1226" t="s">
        <v>478</v>
      </c>
      <c r="B28" s="1276"/>
      <c r="C28" s="1276"/>
      <c r="D28" s="1276"/>
      <c r="E28" s="1277"/>
      <c r="F28" s="155" t="s">
        <v>252</v>
      </c>
      <c r="G28" s="194">
        <v>0</v>
      </c>
      <c r="H28" s="128">
        <v>0</v>
      </c>
      <c r="I28" s="991">
        <v>0</v>
      </c>
      <c r="J28" s="992">
        <v>0</v>
      </c>
      <c r="K28" s="991">
        <f>G28-ROUND(I28/1000,0)</f>
        <v>0</v>
      </c>
      <c r="L28" s="992">
        <f t="shared" si="4"/>
        <v>0</v>
      </c>
      <c r="M28" s="947"/>
    </row>
    <row r="29" spans="1:13" ht="30.75" customHeight="1">
      <c r="A29" s="1226" t="s">
        <v>479</v>
      </c>
      <c r="B29" s="1276"/>
      <c r="C29" s="1276"/>
      <c r="D29" s="1276"/>
      <c r="E29" s="1277"/>
      <c r="F29" s="155" t="s">
        <v>253</v>
      </c>
      <c r="G29" s="194">
        <v>0</v>
      </c>
      <c r="H29" s="128">
        <v>0</v>
      </c>
      <c r="I29" s="991">
        <v>0</v>
      </c>
      <c r="J29" s="992">
        <v>0</v>
      </c>
      <c r="K29" s="991">
        <f>G29-ROUND(I29/1000,0)</f>
        <v>0</v>
      </c>
      <c r="L29" s="992">
        <f t="shared" si="2"/>
        <v>0</v>
      </c>
      <c r="M29" s="947"/>
    </row>
    <row r="30" spans="1:13">
      <c r="A30" s="515" t="s">
        <v>480</v>
      </c>
      <c r="B30" s="527"/>
      <c r="C30" s="527"/>
      <c r="D30" s="527"/>
      <c r="E30" s="528"/>
      <c r="F30" s="155" t="s">
        <v>481</v>
      </c>
      <c r="G30" s="177">
        <v>0</v>
      </c>
      <c r="H30" s="177">
        <v>0</v>
      </c>
      <c r="I30" s="991">
        <v>0</v>
      </c>
      <c r="J30" s="992">
        <v>0</v>
      </c>
      <c r="K30" s="991">
        <f>G30-ROUND(I30/1000,0)</f>
        <v>0</v>
      </c>
      <c r="L30" s="992">
        <f t="shared" si="2"/>
        <v>0</v>
      </c>
      <c r="M30" s="947"/>
    </row>
    <row r="31" spans="1:13">
      <c r="A31" s="539" t="s">
        <v>240</v>
      </c>
      <c r="B31" s="540"/>
      <c r="C31" s="540"/>
      <c r="D31" s="540"/>
      <c r="E31" s="541"/>
      <c r="F31" s="161" t="s">
        <v>482</v>
      </c>
      <c r="G31" s="62">
        <v>0</v>
      </c>
      <c r="H31" s="62">
        <v>0</v>
      </c>
      <c r="I31" s="993">
        <v>0</v>
      </c>
      <c r="J31" s="993">
        <v>0</v>
      </c>
      <c r="K31" s="993">
        <f>G31-ROUND(I31/1000,0)</f>
        <v>0</v>
      </c>
      <c r="L31" s="993">
        <f t="shared" si="2"/>
        <v>0</v>
      </c>
      <c r="M31" s="994"/>
    </row>
    <row r="32" spans="1:13">
      <c r="A32" s="1139" t="s">
        <v>483</v>
      </c>
      <c r="B32" s="1140"/>
      <c r="C32" s="1140"/>
      <c r="D32" s="1140"/>
      <c r="E32" s="1141"/>
      <c r="F32" s="155" t="s">
        <v>254</v>
      </c>
      <c r="G32" s="313">
        <f>SUM(G34:G38)</f>
        <v>0</v>
      </c>
      <c r="H32" s="313">
        <f>SUM(H34:H38)</f>
        <v>0</v>
      </c>
      <c r="I32" s="313">
        <f>SUM(I34:I38)</f>
        <v>0</v>
      </c>
      <c r="J32" s="313">
        <f>SUM(J34:J38)</f>
        <v>0</v>
      </c>
      <c r="K32" s="313">
        <f t="shared" ref="K32" si="5">G32-ROUND(I32/1000,0)</f>
        <v>0</v>
      </c>
      <c r="L32" s="313">
        <f>H32-ROUND(J32/1000,0)</f>
        <v>0</v>
      </c>
      <c r="M32" s="979"/>
    </row>
    <row r="33" spans="1:13">
      <c r="A33" s="1139" t="s">
        <v>171</v>
      </c>
      <c r="B33" s="1140"/>
      <c r="C33" s="1140"/>
      <c r="D33" s="1140"/>
      <c r="E33" s="1141"/>
      <c r="F33" s="161"/>
      <c r="G33" s="313"/>
      <c r="H33" s="261"/>
      <c r="I33" s="313"/>
      <c r="J33" s="261"/>
      <c r="K33" s="313"/>
      <c r="L33" s="261"/>
      <c r="M33" s="979"/>
    </row>
    <row r="34" spans="1:13" ht="47.25" customHeight="1">
      <c r="A34" s="1256" t="s">
        <v>484</v>
      </c>
      <c r="B34" s="1201"/>
      <c r="C34" s="1201"/>
      <c r="D34" s="1201"/>
      <c r="E34" s="1202"/>
      <c r="F34" s="155" t="s">
        <v>255</v>
      </c>
      <c r="G34" s="62">
        <v>0</v>
      </c>
      <c r="H34" s="62">
        <v>0</v>
      </c>
      <c r="I34" s="62">
        <v>0</v>
      </c>
      <c r="J34" s="62">
        <v>0</v>
      </c>
      <c r="K34" s="62">
        <f t="shared" ref="K34:L39" si="6">G34-ROUND(I34/1000,0)</f>
        <v>0</v>
      </c>
      <c r="L34" s="62">
        <f t="shared" si="6"/>
        <v>0</v>
      </c>
      <c r="M34" s="973"/>
    </row>
    <row r="35" spans="1:13" ht="30.75" customHeight="1">
      <c r="A35" s="1256" t="s">
        <v>485</v>
      </c>
      <c r="B35" s="1201"/>
      <c r="C35" s="1201"/>
      <c r="D35" s="1201"/>
      <c r="E35" s="1202"/>
      <c r="F35" s="155" t="s">
        <v>486</v>
      </c>
      <c r="G35" s="62">
        <v>0</v>
      </c>
      <c r="H35" s="62">
        <v>0</v>
      </c>
      <c r="I35" s="62">
        <v>0</v>
      </c>
      <c r="J35" s="62">
        <v>0</v>
      </c>
      <c r="K35" s="62">
        <f t="shared" si="6"/>
        <v>0</v>
      </c>
      <c r="L35" s="62">
        <f t="shared" si="6"/>
        <v>0</v>
      </c>
      <c r="M35" s="973"/>
    </row>
    <row r="36" spans="1:13" ht="45" customHeight="1">
      <c r="A36" s="1226" t="s">
        <v>487</v>
      </c>
      <c r="B36" s="1276"/>
      <c r="C36" s="1276"/>
      <c r="D36" s="1276"/>
      <c r="E36" s="1277"/>
      <c r="F36" s="155" t="s">
        <v>256</v>
      </c>
      <c r="G36" s="62">
        <v>0</v>
      </c>
      <c r="H36" s="62"/>
      <c r="I36" s="62">
        <v>0</v>
      </c>
      <c r="J36" s="62"/>
      <c r="K36" s="62">
        <f>G36-ROUND(I36/1000,0)</f>
        <v>0</v>
      </c>
      <c r="L36" s="62">
        <f t="shared" si="6"/>
        <v>0</v>
      </c>
      <c r="M36" s="973"/>
    </row>
    <row r="37" spans="1:13" ht="30.75" customHeight="1">
      <c r="A37" s="1226" t="s">
        <v>488</v>
      </c>
      <c r="B37" s="1276"/>
      <c r="C37" s="1276"/>
      <c r="D37" s="1276"/>
      <c r="E37" s="1277"/>
      <c r="F37" s="155" t="s">
        <v>489</v>
      </c>
      <c r="G37" s="62">
        <v>0</v>
      </c>
      <c r="H37" s="62"/>
      <c r="I37" s="62">
        <v>0</v>
      </c>
      <c r="J37" s="62"/>
      <c r="K37" s="62">
        <f t="shared" si="6"/>
        <v>0</v>
      </c>
      <c r="L37" s="62">
        <f t="shared" si="6"/>
        <v>0</v>
      </c>
      <c r="M37" s="973"/>
    </row>
    <row r="38" spans="1:13">
      <c r="A38" s="1139" t="s">
        <v>473</v>
      </c>
      <c r="B38" s="1140"/>
      <c r="C38" s="1140"/>
      <c r="D38" s="1140"/>
      <c r="E38" s="1141"/>
      <c r="F38" s="155" t="s">
        <v>490</v>
      </c>
      <c r="G38" s="62">
        <v>0</v>
      </c>
      <c r="H38" s="62">
        <v>0</v>
      </c>
      <c r="I38" s="62">
        <v>0</v>
      </c>
      <c r="J38" s="62">
        <v>0</v>
      </c>
      <c r="K38" s="62">
        <f t="shared" si="6"/>
        <v>0</v>
      </c>
      <c r="L38" s="62">
        <f t="shared" si="6"/>
        <v>0</v>
      </c>
      <c r="M38" s="973"/>
    </row>
    <row r="39" spans="1:13" ht="30.75" customHeight="1">
      <c r="A39" s="1226" t="s">
        <v>491</v>
      </c>
      <c r="B39" s="1276"/>
      <c r="C39" s="1276"/>
      <c r="D39" s="1276"/>
      <c r="E39" s="1277"/>
      <c r="F39" s="166">
        <v>4200</v>
      </c>
      <c r="G39" s="314">
        <f>G25+G32</f>
        <v>0</v>
      </c>
      <c r="H39" s="314">
        <f>H25+H32</f>
        <v>0</v>
      </c>
      <c r="I39" s="314">
        <f>I25+I32</f>
        <v>0</v>
      </c>
      <c r="J39" s="314">
        <f>J25+J32</f>
        <v>0</v>
      </c>
      <c r="K39" s="314">
        <f t="shared" si="6"/>
        <v>0</v>
      </c>
      <c r="L39" s="314">
        <f t="shared" si="6"/>
        <v>0</v>
      </c>
      <c r="M39" s="995"/>
    </row>
    <row r="40" spans="1:13">
      <c r="A40" s="41" t="s">
        <v>475</v>
      </c>
      <c r="B40" s="157"/>
      <c r="C40" s="157"/>
      <c r="D40" s="157"/>
      <c r="E40" s="158"/>
      <c r="F40" s="46"/>
      <c r="G40" s="131"/>
      <c r="H40" s="131"/>
      <c r="I40" s="965"/>
      <c r="J40" s="965"/>
      <c r="K40" s="965"/>
      <c r="L40" s="965"/>
      <c r="M40" s="954"/>
    </row>
    <row r="41" spans="1:13">
      <c r="A41" s="173" t="s">
        <v>492</v>
      </c>
      <c r="B41" s="174"/>
      <c r="C41" s="174"/>
      <c r="D41" s="174"/>
      <c r="E41" s="175"/>
      <c r="F41" s="34"/>
      <c r="G41" s="118"/>
      <c r="H41" s="118"/>
      <c r="I41" s="996"/>
      <c r="J41" s="996"/>
      <c r="K41" s="996"/>
      <c r="L41" s="996"/>
      <c r="M41" s="997"/>
    </row>
    <row r="42" spans="1:13">
      <c r="A42" s="1139" t="s">
        <v>464</v>
      </c>
      <c r="B42" s="1140"/>
      <c r="C42" s="1140"/>
      <c r="D42" s="1140"/>
      <c r="E42" s="1141"/>
      <c r="F42" s="36">
        <v>4310</v>
      </c>
      <c r="G42" s="129">
        <f>SUM(G44:G48)</f>
        <v>0</v>
      </c>
      <c r="H42" s="129">
        <f>SUM(H44:H48)</f>
        <v>0</v>
      </c>
      <c r="I42" s="998">
        <f>SUM(I44:I48)</f>
        <v>0</v>
      </c>
      <c r="J42" s="998">
        <f>SUM(J44:J48)</f>
        <v>0</v>
      </c>
      <c r="K42" s="998">
        <f t="shared" ref="K42:L49" si="7">G42-ROUND(I42/1000,0)</f>
        <v>0</v>
      </c>
      <c r="L42" s="998">
        <f t="shared" si="7"/>
        <v>0</v>
      </c>
      <c r="M42" s="999"/>
    </row>
    <row r="43" spans="1:13">
      <c r="A43" s="1283" t="s">
        <v>171</v>
      </c>
      <c r="B43" s="1284"/>
      <c r="C43" s="1284"/>
      <c r="D43" s="1284"/>
      <c r="E43" s="1285"/>
      <c r="F43" s="166"/>
      <c r="G43" s="124"/>
      <c r="H43" s="124"/>
      <c r="I43" s="990"/>
      <c r="J43" s="990"/>
      <c r="K43" s="990">
        <f t="shared" si="7"/>
        <v>0</v>
      </c>
      <c r="L43" s="990">
        <f t="shared" si="7"/>
        <v>0</v>
      </c>
      <c r="M43" s="960"/>
    </row>
    <row r="44" spans="1:13">
      <c r="A44" s="1235" t="s">
        <v>493</v>
      </c>
      <c r="B44" s="1289"/>
      <c r="C44" s="1289"/>
      <c r="D44" s="1289"/>
      <c r="E44" s="1290"/>
      <c r="F44" s="34">
        <v>4311</v>
      </c>
      <c r="G44" s="117">
        <v>0</v>
      </c>
      <c r="H44" s="117">
        <v>0</v>
      </c>
      <c r="I44" s="117">
        <v>0</v>
      </c>
      <c r="J44" s="117">
        <v>0</v>
      </c>
      <c r="K44" s="117">
        <f t="shared" si="7"/>
        <v>0</v>
      </c>
      <c r="L44" s="117">
        <f t="shared" si="7"/>
        <v>0</v>
      </c>
      <c r="M44" s="955"/>
    </row>
    <row r="45" spans="1:13" ht="27" customHeight="1">
      <c r="A45" s="1190" t="s">
        <v>494</v>
      </c>
      <c r="B45" s="1281"/>
      <c r="C45" s="1281"/>
      <c r="D45" s="1281"/>
      <c r="E45" s="1282"/>
      <c r="F45" s="34">
        <v>4312</v>
      </c>
      <c r="G45" s="316">
        <v>0</v>
      </c>
      <c r="H45" s="316">
        <v>0</v>
      </c>
      <c r="I45" s="316">
        <v>0</v>
      </c>
      <c r="J45" s="316">
        <v>0</v>
      </c>
      <c r="K45" s="316">
        <f t="shared" si="7"/>
        <v>0</v>
      </c>
      <c r="L45" s="316">
        <f t="shared" si="7"/>
        <v>0</v>
      </c>
      <c r="M45" s="1000"/>
    </row>
    <row r="46" spans="1:13" ht="22.5" customHeight="1">
      <c r="A46" s="1256" t="s">
        <v>495</v>
      </c>
      <c r="B46" s="1274"/>
      <c r="C46" s="1274"/>
      <c r="D46" s="1274"/>
      <c r="E46" s="1275"/>
      <c r="F46" s="34">
        <v>4313</v>
      </c>
      <c r="G46" s="316">
        <v>0</v>
      </c>
      <c r="H46" s="316">
        <v>0</v>
      </c>
      <c r="I46" s="316">
        <v>0</v>
      </c>
      <c r="J46" s="316">
        <v>0</v>
      </c>
      <c r="K46" s="316">
        <f t="shared" si="7"/>
        <v>0</v>
      </c>
      <c r="L46" s="316">
        <f>H46-ROUND(J46/1000,0)</f>
        <v>0</v>
      </c>
      <c r="M46" s="1000"/>
    </row>
    <row r="47" spans="1:13" ht="30.75" customHeight="1">
      <c r="A47" s="1256" t="s">
        <v>496</v>
      </c>
      <c r="B47" s="1274"/>
      <c r="C47" s="1274"/>
      <c r="D47" s="1274"/>
      <c r="E47" s="1275"/>
      <c r="F47" s="34">
        <v>4314</v>
      </c>
      <c r="G47" s="316">
        <v>0</v>
      </c>
      <c r="H47" s="316">
        <v>0</v>
      </c>
      <c r="I47" s="316">
        <v>0</v>
      </c>
      <c r="J47" s="316">
        <v>0</v>
      </c>
      <c r="K47" s="316">
        <f t="shared" si="7"/>
        <v>0</v>
      </c>
      <c r="L47" s="316">
        <f t="shared" si="7"/>
        <v>0</v>
      </c>
      <c r="M47" s="1000"/>
    </row>
    <row r="48" spans="1:13">
      <c r="A48" s="1256" t="s">
        <v>497</v>
      </c>
      <c r="B48" s="1274"/>
      <c r="C48" s="1274"/>
      <c r="D48" s="1274"/>
      <c r="E48" s="1275"/>
      <c r="F48" s="36">
        <v>4319</v>
      </c>
      <c r="G48" s="117">
        <v>0</v>
      </c>
      <c r="H48" s="117">
        <v>0</v>
      </c>
      <c r="I48" s="117">
        <v>0</v>
      </c>
      <c r="J48" s="117">
        <v>0</v>
      </c>
      <c r="K48" s="117">
        <f t="shared" si="7"/>
        <v>0</v>
      </c>
      <c r="L48" s="117">
        <f t="shared" si="7"/>
        <v>0</v>
      </c>
      <c r="M48" s="955"/>
    </row>
    <row r="49" spans="1:13">
      <c r="A49" s="1226" t="s">
        <v>483</v>
      </c>
      <c r="B49" s="1276"/>
      <c r="C49" s="1276"/>
      <c r="D49" s="1276"/>
      <c r="E49" s="1277"/>
      <c r="F49" s="36">
        <v>4320</v>
      </c>
      <c r="G49" s="313">
        <f>SUM(G51:G54)</f>
        <v>0</v>
      </c>
      <c r="H49" s="313">
        <f>SUM(H51:H54)</f>
        <v>0</v>
      </c>
      <c r="I49" s="313">
        <f>SUM(I51:I54)</f>
        <v>0</v>
      </c>
      <c r="J49" s="313">
        <f>SUM(J51:J54)</f>
        <v>0</v>
      </c>
      <c r="K49" s="313">
        <f>G49-ROUND(I49/1000,0)</f>
        <v>0</v>
      </c>
      <c r="L49" s="313">
        <f t="shared" si="7"/>
        <v>0</v>
      </c>
      <c r="M49" s="979"/>
    </row>
    <row r="50" spans="1:13">
      <c r="A50" s="1260" t="s">
        <v>257</v>
      </c>
      <c r="B50" s="1261"/>
      <c r="C50" s="1261"/>
      <c r="D50" s="1261"/>
      <c r="E50" s="1262"/>
      <c r="F50" s="166"/>
      <c r="G50" s="312"/>
      <c r="H50" s="312"/>
      <c r="I50" s="312"/>
      <c r="J50" s="312"/>
      <c r="K50" s="312"/>
      <c r="L50" s="312"/>
      <c r="M50" s="989"/>
    </row>
    <row r="51" spans="1:13">
      <c r="A51" s="1226" t="s">
        <v>498</v>
      </c>
      <c r="B51" s="1276"/>
      <c r="C51" s="1276"/>
      <c r="D51" s="1276"/>
      <c r="E51" s="1277"/>
      <c r="F51" s="36">
        <v>4321</v>
      </c>
      <c r="G51" s="327">
        <v>0</v>
      </c>
      <c r="H51" s="327">
        <v>0</v>
      </c>
      <c r="I51" s="962">
        <v>0</v>
      </c>
      <c r="J51" s="962">
        <v>0</v>
      </c>
      <c r="K51" s="962">
        <f t="shared" ref="K51:L57" si="8">G51-ROUND(I51/1000,0)</f>
        <v>0</v>
      </c>
      <c r="L51" s="962">
        <f t="shared" si="8"/>
        <v>0</v>
      </c>
      <c r="M51" s="964"/>
    </row>
    <row r="52" spans="1:13">
      <c r="A52" s="1226" t="s">
        <v>499</v>
      </c>
      <c r="B52" s="1276"/>
      <c r="C52" s="1276"/>
      <c r="D52" s="1276"/>
      <c r="E52" s="1277"/>
      <c r="F52" s="36">
        <v>4322</v>
      </c>
      <c r="G52" s="327">
        <v>0</v>
      </c>
      <c r="H52" s="327">
        <v>0</v>
      </c>
      <c r="I52" s="962">
        <v>0</v>
      </c>
      <c r="J52" s="962">
        <v>0</v>
      </c>
      <c r="K52" s="962">
        <f t="shared" si="8"/>
        <v>0</v>
      </c>
      <c r="L52" s="962">
        <f t="shared" si="8"/>
        <v>0</v>
      </c>
      <c r="M52" s="964"/>
    </row>
    <row r="53" spans="1:13">
      <c r="A53" s="1226" t="s">
        <v>500</v>
      </c>
      <c r="B53" s="1276"/>
      <c r="C53" s="1276"/>
      <c r="D53" s="1276"/>
      <c r="E53" s="1277"/>
      <c r="F53" s="36">
        <v>4323</v>
      </c>
      <c r="G53" s="327">
        <v>0</v>
      </c>
      <c r="H53" s="327">
        <v>0</v>
      </c>
      <c r="I53" s="962">
        <v>0</v>
      </c>
      <c r="J53" s="962">
        <v>0</v>
      </c>
      <c r="K53" s="962">
        <f t="shared" si="8"/>
        <v>0</v>
      </c>
      <c r="L53" s="962">
        <f t="shared" si="8"/>
        <v>0</v>
      </c>
      <c r="M53" s="964"/>
    </row>
    <row r="54" spans="1:13">
      <c r="A54" s="1197" t="s">
        <v>473</v>
      </c>
      <c r="B54" s="1198"/>
      <c r="C54" s="1198"/>
      <c r="D54" s="1198"/>
      <c r="E54" s="1199"/>
      <c r="F54" s="166">
        <v>4329</v>
      </c>
      <c r="G54" s="62">
        <v>0</v>
      </c>
      <c r="H54" s="62">
        <v>0</v>
      </c>
      <c r="I54" s="62">
        <v>0</v>
      </c>
      <c r="J54" s="62">
        <v>0</v>
      </c>
      <c r="K54" s="62">
        <f t="shared" si="8"/>
        <v>0</v>
      </c>
      <c r="L54" s="62">
        <f t="shared" si="8"/>
        <v>0</v>
      </c>
      <c r="M54" s="973"/>
    </row>
    <row r="55" spans="1:13" ht="30.75" customHeight="1">
      <c r="A55" s="1226" t="s">
        <v>501</v>
      </c>
      <c r="B55" s="1276"/>
      <c r="C55" s="1276"/>
      <c r="D55" s="1276"/>
      <c r="E55" s="1277"/>
      <c r="F55" s="36">
        <v>4300</v>
      </c>
      <c r="G55" s="317">
        <f>G42+G49</f>
        <v>0</v>
      </c>
      <c r="H55" s="317">
        <f>H42+H49</f>
        <v>0</v>
      </c>
      <c r="I55" s="317">
        <f>I42+I49</f>
        <v>0</v>
      </c>
      <c r="J55" s="317">
        <f>J42+J49</f>
        <v>0</v>
      </c>
      <c r="K55" s="317">
        <f t="shared" si="8"/>
        <v>0</v>
      </c>
      <c r="L55" s="317">
        <f t="shared" si="8"/>
        <v>0</v>
      </c>
      <c r="M55" s="1001"/>
    </row>
    <row r="56" spans="1:13" ht="30.75" customHeight="1">
      <c r="A56" s="1271" t="s">
        <v>502</v>
      </c>
      <c r="B56" s="1272"/>
      <c r="C56" s="1272"/>
      <c r="D56" s="1272"/>
      <c r="E56" s="1273"/>
      <c r="F56" s="166">
        <v>4400</v>
      </c>
      <c r="G56" s="319">
        <f t="shared" ref="G56:H56" si="9">G22+G39+G55</f>
        <v>0</v>
      </c>
      <c r="H56" s="319">
        <f t="shared" si="9"/>
        <v>0</v>
      </c>
      <c r="I56" s="1002">
        <f>I23+I39+I55</f>
        <v>0</v>
      </c>
      <c r="J56" s="1002">
        <f>J23+J39+J55</f>
        <v>0</v>
      </c>
      <c r="K56" s="1002">
        <f t="shared" si="8"/>
        <v>0</v>
      </c>
      <c r="L56" s="1002">
        <f t="shared" si="8"/>
        <v>0</v>
      </c>
      <c r="M56" s="1003"/>
    </row>
    <row r="57" spans="1:13" ht="33" customHeight="1">
      <c r="A57" s="1278" t="s">
        <v>503</v>
      </c>
      <c r="B57" s="1279"/>
      <c r="C57" s="1279"/>
      <c r="D57" s="1279"/>
      <c r="E57" s="1280"/>
      <c r="F57" s="320">
        <v>4450</v>
      </c>
      <c r="G57" s="35">
        <f>H59</f>
        <v>0</v>
      </c>
      <c r="H57" s="321">
        <v>0</v>
      </c>
      <c r="I57" s="1004">
        <v>0</v>
      </c>
      <c r="J57" s="1005">
        <v>0</v>
      </c>
      <c r="K57" s="1004">
        <f t="shared" si="8"/>
        <v>0</v>
      </c>
      <c r="L57" s="1005">
        <f t="shared" si="8"/>
        <v>0</v>
      </c>
      <c r="M57" s="1006"/>
    </row>
    <row r="58" spans="1:13" ht="28.5" customHeight="1">
      <c r="A58" s="1271" t="s">
        <v>504</v>
      </c>
      <c r="B58" s="1272"/>
      <c r="C58" s="1272"/>
      <c r="D58" s="1272"/>
      <c r="E58" s="1273"/>
      <c r="F58" s="46"/>
      <c r="G58" s="124"/>
      <c r="H58" s="124"/>
      <c r="I58" s="990"/>
      <c r="J58" s="990"/>
      <c r="K58" s="990"/>
      <c r="L58" s="990"/>
      <c r="M58" s="960"/>
    </row>
    <row r="59" spans="1:13">
      <c r="A59" s="536" t="s">
        <v>53</v>
      </c>
      <c r="B59" s="527"/>
      <c r="C59" s="527"/>
      <c r="D59" s="527"/>
      <c r="E59" s="528"/>
      <c r="F59" s="34">
        <v>4500</v>
      </c>
      <c r="G59" s="314">
        <f>G57+G56+G61</f>
        <v>0</v>
      </c>
      <c r="H59" s="314">
        <f>H57+H56+H61</f>
        <v>0</v>
      </c>
      <c r="I59" s="996"/>
      <c r="J59" s="996"/>
      <c r="K59" s="996">
        <f>G59-ROUND(I59/1000,0)</f>
        <v>0</v>
      </c>
      <c r="L59" s="996">
        <f t="shared" ref="L59:L61" si="10">H59-ROUND(J59/1000,0)</f>
        <v>0</v>
      </c>
      <c r="M59" s="997"/>
    </row>
    <row r="60" spans="1:13">
      <c r="A60" s="114" t="s">
        <v>54</v>
      </c>
      <c r="B60" s="96"/>
      <c r="C60" s="96"/>
      <c r="D60" s="96"/>
      <c r="E60" s="115"/>
      <c r="F60" s="166"/>
      <c r="G60" s="176"/>
      <c r="H60" s="176"/>
      <c r="I60" s="1002"/>
      <c r="J60" s="1002"/>
      <c r="K60" s="1002"/>
      <c r="L60" s="1002"/>
      <c r="M60" s="1003"/>
    </row>
    <row r="61" spans="1:13" ht="15" thickBot="1">
      <c r="A61" s="162" t="s">
        <v>55</v>
      </c>
      <c r="B61" s="163"/>
      <c r="C61" s="163"/>
      <c r="D61" s="163"/>
      <c r="E61" s="164"/>
      <c r="F61" s="178">
        <v>4490</v>
      </c>
      <c r="G61" s="179">
        <v>0</v>
      </c>
      <c r="H61" s="179">
        <v>0</v>
      </c>
      <c r="I61" s="1046"/>
      <c r="J61" s="1046"/>
      <c r="K61" s="1046">
        <f>G61-ROUND(I61/1000,0)</f>
        <v>0</v>
      </c>
      <c r="L61" s="1046">
        <f t="shared" si="10"/>
        <v>0</v>
      </c>
      <c r="M61" s="1047"/>
    </row>
    <row r="62" spans="1:13">
      <c r="A62" s="516"/>
      <c r="B62" s="96"/>
      <c r="C62" s="96"/>
      <c r="D62" s="96"/>
      <c r="E62" s="96"/>
      <c r="F62" s="508"/>
      <c r="G62" s="516"/>
      <c r="H62" s="516"/>
      <c r="I62" s="148"/>
      <c r="J62" s="148"/>
      <c r="K62" s="148"/>
      <c r="L62" s="148"/>
      <c r="M62" s="1045"/>
    </row>
    <row r="63" spans="1:13">
      <c r="A63" s="516"/>
      <c r="B63" s="96"/>
      <c r="C63" s="96"/>
      <c r="D63" s="96"/>
      <c r="E63" s="96"/>
      <c r="F63" s="508"/>
      <c r="G63" s="516"/>
      <c r="H63" s="516"/>
    </row>
    <row r="64" spans="1:13">
      <c r="A64" s="516"/>
      <c r="B64" s="96"/>
      <c r="C64" s="96"/>
      <c r="D64" s="96"/>
      <c r="E64" s="96"/>
      <c r="F64" s="508"/>
      <c r="G64" s="516"/>
      <c r="H64" s="516"/>
    </row>
    <row r="65" spans="1:8">
      <c r="A65" s="516"/>
      <c r="B65" s="96"/>
      <c r="C65" s="96"/>
      <c r="D65" s="96"/>
      <c r="E65" s="96"/>
      <c r="F65" s="508"/>
      <c r="G65" s="516"/>
      <c r="H65" s="516"/>
    </row>
    <row r="66" spans="1:8">
      <c r="A66" s="516"/>
      <c r="B66" s="96"/>
      <c r="C66" s="96"/>
      <c r="D66" s="96"/>
      <c r="E66" s="96"/>
      <c r="F66" s="508"/>
      <c r="G66" s="516"/>
      <c r="H66" s="516"/>
    </row>
    <row r="67" spans="1:8">
      <c r="A67" s="516"/>
      <c r="B67" s="96"/>
      <c r="C67" s="96"/>
      <c r="D67" s="96"/>
      <c r="E67" s="96"/>
      <c r="F67" s="508"/>
      <c r="G67" s="516"/>
      <c r="H67" s="516"/>
    </row>
    <row r="68" spans="1:8">
      <c r="A68" s="516"/>
      <c r="B68" s="96"/>
      <c r="C68" s="96"/>
      <c r="D68" s="96"/>
      <c r="E68" s="96"/>
      <c r="F68" s="508"/>
      <c r="G68" s="516"/>
      <c r="H68" s="516"/>
    </row>
    <row r="69" spans="1:8">
      <c r="A69" s="516"/>
      <c r="B69" s="96"/>
      <c r="C69" s="96"/>
      <c r="D69" s="96"/>
      <c r="E69" s="96"/>
      <c r="F69" s="508"/>
      <c r="G69" s="516"/>
      <c r="H69" s="516"/>
    </row>
    <row r="70" spans="1:8">
      <c r="A70" s="516"/>
      <c r="B70" s="96"/>
      <c r="C70" s="96"/>
      <c r="D70" s="96"/>
      <c r="E70" s="96"/>
      <c r="F70" s="508"/>
      <c r="G70" s="516"/>
      <c r="H70" s="516"/>
    </row>
    <row r="71" spans="1:8">
      <c r="A71" s="516"/>
      <c r="B71" s="96"/>
      <c r="C71" s="96"/>
      <c r="D71" s="96"/>
      <c r="E71" s="96"/>
      <c r="F71" s="508"/>
      <c r="G71" s="516"/>
      <c r="H71" s="516"/>
    </row>
    <row r="72" spans="1:8">
      <c r="A72" s="516"/>
      <c r="B72" s="96"/>
      <c r="C72" s="96"/>
      <c r="D72" s="96"/>
      <c r="E72" s="96"/>
      <c r="F72" s="508"/>
      <c r="G72" s="516"/>
      <c r="H72" s="516"/>
    </row>
    <row r="73" spans="1:8">
      <c r="A73" s="516"/>
      <c r="B73" s="96"/>
      <c r="C73" s="96"/>
      <c r="D73" s="96"/>
      <c r="E73" s="96"/>
      <c r="F73" s="508"/>
      <c r="G73" s="516"/>
      <c r="H73" s="516"/>
    </row>
    <row r="74" spans="1:8">
      <c r="A74" s="516"/>
      <c r="B74" s="96"/>
      <c r="C74" s="96"/>
      <c r="D74" s="96"/>
      <c r="E74" s="96"/>
      <c r="F74" s="508"/>
      <c r="G74" s="516"/>
      <c r="H74" s="516"/>
    </row>
    <row r="75" spans="1:8">
      <c r="A75" s="516"/>
      <c r="B75" s="96"/>
      <c r="C75" s="96"/>
      <c r="D75" s="96"/>
      <c r="E75" s="96"/>
      <c r="F75" s="508"/>
      <c r="G75" s="516"/>
      <c r="H75" s="516"/>
    </row>
    <row r="76" spans="1:8">
      <c r="A76" s="516"/>
      <c r="B76" s="96"/>
      <c r="C76" s="96"/>
      <c r="D76" s="96"/>
      <c r="E76" s="96"/>
      <c r="F76" s="508"/>
      <c r="G76" s="516"/>
      <c r="H76" s="516"/>
    </row>
  </sheetData>
  <mergeCells count="41">
    <mergeCell ref="I4:J4"/>
    <mergeCell ref="K4:L4"/>
    <mergeCell ref="A44:E44"/>
    <mergeCell ref="A39:E39"/>
    <mergeCell ref="A5:E5"/>
    <mergeCell ref="A10:E10"/>
    <mergeCell ref="A11:E11"/>
    <mergeCell ref="A9:E9"/>
    <mergeCell ref="A12:E12"/>
    <mergeCell ref="A35:E35"/>
    <mergeCell ref="A37:E37"/>
    <mergeCell ref="A13:E13"/>
    <mergeCell ref="A36:E36"/>
    <mergeCell ref="A46:E46"/>
    <mergeCell ref="A14:E14"/>
    <mergeCell ref="A45:E45"/>
    <mergeCell ref="A32:E32"/>
    <mergeCell ref="A38:E38"/>
    <mergeCell ref="A27:E27"/>
    <mergeCell ref="A33:E33"/>
    <mergeCell ref="A18:E18"/>
    <mergeCell ref="A42:E42"/>
    <mergeCell ref="A43:E43"/>
    <mergeCell ref="A17:E17"/>
    <mergeCell ref="A28:E28"/>
    <mergeCell ref="A29:E29"/>
    <mergeCell ref="A21:E21"/>
    <mergeCell ref="A19:E19"/>
    <mergeCell ref="A34:E34"/>
    <mergeCell ref="A58:E58"/>
    <mergeCell ref="A47:E47"/>
    <mergeCell ref="A51:E51"/>
    <mergeCell ref="A52:E52"/>
    <mergeCell ref="A53:E53"/>
    <mergeCell ref="A48:E48"/>
    <mergeCell ref="A49:E49"/>
    <mergeCell ref="A50:E50"/>
    <mergeCell ref="A56:E56"/>
    <mergeCell ref="A54:E54"/>
    <mergeCell ref="A57:E57"/>
    <mergeCell ref="A55:E55"/>
  </mergeCells>
  <phoneticPr fontId="0" type="noConversion"/>
  <conditionalFormatting sqref="J27:J37 J7:J25">
    <cfRule type="cellIs" dxfId="1" priority="1" stopIfTrue="1" operator="equal">
      <formula>"?"</formula>
    </cfRule>
  </conditionalFormatting>
  <pageMargins left="0.75" right="0.25" top="1" bottom="0.83" header="0.5" footer="0.5"/>
  <pageSetup paperSize="9" scale="90" orientation="portrait" r:id="rId1"/>
  <headerFooter alignWithMargins="0">
    <oddFooter>&amp;R&amp;F
&amp;P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D13" sqref="D13"/>
    </sheetView>
  </sheetViews>
  <sheetFormatPr defaultColWidth="9.109375" defaultRowHeight="14.4"/>
  <cols>
    <col min="1" max="1" width="27.109375" style="891" customWidth="1"/>
    <col min="2" max="2" width="9.109375" style="891"/>
    <col min="3" max="4" width="14.6640625" style="891" bestFit="1" customWidth="1"/>
    <col min="5" max="6" width="16.6640625" style="891" bestFit="1" customWidth="1"/>
    <col min="7" max="8" width="12.33203125" style="891" customWidth="1"/>
    <col min="9" max="9" width="18.6640625" style="891" customWidth="1"/>
    <col min="10" max="10" width="14.5546875" style="891" bestFit="1" customWidth="1"/>
    <col min="11" max="16384" width="9.109375" style="891"/>
  </cols>
  <sheetData>
    <row r="1" spans="1:10">
      <c r="A1" s="1297" t="s">
        <v>753</v>
      </c>
      <c r="B1" s="1297"/>
      <c r="C1" s="1297"/>
      <c r="D1" s="1297"/>
      <c r="E1" s="1297"/>
      <c r="F1" s="1297"/>
    </row>
    <row r="2" spans="1:10">
      <c r="A2" s="885" t="s">
        <v>120</v>
      </c>
      <c r="B2" s="770" t="str">
        <f>IF(LEN(Инфо!C4)&gt;4,CONCATENATE("9 мес. ",Инфо!C4),RIGHT(Инфо!C4,4))</f>
        <v>2012</v>
      </c>
      <c r="C2" s="884" t="str">
        <f>IF(LEN(Инфо!C4)&gt;4,"года","год")</f>
        <v>год</v>
      </c>
    </row>
    <row r="3" spans="1:10">
      <c r="G3" s="892"/>
      <c r="H3" s="892"/>
    </row>
    <row r="4" spans="1:10" ht="15" thickBot="1">
      <c r="A4" s="892"/>
      <c r="B4" s="893"/>
      <c r="C4" s="892"/>
      <c r="D4" s="892"/>
      <c r="E4" s="892"/>
      <c r="F4" s="892"/>
      <c r="G4" s="892"/>
      <c r="H4" s="892"/>
    </row>
    <row r="5" spans="1:10" ht="15" customHeight="1" thickBot="1">
      <c r="A5" s="1194" t="s">
        <v>711</v>
      </c>
      <c r="B5" s="1196"/>
      <c r="C5" s="1194" t="s">
        <v>712</v>
      </c>
      <c r="D5" s="1196"/>
      <c r="E5" s="1298" t="s">
        <v>755</v>
      </c>
      <c r="F5" s="1299"/>
      <c r="G5" s="1298" t="s">
        <v>68</v>
      </c>
      <c r="H5" s="1299"/>
      <c r="I5" s="1219" t="s">
        <v>115</v>
      </c>
    </row>
    <row r="6" spans="1:10" ht="15" customHeight="1" thickBot="1">
      <c r="A6" s="1040" t="s">
        <v>64</v>
      </c>
      <c r="B6" s="1041" t="s">
        <v>31</v>
      </c>
      <c r="C6" s="1042" t="str">
        <f>IF(LEN(Инфо!C4)&gt;4,CONCATENATE("9 мес. ",RIGHT(Инфо!C4,4)," года"),CONCATENATE("За ",RIGHT(Инфо!C4,4)," год"))</f>
        <v>За 2012 год</v>
      </c>
      <c r="D6" s="1043" t="str">
        <f>IF(LEN(Инфо!C4)&gt;4,CONCATENATE("9 мес. ",RIGHT(Инфо!C4,4)-1," года"),CONCATENATE("За ",RIGHT(Инфо!C4,4)-1," год"))</f>
        <v>За 2011 год</v>
      </c>
      <c r="E6" s="1038" t="str">
        <f>C6</f>
        <v>За 2012 год</v>
      </c>
      <c r="F6" s="1044" t="str">
        <f>D6</f>
        <v>За 2011 год</v>
      </c>
      <c r="G6" s="1038" t="str">
        <f>E6</f>
        <v>За 2012 год</v>
      </c>
      <c r="H6" s="1039" t="str">
        <f>F6</f>
        <v>За 2011 год</v>
      </c>
      <c r="I6" s="1296"/>
    </row>
    <row r="7" spans="1:10" ht="15" thickBot="1">
      <c r="A7" s="897">
        <v>1</v>
      </c>
      <c r="B7" s="905">
        <v>2</v>
      </c>
      <c r="C7" s="895">
        <v>3</v>
      </c>
      <c r="D7" s="896">
        <v>4</v>
      </c>
      <c r="E7" s="1007">
        <v>5</v>
      </c>
      <c r="F7" s="1008">
        <v>6</v>
      </c>
      <c r="G7" s="1007" t="s">
        <v>760</v>
      </c>
      <c r="H7" s="1009" t="s">
        <v>761</v>
      </c>
      <c r="I7" s="984" t="s">
        <v>429</v>
      </c>
    </row>
    <row r="8" spans="1:10" ht="26.4">
      <c r="A8" s="898" t="s">
        <v>713</v>
      </c>
      <c r="B8" s="906">
        <v>6100</v>
      </c>
      <c r="C8" s="930"/>
      <c r="D8" s="931"/>
      <c r="E8" s="930"/>
      <c r="F8" s="931"/>
      <c r="G8" s="1010">
        <f>C8-ROUND(E8/1000,0)</f>
        <v>0</v>
      </c>
      <c r="H8" s="1011">
        <f t="shared" ref="H8:H35" si="0">D8-ROUND(F8/1000,0)</f>
        <v>0</v>
      </c>
      <c r="I8" s="1012"/>
    </row>
    <row r="9" spans="1:10">
      <c r="A9" s="899" t="s">
        <v>714</v>
      </c>
      <c r="B9" s="907"/>
      <c r="C9" s="915"/>
      <c r="D9" s="916"/>
      <c r="E9" s="1013"/>
      <c r="F9" s="1014"/>
      <c r="G9" s="1013">
        <f t="shared" ref="G9:G35" si="1">C9-ROUND(E9/1000,0)</f>
        <v>0</v>
      </c>
      <c r="H9" s="1014">
        <f t="shared" si="0"/>
        <v>0</v>
      </c>
      <c r="I9" s="1015"/>
    </row>
    <row r="10" spans="1:10">
      <c r="A10" s="900" t="s">
        <v>715</v>
      </c>
      <c r="B10" s="907" t="s">
        <v>716</v>
      </c>
      <c r="C10" s="919"/>
      <c r="D10" s="920"/>
      <c r="E10" s="1016"/>
      <c r="F10" s="1017"/>
      <c r="G10" s="1018">
        <f t="shared" si="1"/>
        <v>0</v>
      </c>
      <c r="H10" s="1019">
        <f t="shared" si="0"/>
        <v>0</v>
      </c>
      <c r="I10" s="1020"/>
    </row>
    <row r="11" spans="1:10">
      <c r="A11" s="900" t="s">
        <v>717</v>
      </c>
      <c r="B11" s="907" t="s">
        <v>718</v>
      </c>
      <c r="C11" s="919"/>
      <c r="D11" s="920"/>
      <c r="E11" s="1016"/>
      <c r="F11" s="1021"/>
      <c r="G11" s="1018">
        <f t="shared" si="1"/>
        <v>0</v>
      </c>
      <c r="H11" s="1019">
        <f t="shared" si="0"/>
        <v>0</v>
      </c>
      <c r="I11" s="1020"/>
    </row>
    <row r="12" spans="1:10">
      <c r="A12" s="900" t="s">
        <v>719</v>
      </c>
      <c r="B12" s="907" t="s">
        <v>720</v>
      </c>
      <c r="C12" s="919"/>
      <c r="D12" s="920"/>
      <c r="E12" s="1016"/>
      <c r="F12" s="1021"/>
      <c r="G12" s="1018">
        <f t="shared" si="1"/>
        <v>0</v>
      </c>
      <c r="H12" s="1019">
        <f t="shared" si="0"/>
        <v>0</v>
      </c>
      <c r="I12" s="1020"/>
    </row>
    <row r="13" spans="1:10" ht="39.6">
      <c r="A13" s="900" t="s">
        <v>721</v>
      </c>
      <c r="B13" s="907" t="s">
        <v>722</v>
      </c>
      <c r="C13" s="932"/>
      <c r="D13" s="933"/>
      <c r="E13" s="1016"/>
      <c r="F13" s="1017"/>
      <c r="G13" s="1018">
        <f t="shared" si="1"/>
        <v>0</v>
      </c>
      <c r="H13" s="1019">
        <f t="shared" si="0"/>
        <v>0</v>
      </c>
      <c r="I13" s="1020"/>
    </row>
    <row r="14" spans="1:10" ht="39.6">
      <c r="A14" s="900" t="s">
        <v>723</v>
      </c>
      <c r="B14" s="907" t="s">
        <v>724</v>
      </c>
      <c r="C14" s="919"/>
      <c r="D14" s="920"/>
      <c r="E14" s="1022"/>
      <c r="F14" s="1021"/>
      <c r="G14" s="1018">
        <f t="shared" si="1"/>
        <v>0</v>
      </c>
      <c r="H14" s="1019">
        <f t="shared" si="0"/>
        <v>0</v>
      </c>
      <c r="I14" s="1020"/>
      <c r="J14" s="894"/>
    </row>
    <row r="15" spans="1:10">
      <c r="A15" s="900" t="s">
        <v>725</v>
      </c>
      <c r="B15" s="907" t="s">
        <v>726</v>
      </c>
      <c r="C15" s="919"/>
      <c r="D15" s="920"/>
      <c r="E15" s="1016"/>
      <c r="F15" s="1017"/>
      <c r="G15" s="1018">
        <f t="shared" si="1"/>
        <v>0</v>
      </c>
      <c r="H15" s="1019">
        <f t="shared" si="0"/>
        <v>0</v>
      </c>
      <c r="I15" s="1020"/>
    </row>
    <row r="16" spans="1:10">
      <c r="A16" s="900" t="s">
        <v>727</v>
      </c>
      <c r="B16" s="907" t="s">
        <v>728</v>
      </c>
      <c r="C16" s="917">
        <f>SUM(C10:C15)</f>
        <v>0</v>
      </c>
      <c r="D16" s="918">
        <f>SUM(D10:D15)</f>
        <v>0</v>
      </c>
      <c r="E16" s="1023">
        <f>SUM(E10:E15)</f>
        <v>0</v>
      </c>
      <c r="F16" s="1024">
        <f>SUM(F10:F15)</f>
        <v>0</v>
      </c>
      <c r="G16" s="1013">
        <f t="shared" si="1"/>
        <v>0</v>
      </c>
      <c r="H16" s="1014">
        <f t="shared" si="0"/>
        <v>0</v>
      </c>
      <c r="I16" s="1015"/>
    </row>
    <row r="17" spans="1:9">
      <c r="A17" s="899" t="s">
        <v>729</v>
      </c>
      <c r="B17" s="908"/>
      <c r="C17" s="917"/>
      <c r="D17" s="918"/>
      <c r="E17" s="1023"/>
      <c r="F17" s="1024"/>
      <c r="G17" s="1013">
        <f t="shared" si="1"/>
        <v>0</v>
      </c>
      <c r="H17" s="1014">
        <f t="shared" si="0"/>
        <v>0</v>
      </c>
      <c r="I17" s="1015"/>
    </row>
    <row r="18" spans="1:9" ht="26.4">
      <c r="A18" s="901" t="s">
        <v>730</v>
      </c>
      <c r="B18" s="909">
        <v>6310</v>
      </c>
      <c r="C18" s="917">
        <f>SUM(C20:C22)</f>
        <v>0</v>
      </c>
      <c r="D18" s="918">
        <f>SUM(D20:D22)</f>
        <v>0</v>
      </c>
      <c r="E18" s="1023">
        <f>SUM(E20:E22)</f>
        <v>0</v>
      </c>
      <c r="F18" s="1024">
        <f>SUM(F20:F22)</f>
        <v>0</v>
      </c>
      <c r="G18" s="1013">
        <f t="shared" si="1"/>
        <v>0</v>
      </c>
      <c r="H18" s="1014">
        <f t="shared" si="0"/>
        <v>0</v>
      </c>
      <c r="I18" s="1015"/>
    </row>
    <row r="19" spans="1:9">
      <c r="A19" s="902" t="s">
        <v>171</v>
      </c>
      <c r="B19" s="909"/>
      <c r="C19" s="921"/>
      <c r="D19" s="922"/>
      <c r="E19" s="1025"/>
      <c r="F19" s="1024"/>
      <c r="G19" s="1013">
        <f t="shared" si="1"/>
        <v>0</v>
      </c>
      <c r="H19" s="1014">
        <f t="shared" si="0"/>
        <v>0</v>
      </c>
      <c r="I19" s="1015"/>
    </row>
    <row r="20" spans="1:9" ht="26.4">
      <c r="A20" s="902" t="s">
        <v>731</v>
      </c>
      <c r="B20" s="907" t="s">
        <v>732</v>
      </c>
      <c r="C20" s="934"/>
      <c r="D20" s="935"/>
      <c r="E20" s="1026"/>
      <c r="F20" s="1027"/>
      <c r="G20" s="1018">
        <f t="shared" si="1"/>
        <v>0</v>
      </c>
      <c r="H20" s="1019">
        <f t="shared" si="0"/>
        <v>0</v>
      </c>
      <c r="I20" s="1020"/>
    </row>
    <row r="21" spans="1:9" ht="26.4">
      <c r="A21" s="902" t="s">
        <v>733</v>
      </c>
      <c r="B21" s="907" t="s">
        <v>734</v>
      </c>
      <c r="C21" s="934"/>
      <c r="D21" s="935"/>
      <c r="E21" s="1016"/>
      <c r="F21" s="1021"/>
      <c r="G21" s="1018">
        <f t="shared" si="1"/>
        <v>0</v>
      </c>
      <c r="H21" s="1019">
        <f t="shared" si="0"/>
        <v>0</v>
      </c>
      <c r="I21" s="1020"/>
    </row>
    <row r="22" spans="1:9">
      <c r="A22" s="902" t="s">
        <v>735</v>
      </c>
      <c r="B22" s="910" t="s">
        <v>736</v>
      </c>
      <c r="C22" s="934"/>
      <c r="D22" s="935"/>
      <c r="E22" s="1028"/>
      <c r="F22" s="1017"/>
      <c r="G22" s="1018">
        <f t="shared" si="1"/>
        <v>0</v>
      </c>
      <c r="H22" s="1019">
        <f t="shared" si="0"/>
        <v>0</v>
      </c>
      <c r="I22" s="1020"/>
    </row>
    <row r="23" spans="1:9" ht="26.4">
      <c r="A23" s="903" t="s">
        <v>737</v>
      </c>
      <c r="B23" s="911" t="s">
        <v>738</v>
      </c>
      <c r="C23" s="924">
        <f t="shared" ref="C23:D23" si="2">SUM(C25:C30)</f>
        <v>0</v>
      </c>
      <c r="D23" s="925">
        <f t="shared" si="2"/>
        <v>0</v>
      </c>
      <c r="E23" s="1029">
        <f>SUM(E25:E30)</f>
        <v>0</v>
      </c>
      <c r="F23" s="1030">
        <f>SUM(F25:F30)</f>
        <v>0</v>
      </c>
      <c r="G23" s="1013">
        <f t="shared" si="1"/>
        <v>0</v>
      </c>
      <c r="H23" s="1014">
        <f t="shared" si="0"/>
        <v>0</v>
      </c>
      <c r="I23" s="1015"/>
    </row>
    <row r="24" spans="1:9">
      <c r="A24" s="903" t="s">
        <v>171</v>
      </c>
      <c r="B24" s="911"/>
      <c r="C24" s="926"/>
      <c r="D24" s="927"/>
      <c r="E24" s="1031"/>
      <c r="F24" s="923"/>
      <c r="G24" s="1013">
        <f t="shared" si="1"/>
        <v>0</v>
      </c>
      <c r="H24" s="1014">
        <f t="shared" si="0"/>
        <v>0</v>
      </c>
      <c r="I24" s="1015"/>
    </row>
    <row r="25" spans="1:9" ht="39.6">
      <c r="A25" s="903" t="s">
        <v>739</v>
      </c>
      <c r="B25" s="911" t="s">
        <v>740</v>
      </c>
      <c r="C25" s="936"/>
      <c r="D25" s="937"/>
      <c r="E25" s="1016"/>
      <c r="F25" s="1017"/>
      <c r="G25" s="1018">
        <f t="shared" si="1"/>
        <v>0</v>
      </c>
      <c r="H25" s="1019">
        <f t="shared" si="0"/>
        <v>0</v>
      </c>
      <c r="I25" s="1020"/>
    </row>
    <row r="26" spans="1:9" ht="26.4">
      <c r="A26" s="903" t="s">
        <v>741</v>
      </c>
      <c r="B26" s="911" t="s">
        <v>742</v>
      </c>
      <c r="C26" s="936"/>
      <c r="D26" s="937"/>
      <c r="E26" s="1016"/>
      <c r="F26" s="1027"/>
      <c r="G26" s="1018">
        <f t="shared" si="1"/>
        <v>0</v>
      </c>
      <c r="H26" s="1019">
        <f t="shared" si="0"/>
        <v>0</v>
      </c>
      <c r="I26" s="1020"/>
    </row>
    <row r="27" spans="1:9" ht="39.6">
      <c r="A27" s="903" t="s">
        <v>743</v>
      </c>
      <c r="B27" s="911" t="s">
        <v>744</v>
      </c>
      <c r="C27" s="936"/>
      <c r="D27" s="937"/>
      <c r="E27" s="1016"/>
      <c r="F27" s="1017"/>
      <c r="G27" s="1018">
        <f t="shared" si="1"/>
        <v>0</v>
      </c>
      <c r="H27" s="1019">
        <f t="shared" si="0"/>
        <v>0</v>
      </c>
      <c r="I27" s="1020"/>
    </row>
    <row r="28" spans="1:9" ht="52.8">
      <c r="A28" s="903" t="s">
        <v>745</v>
      </c>
      <c r="B28" s="911" t="s">
        <v>746</v>
      </c>
      <c r="C28" s="936"/>
      <c r="D28" s="937"/>
      <c r="E28" s="1016"/>
      <c r="F28" s="1032"/>
      <c r="G28" s="1018">
        <f t="shared" si="1"/>
        <v>0</v>
      </c>
      <c r="H28" s="1019">
        <f t="shared" si="0"/>
        <v>0</v>
      </c>
      <c r="I28" s="1020"/>
    </row>
    <row r="29" spans="1:9" ht="26.4">
      <c r="A29" s="903" t="s">
        <v>747</v>
      </c>
      <c r="B29" s="911" t="s">
        <v>748</v>
      </c>
      <c r="C29" s="936"/>
      <c r="D29" s="937"/>
      <c r="E29" s="1016"/>
      <c r="F29" s="1032"/>
      <c r="G29" s="1018">
        <f t="shared" si="1"/>
        <v>0</v>
      </c>
      <c r="H29" s="1019">
        <f t="shared" si="0"/>
        <v>0</v>
      </c>
      <c r="I29" s="1020"/>
    </row>
    <row r="30" spans="1:9">
      <c r="A30" s="903" t="s">
        <v>749</v>
      </c>
      <c r="B30" s="912">
        <v>6326</v>
      </c>
      <c r="C30" s="936"/>
      <c r="D30" s="937"/>
      <c r="E30" s="1016"/>
      <c r="F30" s="1032"/>
      <c r="G30" s="1018">
        <f t="shared" si="1"/>
        <v>0</v>
      </c>
      <c r="H30" s="1019">
        <f t="shared" si="0"/>
        <v>0</v>
      </c>
      <c r="I30" s="1020"/>
    </row>
    <row r="31" spans="1:9" ht="39.6">
      <c r="A31" s="903" t="s">
        <v>750</v>
      </c>
      <c r="B31" s="913">
        <v>6330</v>
      </c>
      <c r="C31" s="919"/>
      <c r="D31" s="920"/>
      <c r="E31" s="1022"/>
      <c r="F31" s="1021"/>
      <c r="G31" s="1018">
        <f t="shared" si="1"/>
        <v>0</v>
      </c>
      <c r="H31" s="1019">
        <f t="shared" si="0"/>
        <v>0</v>
      </c>
      <c r="I31" s="1020"/>
    </row>
    <row r="32" spans="1:9">
      <c r="A32" s="903" t="s">
        <v>725</v>
      </c>
      <c r="B32" s="913">
        <v>6350</v>
      </c>
      <c r="C32" s="919"/>
      <c r="D32" s="937"/>
      <c r="E32" s="1022"/>
      <c r="F32" s="1032"/>
      <c r="G32" s="1018">
        <f t="shared" si="1"/>
        <v>0</v>
      </c>
      <c r="H32" s="1019">
        <f t="shared" si="0"/>
        <v>0</v>
      </c>
      <c r="I32" s="1020"/>
    </row>
    <row r="33" spans="1:9">
      <c r="A33" s="903" t="s">
        <v>751</v>
      </c>
      <c r="B33" s="913">
        <v>6300</v>
      </c>
      <c r="C33" s="917">
        <f>C32+C18+C23+C31</f>
        <v>0</v>
      </c>
      <c r="D33" s="918">
        <f>D32+D18+D23+D31</f>
        <v>0</v>
      </c>
      <c r="E33" s="1023">
        <f>E32+E31+E23+E18</f>
        <v>0</v>
      </c>
      <c r="F33" s="1024">
        <f>F32+F31+F23+F18</f>
        <v>0</v>
      </c>
      <c r="G33" s="1013">
        <f t="shared" si="1"/>
        <v>0</v>
      </c>
      <c r="H33" s="1014">
        <f t="shared" si="0"/>
        <v>0</v>
      </c>
      <c r="I33" s="1015"/>
    </row>
    <row r="34" spans="1:9" ht="26.4">
      <c r="A34" s="903" t="s">
        <v>752</v>
      </c>
      <c r="B34" s="913">
        <v>6400</v>
      </c>
      <c r="C34" s="917">
        <f>C8+C16+C33</f>
        <v>0</v>
      </c>
      <c r="D34" s="918">
        <f>D8+D16+D33</f>
        <v>0</v>
      </c>
      <c r="E34" s="1023">
        <f>E8+E16+E33</f>
        <v>0</v>
      </c>
      <c r="F34" s="1024">
        <v>0</v>
      </c>
      <c r="G34" s="1013">
        <f t="shared" si="1"/>
        <v>0</v>
      </c>
      <c r="H34" s="1014">
        <f t="shared" si="0"/>
        <v>0</v>
      </c>
      <c r="I34" s="1015"/>
    </row>
    <row r="35" spans="1:9" ht="15" thickBot="1">
      <c r="A35" s="904"/>
      <c r="B35" s="914"/>
      <c r="C35" s="928"/>
      <c r="D35" s="929"/>
      <c r="E35" s="1033"/>
      <c r="F35" s="1034"/>
      <c r="G35" s="1035">
        <f t="shared" si="1"/>
        <v>0</v>
      </c>
      <c r="H35" s="1036">
        <f t="shared" si="0"/>
        <v>0</v>
      </c>
      <c r="I35" s="1037"/>
    </row>
  </sheetData>
  <mergeCells count="6">
    <mergeCell ref="I5:I6"/>
    <mergeCell ref="A1:F1"/>
    <mergeCell ref="A5:B5"/>
    <mergeCell ref="C5:D5"/>
    <mergeCell ref="E5:F5"/>
    <mergeCell ref="G5:H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>
    <pageSetUpPr fitToPage="1"/>
  </sheetPr>
  <dimension ref="A1:Q354"/>
  <sheetViews>
    <sheetView zoomScale="80" zoomScaleNormal="80" workbookViewId="0">
      <selection activeCell="G3" sqref="G3"/>
    </sheetView>
  </sheetViews>
  <sheetFormatPr defaultColWidth="9.109375" defaultRowHeight="14.4"/>
  <cols>
    <col min="1" max="4" width="9.109375" style="4"/>
    <col min="5" max="5" width="6.44140625" style="4" customWidth="1"/>
    <col min="6" max="6" width="16.5546875" style="4" customWidth="1"/>
    <col min="7" max="7" width="19.44140625" style="4" customWidth="1"/>
    <col min="8" max="8" width="16.88671875" style="4" customWidth="1"/>
    <col min="9" max="9" width="18.5546875" style="4" customWidth="1"/>
    <col min="10" max="11" width="16.6640625" style="4" customWidth="1"/>
    <col min="12" max="12" width="13.88671875" style="4" customWidth="1"/>
    <col min="13" max="13" width="15.109375" style="4" customWidth="1"/>
    <col min="14" max="14" width="15.44140625" style="4" customWidth="1"/>
    <col min="15" max="15" width="13.109375" style="4" customWidth="1"/>
    <col min="16" max="16" width="15.88671875" style="4" customWidth="1"/>
    <col min="17" max="17" width="15.33203125" style="323" customWidth="1"/>
    <col min="18" max="16384" width="9.109375" style="4"/>
  </cols>
  <sheetData>
    <row r="1" spans="1:17" s="516" customFormat="1">
      <c r="A1" s="1418" t="s">
        <v>544</v>
      </c>
      <c r="B1" s="1418"/>
      <c r="C1" s="1418"/>
      <c r="D1" s="1418"/>
      <c r="E1" s="1418"/>
      <c r="F1" s="1418"/>
      <c r="G1" s="1418"/>
      <c r="H1" s="1418"/>
      <c r="I1" s="1418"/>
      <c r="J1" s="1418"/>
      <c r="K1" s="1418"/>
      <c r="L1" s="1418"/>
      <c r="M1" s="1418"/>
      <c r="N1" s="1418"/>
      <c r="O1" s="1418"/>
      <c r="P1" s="1418"/>
      <c r="Q1" s="3"/>
    </row>
    <row r="2" spans="1:17">
      <c r="A2" s="1193"/>
      <c r="B2" s="1193"/>
      <c r="C2" s="1193"/>
      <c r="D2" s="1193"/>
      <c r="E2" s="23"/>
      <c r="F2" s="167" t="s">
        <v>120</v>
      </c>
      <c r="G2" s="760" t="str">
        <f>RIGHT(Инфо!C4,4)</f>
        <v>2012</v>
      </c>
      <c r="H2" s="543" t="s">
        <v>586</v>
      </c>
      <c r="I2" s="23"/>
      <c r="J2" s="542"/>
      <c r="K2" s="542"/>
      <c r="L2" s="542"/>
      <c r="M2" s="542"/>
      <c r="N2" s="542"/>
      <c r="O2" s="542"/>
      <c r="P2" s="203"/>
    </row>
    <row r="3" spans="1:17">
      <c r="A3" s="516" t="s">
        <v>0</v>
      </c>
      <c r="B3" s="96"/>
      <c r="C3" s="211" t="str">
        <f>Инфо!C2</f>
        <v>АААА</v>
      </c>
      <c r="D3" s="516"/>
      <c r="E3" s="516"/>
      <c r="F3" s="516"/>
      <c r="G3" s="516"/>
      <c r="H3" s="516"/>
      <c r="I3" s="516"/>
      <c r="J3" s="22"/>
      <c r="K3" s="22"/>
      <c r="L3" s="22"/>
      <c r="M3" s="22"/>
      <c r="N3" s="22"/>
      <c r="O3" s="22"/>
      <c r="P3" s="147"/>
    </row>
    <row r="4" spans="1:17">
      <c r="A4" s="1193"/>
      <c r="B4" s="1193"/>
      <c r="C4" s="1193"/>
      <c r="D4" s="1193"/>
      <c r="E4" s="1193"/>
      <c r="F4" s="1193"/>
      <c r="G4" s="1193"/>
      <c r="H4" s="1193"/>
      <c r="I4" s="1193"/>
      <c r="J4" s="1193"/>
      <c r="K4" s="1193"/>
      <c r="L4" s="1193"/>
      <c r="M4" s="1193"/>
      <c r="N4" s="1193"/>
      <c r="O4" s="1193"/>
      <c r="P4" s="1193"/>
    </row>
    <row r="5" spans="1:17" ht="32.25" customHeight="1">
      <c r="A5" s="1325" t="s">
        <v>258</v>
      </c>
      <c r="B5" s="1325"/>
      <c r="C5" s="1325"/>
      <c r="D5" s="1325"/>
      <c r="E5" s="1325"/>
      <c r="F5" s="1325"/>
      <c r="G5" s="1325"/>
      <c r="H5" s="1325"/>
      <c r="I5" s="1325"/>
      <c r="J5" s="1325"/>
      <c r="K5" s="1325"/>
      <c r="L5" s="1325"/>
      <c r="M5" s="1325"/>
      <c r="N5" s="1325"/>
      <c r="O5" s="1325"/>
      <c r="P5" s="1325"/>
    </row>
    <row r="6" spans="1:17" ht="17.25" customHeight="1" thickBot="1">
      <c r="A6" s="1419" t="s">
        <v>259</v>
      </c>
      <c r="B6" s="1419"/>
      <c r="C6" s="1419"/>
      <c r="D6" s="1419"/>
      <c r="E6" s="1419"/>
      <c r="F6" s="1419"/>
      <c r="G6" s="1419"/>
      <c r="H6" s="1419"/>
      <c r="I6" s="1419"/>
      <c r="J6" s="1419"/>
      <c r="K6" s="1419"/>
      <c r="L6" s="1419"/>
      <c r="M6" s="1419"/>
      <c r="N6" s="1419"/>
      <c r="O6" s="1419"/>
      <c r="P6" s="1325"/>
    </row>
    <row r="7" spans="1:17" ht="17.25" customHeight="1" thickBot="1">
      <c r="A7" s="1378" t="s">
        <v>30</v>
      </c>
      <c r="B7" s="1378"/>
      <c r="C7" s="1378"/>
      <c r="D7" s="1378"/>
      <c r="E7" s="1378"/>
      <c r="F7" s="1378" t="s">
        <v>122</v>
      </c>
      <c r="G7" s="1378" t="s">
        <v>109</v>
      </c>
      <c r="H7" s="1378"/>
      <c r="I7" s="1378" t="s">
        <v>265</v>
      </c>
      <c r="J7" s="1378"/>
      <c r="K7" s="1378"/>
      <c r="L7" s="1378"/>
      <c r="M7" s="1378"/>
      <c r="N7" s="1378"/>
      <c r="O7" s="1378"/>
      <c r="P7" s="1378" t="s">
        <v>266</v>
      </c>
      <c r="Q7" s="1378"/>
    </row>
    <row r="8" spans="1:17" ht="30.75" customHeight="1" thickBot="1">
      <c r="A8" s="1378"/>
      <c r="B8" s="1378"/>
      <c r="C8" s="1378"/>
      <c r="D8" s="1378"/>
      <c r="E8" s="1378"/>
      <c r="F8" s="1378"/>
      <c r="G8" s="1378"/>
      <c r="H8" s="1378"/>
      <c r="I8" s="1378" t="s">
        <v>49</v>
      </c>
      <c r="J8" s="1378" t="s">
        <v>56</v>
      </c>
      <c r="K8" s="1378"/>
      <c r="L8" s="1378" t="s">
        <v>262</v>
      </c>
      <c r="M8" s="1378" t="s">
        <v>263</v>
      </c>
      <c r="N8" s="1378" t="s">
        <v>264</v>
      </c>
      <c r="O8" s="1378"/>
      <c r="P8" s="1378"/>
      <c r="Q8" s="1378"/>
    </row>
    <row r="9" spans="1:17" ht="58.2" thickBot="1">
      <c r="A9" s="1378"/>
      <c r="B9" s="1378"/>
      <c r="C9" s="1378"/>
      <c r="D9" s="1378"/>
      <c r="E9" s="1378"/>
      <c r="F9" s="1378"/>
      <c r="G9" s="27" t="s">
        <v>260</v>
      </c>
      <c r="H9" s="27" t="s">
        <v>261</v>
      </c>
      <c r="I9" s="1378"/>
      <c r="J9" s="27" t="s">
        <v>260</v>
      </c>
      <c r="K9" s="27" t="s">
        <v>261</v>
      </c>
      <c r="L9" s="1378"/>
      <c r="M9" s="1378"/>
      <c r="N9" s="27" t="s">
        <v>260</v>
      </c>
      <c r="O9" s="27" t="s">
        <v>271</v>
      </c>
      <c r="P9" s="27" t="s">
        <v>260</v>
      </c>
      <c r="Q9" s="538" t="s">
        <v>261</v>
      </c>
    </row>
    <row r="10" spans="1:17" ht="15" thickBot="1">
      <c r="A10" s="181">
        <v>1</v>
      </c>
      <c r="B10" s="182"/>
      <c r="C10" s="182"/>
      <c r="D10" s="182"/>
      <c r="E10" s="183"/>
      <c r="F10" s="171">
        <v>2</v>
      </c>
      <c r="G10" s="171">
        <v>3</v>
      </c>
      <c r="H10" s="184">
        <v>4</v>
      </c>
      <c r="I10" s="171">
        <v>5</v>
      </c>
      <c r="J10" s="184">
        <v>6</v>
      </c>
      <c r="K10" s="171">
        <v>7</v>
      </c>
      <c r="L10" s="184">
        <v>8</v>
      </c>
      <c r="M10" s="171">
        <v>9</v>
      </c>
      <c r="N10" s="184">
        <v>10</v>
      </c>
      <c r="O10" s="171">
        <v>11</v>
      </c>
      <c r="P10" s="171">
        <v>12</v>
      </c>
      <c r="Q10" s="171">
        <v>13</v>
      </c>
    </row>
    <row r="11" spans="1:17">
      <c r="A11" s="1379" t="s">
        <v>267</v>
      </c>
      <c r="B11" s="1380"/>
      <c r="C11" s="1380"/>
      <c r="D11" s="1380"/>
      <c r="E11" s="1381"/>
      <c r="F11" s="826" t="str">
        <f>CONCATENATE("за ",RIGHT(G2,4)," г.")</f>
        <v>за 2012 г.</v>
      </c>
      <c r="G11" s="324">
        <f t="shared" ref="G11:Q12" si="0">SUMIFS(G$14:G$17,$F$14:$F$17,$F11)</f>
        <v>0</v>
      </c>
      <c r="H11" s="324">
        <f t="shared" si="0"/>
        <v>0</v>
      </c>
      <c r="I11" s="324">
        <f>SUMIFS(I$14:I$17,$F$14:$F$17,$F11)</f>
        <v>0</v>
      </c>
      <c r="J11" s="324">
        <f t="shared" si="0"/>
        <v>0</v>
      </c>
      <c r="K11" s="324">
        <f t="shared" si="0"/>
        <v>0</v>
      </c>
      <c r="L11" s="324">
        <f t="shared" si="0"/>
        <v>0</v>
      </c>
      <c r="M11" s="324">
        <f t="shared" si="0"/>
        <v>0</v>
      </c>
      <c r="N11" s="324">
        <f t="shared" si="0"/>
        <v>0</v>
      </c>
      <c r="O11" s="324">
        <f t="shared" si="0"/>
        <v>0</v>
      </c>
      <c r="P11" s="324">
        <f t="shared" si="0"/>
        <v>0</v>
      </c>
      <c r="Q11" s="324">
        <f t="shared" si="0"/>
        <v>0</v>
      </c>
    </row>
    <row r="12" spans="1:17">
      <c r="A12" s="1382"/>
      <c r="B12" s="1383"/>
      <c r="C12" s="1383"/>
      <c r="D12" s="1383"/>
      <c r="E12" s="1384"/>
      <c r="F12" s="827" t="str">
        <f>CONCATENATE("за ",RIGHT(G2,4)-1," г.")</f>
        <v>за 2011 г.</v>
      </c>
      <c r="G12" s="129">
        <f t="shared" si="0"/>
        <v>0</v>
      </c>
      <c r="H12" s="129">
        <f t="shared" si="0"/>
        <v>0</v>
      </c>
      <c r="I12" s="129">
        <f t="shared" si="0"/>
        <v>0</v>
      </c>
      <c r="J12" s="129">
        <f t="shared" si="0"/>
        <v>0</v>
      </c>
      <c r="K12" s="129">
        <f t="shared" si="0"/>
        <v>0</v>
      </c>
      <c r="L12" s="129">
        <f t="shared" si="0"/>
        <v>0</v>
      </c>
      <c r="M12" s="129">
        <f t="shared" si="0"/>
        <v>0</v>
      </c>
      <c r="N12" s="129">
        <f t="shared" si="0"/>
        <v>0</v>
      </c>
      <c r="O12" s="129">
        <f t="shared" si="0"/>
        <v>0</v>
      </c>
      <c r="P12" s="129">
        <f t="shared" si="0"/>
        <v>0</v>
      </c>
      <c r="Q12" s="129">
        <f t="shared" si="0"/>
        <v>0</v>
      </c>
    </row>
    <row r="13" spans="1:17">
      <c r="A13" s="539" t="s">
        <v>268</v>
      </c>
      <c r="B13" s="545"/>
      <c r="C13" s="545"/>
      <c r="D13" s="545"/>
      <c r="E13" s="546"/>
      <c r="F13" s="828"/>
      <c r="G13" s="53"/>
      <c r="H13" s="521"/>
      <c r="I13" s="53"/>
      <c r="J13" s="53"/>
      <c r="K13" s="521"/>
      <c r="L13" s="521"/>
      <c r="M13" s="521"/>
      <c r="N13" s="521"/>
      <c r="O13" s="521"/>
      <c r="P13" s="131"/>
      <c r="Q13" s="330"/>
    </row>
    <row r="14" spans="1:17">
      <c r="A14" s="1318" t="s">
        <v>269</v>
      </c>
      <c r="B14" s="1319"/>
      <c r="C14" s="1319"/>
      <c r="D14" s="1319"/>
      <c r="E14" s="1320"/>
      <c r="F14" s="827" t="str">
        <f t="shared" ref="F14:F16" si="1">CONCATENATE("за ",RIGHT($G$2,4)," г.")</f>
        <v>за 2012 г.</v>
      </c>
      <c r="G14" s="316">
        <v>0</v>
      </c>
      <c r="H14" s="62">
        <v>0</v>
      </c>
      <c r="I14" s="316">
        <v>0</v>
      </c>
      <c r="J14" s="62">
        <v>0</v>
      </c>
      <c r="K14" s="267">
        <v>0</v>
      </c>
      <c r="L14" s="62">
        <v>0</v>
      </c>
      <c r="M14" s="267">
        <v>0</v>
      </c>
      <c r="N14" s="267">
        <v>0</v>
      </c>
      <c r="O14" s="267">
        <v>0</v>
      </c>
      <c r="P14" s="316">
        <f>G14+I14+J14+N14+M14</f>
        <v>0</v>
      </c>
      <c r="Q14" s="329">
        <f>H14+K14+L14+O14</f>
        <v>0</v>
      </c>
    </row>
    <row r="15" spans="1:17">
      <c r="A15" s="1321"/>
      <c r="B15" s="1322"/>
      <c r="C15" s="1322"/>
      <c r="D15" s="1322"/>
      <c r="E15" s="1323"/>
      <c r="F15" s="827" t="str">
        <f t="shared" ref="F15:F17" si="2">CONCATENATE("за ",RIGHT($G$2,4)-1," г.")</f>
        <v>за 2011 г.</v>
      </c>
      <c r="G15" s="316">
        <v>0</v>
      </c>
      <c r="H15" s="62">
        <v>0</v>
      </c>
      <c r="I15" s="316">
        <v>0</v>
      </c>
      <c r="J15" s="62">
        <v>0</v>
      </c>
      <c r="K15" s="316">
        <v>0</v>
      </c>
      <c r="L15" s="62">
        <v>0</v>
      </c>
      <c r="M15" s="316">
        <v>0</v>
      </c>
      <c r="N15" s="316">
        <v>0</v>
      </c>
      <c r="O15" s="316">
        <v>0</v>
      </c>
      <c r="P15" s="316">
        <f>G15+I15+J15+N15+M15</f>
        <v>0</v>
      </c>
      <c r="Q15" s="329">
        <f>H15+K15+L15+O15</f>
        <v>0</v>
      </c>
    </row>
    <row r="16" spans="1:17">
      <c r="A16" s="1405" t="s">
        <v>269</v>
      </c>
      <c r="B16" s="1406"/>
      <c r="C16" s="1406"/>
      <c r="D16" s="1406"/>
      <c r="E16" s="1407"/>
      <c r="F16" s="827" t="str">
        <f t="shared" si="1"/>
        <v>за 2012 г.</v>
      </c>
      <c r="G16" s="328">
        <v>0</v>
      </c>
      <c r="H16" s="62">
        <v>0</v>
      </c>
      <c r="I16" s="328">
        <v>0</v>
      </c>
      <c r="J16" s="62">
        <v>0</v>
      </c>
      <c r="K16" s="328">
        <v>0</v>
      </c>
      <c r="L16" s="62">
        <v>0</v>
      </c>
      <c r="M16" s="328">
        <v>0</v>
      </c>
      <c r="N16" s="328">
        <v>0</v>
      </c>
      <c r="O16" s="328">
        <v>0</v>
      </c>
      <c r="P16" s="316">
        <f>G16+I16+J16+N16+M16</f>
        <v>0</v>
      </c>
      <c r="Q16" s="329">
        <f>H16+K16+L16+O16</f>
        <v>0</v>
      </c>
    </row>
    <row r="17" spans="1:17">
      <c r="A17" s="1321"/>
      <c r="B17" s="1322"/>
      <c r="C17" s="1322"/>
      <c r="D17" s="1322"/>
      <c r="E17" s="1323"/>
      <c r="F17" s="827" t="str">
        <f t="shared" si="2"/>
        <v>за 2011 г.</v>
      </c>
      <c r="G17" s="327">
        <v>0</v>
      </c>
      <c r="H17" s="62">
        <v>0</v>
      </c>
      <c r="I17" s="327">
        <v>0</v>
      </c>
      <c r="J17" s="62">
        <v>0</v>
      </c>
      <c r="K17" s="327">
        <v>0</v>
      </c>
      <c r="L17" s="62">
        <v>0</v>
      </c>
      <c r="M17" s="327">
        <v>0</v>
      </c>
      <c r="N17" s="327">
        <v>0</v>
      </c>
      <c r="O17" s="327">
        <v>0</v>
      </c>
      <c r="P17" s="316">
        <f>G17+I17+J17+N17+M17</f>
        <v>0</v>
      </c>
      <c r="Q17" s="329">
        <f>H17+K17+L17+O17</f>
        <v>0</v>
      </c>
    </row>
    <row r="18" spans="1:17" ht="15" thickBot="1">
      <c r="A18" s="1368" t="s">
        <v>270</v>
      </c>
      <c r="B18" s="1369"/>
      <c r="C18" s="1369"/>
      <c r="D18" s="1369"/>
      <c r="E18" s="1391"/>
      <c r="F18" s="829"/>
      <c r="G18" s="325"/>
      <c r="H18" s="325"/>
      <c r="I18" s="325"/>
      <c r="J18" s="325"/>
      <c r="K18" s="325"/>
      <c r="L18" s="325"/>
      <c r="M18" s="325"/>
      <c r="N18" s="325"/>
      <c r="O18" s="325"/>
      <c r="P18" s="318"/>
      <c r="Q18" s="326"/>
    </row>
    <row r="19" spans="1:17">
      <c r="A19" s="526"/>
      <c r="B19" s="526"/>
      <c r="C19" s="526"/>
      <c r="D19" s="526"/>
      <c r="E19" s="526"/>
      <c r="F19" s="188"/>
      <c r="G19" s="331"/>
      <c r="H19" s="331"/>
      <c r="I19" s="331"/>
      <c r="J19" s="331"/>
      <c r="K19" s="331"/>
      <c r="L19" s="331"/>
      <c r="M19" s="331"/>
      <c r="N19" s="331"/>
      <c r="O19" s="331"/>
      <c r="P19" s="332"/>
      <c r="Q19" s="333"/>
    </row>
    <row r="20" spans="1:17">
      <c r="A20" s="1398" t="s">
        <v>273</v>
      </c>
      <c r="B20" s="1398"/>
      <c r="C20" s="1398"/>
      <c r="D20" s="1398"/>
      <c r="E20" s="1398"/>
      <c r="F20" s="1398"/>
      <c r="G20" s="1398"/>
      <c r="H20" s="1398"/>
      <c r="I20" s="1398"/>
      <c r="J20" s="331"/>
      <c r="K20" s="331"/>
      <c r="L20" s="331"/>
      <c r="M20" s="331"/>
      <c r="N20" s="331"/>
      <c r="O20" s="331"/>
      <c r="P20" s="332"/>
      <c r="Q20" s="333"/>
    </row>
    <row r="21" spans="1:17" ht="15" thickBot="1"/>
    <row r="22" spans="1:17" ht="30.75" customHeight="1" thickBot="1">
      <c r="A22" s="1291" t="s">
        <v>30</v>
      </c>
      <c r="B22" s="1292"/>
      <c r="C22" s="1292"/>
      <c r="D22" s="1292"/>
      <c r="E22" s="1292"/>
      <c r="F22" s="1293"/>
      <c r="G22" s="27" t="str">
        <f>CONCATENATE("На 31 декабря ",RIGHT(G2,4)," г.")</f>
        <v>На 31 декабря 2012 г.</v>
      </c>
      <c r="H22" s="523" t="str">
        <f>CONCATENATE("На 31 декабря ",RIGHT(G2,4)-1," г.")</f>
        <v>На 31 декабря 2011 г.</v>
      </c>
      <c r="I22" s="523" t="str">
        <f>CONCATENATE("На 31 декабря ",RIGHT(G2,4)-2," г.")</f>
        <v>На 31 декабря 2010 г.</v>
      </c>
      <c r="J22" s="22"/>
      <c r="K22" s="22"/>
      <c r="L22" s="22"/>
      <c r="M22" s="22"/>
      <c r="N22" s="22"/>
      <c r="O22" s="22"/>
      <c r="P22" s="147"/>
    </row>
    <row r="23" spans="1:17" ht="15" thickBot="1">
      <c r="A23" s="1353">
        <v>1</v>
      </c>
      <c r="B23" s="1354"/>
      <c r="C23" s="1354"/>
      <c r="D23" s="1354"/>
      <c r="E23" s="1354"/>
      <c r="F23" s="1355"/>
      <c r="G23" s="103">
        <v>2</v>
      </c>
      <c r="H23" s="531">
        <v>3</v>
      </c>
      <c r="I23" s="531">
        <v>4</v>
      </c>
      <c r="J23" s="22"/>
      <c r="K23" s="22"/>
      <c r="L23" s="22"/>
      <c r="M23" s="22"/>
      <c r="N23" s="22"/>
      <c r="O23" s="22"/>
      <c r="P23" s="147"/>
    </row>
    <row r="24" spans="1:17" s="7" customFormat="1">
      <c r="A24" s="1420" t="s">
        <v>272</v>
      </c>
      <c r="B24" s="1421"/>
      <c r="C24" s="1421"/>
      <c r="D24" s="1421"/>
      <c r="E24" s="1421"/>
      <c r="F24" s="1422"/>
      <c r="G24" s="55">
        <f t="shared" ref="G24:I24" si="3">SUM(G26:G28)</f>
        <v>0</v>
      </c>
      <c r="H24" s="55">
        <f t="shared" si="3"/>
        <v>0</v>
      </c>
      <c r="I24" s="55">
        <f t="shared" si="3"/>
        <v>0</v>
      </c>
      <c r="J24" s="167"/>
      <c r="K24" s="167"/>
      <c r="L24" s="167"/>
      <c r="M24" s="167"/>
      <c r="N24" s="167"/>
      <c r="O24" s="167"/>
      <c r="P24" s="440"/>
      <c r="Q24" s="359"/>
    </row>
    <row r="25" spans="1:17">
      <c r="A25" s="1375" t="s">
        <v>57</v>
      </c>
      <c r="B25" s="1376"/>
      <c r="C25" s="1376"/>
      <c r="D25" s="1376"/>
      <c r="E25" s="1376"/>
      <c r="F25" s="1377"/>
      <c r="G25" s="186"/>
      <c r="H25" s="189"/>
      <c r="I25" s="189"/>
      <c r="J25" s="22"/>
      <c r="K25" s="22"/>
      <c r="L25" s="22"/>
      <c r="M25" s="22"/>
      <c r="N25" s="22"/>
      <c r="O25" s="22"/>
      <c r="P25" s="147"/>
    </row>
    <row r="26" spans="1:17">
      <c r="A26" s="1426" t="s">
        <v>269</v>
      </c>
      <c r="B26" s="1427"/>
      <c r="C26" s="1427"/>
      <c r="D26" s="1427"/>
      <c r="E26" s="1427"/>
      <c r="F26" s="1428"/>
      <c r="G26" s="117">
        <v>0</v>
      </c>
      <c r="H26" s="200">
        <v>0</v>
      </c>
      <c r="I26" s="200">
        <v>0</v>
      </c>
      <c r="J26" s="22"/>
      <c r="K26" s="22"/>
      <c r="L26" s="22"/>
      <c r="M26" s="22"/>
      <c r="N26" s="22"/>
      <c r="O26" s="22"/>
      <c r="P26" s="147"/>
    </row>
    <row r="27" spans="1:17">
      <c r="A27" s="1423" t="s">
        <v>269</v>
      </c>
      <c r="B27" s="1424"/>
      <c r="C27" s="1424"/>
      <c r="D27" s="1424"/>
      <c r="E27" s="1424"/>
      <c r="F27" s="1425"/>
      <c r="G27" s="194">
        <v>0</v>
      </c>
      <c r="H27" s="334">
        <v>0</v>
      </c>
      <c r="I27" s="334">
        <v>0</v>
      </c>
      <c r="J27" s="22"/>
      <c r="K27" s="22"/>
      <c r="L27" s="22"/>
      <c r="M27" s="22"/>
      <c r="N27" s="22"/>
      <c r="O27" s="22"/>
      <c r="P27" s="147"/>
    </row>
    <row r="28" spans="1:17">
      <c r="A28" s="1423" t="s">
        <v>270</v>
      </c>
      <c r="B28" s="1424"/>
      <c r="C28" s="1424"/>
      <c r="D28" s="1424"/>
      <c r="E28" s="1424"/>
      <c r="F28" s="1425"/>
      <c r="G28" s="194">
        <v>0</v>
      </c>
      <c r="H28" s="334">
        <v>0</v>
      </c>
      <c r="I28" s="334">
        <v>0</v>
      </c>
      <c r="J28" s="22"/>
      <c r="K28" s="22"/>
      <c r="L28" s="22"/>
      <c r="M28" s="22"/>
      <c r="N28" s="22"/>
      <c r="O28" s="22"/>
      <c r="P28" s="147"/>
    </row>
    <row r="29" spans="1:17">
      <c r="A29" s="1193"/>
      <c r="B29" s="1193"/>
      <c r="C29" s="1193"/>
      <c r="D29" s="1193"/>
      <c r="E29" s="1193"/>
      <c r="F29" s="1193"/>
      <c r="G29" s="1193"/>
      <c r="H29" s="1193"/>
      <c r="I29" s="1193"/>
      <c r="J29" s="1193"/>
      <c r="K29" s="1193"/>
      <c r="L29" s="1193"/>
      <c r="M29" s="1193"/>
      <c r="N29" s="1193"/>
      <c r="O29" s="1193"/>
      <c r="P29" s="1193"/>
    </row>
    <row r="30" spans="1:17">
      <c r="A30" s="508"/>
      <c r="B30" s="508"/>
      <c r="C30" s="508"/>
      <c r="D30" s="508"/>
      <c r="E30" s="508"/>
      <c r="F30" s="508"/>
      <c r="G30" s="508"/>
      <c r="H30" s="508"/>
      <c r="I30" s="508"/>
      <c r="J30" s="508"/>
      <c r="K30" s="508"/>
      <c r="L30" s="508"/>
      <c r="M30" s="508"/>
      <c r="N30" s="508"/>
      <c r="O30" s="508"/>
      <c r="P30" s="508"/>
    </row>
    <row r="31" spans="1:17">
      <c r="A31" s="1398" t="s">
        <v>274</v>
      </c>
      <c r="B31" s="1398"/>
      <c r="C31" s="1398"/>
      <c r="D31" s="1398"/>
      <c r="E31" s="1398"/>
      <c r="F31" s="1398"/>
      <c r="G31" s="1398"/>
      <c r="H31" s="1398"/>
      <c r="I31" s="1398"/>
      <c r="J31" s="508"/>
      <c r="K31" s="508"/>
      <c r="L31" s="508"/>
      <c r="M31" s="508"/>
      <c r="N31" s="508"/>
      <c r="O31" s="508"/>
      <c r="P31" s="508"/>
    </row>
    <row r="32" spans="1:17" ht="15" thickBot="1">
      <c r="J32" s="508"/>
      <c r="K32" s="508"/>
      <c r="L32" s="508"/>
      <c r="M32" s="508"/>
      <c r="N32" s="508"/>
      <c r="O32" s="508"/>
      <c r="P32" s="508"/>
    </row>
    <row r="33" spans="1:17" ht="29.4" thickBot="1">
      <c r="A33" s="1291" t="s">
        <v>30</v>
      </c>
      <c r="B33" s="1292"/>
      <c r="C33" s="1292"/>
      <c r="D33" s="1292"/>
      <c r="E33" s="1292"/>
      <c r="F33" s="1293"/>
      <c r="G33" s="27" t="str">
        <f>CONCATENATE("На 31 декабря ",RIGHT(G2,4)," г.")</f>
        <v>На 31 декабря 2012 г.</v>
      </c>
      <c r="H33" s="523" t="str">
        <f>CONCATENATE("На 31 декабря ",RIGHT(G2,4)-1," г.")</f>
        <v>На 31 декабря 2011 г.</v>
      </c>
      <c r="I33" s="523" t="str">
        <f>CONCATENATE("На 31 декабря ",RIGHT(G2,4)-2," г.")</f>
        <v>На 31 декабря 2010 г.</v>
      </c>
      <c r="J33" s="508"/>
      <c r="K33" s="508"/>
      <c r="L33" s="508"/>
      <c r="M33" s="508"/>
      <c r="N33" s="508"/>
      <c r="O33" s="508"/>
      <c r="P33" s="508"/>
    </row>
    <row r="34" spans="1:17" ht="15" thickBot="1">
      <c r="A34" s="1353">
        <v>1</v>
      </c>
      <c r="B34" s="1354"/>
      <c r="C34" s="1354"/>
      <c r="D34" s="1354"/>
      <c r="E34" s="1354"/>
      <c r="F34" s="1355"/>
      <c r="G34" s="103">
        <v>2</v>
      </c>
      <c r="H34" s="531">
        <v>3</v>
      </c>
      <c r="I34" s="531">
        <v>4</v>
      </c>
      <c r="J34" s="508"/>
      <c r="K34" s="508"/>
      <c r="L34" s="508"/>
      <c r="M34" s="508"/>
      <c r="N34" s="508"/>
      <c r="O34" s="508"/>
      <c r="P34" s="508"/>
    </row>
    <row r="35" spans="1:17" s="7" customFormat="1">
      <c r="A35" s="1420" t="s">
        <v>272</v>
      </c>
      <c r="B35" s="1421"/>
      <c r="C35" s="1421"/>
      <c r="D35" s="1421"/>
      <c r="E35" s="1421"/>
      <c r="F35" s="1422"/>
      <c r="G35" s="55">
        <f t="shared" ref="G35:I35" si="4">SUM(G37:G39)</f>
        <v>0</v>
      </c>
      <c r="H35" s="55">
        <f t="shared" si="4"/>
        <v>0</v>
      </c>
      <c r="I35" s="55">
        <f t="shared" si="4"/>
        <v>0</v>
      </c>
      <c r="J35" s="543"/>
      <c r="K35" s="543"/>
      <c r="L35" s="543"/>
      <c r="M35" s="543"/>
      <c r="N35" s="543"/>
      <c r="O35" s="543"/>
      <c r="P35" s="543"/>
      <c r="Q35" s="359"/>
    </row>
    <row r="36" spans="1:17">
      <c r="A36" s="1375" t="s">
        <v>57</v>
      </c>
      <c r="B36" s="1376"/>
      <c r="C36" s="1376"/>
      <c r="D36" s="1376"/>
      <c r="E36" s="1376"/>
      <c r="F36" s="1377"/>
      <c r="G36" s="186"/>
      <c r="H36" s="189"/>
      <c r="I36" s="189"/>
    </row>
    <row r="37" spans="1:17">
      <c r="A37" s="1426" t="s">
        <v>269</v>
      </c>
      <c r="B37" s="1427"/>
      <c r="C37" s="1427"/>
      <c r="D37" s="1427"/>
      <c r="E37" s="1427"/>
      <c r="F37" s="1428"/>
      <c r="G37" s="117">
        <v>0</v>
      </c>
      <c r="H37" s="200">
        <v>0</v>
      </c>
      <c r="I37" s="200">
        <v>0</v>
      </c>
      <c r="J37" s="59"/>
      <c r="K37" s="59"/>
      <c r="L37" s="59"/>
      <c r="M37" s="59"/>
      <c r="N37" s="59"/>
      <c r="O37" s="59"/>
      <c r="P37" s="192"/>
    </row>
    <row r="38" spans="1:17">
      <c r="A38" s="1423" t="s">
        <v>269</v>
      </c>
      <c r="B38" s="1424"/>
      <c r="C38" s="1424"/>
      <c r="D38" s="1424"/>
      <c r="E38" s="1424"/>
      <c r="F38" s="1425"/>
      <c r="G38" s="194">
        <v>0</v>
      </c>
      <c r="H38" s="334">
        <v>0</v>
      </c>
      <c r="I38" s="334">
        <v>0</v>
      </c>
      <c r="J38" s="59"/>
      <c r="K38" s="59"/>
      <c r="L38" s="59"/>
      <c r="M38" s="59"/>
      <c r="N38" s="59"/>
      <c r="O38" s="59"/>
      <c r="P38" s="192"/>
    </row>
    <row r="39" spans="1:17">
      <c r="A39" s="1423" t="s">
        <v>270</v>
      </c>
      <c r="B39" s="1424"/>
      <c r="C39" s="1424"/>
      <c r="D39" s="1424"/>
      <c r="E39" s="1424"/>
      <c r="F39" s="1425"/>
      <c r="G39" s="194">
        <v>0</v>
      </c>
      <c r="H39" s="334">
        <v>0</v>
      </c>
      <c r="I39" s="334">
        <v>0</v>
      </c>
      <c r="J39" s="59"/>
      <c r="K39" s="59"/>
      <c r="L39" s="59"/>
      <c r="M39" s="59"/>
      <c r="N39" s="59"/>
      <c r="O39" s="59"/>
      <c r="P39" s="192"/>
    </row>
    <row r="40" spans="1:17">
      <c r="A40" s="190"/>
      <c r="B40" s="165"/>
      <c r="C40" s="59"/>
      <c r="D40" s="59"/>
      <c r="E40" s="191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192"/>
    </row>
    <row r="41" spans="1:17" ht="15" thickBot="1">
      <c r="A41" s="1419" t="s">
        <v>275</v>
      </c>
      <c r="B41" s="1419"/>
      <c r="C41" s="1419"/>
      <c r="D41" s="1419"/>
      <c r="E41" s="1419"/>
      <c r="F41" s="1419"/>
      <c r="G41" s="1419"/>
      <c r="H41" s="1419"/>
      <c r="I41" s="1419"/>
      <c r="J41" s="1419"/>
      <c r="K41" s="1419"/>
      <c r="L41" s="1419"/>
      <c r="M41" s="1419"/>
      <c r="N41" s="1419"/>
      <c r="O41" s="1325"/>
      <c r="P41" s="1325"/>
    </row>
    <row r="42" spans="1:17" ht="15.75" customHeight="1" thickBot="1">
      <c r="A42" s="1378" t="s">
        <v>30</v>
      </c>
      <c r="B42" s="1378"/>
      <c r="C42" s="1378"/>
      <c r="D42" s="1378"/>
      <c r="E42" s="1378"/>
      <c r="F42" s="1378" t="s">
        <v>122</v>
      </c>
      <c r="G42" s="1378" t="s">
        <v>109</v>
      </c>
      <c r="H42" s="1378"/>
      <c r="I42" s="1438" t="s">
        <v>265</v>
      </c>
      <c r="J42" s="1439"/>
      <c r="K42" s="1439"/>
      <c r="L42" s="1440"/>
      <c r="M42" s="1168" t="s">
        <v>266</v>
      </c>
      <c r="N42" s="1401"/>
      <c r="O42" s="337"/>
      <c r="Q42" s="4"/>
    </row>
    <row r="43" spans="1:17" ht="15.75" customHeight="1" thickBot="1">
      <c r="A43" s="1378"/>
      <c r="B43" s="1378"/>
      <c r="C43" s="1378"/>
      <c r="D43" s="1378"/>
      <c r="E43" s="1378"/>
      <c r="F43" s="1378"/>
      <c r="G43" s="1378"/>
      <c r="H43" s="1378"/>
      <c r="I43" s="1378" t="s">
        <v>277</v>
      </c>
      <c r="J43" s="1378" t="s">
        <v>56</v>
      </c>
      <c r="K43" s="1378"/>
      <c r="L43" s="1378" t="s">
        <v>279</v>
      </c>
      <c r="M43" s="1409"/>
      <c r="N43" s="1411"/>
      <c r="O43" s="337"/>
      <c r="Q43" s="4"/>
    </row>
    <row r="44" spans="1:17" ht="58.2" thickBot="1">
      <c r="A44" s="1378"/>
      <c r="B44" s="1378"/>
      <c r="C44" s="1378"/>
      <c r="D44" s="1378"/>
      <c r="E44" s="1378"/>
      <c r="F44" s="1378"/>
      <c r="G44" s="27" t="s">
        <v>260</v>
      </c>
      <c r="H44" s="27" t="s">
        <v>276</v>
      </c>
      <c r="I44" s="1378"/>
      <c r="J44" s="27" t="s">
        <v>260</v>
      </c>
      <c r="K44" s="27" t="s">
        <v>278</v>
      </c>
      <c r="L44" s="1378"/>
      <c r="M44" s="27" t="s">
        <v>260</v>
      </c>
      <c r="N44" s="538" t="s">
        <v>278</v>
      </c>
      <c r="O44" s="338"/>
      <c r="Q44" s="4"/>
    </row>
    <row r="45" spans="1:17" ht="15" thickBot="1">
      <c r="A45" s="181">
        <v>1</v>
      </c>
      <c r="B45" s="182"/>
      <c r="C45" s="182"/>
      <c r="D45" s="182"/>
      <c r="E45" s="183"/>
      <c r="F45" s="171">
        <v>2</v>
      </c>
      <c r="G45" s="171">
        <v>3</v>
      </c>
      <c r="H45" s="184">
        <v>4</v>
      </c>
      <c r="I45" s="171">
        <v>5</v>
      </c>
      <c r="J45" s="184">
        <v>6</v>
      </c>
      <c r="K45" s="171">
        <v>7</v>
      </c>
      <c r="L45" s="184">
        <v>8</v>
      </c>
      <c r="M45" s="171">
        <v>9</v>
      </c>
      <c r="N45" s="171">
        <v>10</v>
      </c>
      <c r="O45" s="338"/>
      <c r="Q45" s="4"/>
    </row>
    <row r="46" spans="1:17">
      <c r="A46" s="1379" t="s">
        <v>280</v>
      </c>
      <c r="B46" s="1380"/>
      <c r="C46" s="1380"/>
      <c r="D46" s="1380"/>
      <c r="E46" s="1381"/>
      <c r="F46" s="193" t="str">
        <f>CONCATENATE("за ",RIGHT(G2,4)," г.")</f>
        <v>за 2012 г.</v>
      </c>
      <c r="G46" s="324">
        <f t="shared" ref="G46:N47" si="5">SUMIFS(G$49:G$52,$F$49:$F$52,$F46)</f>
        <v>0</v>
      </c>
      <c r="H46" s="324">
        <f t="shared" si="5"/>
        <v>0</v>
      </c>
      <c r="I46" s="324">
        <f t="shared" si="5"/>
        <v>0</v>
      </c>
      <c r="J46" s="324">
        <f t="shared" si="5"/>
        <v>0</v>
      </c>
      <c r="K46" s="324">
        <f>SUMIFS(K$49:K$52,$F$49:$F$52,$F46)</f>
        <v>0</v>
      </c>
      <c r="L46" s="324">
        <f t="shared" si="5"/>
        <v>0</v>
      </c>
      <c r="M46" s="324">
        <f t="shared" si="5"/>
        <v>0</v>
      </c>
      <c r="N46" s="324">
        <f t="shared" si="5"/>
        <v>0</v>
      </c>
      <c r="O46" s="339"/>
      <c r="Q46" s="4"/>
    </row>
    <row r="47" spans="1:17">
      <c r="A47" s="1382"/>
      <c r="B47" s="1383"/>
      <c r="C47" s="1383"/>
      <c r="D47" s="1383"/>
      <c r="E47" s="1384"/>
      <c r="F47" s="155" t="str">
        <f>CONCATENATE("за ",RIGHT(G2,4)-1," г.")</f>
        <v>за 2011 г.</v>
      </c>
      <c r="G47" s="129">
        <f t="shared" si="5"/>
        <v>0</v>
      </c>
      <c r="H47" s="129">
        <f t="shared" si="5"/>
        <v>0</v>
      </c>
      <c r="I47" s="129">
        <f t="shared" si="5"/>
        <v>0</v>
      </c>
      <c r="J47" s="129">
        <f t="shared" si="5"/>
        <v>0</v>
      </c>
      <c r="K47" s="129">
        <f t="shared" si="5"/>
        <v>0</v>
      </c>
      <c r="L47" s="129">
        <f t="shared" si="5"/>
        <v>0</v>
      </c>
      <c r="M47" s="129">
        <f t="shared" si="5"/>
        <v>0</v>
      </c>
      <c r="N47" s="129">
        <f t="shared" si="5"/>
        <v>0</v>
      </c>
      <c r="O47" s="336"/>
      <c r="Q47" s="4"/>
    </row>
    <row r="48" spans="1:17">
      <c r="A48" s="539" t="s">
        <v>268</v>
      </c>
      <c r="B48" s="545"/>
      <c r="C48" s="545"/>
      <c r="D48" s="545"/>
      <c r="E48" s="546"/>
      <c r="F48" s="161"/>
      <c r="G48" s="53"/>
      <c r="H48" s="521"/>
      <c r="I48" s="53"/>
      <c r="J48" s="53"/>
      <c r="K48" s="521"/>
      <c r="L48" s="521"/>
      <c r="M48" s="131"/>
      <c r="N48" s="330"/>
      <c r="O48" s="339"/>
      <c r="Q48" s="4"/>
    </row>
    <row r="49" spans="1:17">
      <c r="A49" s="1318" t="s">
        <v>281</v>
      </c>
      <c r="B49" s="1319"/>
      <c r="C49" s="1319"/>
      <c r="D49" s="1319"/>
      <c r="E49" s="1320"/>
      <c r="F49" s="827" t="str">
        <f t="shared" ref="F49:F51" si="6">CONCATENATE("за ",RIGHT($G$2,4)," г.")</f>
        <v>за 2012 г.</v>
      </c>
      <c r="G49" s="316">
        <v>0</v>
      </c>
      <c r="H49" s="62">
        <v>0</v>
      </c>
      <c r="I49" s="316">
        <v>0</v>
      </c>
      <c r="J49" s="62">
        <v>0</v>
      </c>
      <c r="K49" s="267">
        <v>0</v>
      </c>
      <c r="L49" s="62">
        <v>0</v>
      </c>
      <c r="M49" s="313">
        <f>G49+I49+J49</f>
        <v>0</v>
      </c>
      <c r="N49" s="353">
        <f>H49+K49+L49</f>
        <v>0</v>
      </c>
      <c r="O49" s="339"/>
      <c r="Q49" s="4"/>
    </row>
    <row r="50" spans="1:17">
      <c r="A50" s="1321"/>
      <c r="B50" s="1322"/>
      <c r="C50" s="1322"/>
      <c r="D50" s="1322"/>
      <c r="E50" s="1323"/>
      <c r="F50" s="827" t="str">
        <f t="shared" ref="F50:F52" si="7">CONCATENATE("за ",RIGHT($G$2,4)-1," г.")</f>
        <v>за 2011 г.</v>
      </c>
      <c r="G50" s="316">
        <v>0</v>
      </c>
      <c r="H50" s="62">
        <v>0</v>
      </c>
      <c r="I50" s="316">
        <v>0</v>
      </c>
      <c r="J50" s="62">
        <v>0</v>
      </c>
      <c r="K50" s="316">
        <v>0</v>
      </c>
      <c r="L50" s="62">
        <v>0</v>
      </c>
      <c r="M50" s="313">
        <f>G50+I50+J50</f>
        <v>0</v>
      </c>
      <c r="N50" s="353">
        <f>H50+K50+L50</f>
        <v>0</v>
      </c>
      <c r="O50" s="336"/>
      <c r="Q50" s="4"/>
    </row>
    <row r="51" spans="1:17">
      <c r="A51" s="1405" t="s">
        <v>281</v>
      </c>
      <c r="B51" s="1406"/>
      <c r="C51" s="1406"/>
      <c r="D51" s="1406"/>
      <c r="E51" s="1407"/>
      <c r="F51" s="827" t="str">
        <f t="shared" si="6"/>
        <v>за 2012 г.</v>
      </c>
      <c r="G51" s="328">
        <v>0</v>
      </c>
      <c r="H51" s="62">
        <v>0</v>
      </c>
      <c r="I51" s="328">
        <v>0</v>
      </c>
      <c r="J51" s="62">
        <v>0</v>
      </c>
      <c r="K51" s="328">
        <v>0</v>
      </c>
      <c r="L51" s="62">
        <v>0</v>
      </c>
      <c r="M51" s="313">
        <f>G51+I51+J51</f>
        <v>0</v>
      </c>
      <c r="N51" s="353">
        <f>H51+K51+L51</f>
        <v>0</v>
      </c>
      <c r="O51" s="336"/>
      <c r="Q51" s="4"/>
    </row>
    <row r="52" spans="1:17">
      <c r="A52" s="1321"/>
      <c r="B52" s="1322"/>
      <c r="C52" s="1322"/>
      <c r="D52" s="1322"/>
      <c r="E52" s="1323"/>
      <c r="F52" s="827" t="str">
        <f t="shared" si="7"/>
        <v>за 2011 г.</v>
      </c>
      <c r="G52" s="327">
        <v>0</v>
      </c>
      <c r="H52" s="62">
        <v>0</v>
      </c>
      <c r="I52" s="327">
        <v>0</v>
      </c>
      <c r="J52" s="62">
        <v>0</v>
      </c>
      <c r="K52" s="327">
        <v>0</v>
      </c>
      <c r="L52" s="62">
        <v>0</v>
      </c>
      <c r="M52" s="313">
        <f>G52+I52+J52</f>
        <v>0</v>
      </c>
      <c r="N52" s="353">
        <f>H52+K52+L52</f>
        <v>0</v>
      </c>
      <c r="O52" s="336"/>
      <c r="Q52" s="4"/>
    </row>
    <row r="53" spans="1:17" ht="15" thickBot="1">
      <c r="A53" s="1368" t="s">
        <v>270</v>
      </c>
      <c r="B53" s="1369"/>
      <c r="C53" s="1369"/>
      <c r="D53" s="1369"/>
      <c r="E53" s="1391"/>
      <c r="F53" s="187"/>
      <c r="G53" s="325"/>
      <c r="H53" s="325"/>
      <c r="I53" s="325"/>
      <c r="J53" s="325"/>
      <c r="K53" s="325"/>
      <c r="L53" s="325"/>
      <c r="M53" s="318"/>
      <c r="N53" s="326"/>
      <c r="O53" s="336"/>
      <c r="Q53" s="4"/>
    </row>
    <row r="54" spans="1:17">
      <c r="A54" s="190"/>
      <c r="B54" s="165"/>
      <c r="C54" s="59"/>
      <c r="D54" s="59"/>
      <c r="E54" s="191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192"/>
    </row>
    <row r="55" spans="1:17">
      <c r="A55" s="1408" t="s">
        <v>282</v>
      </c>
      <c r="B55" s="1408"/>
      <c r="C55" s="1408"/>
      <c r="D55" s="1408"/>
      <c r="E55" s="1408"/>
      <c r="F55" s="1408"/>
      <c r="G55" s="1408"/>
      <c r="H55" s="1408"/>
      <c r="I55" s="1408"/>
      <c r="J55" s="1408"/>
      <c r="K55" s="1408"/>
      <c r="L55" s="59"/>
      <c r="M55" s="59"/>
      <c r="N55" s="59"/>
      <c r="O55" s="59"/>
      <c r="P55" s="192"/>
    </row>
    <row r="56" spans="1:17" ht="15" thickBot="1">
      <c r="A56" s="190"/>
      <c r="B56" s="165"/>
      <c r="C56" s="59"/>
      <c r="D56" s="59"/>
      <c r="E56" s="191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192"/>
    </row>
    <row r="57" spans="1:17" ht="30.75" customHeight="1" thickBot="1">
      <c r="A57" s="1168" t="s">
        <v>30</v>
      </c>
      <c r="B57" s="1400"/>
      <c r="C57" s="1400"/>
      <c r="D57" s="1400"/>
      <c r="E57" s="1401"/>
      <c r="F57" s="1166" t="s">
        <v>122</v>
      </c>
      <c r="G57" s="1362" t="s">
        <v>109</v>
      </c>
      <c r="H57" s="1166" t="s">
        <v>265</v>
      </c>
      <c r="I57" s="1166"/>
      <c r="J57" s="1166"/>
      <c r="K57" s="1362" t="s">
        <v>266</v>
      </c>
      <c r="L57" s="340"/>
      <c r="M57" s="6"/>
      <c r="N57" s="59"/>
      <c r="O57" s="59"/>
      <c r="P57" s="192"/>
    </row>
    <row r="58" spans="1:17" ht="72.599999999999994" thickBot="1">
      <c r="A58" s="1409"/>
      <c r="B58" s="1410"/>
      <c r="C58" s="1410"/>
      <c r="D58" s="1410"/>
      <c r="E58" s="1411"/>
      <c r="F58" s="1167"/>
      <c r="G58" s="1364"/>
      <c r="H58" s="538" t="s">
        <v>283</v>
      </c>
      <c r="I58" s="538" t="s">
        <v>284</v>
      </c>
      <c r="J58" s="538" t="s">
        <v>285</v>
      </c>
      <c r="K58" s="1364"/>
      <c r="L58" s="340"/>
      <c r="M58" s="6"/>
      <c r="N58" s="6"/>
      <c r="O58" s="6"/>
      <c r="P58" s="6"/>
      <c r="Q58" s="6"/>
    </row>
    <row r="59" spans="1:17" ht="15" thickBot="1">
      <c r="A59" s="181">
        <v>1</v>
      </c>
      <c r="B59" s="182"/>
      <c r="C59" s="182"/>
      <c r="D59" s="182"/>
      <c r="E59" s="183"/>
      <c r="F59" s="171">
        <v>2</v>
      </c>
      <c r="G59" s="103">
        <v>3</v>
      </c>
      <c r="H59" s="103">
        <v>4</v>
      </c>
      <c r="I59" s="103">
        <v>5</v>
      </c>
      <c r="J59" s="103">
        <v>6</v>
      </c>
      <c r="K59" s="103">
        <v>7</v>
      </c>
      <c r="L59" s="341"/>
      <c r="M59" s="59"/>
      <c r="N59" s="59"/>
      <c r="O59" s="59"/>
      <c r="P59" s="192"/>
    </row>
    <row r="60" spans="1:17">
      <c r="A60" s="1429" t="s">
        <v>286</v>
      </c>
      <c r="B60" s="1430"/>
      <c r="C60" s="1430"/>
      <c r="D60" s="1430"/>
      <c r="E60" s="1431"/>
      <c r="F60" s="193" t="str">
        <f>CONCATENATE("за ",RIGHT(G2,4)," г.")</f>
        <v>за 2012 г.</v>
      </c>
      <c r="G60" s="343">
        <f t="shared" ref="G60:K61" si="8">SUMIFS(G$63:G$66,$F$63:$F$66,$F60)</f>
        <v>0</v>
      </c>
      <c r="H60" s="343">
        <f t="shared" si="8"/>
        <v>0</v>
      </c>
      <c r="I60" s="343">
        <f t="shared" si="8"/>
        <v>0</v>
      </c>
      <c r="J60" s="343">
        <f t="shared" si="8"/>
        <v>0</v>
      </c>
      <c r="K60" s="343">
        <f t="shared" si="8"/>
        <v>0</v>
      </c>
      <c r="L60" s="341"/>
      <c r="M60" s="59"/>
      <c r="N60" s="59"/>
      <c r="O60" s="59"/>
      <c r="P60" s="192"/>
    </row>
    <row r="61" spans="1:17">
      <c r="A61" s="1432"/>
      <c r="B61" s="1433"/>
      <c r="C61" s="1433"/>
      <c r="D61" s="1433"/>
      <c r="E61" s="1434"/>
      <c r="F61" s="155" t="str">
        <f>CONCATENATE("за ",RIGHT(G2,4)-1," г.")</f>
        <v>за 2011 г.</v>
      </c>
      <c r="G61" s="344">
        <f t="shared" si="8"/>
        <v>0</v>
      </c>
      <c r="H61" s="344">
        <f t="shared" si="8"/>
        <v>0</v>
      </c>
      <c r="I61" s="344">
        <f t="shared" si="8"/>
        <v>0</v>
      </c>
      <c r="J61" s="344">
        <f t="shared" si="8"/>
        <v>0</v>
      </c>
      <c r="K61" s="344">
        <f t="shared" si="8"/>
        <v>0</v>
      </c>
      <c r="L61" s="341"/>
      <c r="M61" s="59"/>
      <c r="N61" s="59"/>
      <c r="O61" s="59"/>
      <c r="P61" s="192"/>
    </row>
    <row r="62" spans="1:17">
      <c r="A62" s="539" t="s">
        <v>268</v>
      </c>
      <c r="B62" s="545"/>
      <c r="C62" s="545"/>
      <c r="D62" s="545"/>
      <c r="E62" s="546"/>
      <c r="F62" s="161"/>
      <c r="G62" s="345"/>
      <c r="H62" s="345"/>
      <c r="I62" s="345"/>
      <c r="J62" s="345"/>
      <c r="K62" s="345"/>
      <c r="L62" s="341"/>
      <c r="M62" s="59"/>
      <c r="N62" s="59"/>
      <c r="O62" s="59"/>
      <c r="P62" s="192"/>
    </row>
    <row r="63" spans="1:17">
      <c r="A63" s="1318" t="s">
        <v>281</v>
      </c>
      <c r="B63" s="1319"/>
      <c r="C63" s="1319"/>
      <c r="D63" s="1319"/>
      <c r="E63" s="1320"/>
      <c r="F63" s="827" t="str">
        <f t="shared" ref="F63:F65" si="9">CONCATENATE("за ",RIGHT($G$2,4)," г.")</f>
        <v>за 2012 г.</v>
      </c>
      <c r="G63" s="347">
        <v>0</v>
      </c>
      <c r="H63" s="347">
        <v>0</v>
      </c>
      <c r="I63" s="346">
        <v>0</v>
      </c>
      <c r="J63" s="346">
        <v>0</v>
      </c>
      <c r="K63" s="343">
        <f>G63+H63+I63+J63</f>
        <v>0</v>
      </c>
      <c r="L63" s="341"/>
      <c r="M63" s="59"/>
      <c r="N63" s="59"/>
      <c r="O63" s="59"/>
      <c r="P63" s="192"/>
    </row>
    <row r="64" spans="1:17">
      <c r="A64" s="1321"/>
      <c r="B64" s="1322"/>
      <c r="C64" s="1322"/>
      <c r="D64" s="1322"/>
      <c r="E64" s="1323"/>
      <c r="F64" s="827" t="str">
        <f t="shared" ref="F64:F66" si="10">CONCATENATE("за ",RIGHT($G$2,4)-1," г.")</f>
        <v>за 2011 г.</v>
      </c>
      <c r="G64" s="348">
        <v>0</v>
      </c>
      <c r="H64" s="348">
        <v>0</v>
      </c>
      <c r="I64" s="346">
        <v>0</v>
      </c>
      <c r="J64" s="346">
        <v>0</v>
      </c>
      <c r="K64" s="343">
        <f>G64+H64+I64+J64</f>
        <v>0</v>
      </c>
      <c r="L64" s="341"/>
      <c r="M64" s="59"/>
      <c r="N64" s="59"/>
      <c r="O64" s="59"/>
      <c r="P64" s="192"/>
    </row>
    <row r="65" spans="1:17">
      <c r="A65" s="1405" t="s">
        <v>281</v>
      </c>
      <c r="B65" s="1406"/>
      <c r="C65" s="1406"/>
      <c r="D65" s="1406"/>
      <c r="E65" s="1407"/>
      <c r="F65" s="827" t="str">
        <f t="shared" si="9"/>
        <v>за 2012 г.</v>
      </c>
      <c r="G65" s="348">
        <v>0</v>
      </c>
      <c r="H65" s="348">
        <v>0</v>
      </c>
      <c r="I65" s="346">
        <v>0</v>
      </c>
      <c r="J65" s="346">
        <v>0</v>
      </c>
      <c r="K65" s="343">
        <f>G65+H65+I65+J65</f>
        <v>0</v>
      </c>
      <c r="L65" s="341"/>
      <c r="M65" s="59"/>
      <c r="N65" s="59"/>
      <c r="O65" s="59"/>
      <c r="P65" s="192"/>
    </row>
    <row r="66" spans="1:17">
      <c r="A66" s="1321"/>
      <c r="B66" s="1322"/>
      <c r="C66" s="1322"/>
      <c r="D66" s="1322"/>
      <c r="E66" s="1323"/>
      <c r="F66" s="827" t="str">
        <f t="shared" si="10"/>
        <v>за 2011 г.</v>
      </c>
      <c r="G66" s="348">
        <v>0</v>
      </c>
      <c r="H66" s="348">
        <v>0</v>
      </c>
      <c r="I66" s="346">
        <v>0</v>
      </c>
      <c r="J66" s="346">
        <v>0</v>
      </c>
      <c r="K66" s="343">
        <f>G66+H66+I66+J66</f>
        <v>0</v>
      </c>
      <c r="L66" s="341"/>
      <c r="M66" s="59"/>
      <c r="N66" s="59"/>
      <c r="O66" s="59"/>
      <c r="P66" s="192"/>
    </row>
    <row r="67" spans="1:17">
      <c r="A67" s="1139" t="s">
        <v>270</v>
      </c>
      <c r="B67" s="1140"/>
      <c r="C67" s="1140"/>
      <c r="D67" s="1140"/>
      <c r="E67" s="1141"/>
      <c r="F67" s="155"/>
      <c r="G67" s="345"/>
      <c r="H67" s="345"/>
      <c r="I67" s="345"/>
      <c r="J67" s="345"/>
      <c r="K67" s="343"/>
      <c r="L67" s="341"/>
      <c r="M67" s="59"/>
      <c r="N67" s="59"/>
      <c r="O67" s="59"/>
      <c r="P67" s="192"/>
    </row>
    <row r="68" spans="1:17">
      <c r="A68" s="1435" t="s">
        <v>287</v>
      </c>
      <c r="B68" s="1436"/>
      <c r="C68" s="1436"/>
      <c r="D68" s="1436"/>
      <c r="E68" s="1437"/>
      <c r="F68" s="160" t="str">
        <f>CONCATENATE("за ",RIGHT(G2,4)," г.")</f>
        <v>за 2012 г.</v>
      </c>
      <c r="G68" s="345">
        <f t="shared" ref="G68:K69" si="11">SUMIFS(G$71:G$74,$F$71:$F$74,$F68)</f>
        <v>0</v>
      </c>
      <c r="H68" s="345">
        <f t="shared" si="11"/>
        <v>0</v>
      </c>
      <c r="I68" s="345">
        <f t="shared" si="11"/>
        <v>0</v>
      </c>
      <c r="J68" s="345">
        <f t="shared" si="11"/>
        <v>0</v>
      </c>
      <c r="K68" s="343">
        <f t="shared" si="11"/>
        <v>0</v>
      </c>
      <c r="L68" s="341"/>
      <c r="M68" s="59"/>
      <c r="N68" s="59"/>
      <c r="O68" s="59"/>
      <c r="P68" s="192"/>
    </row>
    <row r="69" spans="1:17" ht="30.75" customHeight="1">
      <c r="A69" s="1432"/>
      <c r="B69" s="1433"/>
      <c r="C69" s="1433"/>
      <c r="D69" s="1433"/>
      <c r="E69" s="1434"/>
      <c r="F69" s="155" t="str">
        <f>CONCATENATE("за ",RIGHT(G2,4)-1," г.")</f>
        <v>за 2011 г.</v>
      </c>
      <c r="G69" s="345">
        <f t="shared" si="11"/>
        <v>0</v>
      </c>
      <c r="H69" s="345">
        <f t="shared" si="11"/>
        <v>0</v>
      </c>
      <c r="I69" s="345">
        <f t="shared" si="11"/>
        <v>0</v>
      </c>
      <c r="J69" s="345">
        <f t="shared" si="11"/>
        <v>0</v>
      </c>
      <c r="K69" s="343">
        <f>SUMIFS(K$71:K$74,$F$71:$F$74,$F69)</f>
        <v>0</v>
      </c>
      <c r="L69" s="341"/>
      <c r="M69" s="59"/>
      <c r="N69" s="59"/>
      <c r="O69" s="59"/>
      <c r="P69" s="192"/>
    </row>
    <row r="70" spans="1:17">
      <c r="A70" s="539" t="s">
        <v>268</v>
      </c>
      <c r="B70" s="545"/>
      <c r="C70" s="545"/>
      <c r="D70" s="545"/>
      <c r="E70" s="546"/>
      <c r="F70" s="161"/>
      <c r="G70" s="345"/>
      <c r="H70" s="345"/>
      <c r="I70" s="345"/>
      <c r="J70" s="345"/>
      <c r="K70" s="345"/>
      <c r="L70" s="341"/>
      <c r="M70" s="59"/>
      <c r="N70" s="59"/>
      <c r="O70" s="59"/>
      <c r="P70" s="192"/>
    </row>
    <row r="71" spans="1:17">
      <c r="A71" s="1318" t="s">
        <v>281</v>
      </c>
      <c r="B71" s="1319"/>
      <c r="C71" s="1319"/>
      <c r="D71" s="1319"/>
      <c r="E71" s="1320"/>
      <c r="F71" s="827" t="str">
        <f t="shared" ref="F71:F73" si="12">CONCATENATE("за ",RIGHT($G$2,4)," г.")</f>
        <v>за 2012 г.</v>
      </c>
      <c r="G71" s="349">
        <v>0</v>
      </c>
      <c r="H71" s="349">
        <v>0</v>
      </c>
      <c r="I71" s="346">
        <v>0</v>
      </c>
      <c r="J71" s="346">
        <v>0</v>
      </c>
      <c r="K71" s="343">
        <f>G71+H71+I71+J71</f>
        <v>0</v>
      </c>
      <c r="L71" s="341"/>
      <c r="M71" s="59"/>
      <c r="N71" s="59"/>
      <c r="O71" s="59"/>
      <c r="P71" s="192"/>
    </row>
    <row r="72" spans="1:17">
      <c r="A72" s="1321"/>
      <c r="B72" s="1322"/>
      <c r="C72" s="1322"/>
      <c r="D72" s="1322"/>
      <c r="E72" s="1323"/>
      <c r="F72" s="827" t="str">
        <f t="shared" ref="F72:F74" si="13">CONCATENATE("за ",RIGHT($G$2,4)-1," г.")</f>
        <v>за 2011 г.</v>
      </c>
      <c r="G72" s="350">
        <v>0</v>
      </c>
      <c r="H72" s="350">
        <v>0</v>
      </c>
      <c r="I72" s="346">
        <v>0</v>
      </c>
      <c r="J72" s="346">
        <v>0</v>
      </c>
      <c r="K72" s="343">
        <f>G72+H72+I72+J72</f>
        <v>0</v>
      </c>
      <c r="L72" s="341"/>
      <c r="M72" s="59"/>
      <c r="N72" s="59"/>
      <c r="O72" s="59"/>
      <c r="P72" s="192"/>
    </row>
    <row r="73" spans="1:17">
      <c r="A73" s="1405" t="s">
        <v>281</v>
      </c>
      <c r="B73" s="1406"/>
      <c r="C73" s="1406"/>
      <c r="D73" s="1406"/>
      <c r="E73" s="1407"/>
      <c r="F73" s="827" t="str">
        <f t="shared" si="12"/>
        <v>за 2012 г.</v>
      </c>
      <c r="G73" s="350">
        <v>0</v>
      </c>
      <c r="H73" s="350">
        <v>0</v>
      </c>
      <c r="I73" s="346">
        <v>0</v>
      </c>
      <c r="J73" s="346">
        <v>0</v>
      </c>
      <c r="K73" s="343">
        <f>G73+H73+I73+J73</f>
        <v>0</v>
      </c>
      <c r="L73" s="341"/>
      <c r="M73" s="59"/>
      <c r="N73" s="59"/>
      <c r="O73" s="59"/>
      <c r="P73" s="192"/>
    </row>
    <row r="74" spans="1:17">
      <c r="A74" s="1321"/>
      <c r="B74" s="1322"/>
      <c r="C74" s="1322"/>
      <c r="D74" s="1322"/>
      <c r="E74" s="1323"/>
      <c r="F74" s="827" t="str">
        <f t="shared" si="13"/>
        <v>за 2011 г.</v>
      </c>
      <c r="G74" s="350">
        <v>0</v>
      </c>
      <c r="H74" s="350">
        <v>0</v>
      </c>
      <c r="I74" s="346">
        <v>0</v>
      </c>
      <c r="J74" s="346">
        <v>0</v>
      </c>
      <c r="K74" s="343">
        <f>G74+H74+I74+J74</f>
        <v>0</v>
      </c>
      <c r="L74" s="341"/>
      <c r="M74" s="59"/>
      <c r="N74" s="59"/>
      <c r="O74" s="59"/>
      <c r="P74" s="192"/>
    </row>
    <row r="75" spans="1:17" ht="15" thickBot="1">
      <c r="A75" s="1368" t="s">
        <v>270</v>
      </c>
      <c r="B75" s="1369"/>
      <c r="C75" s="1369"/>
      <c r="D75" s="1369"/>
      <c r="E75" s="1391"/>
      <c r="F75" s="187"/>
      <c r="G75" s="342"/>
      <c r="H75" s="342"/>
      <c r="I75" s="342"/>
      <c r="J75" s="342"/>
      <c r="K75" s="342"/>
      <c r="L75" s="341"/>
      <c r="M75" s="59"/>
      <c r="N75" s="59"/>
      <c r="O75" s="59"/>
      <c r="P75" s="192"/>
    </row>
    <row r="76" spans="1:17">
      <c r="A76" s="190"/>
      <c r="B76" s="165"/>
      <c r="C76" s="59"/>
      <c r="D76" s="59"/>
      <c r="E76" s="191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192"/>
    </row>
    <row r="77" spans="1:17">
      <c r="A77" s="1408" t="s">
        <v>288</v>
      </c>
      <c r="B77" s="1408"/>
      <c r="C77" s="1408"/>
      <c r="D77" s="1408"/>
      <c r="E77" s="1408"/>
      <c r="F77" s="1408"/>
      <c r="G77" s="1408"/>
      <c r="H77" s="1408"/>
      <c r="I77" s="1408"/>
      <c r="J77" s="1408"/>
      <c r="K77" s="1408"/>
      <c r="L77" s="1408"/>
      <c r="M77" s="1408"/>
      <c r="N77" s="1408"/>
      <c r="O77" s="1408"/>
      <c r="P77" s="1408"/>
      <c r="Q77" s="1408"/>
    </row>
    <row r="78" spans="1:17">
      <c r="A78" s="1408" t="s">
        <v>289</v>
      </c>
      <c r="B78" s="1408"/>
      <c r="C78" s="1408"/>
      <c r="D78" s="1408"/>
      <c r="E78" s="1408"/>
      <c r="F78" s="1408"/>
      <c r="G78" s="1408"/>
      <c r="H78" s="1408"/>
      <c r="I78" s="1408"/>
      <c r="J78" s="1408"/>
      <c r="K78" s="1408"/>
      <c r="L78" s="1408"/>
      <c r="M78" s="1408"/>
      <c r="N78" s="1408"/>
      <c r="O78" s="1408"/>
      <c r="P78" s="1408"/>
      <c r="Q78" s="1408"/>
    </row>
    <row r="79" spans="1:17" ht="15" thickBot="1"/>
    <row r="80" spans="1:17" ht="15.75" customHeight="1" thickBot="1">
      <c r="A80" s="1378" t="s">
        <v>30</v>
      </c>
      <c r="B80" s="1378"/>
      <c r="C80" s="1378"/>
      <c r="D80" s="1378"/>
      <c r="E80" s="1378"/>
      <c r="F80" s="1378" t="s">
        <v>122</v>
      </c>
      <c r="G80" s="1378" t="s">
        <v>109</v>
      </c>
      <c r="H80" s="1378"/>
      <c r="I80" s="1438" t="s">
        <v>265</v>
      </c>
      <c r="J80" s="1439"/>
      <c r="K80" s="1439"/>
      <c r="L80" s="1439"/>
      <c r="M80" s="1439"/>
      <c r="N80" s="1440"/>
      <c r="O80" s="1168" t="s">
        <v>266</v>
      </c>
      <c r="P80" s="1401"/>
      <c r="Q80" s="4"/>
    </row>
    <row r="81" spans="1:17" ht="15.75" customHeight="1" thickBot="1">
      <c r="A81" s="1378"/>
      <c r="B81" s="1378"/>
      <c r="C81" s="1378"/>
      <c r="D81" s="1378"/>
      <c r="E81" s="1378"/>
      <c r="F81" s="1378"/>
      <c r="G81" s="1378"/>
      <c r="H81" s="1378"/>
      <c r="I81" s="1378" t="s">
        <v>49</v>
      </c>
      <c r="J81" s="1378" t="s">
        <v>56</v>
      </c>
      <c r="K81" s="1378"/>
      <c r="L81" s="1378" t="s">
        <v>262</v>
      </c>
      <c r="M81" s="1291" t="s">
        <v>264</v>
      </c>
      <c r="N81" s="1293"/>
      <c r="O81" s="1409"/>
      <c r="P81" s="1411"/>
      <c r="Q81" s="4"/>
    </row>
    <row r="82" spans="1:17" ht="44.25" customHeight="1" thickBot="1">
      <c r="A82" s="1378"/>
      <c r="B82" s="1378"/>
      <c r="C82" s="1378"/>
      <c r="D82" s="1378"/>
      <c r="E82" s="1378"/>
      <c r="F82" s="1378"/>
      <c r="G82" s="27" t="s">
        <v>260</v>
      </c>
      <c r="H82" s="27" t="s">
        <v>290</v>
      </c>
      <c r="I82" s="1378"/>
      <c r="J82" s="27" t="s">
        <v>260</v>
      </c>
      <c r="K82" s="27" t="s">
        <v>291</v>
      </c>
      <c r="L82" s="1378"/>
      <c r="M82" s="27" t="s">
        <v>260</v>
      </c>
      <c r="N82" s="27" t="s">
        <v>271</v>
      </c>
      <c r="O82" s="27" t="s">
        <v>260</v>
      </c>
      <c r="P82" s="538" t="s">
        <v>290</v>
      </c>
      <c r="Q82" s="4"/>
    </row>
    <row r="83" spans="1:17" ht="15" thickBot="1">
      <c r="A83" s="181">
        <v>1</v>
      </c>
      <c r="B83" s="182"/>
      <c r="C83" s="182"/>
      <c r="D83" s="182"/>
      <c r="E83" s="183"/>
      <c r="F83" s="171">
        <v>2</v>
      </c>
      <c r="G83" s="171">
        <v>3</v>
      </c>
      <c r="H83" s="184">
        <v>4</v>
      </c>
      <c r="I83" s="171">
        <v>5</v>
      </c>
      <c r="J83" s="184">
        <v>6</v>
      </c>
      <c r="K83" s="171">
        <v>7</v>
      </c>
      <c r="L83" s="184">
        <v>8</v>
      </c>
      <c r="M83" s="171">
        <v>9</v>
      </c>
      <c r="N83" s="184">
        <v>10</v>
      </c>
      <c r="O83" s="171">
        <v>11</v>
      </c>
      <c r="P83" s="184">
        <v>12</v>
      </c>
      <c r="Q83" s="4"/>
    </row>
    <row r="84" spans="1:17">
      <c r="A84" s="1412" t="s">
        <v>292</v>
      </c>
      <c r="B84" s="1413"/>
      <c r="C84" s="1413"/>
      <c r="D84" s="1413"/>
      <c r="E84" s="1414"/>
      <c r="F84" s="193" t="str">
        <f>CONCATENATE("за ",RIGHT(G2,4)," г.")</f>
        <v>за 2012 г.</v>
      </c>
      <c r="G84" s="471">
        <f t="shared" ref="G84:P85" si="14">SUMIFS(G$87:G$92,$F$87:$F$92,$F84)</f>
        <v>0</v>
      </c>
      <c r="H84" s="471">
        <f t="shared" si="14"/>
        <v>0</v>
      </c>
      <c r="I84" s="471">
        <f t="shared" si="14"/>
        <v>0</v>
      </c>
      <c r="J84" s="471">
        <f t="shared" si="14"/>
        <v>0</v>
      </c>
      <c r="K84" s="471">
        <f t="shared" si="14"/>
        <v>0</v>
      </c>
      <c r="L84" s="471">
        <f t="shared" si="14"/>
        <v>0</v>
      </c>
      <c r="M84" s="471">
        <f t="shared" si="14"/>
        <v>0</v>
      </c>
      <c r="N84" s="471">
        <f t="shared" si="14"/>
        <v>0</v>
      </c>
      <c r="O84" s="471">
        <f t="shared" si="14"/>
        <v>0</v>
      </c>
      <c r="P84" s="471">
        <f t="shared" si="14"/>
        <v>0</v>
      </c>
      <c r="Q84" s="4"/>
    </row>
    <row r="85" spans="1:17">
      <c r="A85" s="1327"/>
      <c r="B85" s="1328"/>
      <c r="C85" s="1328"/>
      <c r="D85" s="1328"/>
      <c r="E85" s="1329"/>
      <c r="F85" s="155" t="str">
        <f>CONCATENATE("за ",RIGHT(G2,4)-1," г.")</f>
        <v>за 2011 г.</v>
      </c>
      <c r="G85" s="472">
        <f t="shared" si="14"/>
        <v>0</v>
      </c>
      <c r="H85" s="472">
        <f t="shared" si="14"/>
        <v>0</v>
      </c>
      <c r="I85" s="472">
        <f t="shared" si="14"/>
        <v>0</v>
      </c>
      <c r="J85" s="472">
        <f t="shared" si="14"/>
        <v>0</v>
      </c>
      <c r="K85" s="472">
        <f t="shared" si="14"/>
        <v>0</v>
      </c>
      <c r="L85" s="472">
        <f t="shared" si="14"/>
        <v>0</v>
      </c>
      <c r="M85" s="472">
        <f t="shared" si="14"/>
        <v>0</v>
      </c>
      <c r="N85" s="472">
        <f t="shared" si="14"/>
        <v>0</v>
      </c>
      <c r="O85" s="472">
        <f t="shared" si="14"/>
        <v>0</v>
      </c>
      <c r="P85" s="472">
        <f t="shared" si="14"/>
        <v>0</v>
      </c>
      <c r="Q85" s="4"/>
    </row>
    <row r="86" spans="1:17">
      <c r="A86" s="539" t="s">
        <v>268</v>
      </c>
      <c r="B86" s="545"/>
      <c r="C86" s="545"/>
      <c r="D86" s="545"/>
      <c r="E86" s="546"/>
      <c r="F86" s="161"/>
      <c r="G86" s="53"/>
      <c r="H86" s="521"/>
      <c r="I86" s="53"/>
      <c r="J86" s="53"/>
      <c r="K86" s="521"/>
      <c r="L86" s="521"/>
      <c r="M86" s="521"/>
      <c r="N86" s="521"/>
      <c r="O86" s="131"/>
      <c r="P86" s="330"/>
      <c r="Q86" s="4"/>
    </row>
    <row r="87" spans="1:17">
      <c r="A87" s="1303" t="s">
        <v>293</v>
      </c>
      <c r="B87" s="1304"/>
      <c r="C87" s="1304"/>
      <c r="D87" s="1304"/>
      <c r="E87" s="1305"/>
      <c r="F87" s="827" t="str">
        <f t="shared" ref="F87:F91" si="15">CONCATENATE("за ",RIGHT($G$2,4)," г.")</f>
        <v>за 2012 г.</v>
      </c>
      <c r="G87" s="316">
        <v>0</v>
      </c>
      <c r="H87" s="62">
        <v>0</v>
      </c>
      <c r="I87" s="316">
        <v>0</v>
      </c>
      <c r="J87" s="62">
        <v>0</v>
      </c>
      <c r="K87" s="267">
        <v>0</v>
      </c>
      <c r="L87" s="62">
        <v>0</v>
      </c>
      <c r="M87" s="267">
        <v>0</v>
      </c>
      <c r="N87" s="62">
        <v>0</v>
      </c>
      <c r="O87" s="313">
        <f t="shared" ref="O87:O92" si="16">G87+I87+J87+M87</f>
        <v>0</v>
      </c>
      <c r="P87" s="313">
        <f t="shared" ref="P87:P92" si="17">H87+K87+L87+N87</f>
        <v>0</v>
      </c>
      <c r="Q87" s="4"/>
    </row>
    <row r="88" spans="1:17">
      <c r="A88" s="1306"/>
      <c r="B88" s="1307"/>
      <c r="C88" s="1307"/>
      <c r="D88" s="1307"/>
      <c r="E88" s="1308"/>
      <c r="F88" s="827" t="str">
        <f t="shared" ref="F88:F92" si="18">CONCATENATE("за ",RIGHT($G$2,4)-1," г.")</f>
        <v>за 2011 г.</v>
      </c>
      <c r="G88" s="316">
        <v>0</v>
      </c>
      <c r="H88" s="62">
        <v>0</v>
      </c>
      <c r="I88" s="316">
        <v>0</v>
      </c>
      <c r="J88" s="62">
        <v>0</v>
      </c>
      <c r="K88" s="316">
        <v>0</v>
      </c>
      <c r="L88" s="62">
        <v>0</v>
      </c>
      <c r="M88" s="316">
        <v>0</v>
      </c>
      <c r="N88" s="62">
        <v>0</v>
      </c>
      <c r="O88" s="313">
        <f t="shared" si="16"/>
        <v>0</v>
      </c>
      <c r="P88" s="313">
        <f t="shared" si="17"/>
        <v>0</v>
      </c>
      <c r="Q88" s="4"/>
    </row>
    <row r="89" spans="1:17">
      <c r="A89" s="1415" t="s">
        <v>293</v>
      </c>
      <c r="B89" s="1416"/>
      <c r="C89" s="1416"/>
      <c r="D89" s="1416"/>
      <c r="E89" s="1417"/>
      <c r="F89" s="827" t="str">
        <f t="shared" si="15"/>
        <v>за 2012 г.</v>
      </c>
      <c r="G89" s="328">
        <v>0</v>
      </c>
      <c r="H89" s="62">
        <v>0</v>
      </c>
      <c r="I89" s="328">
        <v>0</v>
      </c>
      <c r="J89" s="62">
        <v>0</v>
      </c>
      <c r="K89" s="328">
        <v>0</v>
      </c>
      <c r="L89" s="62">
        <v>0</v>
      </c>
      <c r="M89" s="328">
        <v>0</v>
      </c>
      <c r="N89" s="62">
        <v>0</v>
      </c>
      <c r="O89" s="313">
        <f t="shared" si="16"/>
        <v>0</v>
      </c>
      <c r="P89" s="313">
        <f t="shared" si="17"/>
        <v>0</v>
      </c>
      <c r="Q89" s="4"/>
    </row>
    <row r="90" spans="1:17">
      <c r="A90" s="1306"/>
      <c r="B90" s="1307"/>
      <c r="C90" s="1307"/>
      <c r="D90" s="1307"/>
      <c r="E90" s="1308"/>
      <c r="F90" s="827" t="str">
        <f t="shared" si="18"/>
        <v>за 2011 г.</v>
      </c>
      <c r="G90" s="327">
        <v>0</v>
      </c>
      <c r="H90" s="62">
        <v>0</v>
      </c>
      <c r="I90" s="327">
        <v>0</v>
      </c>
      <c r="J90" s="62">
        <v>0</v>
      </c>
      <c r="K90" s="327">
        <v>0</v>
      </c>
      <c r="L90" s="62">
        <v>0</v>
      </c>
      <c r="M90" s="327">
        <v>0</v>
      </c>
      <c r="N90" s="62">
        <v>0</v>
      </c>
      <c r="O90" s="313">
        <f t="shared" si="16"/>
        <v>0</v>
      </c>
      <c r="P90" s="313">
        <f t="shared" si="17"/>
        <v>0</v>
      </c>
      <c r="Q90" s="4"/>
    </row>
    <row r="91" spans="1:17">
      <c r="A91" s="1415" t="s">
        <v>293</v>
      </c>
      <c r="B91" s="1416"/>
      <c r="C91" s="1416"/>
      <c r="D91" s="1416"/>
      <c r="E91" s="1417"/>
      <c r="F91" s="827" t="str">
        <f t="shared" si="15"/>
        <v>за 2012 г.</v>
      </c>
      <c r="G91" s="328">
        <v>0</v>
      </c>
      <c r="H91" s="62">
        <v>0</v>
      </c>
      <c r="I91" s="328">
        <v>0</v>
      </c>
      <c r="J91" s="62">
        <v>0</v>
      </c>
      <c r="K91" s="328">
        <v>0</v>
      </c>
      <c r="L91" s="62">
        <v>0</v>
      </c>
      <c r="M91" s="328">
        <v>0</v>
      </c>
      <c r="N91" s="62">
        <v>0</v>
      </c>
      <c r="O91" s="313">
        <f t="shared" si="16"/>
        <v>0</v>
      </c>
      <c r="P91" s="313">
        <f t="shared" si="17"/>
        <v>0</v>
      </c>
      <c r="Q91" s="4"/>
    </row>
    <row r="92" spans="1:17" ht="15" thickBot="1">
      <c r="A92" s="1306"/>
      <c r="B92" s="1307"/>
      <c r="C92" s="1307"/>
      <c r="D92" s="1307"/>
      <c r="E92" s="1308"/>
      <c r="F92" s="827" t="str">
        <f t="shared" si="18"/>
        <v>за 2011 г.</v>
      </c>
      <c r="G92" s="327">
        <v>0</v>
      </c>
      <c r="H92" s="62">
        <v>0</v>
      </c>
      <c r="I92" s="327">
        <v>0</v>
      </c>
      <c r="J92" s="62">
        <v>0</v>
      </c>
      <c r="K92" s="327">
        <v>0</v>
      </c>
      <c r="L92" s="62">
        <v>0</v>
      </c>
      <c r="M92" s="327">
        <v>0</v>
      </c>
      <c r="N92" s="62">
        <v>0</v>
      </c>
      <c r="O92" s="313">
        <f t="shared" si="16"/>
        <v>0</v>
      </c>
      <c r="P92" s="313">
        <f t="shared" si="17"/>
        <v>0</v>
      </c>
      <c r="Q92" s="4"/>
    </row>
    <row r="93" spans="1:17">
      <c r="A93" s="1412" t="s">
        <v>294</v>
      </c>
      <c r="B93" s="1413"/>
      <c r="C93" s="1413"/>
      <c r="D93" s="1413"/>
      <c r="E93" s="1414"/>
      <c r="F93" s="193" t="str">
        <f>CONCATENATE("за ",RIGHT(G2,4)," г.")</f>
        <v>за 2012 г.</v>
      </c>
      <c r="G93" s="351">
        <f t="shared" ref="G93:P94" si="19">SUMIFS(G$96:G$99,$F$96:$F$99,$F93)</f>
        <v>0</v>
      </c>
      <c r="H93" s="351">
        <f>SUMIFS(H$96:H$99,$F$96:$F$99,$F93)</f>
        <v>0</v>
      </c>
      <c r="I93" s="351">
        <f t="shared" si="19"/>
        <v>0</v>
      </c>
      <c r="J93" s="351">
        <f t="shared" si="19"/>
        <v>0</v>
      </c>
      <c r="K93" s="351">
        <f t="shared" si="19"/>
        <v>0</v>
      </c>
      <c r="L93" s="351">
        <f t="shared" si="19"/>
        <v>0</v>
      </c>
      <c r="M93" s="351">
        <f t="shared" si="19"/>
        <v>0</v>
      </c>
      <c r="N93" s="351">
        <f t="shared" si="19"/>
        <v>0</v>
      </c>
      <c r="O93" s="351">
        <f t="shared" si="19"/>
        <v>0</v>
      </c>
      <c r="P93" s="351">
        <f t="shared" si="19"/>
        <v>0</v>
      </c>
    </row>
    <row r="94" spans="1:17" ht="29.25" customHeight="1">
      <c r="A94" s="1327"/>
      <c r="B94" s="1328"/>
      <c r="C94" s="1328"/>
      <c r="D94" s="1328"/>
      <c r="E94" s="1329"/>
      <c r="F94" s="155" t="str">
        <f>CONCATENATE("за ",RIGHT(G2,4)-1," г.")</f>
        <v>за 2011 г.</v>
      </c>
      <c r="G94" s="352">
        <f t="shared" si="19"/>
        <v>0</v>
      </c>
      <c r="H94" s="352">
        <f t="shared" si="19"/>
        <v>0</v>
      </c>
      <c r="I94" s="352">
        <f>SUMIFS(I$96:I$99,$F$96:$F$99,$F94)</f>
        <v>0</v>
      </c>
      <c r="J94" s="352">
        <f t="shared" si="19"/>
        <v>0</v>
      </c>
      <c r="K94" s="352">
        <f t="shared" si="19"/>
        <v>0</v>
      </c>
      <c r="L94" s="352">
        <f t="shared" si="19"/>
        <v>0</v>
      </c>
      <c r="M94" s="352">
        <f t="shared" si="19"/>
        <v>0</v>
      </c>
      <c r="N94" s="352">
        <f t="shared" si="19"/>
        <v>0</v>
      </c>
      <c r="O94" s="352">
        <f t="shared" si="19"/>
        <v>0</v>
      </c>
      <c r="P94" s="352">
        <f t="shared" si="19"/>
        <v>0</v>
      </c>
    </row>
    <row r="95" spans="1:17">
      <c r="A95" s="1139" t="s">
        <v>268</v>
      </c>
      <c r="B95" s="1140"/>
      <c r="C95" s="1140"/>
      <c r="D95" s="1140"/>
      <c r="E95" s="1141"/>
      <c r="F95" s="155"/>
      <c r="G95" s="533"/>
      <c r="H95" s="533"/>
      <c r="I95" s="533"/>
      <c r="J95" s="533"/>
      <c r="K95" s="533"/>
      <c r="L95" s="533"/>
      <c r="M95" s="533"/>
      <c r="N95" s="533"/>
      <c r="O95" s="533"/>
      <c r="P95" s="533"/>
    </row>
    <row r="96" spans="1:17">
      <c r="A96" s="1370" t="s">
        <v>293</v>
      </c>
      <c r="B96" s="1370"/>
      <c r="C96" s="1370"/>
      <c r="D96" s="1370"/>
      <c r="E96" s="1370"/>
      <c r="F96" s="827" t="str">
        <f t="shared" ref="F96:F98" si="20">CONCATENATE("за ",RIGHT($G$2,4)," г.")</f>
        <v>за 2012 г.</v>
      </c>
      <c r="G96" s="316">
        <v>0</v>
      </c>
      <c r="H96" s="62">
        <v>0</v>
      </c>
      <c r="I96" s="316">
        <v>0</v>
      </c>
      <c r="J96" s="62">
        <v>0</v>
      </c>
      <c r="K96" s="267">
        <v>0</v>
      </c>
      <c r="L96" s="62">
        <v>0</v>
      </c>
      <c r="M96" s="267">
        <v>0</v>
      </c>
      <c r="N96" s="62">
        <v>0</v>
      </c>
      <c r="O96" s="313">
        <f>G96+I96+J96+M96</f>
        <v>0</v>
      </c>
      <c r="P96" s="313">
        <f>H96+K96+L96+N96</f>
        <v>0</v>
      </c>
    </row>
    <row r="97" spans="1:16">
      <c r="A97" s="1370"/>
      <c r="B97" s="1370"/>
      <c r="C97" s="1370"/>
      <c r="D97" s="1370"/>
      <c r="E97" s="1370"/>
      <c r="F97" s="827" t="str">
        <f t="shared" ref="F97:F99" si="21">CONCATENATE("за ",RIGHT($G$2,4)-1," г.")</f>
        <v>за 2011 г.</v>
      </c>
      <c r="G97" s="316">
        <v>0</v>
      </c>
      <c r="H97" s="62">
        <v>0</v>
      </c>
      <c r="I97" s="316">
        <v>0</v>
      </c>
      <c r="J97" s="62">
        <v>0</v>
      </c>
      <c r="K97" s="316">
        <v>0</v>
      </c>
      <c r="L97" s="62">
        <v>0</v>
      </c>
      <c r="M97" s="316">
        <v>0</v>
      </c>
      <c r="N97" s="62">
        <v>0</v>
      </c>
      <c r="O97" s="313">
        <f>G97+I97+J97+M97</f>
        <v>0</v>
      </c>
      <c r="P97" s="313">
        <f>H97+K97+L97+N97</f>
        <v>0</v>
      </c>
    </row>
    <row r="98" spans="1:16">
      <c r="A98" s="1370" t="s">
        <v>293</v>
      </c>
      <c r="B98" s="1370"/>
      <c r="C98" s="1370"/>
      <c r="D98" s="1370"/>
      <c r="E98" s="1370"/>
      <c r="F98" s="827" t="str">
        <f t="shared" si="20"/>
        <v>за 2012 г.</v>
      </c>
      <c r="G98" s="328">
        <v>0</v>
      </c>
      <c r="H98" s="62">
        <v>0</v>
      </c>
      <c r="I98" s="328">
        <v>0</v>
      </c>
      <c r="J98" s="62">
        <v>0</v>
      </c>
      <c r="K98" s="328">
        <v>0</v>
      </c>
      <c r="L98" s="62">
        <v>0</v>
      </c>
      <c r="M98" s="328">
        <v>0</v>
      </c>
      <c r="N98" s="62">
        <v>0</v>
      </c>
      <c r="O98" s="313">
        <f>G98+I98+J98+M98</f>
        <v>0</v>
      </c>
      <c r="P98" s="313">
        <f>H98+K98+L98+N98</f>
        <v>0</v>
      </c>
    </row>
    <row r="99" spans="1:16">
      <c r="A99" s="1370"/>
      <c r="B99" s="1370"/>
      <c r="C99" s="1370"/>
      <c r="D99" s="1370"/>
      <c r="E99" s="1370"/>
      <c r="F99" s="827" t="str">
        <f t="shared" si="21"/>
        <v>за 2011 г.</v>
      </c>
      <c r="G99" s="327">
        <v>0</v>
      </c>
      <c r="H99" s="62">
        <v>0</v>
      </c>
      <c r="I99" s="327">
        <v>0</v>
      </c>
      <c r="J99" s="62">
        <v>0</v>
      </c>
      <c r="K99" s="327">
        <v>0</v>
      </c>
      <c r="L99" s="62">
        <v>0</v>
      </c>
      <c r="M99" s="327">
        <v>0</v>
      </c>
      <c r="N99" s="62">
        <v>0</v>
      </c>
      <c r="O99" s="313">
        <f>G99+I99+J99+M99</f>
        <v>0</v>
      </c>
      <c r="P99" s="313">
        <f>H99+K99+L99+N99</f>
        <v>0</v>
      </c>
    </row>
    <row r="100" spans="1:16" ht="15" thickBot="1">
      <c r="A100" s="1244" t="s">
        <v>270</v>
      </c>
      <c r="B100" s="1244"/>
      <c r="C100" s="1244"/>
      <c r="D100" s="1244"/>
      <c r="E100" s="1244"/>
      <c r="F100" s="187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</row>
    <row r="102" spans="1:16">
      <c r="A102" s="1408" t="s">
        <v>295</v>
      </c>
      <c r="B102" s="1408"/>
      <c r="C102" s="1408"/>
      <c r="D102" s="1408"/>
      <c r="E102" s="1408"/>
      <c r="F102" s="1408"/>
      <c r="G102" s="1408"/>
      <c r="H102" s="1408"/>
      <c r="I102" s="1408"/>
      <c r="J102" s="1408"/>
      <c r="K102" s="1408"/>
    </row>
    <row r="103" spans="1:16" ht="15" thickBot="1">
      <c r="A103" s="190"/>
      <c r="B103" s="165"/>
      <c r="C103" s="59"/>
      <c r="D103" s="59"/>
      <c r="E103" s="191"/>
      <c r="F103" s="59"/>
      <c r="G103" s="59"/>
      <c r="H103" s="59"/>
      <c r="I103" s="59"/>
      <c r="J103" s="59"/>
      <c r="K103" s="59"/>
    </row>
    <row r="104" spans="1:16" ht="15" thickBot="1">
      <c r="A104" s="1168" t="s">
        <v>30</v>
      </c>
      <c r="B104" s="1400"/>
      <c r="C104" s="1400"/>
      <c r="D104" s="1400"/>
      <c r="E104" s="1401"/>
      <c r="F104" s="1166" t="s">
        <v>122</v>
      </c>
      <c r="G104" s="1362" t="s">
        <v>109</v>
      </c>
      <c r="H104" s="1166" t="s">
        <v>265</v>
      </c>
      <c r="I104" s="1166"/>
      <c r="J104" s="1166"/>
      <c r="K104" s="1362" t="s">
        <v>266</v>
      </c>
    </row>
    <row r="105" spans="1:16" ht="87" thickBot="1">
      <c r="A105" s="1409"/>
      <c r="B105" s="1410"/>
      <c r="C105" s="1410"/>
      <c r="D105" s="1410"/>
      <c r="E105" s="1411"/>
      <c r="F105" s="1167"/>
      <c r="G105" s="1364"/>
      <c r="H105" s="538" t="s">
        <v>283</v>
      </c>
      <c r="I105" s="538" t="s">
        <v>296</v>
      </c>
      <c r="J105" s="538" t="s">
        <v>297</v>
      </c>
      <c r="K105" s="1364"/>
    </row>
    <row r="106" spans="1:16" ht="15" thickBot="1">
      <c r="A106" s="181">
        <v>1</v>
      </c>
      <c r="B106" s="182"/>
      <c r="C106" s="182"/>
      <c r="D106" s="182"/>
      <c r="E106" s="183"/>
      <c r="F106" s="171">
        <v>2</v>
      </c>
      <c r="G106" s="103">
        <v>3</v>
      </c>
      <c r="H106" s="103">
        <v>4</v>
      </c>
      <c r="I106" s="103">
        <v>5</v>
      </c>
      <c r="J106" s="103">
        <v>6</v>
      </c>
      <c r="K106" s="103">
        <v>7</v>
      </c>
    </row>
    <row r="107" spans="1:16" ht="29.25" customHeight="1">
      <c r="A107" s="1429" t="s">
        <v>298</v>
      </c>
      <c r="B107" s="1430"/>
      <c r="C107" s="1430"/>
      <c r="D107" s="1430"/>
      <c r="E107" s="1431"/>
      <c r="F107" s="193" t="str">
        <f>CONCATENATE("за ",RIGHT(G2,4)," г.")</f>
        <v>за 2012 г.</v>
      </c>
      <c r="G107" s="343">
        <f t="shared" ref="G107:K108" si="22">SUMIFS(G$110:G$113,$F$110:$F$113,$F107)</f>
        <v>0</v>
      </c>
      <c r="H107" s="343">
        <f t="shared" si="22"/>
        <v>0</v>
      </c>
      <c r="I107" s="343">
        <f t="shared" si="22"/>
        <v>0</v>
      </c>
      <c r="J107" s="343">
        <f t="shared" si="22"/>
        <v>0</v>
      </c>
      <c r="K107" s="343">
        <f t="shared" si="22"/>
        <v>0</v>
      </c>
    </row>
    <row r="108" spans="1:16" ht="33.75" customHeight="1">
      <c r="A108" s="1432"/>
      <c r="B108" s="1433"/>
      <c r="C108" s="1433"/>
      <c r="D108" s="1433"/>
      <c r="E108" s="1434"/>
      <c r="F108" s="155" t="str">
        <f>CONCATENATE("за ",RIGHT(G2,4)-1," г.")</f>
        <v>за 2011 г.</v>
      </c>
      <c r="G108" s="344">
        <f t="shared" si="22"/>
        <v>0</v>
      </c>
      <c r="H108" s="344">
        <f t="shared" si="22"/>
        <v>0</v>
      </c>
      <c r="I108" s="344">
        <f t="shared" si="22"/>
        <v>0</v>
      </c>
      <c r="J108" s="344">
        <f t="shared" si="22"/>
        <v>0</v>
      </c>
      <c r="K108" s="344">
        <f t="shared" si="22"/>
        <v>0</v>
      </c>
    </row>
    <row r="109" spans="1:16">
      <c r="A109" s="539" t="s">
        <v>268</v>
      </c>
      <c r="B109" s="545"/>
      <c r="C109" s="545"/>
      <c r="D109" s="545"/>
      <c r="E109" s="546"/>
      <c r="F109" s="161"/>
      <c r="G109" s="345"/>
      <c r="H109" s="345"/>
      <c r="I109" s="345"/>
      <c r="J109" s="345"/>
      <c r="K109" s="345"/>
    </row>
    <row r="110" spans="1:16">
      <c r="A110" s="1318" t="s">
        <v>281</v>
      </c>
      <c r="B110" s="1319"/>
      <c r="C110" s="1319"/>
      <c r="D110" s="1319"/>
      <c r="E110" s="1320"/>
      <c r="F110" s="827" t="str">
        <f t="shared" ref="F110" si="23">CONCATENATE("за ",RIGHT($G$2,4)," г.")</f>
        <v>за 2012 г.</v>
      </c>
      <c r="G110" s="347">
        <v>0</v>
      </c>
      <c r="H110" s="347">
        <v>0</v>
      </c>
      <c r="I110" s="346">
        <v>0</v>
      </c>
      <c r="J110" s="346">
        <v>0</v>
      </c>
      <c r="K110" s="343">
        <f>G110+H110+I110+J110</f>
        <v>0</v>
      </c>
    </row>
    <row r="111" spans="1:16">
      <c r="A111" s="1321"/>
      <c r="B111" s="1322"/>
      <c r="C111" s="1322"/>
      <c r="D111" s="1322"/>
      <c r="E111" s="1323"/>
      <c r="F111" s="827" t="str">
        <f t="shared" ref="F111" si="24">CONCATENATE("за ",RIGHT($G$2,4)-1," г.")</f>
        <v>за 2011 г.</v>
      </c>
      <c r="G111" s="348">
        <v>0</v>
      </c>
      <c r="H111" s="348">
        <v>0</v>
      </c>
      <c r="I111" s="346">
        <v>0</v>
      </c>
      <c r="J111" s="346">
        <v>0</v>
      </c>
      <c r="K111" s="343">
        <f>G111+H111+I111+J111</f>
        <v>0</v>
      </c>
    </row>
    <row r="112" spans="1:16">
      <c r="A112" s="1405" t="s">
        <v>281</v>
      </c>
      <c r="B112" s="1406"/>
      <c r="C112" s="1406"/>
      <c r="D112" s="1406"/>
      <c r="E112" s="1407"/>
      <c r="F112" s="827" t="str">
        <f t="shared" ref="F112" si="25">CONCATENATE("за ",RIGHT($G$2,4)," г.")</f>
        <v>за 2012 г.</v>
      </c>
      <c r="G112" s="348">
        <v>0</v>
      </c>
      <c r="H112" s="348">
        <v>0</v>
      </c>
      <c r="I112" s="346">
        <v>0</v>
      </c>
      <c r="J112" s="346">
        <v>0</v>
      </c>
      <c r="K112" s="343">
        <f>G112+H112+I112+J112</f>
        <v>0</v>
      </c>
    </row>
    <row r="113" spans="1:16">
      <c r="A113" s="1321"/>
      <c r="B113" s="1322"/>
      <c r="C113" s="1322"/>
      <c r="D113" s="1322"/>
      <c r="E113" s="1323"/>
      <c r="F113" s="827" t="str">
        <f t="shared" ref="F113" si="26">CONCATENATE("за ",RIGHT($G$2,4)-1," г.")</f>
        <v>за 2011 г.</v>
      </c>
      <c r="G113" s="348">
        <v>0</v>
      </c>
      <c r="H113" s="348">
        <v>0</v>
      </c>
      <c r="I113" s="346">
        <v>0</v>
      </c>
      <c r="J113" s="346">
        <v>0</v>
      </c>
      <c r="K113" s="343">
        <f>G113+H113+I113+J113</f>
        <v>0</v>
      </c>
    </row>
    <row r="114" spans="1:16" ht="15" thickBot="1">
      <c r="A114" s="1368" t="s">
        <v>270</v>
      </c>
      <c r="B114" s="1369"/>
      <c r="C114" s="1369"/>
      <c r="D114" s="1369"/>
      <c r="E114" s="1391"/>
      <c r="F114" s="187"/>
      <c r="G114" s="354"/>
      <c r="H114" s="354"/>
      <c r="I114" s="354"/>
      <c r="J114" s="354"/>
      <c r="K114" s="354"/>
    </row>
    <row r="116" spans="1:16" ht="39" customHeight="1" thickBot="1">
      <c r="A116" s="1316" t="s">
        <v>302</v>
      </c>
      <c r="B116" s="1316"/>
      <c r="C116" s="1316"/>
      <c r="D116" s="1316"/>
      <c r="E116" s="1316"/>
      <c r="F116" s="1316"/>
      <c r="G116" s="1316"/>
      <c r="H116" s="1316"/>
    </row>
    <row r="117" spans="1:16" ht="30.75" customHeight="1" thickBot="1">
      <c r="A117" s="1291" t="s">
        <v>30</v>
      </c>
      <c r="B117" s="1292"/>
      <c r="C117" s="1292"/>
      <c r="D117" s="1292"/>
      <c r="E117" s="1292"/>
      <c r="F117" s="1293"/>
      <c r="G117" s="27" t="str">
        <f>CONCATENATE("за ",RIGHT(G2,4)," г.")</f>
        <v>за 2012 г.</v>
      </c>
      <c r="H117" s="27" t="str">
        <f>CONCATENATE("за ",RIGHT(G2,4)-1," г.")</f>
        <v>за 2011 г.</v>
      </c>
      <c r="I117" s="338"/>
      <c r="J117" s="195"/>
      <c r="K117" s="195"/>
      <c r="L117" s="195"/>
      <c r="M117" s="195"/>
      <c r="N117" s="195"/>
      <c r="O117" s="195"/>
      <c r="P117" s="196"/>
    </row>
    <row r="118" spans="1:16" ht="15" thickBot="1">
      <c r="A118" s="1353">
        <v>1</v>
      </c>
      <c r="B118" s="1354"/>
      <c r="C118" s="1354"/>
      <c r="D118" s="1354"/>
      <c r="E118" s="1354"/>
      <c r="F118" s="1355"/>
      <c r="G118" s="103">
        <v>2</v>
      </c>
      <c r="H118" s="103">
        <v>3</v>
      </c>
      <c r="I118" s="338"/>
      <c r="J118" s="195"/>
      <c r="K118" s="195"/>
      <c r="L118" s="195"/>
      <c r="M118" s="195"/>
      <c r="N118" s="195"/>
      <c r="O118" s="195"/>
      <c r="P118" s="196"/>
    </row>
    <row r="119" spans="1:16" ht="48" customHeight="1">
      <c r="A119" s="1346" t="s">
        <v>301</v>
      </c>
      <c r="B119" s="1347"/>
      <c r="C119" s="1347"/>
      <c r="D119" s="1347"/>
      <c r="E119" s="1347"/>
      <c r="F119" s="1348"/>
      <c r="G119" s="357">
        <f t="shared" ref="G119:H119" si="27">SUM(G121:G122)</f>
        <v>0</v>
      </c>
      <c r="H119" s="357">
        <f t="shared" si="27"/>
        <v>0</v>
      </c>
      <c r="I119" s="355"/>
      <c r="J119" s="195"/>
      <c r="K119" s="195"/>
      <c r="L119" s="195"/>
      <c r="M119" s="195"/>
      <c r="N119" s="195"/>
      <c r="O119" s="195"/>
      <c r="P119" s="196"/>
    </row>
    <row r="120" spans="1:16">
      <c r="A120" s="1375" t="s">
        <v>171</v>
      </c>
      <c r="B120" s="1376"/>
      <c r="C120" s="1376"/>
      <c r="D120" s="1376"/>
      <c r="E120" s="1376"/>
      <c r="F120" s="1377"/>
      <c r="G120" s="52"/>
      <c r="H120" s="52"/>
      <c r="I120" s="355"/>
      <c r="J120" s="195"/>
      <c r="K120" s="195"/>
      <c r="L120" s="195"/>
      <c r="M120" s="195"/>
      <c r="N120" s="195"/>
      <c r="O120" s="195"/>
      <c r="P120" s="196"/>
    </row>
    <row r="121" spans="1:16">
      <c r="A121" s="1235" t="s">
        <v>299</v>
      </c>
      <c r="B121" s="1289"/>
      <c r="C121" s="1289"/>
      <c r="D121" s="1289"/>
      <c r="E121" s="1289"/>
      <c r="F121" s="1290"/>
      <c r="G121" s="316">
        <v>0</v>
      </c>
      <c r="H121" s="316">
        <v>0</v>
      </c>
      <c r="I121" s="336"/>
      <c r="J121" s="195"/>
      <c r="K121" s="195"/>
      <c r="L121" s="195"/>
      <c r="M121" s="195"/>
      <c r="N121" s="195"/>
      <c r="O121" s="195"/>
      <c r="P121" s="196"/>
    </row>
    <row r="122" spans="1:16">
      <c r="A122" s="1257" t="s">
        <v>299</v>
      </c>
      <c r="B122" s="1294"/>
      <c r="C122" s="1294"/>
      <c r="D122" s="1294"/>
      <c r="E122" s="1294"/>
      <c r="F122" s="1295"/>
      <c r="G122" s="327">
        <v>0</v>
      </c>
      <c r="H122" s="327">
        <v>0</v>
      </c>
      <c r="I122" s="336"/>
      <c r="J122" s="195"/>
      <c r="K122" s="195"/>
      <c r="L122" s="195"/>
      <c r="M122" s="195"/>
      <c r="N122" s="195"/>
      <c r="O122" s="195"/>
      <c r="P122" s="196"/>
    </row>
    <row r="123" spans="1:16">
      <c r="A123" s="1235" t="s">
        <v>270</v>
      </c>
      <c r="B123" s="1289"/>
      <c r="C123" s="1289"/>
      <c r="D123" s="1289"/>
      <c r="E123" s="1289"/>
      <c r="F123" s="1290"/>
      <c r="G123" s="313"/>
      <c r="H123" s="313"/>
      <c r="I123" s="336"/>
      <c r="J123" s="195"/>
      <c r="K123" s="195"/>
      <c r="L123" s="195"/>
      <c r="M123" s="195"/>
      <c r="N123" s="195"/>
      <c r="O123" s="195"/>
      <c r="P123" s="196"/>
    </row>
    <row r="124" spans="1:16" ht="33" customHeight="1">
      <c r="A124" s="1388" t="s">
        <v>300</v>
      </c>
      <c r="B124" s="1389"/>
      <c r="C124" s="1389"/>
      <c r="D124" s="1389"/>
      <c r="E124" s="1389"/>
      <c r="F124" s="1390"/>
      <c r="G124" s="313">
        <f t="shared" ref="G124:H124" si="28">SUM(G126:G127)</f>
        <v>0</v>
      </c>
      <c r="H124" s="313">
        <f t="shared" si="28"/>
        <v>0</v>
      </c>
      <c r="I124" s="336"/>
      <c r="J124" s="195"/>
      <c r="K124" s="195"/>
      <c r="L124" s="195"/>
      <c r="M124" s="195"/>
      <c r="N124" s="195"/>
      <c r="O124" s="195"/>
      <c r="P124" s="196"/>
    </row>
    <row r="125" spans="1:16">
      <c r="A125" s="1375" t="s">
        <v>171</v>
      </c>
      <c r="B125" s="1376"/>
      <c r="C125" s="1376"/>
      <c r="D125" s="1376"/>
      <c r="E125" s="1376"/>
      <c r="F125" s="1377"/>
      <c r="G125" s="197"/>
      <c r="H125" s="197"/>
      <c r="I125" s="356"/>
      <c r="J125" s="195"/>
      <c r="K125" s="195"/>
      <c r="L125" s="195"/>
      <c r="M125" s="195"/>
      <c r="N125" s="195"/>
      <c r="O125" s="195"/>
      <c r="P125" s="196"/>
    </row>
    <row r="126" spans="1:16">
      <c r="A126" s="1235" t="s">
        <v>299</v>
      </c>
      <c r="B126" s="1289"/>
      <c r="C126" s="1289"/>
      <c r="D126" s="1289"/>
      <c r="E126" s="1289"/>
      <c r="F126" s="1290"/>
      <c r="G126" s="346">
        <v>0</v>
      </c>
      <c r="H126" s="346">
        <v>0</v>
      </c>
      <c r="I126" s="355"/>
      <c r="J126" s="195"/>
      <c r="K126" s="195"/>
      <c r="L126" s="195"/>
      <c r="M126" s="195"/>
      <c r="N126" s="195"/>
      <c r="O126" s="195"/>
      <c r="P126" s="196"/>
    </row>
    <row r="127" spans="1:16">
      <c r="A127" s="1257" t="s">
        <v>299</v>
      </c>
      <c r="B127" s="1294"/>
      <c r="C127" s="1294"/>
      <c r="D127" s="1294"/>
      <c r="E127" s="1294"/>
      <c r="F127" s="1295"/>
      <c r="G127" s="346">
        <v>0</v>
      </c>
      <c r="H127" s="346">
        <v>0</v>
      </c>
      <c r="I127" s="336"/>
      <c r="J127" s="195"/>
      <c r="K127" s="195"/>
      <c r="L127" s="195"/>
      <c r="M127" s="195"/>
      <c r="N127" s="195"/>
      <c r="O127" s="195"/>
      <c r="P127" s="196"/>
    </row>
    <row r="128" spans="1:16" ht="15" thickBot="1">
      <c r="A128" s="1249" t="s">
        <v>270</v>
      </c>
      <c r="B128" s="1250"/>
      <c r="C128" s="1250"/>
      <c r="D128" s="1250"/>
      <c r="E128" s="1250"/>
      <c r="F128" s="1251"/>
      <c r="G128" s="358"/>
      <c r="H128" s="358"/>
    </row>
    <row r="130" spans="1:16" ht="15" thickBot="1">
      <c r="A130" s="1316" t="s">
        <v>303</v>
      </c>
      <c r="B130" s="1316"/>
      <c r="C130" s="1316"/>
      <c r="D130" s="1316"/>
      <c r="E130" s="1316"/>
      <c r="F130" s="1316"/>
      <c r="G130" s="1316"/>
      <c r="H130" s="1316"/>
    </row>
    <row r="131" spans="1:16" ht="29.4" thickBot="1">
      <c r="A131" s="1291" t="s">
        <v>30</v>
      </c>
      <c r="B131" s="1292"/>
      <c r="C131" s="1292"/>
      <c r="D131" s="1292"/>
      <c r="E131" s="1292"/>
      <c r="F131" s="1293"/>
      <c r="G131" s="27" t="str">
        <f>CONCATENATE("На 31 декабря ",RIGHT(G2,4)," г.")</f>
        <v>На 31 декабря 2012 г.</v>
      </c>
      <c r="H131" s="27" t="str">
        <f>CONCATENATE("На 31 декабря ",RIGHT(G2,4)-1," г.")</f>
        <v>На 31 декабря 2011 г.</v>
      </c>
      <c r="I131" s="707" t="str">
        <f>CONCATENATE("На 31 декабря ",RIGHT(G2,4)-2," г.")</f>
        <v>На 31 декабря 2010 г.</v>
      </c>
    </row>
    <row r="132" spans="1:16" ht="15" thickBot="1">
      <c r="A132" s="1353">
        <v>1</v>
      </c>
      <c r="B132" s="1354"/>
      <c r="C132" s="1354"/>
      <c r="D132" s="1354"/>
      <c r="E132" s="1354"/>
      <c r="F132" s="1355"/>
      <c r="G132" s="103">
        <v>2</v>
      </c>
      <c r="H132" s="103">
        <v>3</v>
      </c>
      <c r="I132" s="103">
        <v>4</v>
      </c>
    </row>
    <row r="133" spans="1:16" ht="28.5" customHeight="1">
      <c r="A133" s="1359" t="s">
        <v>309</v>
      </c>
      <c r="B133" s="1360"/>
      <c r="C133" s="1360"/>
      <c r="D133" s="1360"/>
      <c r="E133" s="1360"/>
      <c r="F133" s="1361"/>
      <c r="G133" s="361">
        <v>0</v>
      </c>
      <c r="H133" s="361">
        <v>0</v>
      </c>
      <c r="I133" s="362">
        <v>0</v>
      </c>
    </row>
    <row r="134" spans="1:16" ht="28.5" customHeight="1">
      <c r="A134" s="1256" t="s">
        <v>304</v>
      </c>
      <c r="B134" s="1274"/>
      <c r="C134" s="1274"/>
      <c r="D134" s="1274"/>
      <c r="E134" s="1274"/>
      <c r="F134" s="1275"/>
      <c r="G134" s="304">
        <v>0</v>
      </c>
      <c r="H134" s="304">
        <v>0</v>
      </c>
      <c r="I134" s="363">
        <v>0</v>
      </c>
    </row>
    <row r="135" spans="1:16" ht="28.5" customHeight="1">
      <c r="A135" s="1256" t="s">
        <v>307</v>
      </c>
      <c r="B135" s="1274"/>
      <c r="C135" s="1274"/>
      <c r="D135" s="1274"/>
      <c r="E135" s="1274"/>
      <c r="F135" s="1275"/>
      <c r="G135" s="304">
        <v>0</v>
      </c>
      <c r="H135" s="304">
        <v>0</v>
      </c>
      <c r="I135" s="363">
        <v>0</v>
      </c>
    </row>
    <row r="136" spans="1:16" ht="28.5" customHeight="1">
      <c r="A136" s="1256" t="s">
        <v>308</v>
      </c>
      <c r="B136" s="1274"/>
      <c r="C136" s="1274"/>
      <c r="D136" s="1274"/>
      <c r="E136" s="1274"/>
      <c r="F136" s="1275"/>
      <c r="G136" s="304">
        <v>0</v>
      </c>
      <c r="H136" s="304">
        <v>0</v>
      </c>
      <c r="I136" s="363">
        <v>0</v>
      </c>
    </row>
    <row r="137" spans="1:16" ht="46.5" customHeight="1">
      <c r="A137" s="1256" t="s">
        <v>305</v>
      </c>
      <c r="B137" s="1274"/>
      <c r="C137" s="1274"/>
      <c r="D137" s="1274"/>
      <c r="E137" s="1274"/>
      <c r="F137" s="1275"/>
      <c r="G137" s="304">
        <v>0</v>
      </c>
      <c r="H137" s="304">
        <v>0</v>
      </c>
      <c r="I137" s="363">
        <v>0</v>
      </c>
    </row>
    <row r="138" spans="1:16" ht="28.5" customHeight="1">
      <c r="A138" s="1256" t="s">
        <v>306</v>
      </c>
      <c r="B138" s="1274"/>
      <c r="C138" s="1274"/>
      <c r="D138" s="1274"/>
      <c r="E138" s="1274"/>
      <c r="F138" s="1275"/>
      <c r="G138" s="304">
        <v>0</v>
      </c>
      <c r="H138" s="304">
        <v>0</v>
      </c>
      <c r="I138" s="363">
        <v>0</v>
      </c>
    </row>
    <row r="139" spans="1:16" ht="15" thickBot="1">
      <c r="A139" s="1356" t="s">
        <v>310</v>
      </c>
      <c r="B139" s="1357"/>
      <c r="C139" s="1357"/>
      <c r="D139" s="1357"/>
      <c r="E139" s="1357"/>
      <c r="F139" s="1358"/>
      <c r="G139" s="307">
        <v>0</v>
      </c>
      <c r="H139" s="307">
        <v>0</v>
      </c>
      <c r="I139" s="364">
        <v>0</v>
      </c>
    </row>
    <row r="141" spans="1:16">
      <c r="A141" s="1442" t="s">
        <v>311</v>
      </c>
      <c r="B141" s="1442"/>
      <c r="C141" s="1442"/>
      <c r="D141" s="1442"/>
      <c r="E141" s="1442"/>
      <c r="F141" s="1442"/>
      <c r="G141" s="1442"/>
      <c r="H141" s="1442"/>
      <c r="I141" s="1442"/>
      <c r="J141" s="1442"/>
      <c r="K141" s="1442"/>
      <c r="L141" s="1442"/>
      <c r="M141" s="1442"/>
      <c r="N141" s="1442"/>
    </row>
    <row r="142" spans="1:16">
      <c r="A142" s="1398" t="s">
        <v>312</v>
      </c>
      <c r="B142" s="1398"/>
      <c r="C142" s="1398"/>
      <c r="D142" s="1398"/>
      <c r="E142" s="1398"/>
      <c r="F142" s="1398"/>
      <c r="G142" s="1398"/>
      <c r="H142" s="1398"/>
      <c r="I142" s="1398"/>
      <c r="J142" s="1398"/>
      <c r="K142" s="1398"/>
      <c r="L142" s="1398"/>
      <c r="M142" s="1398"/>
      <c r="N142" s="1398"/>
      <c r="O142" s="97"/>
      <c r="P142" s="97"/>
    </row>
    <row r="143" spans="1:16" ht="15" thickBot="1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</row>
    <row r="144" spans="1:16" ht="15.75" customHeight="1" thickBot="1">
      <c r="A144" s="1378" t="s">
        <v>30</v>
      </c>
      <c r="B144" s="1378"/>
      <c r="C144" s="1378"/>
      <c r="D144" s="1378"/>
      <c r="E144" s="1378"/>
      <c r="F144" s="1378" t="s">
        <v>122</v>
      </c>
      <c r="G144" s="1378" t="s">
        <v>109</v>
      </c>
      <c r="H144" s="1378"/>
      <c r="I144" s="1168" t="s">
        <v>265</v>
      </c>
      <c r="J144" s="1400"/>
      <c r="K144" s="1400"/>
      <c r="L144" s="1400"/>
      <c r="M144" s="1401"/>
      <c r="N144" s="1168" t="s">
        <v>266</v>
      </c>
      <c r="O144" s="1401"/>
      <c r="P144" s="97"/>
    </row>
    <row r="145" spans="1:16" ht="15" thickBot="1">
      <c r="A145" s="1378"/>
      <c r="B145" s="1378"/>
      <c r="C145" s="1378"/>
      <c r="D145" s="1378"/>
      <c r="E145" s="1378"/>
      <c r="F145" s="1378"/>
      <c r="G145" s="1378"/>
      <c r="H145" s="1378"/>
      <c r="I145" s="1378" t="s">
        <v>277</v>
      </c>
      <c r="J145" s="1378" t="s">
        <v>314</v>
      </c>
      <c r="K145" s="1378"/>
      <c r="L145" s="1378" t="s">
        <v>315</v>
      </c>
      <c r="M145" s="1362" t="s">
        <v>316</v>
      </c>
      <c r="N145" s="1409"/>
      <c r="O145" s="1411"/>
      <c r="P145" s="97"/>
    </row>
    <row r="146" spans="1:16" ht="125.25" customHeight="1" thickBot="1">
      <c r="A146" s="1378"/>
      <c r="B146" s="1378"/>
      <c r="C146" s="1378"/>
      <c r="D146" s="1378"/>
      <c r="E146" s="1378"/>
      <c r="F146" s="1378"/>
      <c r="G146" s="27" t="s">
        <v>260</v>
      </c>
      <c r="H146" s="27" t="s">
        <v>313</v>
      </c>
      <c r="I146" s="1378"/>
      <c r="J146" s="27" t="s">
        <v>260</v>
      </c>
      <c r="K146" s="27" t="s">
        <v>313</v>
      </c>
      <c r="L146" s="1378"/>
      <c r="M146" s="1399"/>
      <c r="N146" s="27" t="s">
        <v>260</v>
      </c>
      <c r="O146" s="538" t="s">
        <v>313</v>
      </c>
      <c r="P146" s="97"/>
    </row>
    <row r="147" spans="1:16" ht="15" thickBot="1">
      <c r="A147" s="181">
        <v>1</v>
      </c>
      <c r="B147" s="182"/>
      <c r="C147" s="182"/>
      <c r="D147" s="182"/>
      <c r="E147" s="183"/>
      <c r="F147" s="171">
        <v>2</v>
      </c>
      <c r="G147" s="171">
        <v>3</v>
      </c>
      <c r="H147" s="184">
        <v>4</v>
      </c>
      <c r="I147" s="171">
        <v>5</v>
      </c>
      <c r="J147" s="184">
        <v>6</v>
      </c>
      <c r="K147" s="171">
        <v>7</v>
      </c>
      <c r="L147" s="184">
        <v>8</v>
      </c>
      <c r="M147" s="103">
        <v>9</v>
      </c>
      <c r="N147" s="184">
        <v>10</v>
      </c>
      <c r="O147" s="171">
        <v>11</v>
      </c>
      <c r="P147" s="97"/>
    </row>
    <row r="148" spans="1:16">
      <c r="A148" s="1379" t="s">
        <v>317</v>
      </c>
      <c r="B148" s="1380"/>
      <c r="C148" s="1380"/>
      <c r="D148" s="1380"/>
      <c r="E148" s="1381"/>
      <c r="F148" s="193" t="str">
        <f>CONCATENATE("за ",RIGHT(G2,4)," г.")</f>
        <v>за 2012 г.</v>
      </c>
      <c r="G148" s="324">
        <f t="shared" ref="G148:O149" si="29">SUMIFS(G$151:G$154,$F$151:$F$154,$F148)</f>
        <v>0</v>
      </c>
      <c r="H148" s="324">
        <f t="shared" si="29"/>
        <v>0</v>
      </c>
      <c r="I148" s="324">
        <f t="shared" si="29"/>
        <v>0</v>
      </c>
      <c r="J148" s="324">
        <f t="shared" si="29"/>
        <v>0</v>
      </c>
      <c r="K148" s="324">
        <f t="shared" si="29"/>
        <v>0</v>
      </c>
      <c r="L148" s="324">
        <f t="shared" si="29"/>
        <v>0</v>
      </c>
      <c r="M148" s="324">
        <f t="shared" si="29"/>
        <v>0</v>
      </c>
      <c r="N148" s="324">
        <f t="shared" si="29"/>
        <v>0</v>
      </c>
      <c r="O148" s="324">
        <f t="shared" si="29"/>
        <v>0</v>
      </c>
      <c r="P148" s="97"/>
    </row>
    <row r="149" spans="1:16">
      <c r="A149" s="1382"/>
      <c r="B149" s="1383"/>
      <c r="C149" s="1383"/>
      <c r="D149" s="1383"/>
      <c r="E149" s="1384"/>
      <c r="F149" s="155" t="str">
        <f>CONCATENATE("за ",RIGHT(G2,4)-1," г.")</f>
        <v>за 2011 г.</v>
      </c>
      <c r="G149" s="129">
        <f t="shared" si="29"/>
        <v>0</v>
      </c>
      <c r="H149" s="129">
        <f t="shared" si="29"/>
        <v>0</v>
      </c>
      <c r="I149" s="129">
        <f t="shared" si="29"/>
        <v>0</v>
      </c>
      <c r="J149" s="129">
        <f t="shared" si="29"/>
        <v>0</v>
      </c>
      <c r="K149" s="129">
        <f t="shared" si="29"/>
        <v>0</v>
      </c>
      <c r="L149" s="129">
        <f t="shared" si="29"/>
        <v>0</v>
      </c>
      <c r="M149" s="129">
        <f t="shared" si="29"/>
        <v>0</v>
      </c>
      <c r="N149" s="129">
        <f t="shared" si="29"/>
        <v>0</v>
      </c>
      <c r="O149" s="129">
        <f t="shared" si="29"/>
        <v>0</v>
      </c>
      <c r="P149" s="97"/>
    </row>
    <row r="150" spans="1:16">
      <c r="A150" s="1365" t="s">
        <v>268</v>
      </c>
      <c r="B150" s="1366"/>
      <c r="C150" s="1366"/>
      <c r="D150" s="1366"/>
      <c r="E150" s="1367"/>
      <c r="F150" s="161"/>
      <c r="G150" s="53"/>
      <c r="H150" s="521"/>
      <c r="I150" s="53"/>
      <c r="J150" s="53"/>
      <c r="K150" s="521"/>
      <c r="L150" s="521"/>
      <c r="M150" s="534"/>
      <c r="N150" s="131"/>
      <c r="O150" s="330"/>
      <c r="P150" s="97"/>
    </row>
    <row r="151" spans="1:16">
      <c r="A151" s="1303" t="s">
        <v>443</v>
      </c>
      <c r="B151" s="1304"/>
      <c r="C151" s="1304"/>
      <c r="D151" s="1304"/>
      <c r="E151" s="1305"/>
      <c r="F151" s="827" t="str">
        <f>CONCATENATE("за ",RIGHT($G$2,4)," г.")</f>
        <v>за 2012 г.</v>
      </c>
      <c r="G151" s="316">
        <v>0</v>
      </c>
      <c r="H151" s="62">
        <v>0</v>
      </c>
      <c r="I151" s="316">
        <v>0</v>
      </c>
      <c r="J151" s="62">
        <v>0</v>
      </c>
      <c r="K151" s="316">
        <v>0</v>
      </c>
      <c r="L151" s="316">
        <v>0</v>
      </c>
      <c r="M151" s="316">
        <v>0</v>
      </c>
      <c r="N151" s="118">
        <f>G151+H49+I151+J151+L151</f>
        <v>0</v>
      </c>
      <c r="O151" s="704">
        <f>H151+K151+M151</f>
        <v>0</v>
      </c>
      <c r="P151" s="97"/>
    </row>
    <row r="152" spans="1:16">
      <c r="A152" s="1306"/>
      <c r="B152" s="1307"/>
      <c r="C152" s="1307"/>
      <c r="D152" s="1307"/>
      <c r="E152" s="1308"/>
      <c r="F152" s="827" t="str">
        <f>CONCATENATE("за ",RIGHT($G$2,4)-1," г.")</f>
        <v>за 2011 г.</v>
      </c>
      <c r="G152" s="316">
        <v>0</v>
      </c>
      <c r="H152" s="62">
        <v>0</v>
      </c>
      <c r="I152" s="316">
        <v>0</v>
      </c>
      <c r="J152" s="62">
        <v>0</v>
      </c>
      <c r="K152" s="316">
        <v>0</v>
      </c>
      <c r="L152" s="316">
        <v>0</v>
      </c>
      <c r="M152" s="316">
        <v>0</v>
      </c>
      <c r="N152" s="118">
        <f>G152+H50+I152+J152+L152</f>
        <v>0</v>
      </c>
      <c r="O152" s="704">
        <f>H152+K152+M152</f>
        <v>0</v>
      </c>
      <c r="P152" s="97"/>
    </row>
    <row r="153" spans="1:16">
      <c r="A153" s="1303" t="s">
        <v>443</v>
      </c>
      <c r="B153" s="1304"/>
      <c r="C153" s="1304"/>
      <c r="D153" s="1304"/>
      <c r="E153" s="1305"/>
      <c r="F153" s="827" t="str">
        <f>CONCATENATE("за ",RIGHT($G$2,4)," г.")</f>
        <v>за 2012 г.</v>
      </c>
      <c r="G153" s="316">
        <v>0</v>
      </c>
      <c r="H153" s="62">
        <v>0</v>
      </c>
      <c r="I153" s="316">
        <v>0</v>
      </c>
      <c r="J153" s="62">
        <v>0</v>
      </c>
      <c r="K153" s="316">
        <v>0</v>
      </c>
      <c r="L153" s="316">
        <v>0</v>
      </c>
      <c r="M153" s="316">
        <v>0</v>
      </c>
      <c r="N153" s="118">
        <f>G153+H51+I153+J153+L153</f>
        <v>0</v>
      </c>
      <c r="O153" s="704">
        <f>H153+K153+M153</f>
        <v>0</v>
      </c>
      <c r="P153" s="97"/>
    </row>
    <row r="154" spans="1:16">
      <c r="A154" s="1306"/>
      <c r="B154" s="1307"/>
      <c r="C154" s="1307"/>
      <c r="D154" s="1307"/>
      <c r="E154" s="1308"/>
      <c r="F154" s="827" t="str">
        <f>CONCATENATE("за ",RIGHT($G$2,4)-1," г.")</f>
        <v>за 2011 г.</v>
      </c>
      <c r="G154" s="316">
        <v>0</v>
      </c>
      <c r="H154" s="62">
        <v>0</v>
      </c>
      <c r="I154" s="316">
        <v>0</v>
      </c>
      <c r="J154" s="62">
        <v>0</v>
      </c>
      <c r="K154" s="316">
        <v>0</v>
      </c>
      <c r="L154" s="316">
        <v>0</v>
      </c>
      <c r="M154" s="316">
        <v>0</v>
      </c>
      <c r="N154" s="118">
        <f>G154+H52+I154+J154+L154</f>
        <v>0</v>
      </c>
      <c r="O154" s="704">
        <f>H154+K154+M154</f>
        <v>0</v>
      </c>
      <c r="P154" s="97"/>
    </row>
    <row r="155" spans="1:16">
      <c r="A155" s="1402" t="s">
        <v>270</v>
      </c>
      <c r="B155" s="1403"/>
      <c r="C155" s="1403"/>
      <c r="D155" s="1403"/>
      <c r="E155" s="1404"/>
      <c r="F155" s="161"/>
      <c r="G155" s="312"/>
      <c r="H155" s="312"/>
      <c r="I155" s="312"/>
      <c r="J155" s="312"/>
      <c r="K155" s="312"/>
      <c r="L155" s="312"/>
      <c r="M155" s="534"/>
      <c r="N155" s="319"/>
      <c r="O155" s="365"/>
      <c r="P155" s="97"/>
    </row>
    <row r="156" spans="1:16">
      <c r="A156" s="1392" t="s">
        <v>319</v>
      </c>
      <c r="B156" s="1393"/>
      <c r="C156" s="1393"/>
      <c r="D156" s="1393"/>
      <c r="E156" s="1394"/>
      <c r="F156" s="827" t="str">
        <f>CONCATENATE("за ",RIGHT($G$2,4)," г.")</f>
        <v>за 2012 г.</v>
      </c>
      <c r="G156" s="127">
        <f t="shared" ref="G156:O157" si="30">SUMIFS(G$159:G$162,$F$159:$F$162,$F156)</f>
        <v>0</v>
      </c>
      <c r="H156" s="127">
        <f t="shared" si="30"/>
        <v>0</v>
      </c>
      <c r="I156" s="127">
        <f t="shared" si="30"/>
        <v>0</v>
      </c>
      <c r="J156" s="127">
        <f t="shared" si="30"/>
        <v>0</v>
      </c>
      <c r="K156" s="127">
        <f t="shared" si="30"/>
        <v>0</v>
      </c>
      <c r="L156" s="127">
        <f t="shared" si="30"/>
        <v>0</v>
      </c>
      <c r="M156" s="127">
        <f t="shared" si="30"/>
        <v>0</v>
      </c>
      <c r="N156" s="127">
        <f t="shared" si="30"/>
        <v>0</v>
      </c>
      <c r="O156" s="127">
        <f t="shared" si="30"/>
        <v>0</v>
      </c>
      <c r="P156" s="97"/>
    </row>
    <row r="157" spans="1:16">
      <c r="A157" s="1392"/>
      <c r="B157" s="1393"/>
      <c r="C157" s="1393"/>
      <c r="D157" s="1393"/>
      <c r="E157" s="1394"/>
      <c r="F157" s="827" t="str">
        <f>CONCATENATE("за ",RIGHT($G$2,4)-1," г.")</f>
        <v>за 2011 г.</v>
      </c>
      <c r="G157" s="129">
        <f t="shared" si="30"/>
        <v>0</v>
      </c>
      <c r="H157" s="129">
        <f t="shared" si="30"/>
        <v>0</v>
      </c>
      <c r="I157" s="129">
        <f t="shared" si="30"/>
        <v>0</v>
      </c>
      <c r="J157" s="129">
        <f t="shared" si="30"/>
        <v>0</v>
      </c>
      <c r="K157" s="129">
        <f t="shared" si="30"/>
        <v>0</v>
      </c>
      <c r="L157" s="129">
        <f t="shared" si="30"/>
        <v>0</v>
      </c>
      <c r="M157" s="129">
        <f t="shared" si="30"/>
        <v>0</v>
      </c>
      <c r="N157" s="129">
        <f t="shared" si="30"/>
        <v>0</v>
      </c>
      <c r="O157" s="129">
        <f t="shared" si="30"/>
        <v>0</v>
      </c>
      <c r="P157" s="97"/>
    </row>
    <row r="158" spans="1:16">
      <c r="A158" s="1139" t="s">
        <v>268</v>
      </c>
      <c r="B158" s="1140"/>
      <c r="C158" s="1140"/>
      <c r="D158" s="1140"/>
      <c r="E158" s="1141"/>
      <c r="F158" s="155"/>
      <c r="G158" s="366"/>
      <c r="H158" s="366"/>
      <c r="I158" s="366"/>
      <c r="J158" s="366"/>
      <c r="K158" s="366"/>
      <c r="L158" s="366"/>
      <c r="M158" s="366"/>
      <c r="N158" s="366"/>
      <c r="O158" s="366"/>
      <c r="P158" s="97"/>
    </row>
    <row r="159" spans="1:16">
      <c r="A159" s="1300" t="s">
        <v>443</v>
      </c>
      <c r="B159" s="1301"/>
      <c r="C159" s="1301"/>
      <c r="D159" s="1301"/>
      <c r="E159" s="1302"/>
      <c r="F159" s="827" t="str">
        <f>CONCATENATE("за ",RIGHT($G$2,4)," г.")</f>
        <v>за 2012 г.</v>
      </c>
      <c r="G159" s="316">
        <v>0</v>
      </c>
      <c r="H159" s="62">
        <v>0</v>
      </c>
      <c r="I159" s="316">
        <v>0</v>
      </c>
      <c r="J159" s="346">
        <v>0</v>
      </c>
      <c r="K159" s="316">
        <v>0</v>
      </c>
      <c r="L159" s="316">
        <v>0</v>
      </c>
      <c r="M159" s="316">
        <v>0</v>
      </c>
      <c r="N159" s="705">
        <f>G159+I159+J159+L159</f>
        <v>0</v>
      </c>
      <c r="O159" s="704">
        <f>H159+K159+M159</f>
        <v>0</v>
      </c>
      <c r="P159" s="97"/>
    </row>
    <row r="160" spans="1:16">
      <c r="A160" s="1300"/>
      <c r="B160" s="1301"/>
      <c r="C160" s="1301"/>
      <c r="D160" s="1301"/>
      <c r="E160" s="1302"/>
      <c r="F160" s="827" t="str">
        <f>CONCATENATE("за ",RIGHT($G$2,4)-1," г.")</f>
        <v>за 2011 г.</v>
      </c>
      <c r="G160" s="316">
        <v>0</v>
      </c>
      <c r="H160" s="62">
        <v>0</v>
      </c>
      <c r="I160" s="316">
        <v>0</v>
      </c>
      <c r="J160" s="346">
        <v>0</v>
      </c>
      <c r="K160" s="316">
        <v>0</v>
      </c>
      <c r="L160" s="316">
        <v>0</v>
      </c>
      <c r="M160" s="316">
        <v>0</v>
      </c>
      <c r="N160" s="705">
        <f>G160+I160+J160+L160</f>
        <v>0</v>
      </c>
      <c r="O160" s="704">
        <f>H160+K160+M160</f>
        <v>0</v>
      </c>
      <c r="P160" s="97"/>
    </row>
    <row r="161" spans="1:16">
      <c r="A161" s="1300" t="s">
        <v>443</v>
      </c>
      <c r="B161" s="1301"/>
      <c r="C161" s="1301"/>
      <c r="D161" s="1301"/>
      <c r="E161" s="1302"/>
      <c r="F161" s="827" t="str">
        <f>CONCATENATE("за ",RIGHT($G$2,4)," г.")</f>
        <v>за 2012 г.</v>
      </c>
      <c r="G161" s="316">
        <v>0</v>
      </c>
      <c r="H161" s="62">
        <v>0</v>
      </c>
      <c r="I161" s="316">
        <v>0</v>
      </c>
      <c r="J161" s="346">
        <v>0</v>
      </c>
      <c r="K161" s="316">
        <v>0</v>
      </c>
      <c r="L161" s="316">
        <v>0</v>
      </c>
      <c r="M161" s="316">
        <v>0</v>
      </c>
      <c r="N161" s="705">
        <f>G161+I161+J161+L161</f>
        <v>0</v>
      </c>
      <c r="O161" s="704">
        <f>H161+K161+M161</f>
        <v>0</v>
      </c>
      <c r="P161" s="97"/>
    </row>
    <row r="162" spans="1:16">
      <c r="A162" s="1300"/>
      <c r="B162" s="1301"/>
      <c r="C162" s="1301"/>
      <c r="D162" s="1301"/>
      <c r="E162" s="1302"/>
      <c r="F162" s="827" t="str">
        <f>CONCATENATE("за ",RIGHT($G$2,4)-1," г.")</f>
        <v>за 2011 г.</v>
      </c>
      <c r="G162" s="316">
        <v>0</v>
      </c>
      <c r="H162" s="62">
        <v>0</v>
      </c>
      <c r="I162" s="316">
        <v>0</v>
      </c>
      <c r="J162" s="346">
        <v>0</v>
      </c>
      <c r="K162" s="316">
        <v>0</v>
      </c>
      <c r="L162" s="316">
        <v>0</v>
      </c>
      <c r="M162" s="316">
        <v>0</v>
      </c>
      <c r="N162" s="705">
        <f>G162+I162+J162+L162</f>
        <v>0</v>
      </c>
      <c r="O162" s="704">
        <f>H162+K162+M162</f>
        <v>0</v>
      </c>
      <c r="P162" s="97"/>
    </row>
    <row r="163" spans="1:16">
      <c r="A163" s="1443" t="s">
        <v>270</v>
      </c>
      <c r="B163" s="1444"/>
      <c r="C163" s="1444"/>
      <c r="D163" s="1444"/>
      <c r="E163" s="1445"/>
      <c r="F163" s="155"/>
      <c r="G163" s="366"/>
      <c r="H163" s="366"/>
      <c r="I163" s="366"/>
      <c r="J163" s="366"/>
      <c r="K163" s="366"/>
      <c r="L163" s="366"/>
      <c r="M163" s="366"/>
      <c r="N163" s="366"/>
      <c r="O163" s="366"/>
      <c r="P163" s="97"/>
    </row>
    <row r="164" spans="1:16">
      <c r="A164" s="1392" t="s">
        <v>320</v>
      </c>
      <c r="B164" s="1393"/>
      <c r="C164" s="1393"/>
      <c r="D164" s="1393"/>
      <c r="E164" s="1394"/>
      <c r="F164" s="155" t="str">
        <f>CONCATENATE("за ",RIGHT(G2,4)," г.")</f>
        <v>за 2012 г.</v>
      </c>
      <c r="G164" s="127">
        <f t="shared" ref="G164:O164" si="31">G156+G148</f>
        <v>0</v>
      </c>
      <c r="H164" s="127">
        <f t="shared" si="31"/>
        <v>0</v>
      </c>
      <c r="I164" s="127">
        <f t="shared" si="31"/>
        <v>0</v>
      </c>
      <c r="J164" s="127">
        <f t="shared" si="31"/>
        <v>0</v>
      </c>
      <c r="K164" s="127">
        <f t="shared" si="31"/>
        <v>0</v>
      </c>
      <c r="L164" s="127">
        <f t="shared" si="31"/>
        <v>0</v>
      </c>
      <c r="M164" s="127">
        <f t="shared" si="31"/>
        <v>0</v>
      </c>
      <c r="N164" s="127">
        <f t="shared" si="31"/>
        <v>0</v>
      </c>
      <c r="O164" s="127">
        <f t="shared" si="31"/>
        <v>0</v>
      </c>
      <c r="P164" s="97"/>
    </row>
    <row r="165" spans="1:16" ht="15" thickBot="1">
      <c r="A165" s="1395"/>
      <c r="B165" s="1396"/>
      <c r="C165" s="1396"/>
      <c r="D165" s="1396"/>
      <c r="E165" s="1397"/>
      <c r="F165" s="187" t="str">
        <f>CONCATENATE("за ",RIGHT(G2,4)-1," г.")</f>
        <v>за 2011 г.</v>
      </c>
      <c r="G165" s="145">
        <f t="shared" ref="G165:O165" si="32">G157+G149</f>
        <v>0</v>
      </c>
      <c r="H165" s="145">
        <f t="shared" si="32"/>
        <v>0</v>
      </c>
      <c r="I165" s="145">
        <f t="shared" si="32"/>
        <v>0</v>
      </c>
      <c r="J165" s="145">
        <f t="shared" si="32"/>
        <v>0</v>
      </c>
      <c r="K165" s="145">
        <f t="shared" si="32"/>
        <v>0</v>
      </c>
      <c r="L165" s="145">
        <f t="shared" si="32"/>
        <v>0</v>
      </c>
      <c r="M165" s="145">
        <f t="shared" si="32"/>
        <v>0</v>
      </c>
      <c r="N165" s="145">
        <f t="shared" si="32"/>
        <v>0</v>
      </c>
      <c r="O165" s="145">
        <f t="shared" si="32"/>
        <v>0</v>
      </c>
      <c r="P165" s="97"/>
    </row>
    <row r="166" spans="1:1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</row>
    <row r="167" spans="1:16" ht="21.75" customHeight="1" thickBot="1">
      <c r="A167" s="1316" t="s">
        <v>321</v>
      </c>
      <c r="B167" s="1316"/>
      <c r="C167" s="1316"/>
      <c r="D167" s="1316"/>
      <c r="E167" s="1316"/>
      <c r="F167" s="1316"/>
      <c r="G167" s="1316"/>
      <c r="H167" s="1316"/>
      <c r="I167" s="1316"/>
      <c r="J167" s="97"/>
      <c r="K167" s="97"/>
      <c r="L167" s="97"/>
      <c r="M167" s="97"/>
      <c r="N167" s="97"/>
      <c r="O167" s="97"/>
      <c r="P167" s="97"/>
    </row>
    <row r="168" spans="1:16" ht="29.4" thickBot="1">
      <c r="A168" s="1291" t="s">
        <v>30</v>
      </c>
      <c r="B168" s="1292"/>
      <c r="C168" s="1292"/>
      <c r="D168" s="1292"/>
      <c r="E168" s="1292"/>
      <c r="F168" s="1293"/>
      <c r="G168" s="27" t="str">
        <f>CONCATENATE("На 31 декабря ",RIGHT(G2,4)," г.")</f>
        <v>На 31 декабря 2012 г.</v>
      </c>
      <c r="H168" s="27" t="str">
        <f>CONCATENATE("На 31 декабря ",RIGHT(G2,4)-1," г.")</f>
        <v>На 31 декабря 2011 г.</v>
      </c>
      <c r="I168" s="707" t="str">
        <f>CONCATENATE("На 31 декабря ",RIGHT(G2,4)-2," г.")</f>
        <v>На 31 декабря 2010 г.</v>
      </c>
      <c r="J168" s="97"/>
      <c r="K168" s="97"/>
      <c r="L168" s="97"/>
      <c r="M168" s="97"/>
      <c r="N168" s="97"/>
      <c r="O168" s="97"/>
      <c r="P168" s="97"/>
    </row>
    <row r="169" spans="1:16" ht="15" thickBot="1">
      <c r="A169" s="1353">
        <v>1</v>
      </c>
      <c r="B169" s="1354"/>
      <c r="C169" s="1354"/>
      <c r="D169" s="1354"/>
      <c r="E169" s="1354"/>
      <c r="F169" s="1355"/>
      <c r="G169" s="103">
        <v>2</v>
      </c>
      <c r="H169" s="103">
        <v>3</v>
      </c>
      <c r="I169" s="103">
        <v>4</v>
      </c>
      <c r="J169" s="97"/>
      <c r="K169" s="97"/>
      <c r="L169" s="97"/>
      <c r="M169" s="97"/>
      <c r="N169" s="97"/>
      <c r="O169" s="97"/>
      <c r="P169" s="97"/>
    </row>
    <row r="170" spans="1:16" ht="21.75" customHeight="1">
      <c r="A170" s="1346" t="s">
        <v>324</v>
      </c>
      <c r="B170" s="1347"/>
      <c r="C170" s="1347"/>
      <c r="D170" s="1347"/>
      <c r="E170" s="1347"/>
      <c r="F170" s="1348"/>
      <c r="G170" s="372">
        <f t="shared" ref="G170:I170" si="33">SUM(G172:G173)</f>
        <v>0</v>
      </c>
      <c r="H170" s="372">
        <f t="shared" si="33"/>
        <v>0</v>
      </c>
      <c r="I170" s="372">
        <f t="shared" si="33"/>
        <v>0</v>
      </c>
      <c r="J170" s="97"/>
      <c r="K170" s="97"/>
      <c r="L170" s="97"/>
      <c r="M170" s="97"/>
      <c r="N170" s="97"/>
      <c r="O170" s="97"/>
      <c r="P170" s="97"/>
    </row>
    <row r="171" spans="1:16">
      <c r="A171" s="1349" t="s">
        <v>268</v>
      </c>
      <c r="B171" s="1350"/>
      <c r="C171" s="1350"/>
      <c r="D171" s="1350"/>
      <c r="E171" s="1350"/>
      <c r="F171" s="1351"/>
      <c r="G171" s="374"/>
      <c r="H171" s="374"/>
      <c r="I171" s="375"/>
      <c r="J171" s="97"/>
      <c r="K171" s="97"/>
      <c r="L171" s="97"/>
      <c r="M171" s="97"/>
      <c r="N171" s="97"/>
      <c r="O171" s="97"/>
      <c r="P171" s="97"/>
    </row>
    <row r="172" spans="1:16">
      <c r="A172" s="1309" t="s">
        <v>325</v>
      </c>
      <c r="B172" s="1310"/>
      <c r="C172" s="1310"/>
      <c r="D172" s="1310"/>
      <c r="E172" s="1310"/>
      <c r="F172" s="1311"/>
      <c r="G172" s="303">
        <v>0</v>
      </c>
      <c r="H172" s="303">
        <v>0</v>
      </c>
      <c r="I172" s="376">
        <v>0</v>
      </c>
      <c r="J172" s="97"/>
      <c r="K172" s="97"/>
      <c r="L172" s="97"/>
      <c r="M172" s="97"/>
      <c r="N172" s="97"/>
      <c r="O172" s="97"/>
      <c r="P172" s="97"/>
    </row>
    <row r="173" spans="1:16">
      <c r="A173" s="1309" t="s">
        <v>325</v>
      </c>
      <c r="B173" s="1310"/>
      <c r="C173" s="1310"/>
      <c r="D173" s="1310"/>
      <c r="E173" s="1310"/>
      <c r="F173" s="1311"/>
      <c r="G173" s="303">
        <v>0</v>
      </c>
      <c r="H173" s="303">
        <v>0</v>
      </c>
      <c r="I173" s="376">
        <v>0</v>
      </c>
      <c r="J173" s="97"/>
      <c r="K173" s="97"/>
      <c r="L173" s="97"/>
      <c r="M173" s="97"/>
      <c r="N173" s="97"/>
      <c r="O173" s="97"/>
      <c r="P173" s="97"/>
    </row>
    <row r="174" spans="1:16">
      <c r="A174" s="1256" t="s">
        <v>270</v>
      </c>
      <c r="B174" s="1274"/>
      <c r="C174" s="1274"/>
      <c r="D174" s="1274"/>
      <c r="E174" s="1274"/>
      <c r="F174" s="1275"/>
      <c r="G174" s="370"/>
      <c r="H174" s="370"/>
      <c r="I174" s="371"/>
      <c r="J174" s="97"/>
      <c r="K174" s="97"/>
      <c r="L174" s="97"/>
      <c r="M174" s="97"/>
      <c r="N174" s="97"/>
      <c r="O174" s="97"/>
      <c r="P174" s="97"/>
    </row>
    <row r="175" spans="1:16" ht="32.25" customHeight="1">
      <c r="A175" s="1388" t="s">
        <v>322</v>
      </c>
      <c r="B175" s="1389"/>
      <c r="C175" s="1389"/>
      <c r="D175" s="1389"/>
      <c r="E175" s="1389"/>
      <c r="F175" s="1390"/>
      <c r="G175" s="370">
        <f>SUM(G177:G178)</f>
        <v>0</v>
      </c>
      <c r="H175" s="370">
        <f t="shared" ref="H175:I175" si="34">SUM(H177:H178)</f>
        <v>0</v>
      </c>
      <c r="I175" s="370">
        <f t="shared" si="34"/>
        <v>0</v>
      </c>
      <c r="J175" s="97"/>
      <c r="K175" s="97"/>
      <c r="L175" s="97"/>
      <c r="M175" s="97"/>
      <c r="N175" s="97"/>
      <c r="O175" s="97"/>
      <c r="P175" s="97"/>
    </row>
    <row r="176" spans="1:16">
      <c r="A176" s="1349" t="s">
        <v>257</v>
      </c>
      <c r="B176" s="1350"/>
      <c r="C176" s="1350"/>
      <c r="D176" s="1350"/>
      <c r="E176" s="1350"/>
      <c r="F176" s="1351"/>
      <c r="G176" s="374"/>
      <c r="H176" s="374"/>
      <c r="I176" s="375"/>
      <c r="J176" s="97"/>
      <c r="K176" s="97"/>
      <c r="L176" s="97"/>
      <c r="M176" s="97"/>
      <c r="N176" s="97"/>
      <c r="O176" s="97"/>
      <c r="P176" s="97"/>
    </row>
    <row r="177" spans="1:16">
      <c r="A177" s="1309" t="s">
        <v>326</v>
      </c>
      <c r="B177" s="1310"/>
      <c r="C177" s="1310"/>
      <c r="D177" s="1310"/>
      <c r="E177" s="1310"/>
      <c r="F177" s="1311"/>
      <c r="G177" s="303">
        <v>0</v>
      </c>
      <c r="H177" s="303">
        <v>0</v>
      </c>
      <c r="I177" s="376">
        <v>0</v>
      </c>
      <c r="J177" s="97"/>
      <c r="K177" s="97"/>
      <c r="L177" s="97"/>
      <c r="M177" s="97"/>
      <c r="N177" s="97"/>
      <c r="O177" s="97"/>
      <c r="P177" s="97"/>
    </row>
    <row r="178" spans="1:16">
      <c r="A178" s="1309" t="s">
        <v>326</v>
      </c>
      <c r="B178" s="1310"/>
      <c r="C178" s="1310"/>
      <c r="D178" s="1310"/>
      <c r="E178" s="1310"/>
      <c r="F178" s="1311"/>
      <c r="G178" s="303">
        <v>0</v>
      </c>
      <c r="H178" s="303">
        <v>0</v>
      </c>
      <c r="I178" s="376">
        <v>0</v>
      </c>
      <c r="J178" s="97"/>
      <c r="K178" s="97"/>
      <c r="L178" s="97"/>
      <c r="M178" s="97"/>
      <c r="N178" s="97"/>
      <c r="O178" s="97"/>
      <c r="P178" s="97"/>
    </row>
    <row r="179" spans="1:16">
      <c r="A179" s="1349" t="s">
        <v>270</v>
      </c>
      <c r="B179" s="1350"/>
      <c r="C179" s="1350"/>
      <c r="D179" s="1350"/>
      <c r="E179" s="1350"/>
      <c r="F179" s="1351"/>
      <c r="G179" s="374"/>
      <c r="H179" s="374"/>
      <c r="I179" s="375"/>
      <c r="J179" s="97"/>
      <c r="K179" s="97"/>
      <c r="L179" s="97"/>
      <c r="M179" s="97"/>
      <c r="N179" s="97"/>
      <c r="O179" s="97"/>
      <c r="P179" s="97"/>
    </row>
    <row r="180" spans="1:16" ht="15" thickBot="1">
      <c r="A180" s="1385" t="s">
        <v>323</v>
      </c>
      <c r="B180" s="1386"/>
      <c r="C180" s="1386"/>
      <c r="D180" s="1386"/>
      <c r="E180" s="1386"/>
      <c r="F180" s="1387"/>
      <c r="G180" s="307">
        <v>0</v>
      </c>
      <c r="H180" s="307">
        <v>0</v>
      </c>
      <c r="I180" s="364">
        <v>0</v>
      </c>
      <c r="J180" s="97"/>
      <c r="K180" s="97"/>
      <c r="L180" s="97"/>
      <c r="M180" s="97"/>
      <c r="N180" s="97"/>
      <c r="O180" s="97"/>
      <c r="P180" s="97"/>
    </row>
    <row r="181" spans="1:16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</row>
    <row r="182" spans="1:16">
      <c r="A182" s="1442" t="s">
        <v>327</v>
      </c>
      <c r="B182" s="1442"/>
      <c r="C182" s="1442"/>
      <c r="D182" s="1442"/>
      <c r="E182" s="1442"/>
      <c r="F182" s="1442"/>
      <c r="G182" s="1442"/>
      <c r="H182" s="1442"/>
      <c r="I182" s="1442"/>
      <c r="J182" s="1442"/>
      <c r="K182" s="1442"/>
      <c r="L182" s="1442"/>
      <c r="M182" s="1442"/>
      <c r="N182" s="1442"/>
      <c r="P182" s="97"/>
    </row>
    <row r="183" spans="1:16">
      <c r="A183" s="1398" t="s">
        <v>328</v>
      </c>
      <c r="B183" s="1398"/>
      <c r="C183" s="1398"/>
      <c r="D183" s="1398"/>
      <c r="E183" s="1398"/>
      <c r="F183" s="1398"/>
      <c r="G183" s="1398"/>
      <c r="H183" s="1398"/>
      <c r="I183" s="1398"/>
      <c r="J183" s="1398"/>
      <c r="K183" s="1398"/>
      <c r="L183" s="1398"/>
      <c r="M183" s="1398"/>
      <c r="N183" s="1398"/>
      <c r="O183" s="97"/>
      <c r="P183" s="97"/>
    </row>
    <row r="184" spans="1:16" ht="15" thickBot="1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</row>
    <row r="185" spans="1:16" ht="15" thickBot="1">
      <c r="A185" s="1378" t="s">
        <v>30</v>
      </c>
      <c r="B185" s="1378"/>
      <c r="C185" s="1378"/>
      <c r="D185" s="1378"/>
      <c r="E185" s="1378"/>
      <c r="F185" s="1378" t="s">
        <v>122</v>
      </c>
      <c r="G185" s="1378" t="s">
        <v>109</v>
      </c>
      <c r="H185" s="1378"/>
      <c r="I185" s="1168" t="s">
        <v>265</v>
      </c>
      <c r="J185" s="1400"/>
      <c r="K185" s="1400"/>
      <c r="L185" s="1400"/>
      <c r="M185" s="1401"/>
      <c r="N185" s="1168" t="s">
        <v>266</v>
      </c>
      <c r="O185" s="1401"/>
      <c r="P185" s="97"/>
    </row>
    <row r="186" spans="1:16" ht="15" thickBot="1">
      <c r="A186" s="1378"/>
      <c r="B186" s="1378"/>
      <c r="C186" s="1378"/>
      <c r="D186" s="1378"/>
      <c r="E186" s="1378"/>
      <c r="F186" s="1378"/>
      <c r="G186" s="1378"/>
      <c r="H186" s="1378"/>
      <c r="I186" s="1378" t="s">
        <v>331</v>
      </c>
      <c r="J186" s="1378" t="s">
        <v>332</v>
      </c>
      <c r="K186" s="1378"/>
      <c r="L186" s="1378" t="s">
        <v>334</v>
      </c>
      <c r="M186" s="1362" t="s">
        <v>335</v>
      </c>
      <c r="N186" s="1409"/>
      <c r="O186" s="1411"/>
      <c r="P186" s="97"/>
    </row>
    <row r="187" spans="1:16" ht="58.2" thickBot="1">
      <c r="A187" s="1378"/>
      <c r="B187" s="1378"/>
      <c r="C187" s="1378"/>
      <c r="D187" s="1378"/>
      <c r="E187" s="1378"/>
      <c r="F187" s="1378"/>
      <c r="G187" s="27" t="s">
        <v>329</v>
      </c>
      <c r="H187" s="27" t="s">
        <v>330</v>
      </c>
      <c r="I187" s="1378"/>
      <c r="J187" s="27" t="s">
        <v>329</v>
      </c>
      <c r="K187" s="27" t="s">
        <v>333</v>
      </c>
      <c r="L187" s="1378"/>
      <c r="M187" s="1399"/>
      <c r="N187" s="27" t="s">
        <v>329</v>
      </c>
      <c r="O187" s="538" t="s">
        <v>330</v>
      </c>
      <c r="P187" s="97"/>
    </row>
    <row r="188" spans="1:16" ht="15" thickBot="1">
      <c r="A188" s="181">
        <v>1</v>
      </c>
      <c r="B188" s="182"/>
      <c r="C188" s="182"/>
      <c r="D188" s="182"/>
      <c r="E188" s="183"/>
      <c r="F188" s="171">
        <v>2</v>
      </c>
      <c r="G188" s="171">
        <v>3</v>
      </c>
      <c r="H188" s="184">
        <v>4</v>
      </c>
      <c r="I188" s="171">
        <v>5</v>
      </c>
      <c r="J188" s="184">
        <v>6</v>
      </c>
      <c r="K188" s="171">
        <v>7</v>
      </c>
      <c r="L188" s="184">
        <v>8</v>
      </c>
      <c r="M188" s="103">
        <v>9</v>
      </c>
      <c r="N188" s="184">
        <v>10</v>
      </c>
      <c r="O188" s="171">
        <v>11</v>
      </c>
      <c r="P188" s="97"/>
    </row>
    <row r="189" spans="1:16" ht="15" thickBot="1">
      <c r="A189" s="1379" t="s">
        <v>336</v>
      </c>
      <c r="B189" s="1380"/>
      <c r="C189" s="1380"/>
      <c r="D189" s="1380"/>
      <c r="E189" s="1381"/>
      <c r="F189" s="193" t="str">
        <f>CONCATENATE("за ",RIGHT(G2,4)," г.")</f>
        <v>за 2012 г.</v>
      </c>
      <c r="G189" s="471">
        <f t="shared" ref="G189:L190" si="35">SUMIFS(G$192:G$201,$F$192:$F$201,$F189)</f>
        <v>0</v>
      </c>
      <c r="H189" s="471">
        <f t="shared" si="35"/>
        <v>0</v>
      </c>
      <c r="I189" s="471">
        <f>SUMIFS(I$192:I$201,$F$192:$F$201,$F189)</f>
        <v>0</v>
      </c>
      <c r="J189" s="471">
        <f t="shared" si="35"/>
        <v>0</v>
      </c>
      <c r="K189" s="471">
        <f t="shared" si="35"/>
        <v>0</v>
      </c>
      <c r="L189" s="471">
        <f t="shared" si="35"/>
        <v>0</v>
      </c>
      <c r="M189" s="471" t="s">
        <v>33</v>
      </c>
      <c r="N189" s="471">
        <f>SUMIFS(N$192:N$201,$F$192:$F$201,$F189)</f>
        <v>0</v>
      </c>
      <c r="O189" s="471">
        <f>SUMIFS(O$192:O$201,$F$192:$F$201,$F189)</f>
        <v>0</v>
      </c>
      <c r="P189" s="97"/>
    </row>
    <row r="190" spans="1:16">
      <c r="A190" s="1382"/>
      <c r="B190" s="1383"/>
      <c r="C190" s="1383"/>
      <c r="D190" s="1383"/>
      <c r="E190" s="1384"/>
      <c r="F190" s="155" t="str">
        <f>CONCATENATE("за ",RIGHT(G2,4)-1," г.")</f>
        <v>за 2011 г.</v>
      </c>
      <c r="G190" s="471">
        <f t="shared" si="35"/>
        <v>0</v>
      </c>
      <c r="H190" s="471">
        <f t="shared" si="35"/>
        <v>0</v>
      </c>
      <c r="I190" s="471">
        <f t="shared" si="35"/>
        <v>0</v>
      </c>
      <c r="J190" s="471">
        <f t="shared" si="35"/>
        <v>0</v>
      </c>
      <c r="K190" s="471">
        <f>SUMIFS(K$192:K$201,$F$192:$F$201,$F190)</f>
        <v>0</v>
      </c>
      <c r="L190" s="471">
        <f t="shared" si="35"/>
        <v>0</v>
      </c>
      <c r="M190" s="271" t="s">
        <v>33</v>
      </c>
      <c r="N190" s="471">
        <f t="shared" ref="N190:O190" si="36">SUMIFS(N$192:N$201,$F$192:$F$201,$F190)</f>
        <v>0</v>
      </c>
      <c r="O190" s="471">
        <f t="shared" si="36"/>
        <v>0</v>
      </c>
      <c r="P190" s="97"/>
    </row>
    <row r="191" spans="1:16">
      <c r="A191" s="1365" t="s">
        <v>268</v>
      </c>
      <c r="B191" s="1366"/>
      <c r="C191" s="1366"/>
      <c r="D191" s="1366"/>
      <c r="E191" s="1367"/>
      <c r="F191" s="161"/>
      <c r="G191" s="53"/>
      <c r="H191" s="521"/>
      <c r="I191" s="53"/>
      <c r="J191" s="53"/>
      <c r="K191" s="521"/>
      <c r="L191" s="521"/>
      <c r="M191" s="534"/>
      <c r="N191" s="131"/>
      <c r="O191" s="330"/>
      <c r="P191" s="97"/>
    </row>
    <row r="192" spans="1:16" ht="15" customHeight="1">
      <c r="A192" s="1303" t="s">
        <v>318</v>
      </c>
      <c r="B192" s="1304"/>
      <c r="C192" s="1304"/>
      <c r="D192" s="1304"/>
      <c r="E192" s="1305"/>
      <c r="F192" s="827" t="str">
        <f t="shared" ref="F192" si="37">CONCATENATE("за ",RIGHT($G$2,4)," г.")</f>
        <v>за 2012 г.</v>
      </c>
      <c r="G192" s="316">
        <v>0</v>
      </c>
      <c r="H192" s="62">
        <v>0</v>
      </c>
      <c r="I192" s="316">
        <v>0</v>
      </c>
      <c r="J192" s="62">
        <v>0</v>
      </c>
      <c r="K192" s="62">
        <v>0</v>
      </c>
      <c r="L192" s="316">
        <v>0</v>
      </c>
      <c r="M192" s="316">
        <v>0</v>
      </c>
      <c r="N192" s="313">
        <f t="shared" ref="N192:N201" si="38">G192+I192+J192+M192</f>
        <v>0</v>
      </c>
      <c r="O192" s="353">
        <f t="shared" ref="O192:O201" si="39">H192+K192+L192</f>
        <v>0</v>
      </c>
      <c r="P192" s="97"/>
    </row>
    <row r="193" spans="1:16">
      <c r="A193" s="1306"/>
      <c r="B193" s="1307"/>
      <c r="C193" s="1307"/>
      <c r="D193" s="1307"/>
      <c r="E193" s="1308"/>
      <c r="F193" s="827" t="str">
        <f t="shared" ref="F193" si="40">CONCATENATE("за ",RIGHT($G$2,4)-1," г.")</f>
        <v>за 2011 г.</v>
      </c>
      <c r="G193" s="316">
        <v>0</v>
      </c>
      <c r="H193" s="62">
        <v>0</v>
      </c>
      <c r="I193" s="316">
        <v>0</v>
      </c>
      <c r="J193" s="62">
        <v>0</v>
      </c>
      <c r="K193" s="62">
        <v>0</v>
      </c>
      <c r="L193" s="316">
        <v>0</v>
      </c>
      <c r="M193" s="316">
        <v>0</v>
      </c>
      <c r="N193" s="313">
        <f t="shared" si="38"/>
        <v>0</v>
      </c>
      <c r="O193" s="353">
        <f t="shared" si="39"/>
        <v>0</v>
      </c>
      <c r="P193" s="97"/>
    </row>
    <row r="194" spans="1:16" ht="15" customHeight="1">
      <c r="A194" s="1303" t="s">
        <v>318</v>
      </c>
      <c r="B194" s="1304"/>
      <c r="C194" s="1304"/>
      <c r="D194" s="1304"/>
      <c r="E194" s="1305"/>
      <c r="F194" s="827" t="str">
        <f t="shared" ref="F194" si="41">CONCATENATE("за ",RIGHT($G$2,4)," г.")</f>
        <v>за 2012 г.</v>
      </c>
      <c r="G194" s="316">
        <v>0</v>
      </c>
      <c r="H194" s="62">
        <v>0</v>
      </c>
      <c r="I194" s="316">
        <v>0</v>
      </c>
      <c r="J194" s="62">
        <v>0</v>
      </c>
      <c r="K194" s="62">
        <v>0</v>
      </c>
      <c r="L194" s="316">
        <v>0</v>
      </c>
      <c r="M194" s="316">
        <v>0</v>
      </c>
      <c r="N194" s="313">
        <f t="shared" si="38"/>
        <v>0</v>
      </c>
      <c r="O194" s="353">
        <f t="shared" si="39"/>
        <v>0</v>
      </c>
      <c r="P194" s="97"/>
    </row>
    <row r="195" spans="1:16">
      <c r="A195" s="1306"/>
      <c r="B195" s="1307"/>
      <c r="C195" s="1307"/>
      <c r="D195" s="1307"/>
      <c r="E195" s="1308"/>
      <c r="F195" s="827" t="str">
        <f t="shared" ref="F195" si="42">CONCATENATE("за ",RIGHT($G$2,4)-1," г.")</f>
        <v>за 2011 г.</v>
      </c>
      <c r="G195" s="316">
        <v>0</v>
      </c>
      <c r="H195" s="62">
        <v>0</v>
      </c>
      <c r="I195" s="316">
        <v>0</v>
      </c>
      <c r="J195" s="62">
        <v>0</v>
      </c>
      <c r="K195" s="62">
        <v>0</v>
      </c>
      <c r="L195" s="316">
        <v>0</v>
      </c>
      <c r="M195" s="316">
        <v>0</v>
      </c>
      <c r="N195" s="313">
        <f t="shared" si="38"/>
        <v>0</v>
      </c>
      <c r="O195" s="353">
        <f t="shared" si="39"/>
        <v>0</v>
      </c>
      <c r="P195" s="97"/>
    </row>
    <row r="196" spans="1:16" ht="15" customHeight="1">
      <c r="A196" s="1303" t="s">
        <v>318</v>
      </c>
      <c r="B196" s="1304"/>
      <c r="C196" s="1304"/>
      <c r="D196" s="1304"/>
      <c r="E196" s="1305"/>
      <c r="F196" s="827" t="str">
        <f t="shared" ref="F196" si="43">CONCATENATE("за ",RIGHT($G$2,4)," г.")</f>
        <v>за 2012 г.</v>
      </c>
      <c r="G196" s="316">
        <v>0</v>
      </c>
      <c r="H196" s="62">
        <v>0</v>
      </c>
      <c r="I196" s="316">
        <v>0</v>
      </c>
      <c r="J196" s="62">
        <v>0</v>
      </c>
      <c r="K196" s="62">
        <v>0</v>
      </c>
      <c r="L196" s="316">
        <v>0</v>
      </c>
      <c r="M196" s="316">
        <v>0</v>
      </c>
      <c r="N196" s="313">
        <f t="shared" si="38"/>
        <v>0</v>
      </c>
      <c r="O196" s="353">
        <f t="shared" si="39"/>
        <v>0</v>
      </c>
      <c r="P196" s="97"/>
    </row>
    <row r="197" spans="1:16">
      <c r="A197" s="1306"/>
      <c r="B197" s="1307"/>
      <c r="C197" s="1307"/>
      <c r="D197" s="1307"/>
      <c r="E197" s="1308"/>
      <c r="F197" s="827" t="str">
        <f t="shared" ref="F197" si="44">CONCATENATE("за ",RIGHT($G$2,4)-1," г.")</f>
        <v>за 2011 г.</v>
      </c>
      <c r="G197" s="316">
        <v>0</v>
      </c>
      <c r="H197" s="62">
        <v>0</v>
      </c>
      <c r="I197" s="316">
        <v>0</v>
      </c>
      <c r="J197" s="62">
        <v>0</v>
      </c>
      <c r="K197" s="62">
        <v>0</v>
      </c>
      <c r="L197" s="316">
        <v>0</v>
      </c>
      <c r="M197" s="316">
        <v>0</v>
      </c>
      <c r="N197" s="313">
        <f t="shared" si="38"/>
        <v>0</v>
      </c>
      <c r="O197" s="353">
        <f t="shared" si="39"/>
        <v>0</v>
      </c>
      <c r="P197" s="97"/>
    </row>
    <row r="198" spans="1:16" ht="15" customHeight="1">
      <c r="A198" s="1303" t="s">
        <v>318</v>
      </c>
      <c r="B198" s="1304"/>
      <c r="C198" s="1304"/>
      <c r="D198" s="1304"/>
      <c r="E198" s="1305"/>
      <c r="F198" s="827" t="str">
        <f t="shared" ref="F198" si="45">CONCATENATE("за ",RIGHT($G$2,4)," г.")</f>
        <v>за 2012 г.</v>
      </c>
      <c r="G198" s="316">
        <v>0</v>
      </c>
      <c r="H198" s="62">
        <v>0</v>
      </c>
      <c r="I198" s="316">
        <v>0</v>
      </c>
      <c r="J198" s="62">
        <v>0</v>
      </c>
      <c r="K198" s="62">
        <v>0</v>
      </c>
      <c r="L198" s="316">
        <v>0</v>
      </c>
      <c r="M198" s="316">
        <v>0</v>
      </c>
      <c r="N198" s="313">
        <f t="shared" si="38"/>
        <v>0</v>
      </c>
      <c r="O198" s="353">
        <f t="shared" si="39"/>
        <v>0</v>
      </c>
      <c r="P198" s="97"/>
    </row>
    <row r="199" spans="1:16">
      <c r="A199" s="1306"/>
      <c r="B199" s="1307"/>
      <c r="C199" s="1307"/>
      <c r="D199" s="1307"/>
      <c r="E199" s="1308"/>
      <c r="F199" s="827" t="str">
        <f t="shared" ref="F199" si="46">CONCATENATE("за ",RIGHT($G$2,4)-1," г.")</f>
        <v>за 2011 г.</v>
      </c>
      <c r="G199" s="316">
        <v>0</v>
      </c>
      <c r="H199" s="62">
        <v>0</v>
      </c>
      <c r="I199" s="316">
        <v>0</v>
      </c>
      <c r="J199" s="62">
        <v>0</v>
      </c>
      <c r="K199" s="62">
        <v>0</v>
      </c>
      <c r="L199" s="316">
        <v>0</v>
      </c>
      <c r="M199" s="316">
        <v>0</v>
      </c>
      <c r="N199" s="313">
        <f t="shared" si="38"/>
        <v>0</v>
      </c>
      <c r="O199" s="353">
        <f t="shared" si="39"/>
        <v>0</v>
      </c>
      <c r="P199" s="97"/>
    </row>
    <row r="200" spans="1:16">
      <c r="A200" s="1303" t="s">
        <v>318</v>
      </c>
      <c r="B200" s="1304"/>
      <c r="C200" s="1304"/>
      <c r="D200" s="1304"/>
      <c r="E200" s="1305"/>
      <c r="F200" s="827" t="str">
        <f t="shared" ref="F200" si="47">CONCATENATE("за ",RIGHT($G$2,4)," г.")</f>
        <v>за 2012 г.</v>
      </c>
      <c r="G200" s="316">
        <v>0</v>
      </c>
      <c r="H200" s="62">
        <v>0</v>
      </c>
      <c r="I200" s="316">
        <v>0</v>
      </c>
      <c r="J200" s="62">
        <v>0</v>
      </c>
      <c r="K200" s="62">
        <v>0</v>
      </c>
      <c r="L200" s="316">
        <v>0</v>
      </c>
      <c r="M200" s="316">
        <v>0</v>
      </c>
      <c r="N200" s="313">
        <f t="shared" si="38"/>
        <v>0</v>
      </c>
      <c r="O200" s="353">
        <f t="shared" si="39"/>
        <v>0</v>
      </c>
      <c r="P200" s="97"/>
    </row>
    <row r="201" spans="1:16">
      <c r="A201" s="1306"/>
      <c r="B201" s="1307"/>
      <c r="C201" s="1307"/>
      <c r="D201" s="1307"/>
      <c r="E201" s="1308"/>
      <c r="F201" s="827" t="str">
        <f t="shared" ref="F201" si="48">CONCATENATE("за ",RIGHT($G$2,4)-1," г.")</f>
        <v>за 2011 г.</v>
      </c>
      <c r="G201" s="316">
        <v>0</v>
      </c>
      <c r="H201" s="62">
        <v>0</v>
      </c>
      <c r="I201" s="316">
        <v>0</v>
      </c>
      <c r="J201" s="62">
        <v>0</v>
      </c>
      <c r="K201" s="62">
        <v>0</v>
      </c>
      <c r="L201" s="316">
        <v>0</v>
      </c>
      <c r="M201" s="316">
        <v>0</v>
      </c>
      <c r="N201" s="313">
        <f t="shared" si="38"/>
        <v>0</v>
      </c>
      <c r="O201" s="353">
        <f t="shared" si="39"/>
        <v>0</v>
      </c>
      <c r="P201" s="97"/>
    </row>
    <row r="202" spans="1:16" ht="15" thickBot="1">
      <c r="A202" s="1368" t="s">
        <v>270</v>
      </c>
      <c r="B202" s="1369"/>
      <c r="C202" s="1369"/>
      <c r="D202" s="1369"/>
      <c r="E202" s="1391"/>
      <c r="F202" s="187"/>
      <c r="G202" s="358"/>
      <c r="H202" s="358"/>
      <c r="I202" s="358"/>
      <c r="J202" s="358"/>
      <c r="K202" s="358"/>
      <c r="L202" s="358"/>
      <c r="M202" s="322"/>
      <c r="N202" s="318"/>
      <c r="O202" s="326"/>
      <c r="P202" s="97"/>
    </row>
    <row r="203" spans="1:16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</row>
    <row r="204" spans="1:16" ht="15" thickBot="1">
      <c r="A204" s="1316" t="s">
        <v>337</v>
      </c>
      <c r="B204" s="1316"/>
      <c r="C204" s="1316"/>
      <c r="D204" s="1316"/>
      <c r="E204" s="1316"/>
      <c r="F204" s="1316"/>
      <c r="G204" s="1316"/>
      <c r="H204" s="1316"/>
      <c r="I204" s="1316"/>
      <c r="J204" s="97"/>
      <c r="K204" s="97"/>
      <c r="L204" s="97"/>
      <c r="M204" s="97"/>
      <c r="N204" s="97"/>
      <c r="O204" s="97"/>
      <c r="P204" s="97"/>
    </row>
    <row r="205" spans="1:16" ht="29.4" thickBot="1">
      <c r="A205" s="1291" t="s">
        <v>30</v>
      </c>
      <c r="B205" s="1292"/>
      <c r="C205" s="1292"/>
      <c r="D205" s="1292"/>
      <c r="E205" s="1292"/>
      <c r="F205" s="1293"/>
      <c r="G205" s="27" t="str">
        <f>CONCATENATE("На 31 декабря ",RIGHT(G2,4)," г.")</f>
        <v>На 31 декабря 2012 г.</v>
      </c>
      <c r="H205" s="27" t="str">
        <f>CONCATENATE("На 31 декабря ",RIGHT(G2,4)-1," г.")</f>
        <v>На 31 декабря 2011 г.</v>
      </c>
      <c r="I205" s="707" t="str">
        <f>CONCATENATE("На 31 декабря ",RIGHT(G2,4)-2," г.")</f>
        <v>На 31 декабря 2010 г.</v>
      </c>
      <c r="J205" s="97"/>
      <c r="K205" s="97"/>
      <c r="L205" s="97"/>
      <c r="M205" s="97"/>
      <c r="N205" s="97"/>
      <c r="O205" s="97"/>
      <c r="P205" s="97"/>
    </row>
    <row r="206" spans="1:16" ht="15" thickBot="1">
      <c r="A206" s="1353">
        <v>1</v>
      </c>
      <c r="B206" s="1354"/>
      <c r="C206" s="1354"/>
      <c r="D206" s="1354"/>
      <c r="E206" s="1354"/>
      <c r="F206" s="1355"/>
      <c r="G206" s="103">
        <v>2</v>
      </c>
      <c r="H206" s="103">
        <v>3</v>
      </c>
      <c r="I206" s="103">
        <v>4</v>
      </c>
      <c r="J206" s="97"/>
      <c r="K206" s="97"/>
      <c r="L206" s="97"/>
      <c r="M206" s="97"/>
      <c r="N206" s="97"/>
      <c r="O206" s="97"/>
      <c r="P206" s="97"/>
    </row>
    <row r="207" spans="1:16">
      <c r="A207" s="1346" t="s">
        <v>341</v>
      </c>
      <c r="B207" s="1347"/>
      <c r="C207" s="1347"/>
      <c r="D207" s="1347"/>
      <c r="E207" s="1347"/>
      <c r="F207" s="1348"/>
      <c r="G207" s="372">
        <f t="shared" ref="G207:I207" si="49">SUM(G209:G210)</f>
        <v>0</v>
      </c>
      <c r="H207" s="372">
        <f t="shared" si="49"/>
        <v>0</v>
      </c>
      <c r="I207" s="372">
        <f t="shared" si="49"/>
        <v>0</v>
      </c>
      <c r="J207" s="97"/>
      <c r="K207" s="97"/>
      <c r="L207" s="97"/>
      <c r="M207" s="97"/>
      <c r="N207" s="97"/>
      <c r="O207" s="97"/>
      <c r="P207" s="97"/>
    </row>
    <row r="208" spans="1:16">
      <c r="A208" s="1349" t="s">
        <v>268</v>
      </c>
      <c r="B208" s="1350"/>
      <c r="C208" s="1350"/>
      <c r="D208" s="1350"/>
      <c r="E208" s="1350"/>
      <c r="F208" s="1351"/>
      <c r="G208" s="374"/>
      <c r="H208" s="374"/>
      <c r="I208" s="375"/>
      <c r="J208" s="97"/>
      <c r="K208" s="97"/>
      <c r="L208" s="97"/>
      <c r="M208" s="97"/>
      <c r="N208" s="97"/>
      <c r="O208" s="97"/>
      <c r="P208" s="97"/>
    </row>
    <row r="209" spans="1:16">
      <c r="A209" s="1309" t="s">
        <v>338</v>
      </c>
      <c r="B209" s="1310"/>
      <c r="C209" s="1310"/>
      <c r="D209" s="1310"/>
      <c r="E209" s="1310"/>
      <c r="F209" s="1311"/>
      <c r="G209" s="303">
        <v>0</v>
      </c>
      <c r="H209" s="303">
        <v>0</v>
      </c>
      <c r="I209" s="376">
        <v>0</v>
      </c>
      <c r="J209" s="97"/>
      <c r="K209" s="97"/>
      <c r="L209" s="97"/>
      <c r="M209" s="97"/>
      <c r="N209" s="97"/>
      <c r="O209" s="97"/>
      <c r="P209" s="97"/>
    </row>
    <row r="210" spans="1:16">
      <c r="A210" s="1309" t="s">
        <v>338</v>
      </c>
      <c r="B210" s="1310"/>
      <c r="C210" s="1310"/>
      <c r="D210" s="1310"/>
      <c r="E210" s="1310"/>
      <c r="F210" s="1311"/>
      <c r="G210" s="303">
        <v>0</v>
      </c>
      <c r="H210" s="303">
        <v>0</v>
      </c>
      <c r="I210" s="376">
        <v>0</v>
      </c>
      <c r="J210" s="97"/>
      <c r="K210" s="97"/>
      <c r="L210" s="97"/>
      <c r="M210" s="97"/>
      <c r="N210" s="97"/>
      <c r="O210" s="97"/>
      <c r="P210" s="97"/>
    </row>
    <row r="211" spans="1:16">
      <c r="A211" s="1256" t="s">
        <v>270</v>
      </c>
      <c r="B211" s="1274"/>
      <c r="C211" s="1274"/>
      <c r="D211" s="1274"/>
      <c r="E211" s="1274"/>
      <c r="F211" s="1275"/>
      <c r="G211" s="370"/>
      <c r="H211" s="370"/>
      <c r="I211" s="371"/>
      <c r="J211" s="97"/>
      <c r="K211" s="97"/>
      <c r="L211" s="97"/>
      <c r="M211" s="97"/>
      <c r="N211" s="97"/>
      <c r="O211" s="97"/>
      <c r="P211" s="97"/>
    </row>
    <row r="212" spans="1:16">
      <c r="A212" s="1388" t="s">
        <v>339</v>
      </c>
      <c r="B212" s="1389"/>
      <c r="C212" s="1389"/>
      <c r="D212" s="1389"/>
      <c r="E212" s="1389"/>
      <c r="F212" s="1390"/>
      <c r="G212" s="370">
        <f t="shared" ref="G212:I212" si="50">SUM(G214:G215)</f>
        <v>0</v>
      </c>
      <c r="H212" s="370">
        <f t="shared" si="50"/>
        <v>0</v>
      </c>
      <c r="I212" s="370">
        <f t="shared" si="50"/>
        <v>0</v>
      </c>
      <c r="J212" s="97"/>
      <c r="K212" s="97"/>
      <c r="L212" s="97"/>
      <c r="M212" s="97"/>
      <c r="N212" s="97"/>
      <c r="O212" s="97"/>
      <c r="P212" s="97"/>
    </row>
    <row r="213" spans="1:16">
      <c r="A213" s="1349" t="s">
        <v>257</v>
      </c>
      <c r="B213" s="1350"/>
      <c r="C213" s="1350"/>
      <c r="D213" s="1350"/>
      <c r="E213" s="1350"/>
      <c r="F213" s="1351"/>
      <c r="G213" s="374"/>
      <c r="H213" s="374"/>
      <c r="I213" s="375"/>
      <c r="J213" s="97"/>
      <c r="K213" s="97"/>
      <c r="L213" s="97"/>
      <c r="M213" s="97"/>
      <c r="N213" s="97"/>
      <c r="O213" s="97"/>
      <c r="P213" s="97"/>
    </row>
    <row r="214" spans="1:16">
      <c r="A214" s="1309" t="s">
        <v>338</v>
      </c>
      <c r="B214" s="1310"/>
      <c r="C214" s="1310"/>
      <c r="D214" s="1310"/>
      <c r="E214" s="1310"/>
      <c r="F214" s="1311"/>
      <c r="G214" s="303">
        <v>0</v>
      </c>
      <c r="H214" s="303">
        <v>0</v>
      </c>
      <c r="I214" s="376">
        <v>0</v>
      </c>
      <c r="J214" s="97"/>
      <c r="K214" s="97"/>
      <c r="L214" s="97"/>
      <c r="M214" s="97"/>
      <c r="N214" s="97"/>
      <c r="O214" s="97"/>
      <c r="P214" s="97"/>
    </row>
    <row r="215" spans="1:16">
      <c r="A215" s="1309" t="s">
        <v>340</v>
      </c>
      <c r="B215" s="1310"/>
      <c r="C215" s="1310"/>
      <c r="D215" s="1310"/>
      <c r="E215" s="1310"/>
      <c r="F215" s="1311"/>
      <c r="G215" s="303">
        <v>0</v>
      </c>
      <c r="H215" s="303">
        <v>0</v>
      </c>
      <c r="I215" s="376">
        <v>0</v>
      </c>
      <c r="J215" s="97"/>
      <c r="K215" s="97"/>
      <c r="L215" s="97"/>
      <c r="M215" s="97"/>
      <c r="N215" s="97"/>
      <c r="O215" s="97"/>
      <c r="P215" s="97"/>
    </row>
    <row r="216" spans="1:16" ht="15" thickBot="1">
      <c r="A216" s="1356" t="s">
        <v>270</v>
      </c>
      <c r="B216" s="1357"/>
      <c r="C216" s="1357"/>
      <c r="D216" s="1357"/>
      <c r="E216" s="1357"/>
      <c r="F216" s="1358"/>
      <c r="G216" s="368"/>
      <c r="H216" s="368"/>
      <c r="I216" s="369"/>
      <c r="J216" s="97"/>
      <c r="K216" s="97"/>
      <c r="L216" s="97"/>
      <c r="M216" s="97"/>
      <c r="N216" s="97"/>
      <c r="O216" s="97"/>
      <c r="P216" s="97"/>
    </row>
    <row r="217" spans="1:16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</row>
    <row r="218" spans="1:16">
      <c r="A218" s="97" t="s">
        <v>360</v>
      </c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</row>
    <row r="219" spans="1:16" ht="15" thickBot="1">
      <c r="A219" s="97" t="s">
        <v>342</v>
      </c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</row>
    <row r="220" spans="1:16" s="323" customFormat="1" ht="18.75" customHeight="1">
      <c r="A220" s="1362" t="s">
        <v>30</v>
      </c>
      <c r="B220" s="1362"/>
      <c r="C220" s="1362"/>
      <c r="D220" s="1362"/>
      <c r="E220" s="1362"/>
      <c r="F220" s="1362" t="s">
        <v>122</v>
      </c>
      <c r="G220" s="1362" t="s">
        <v>109</v>
      </c>
      <c r="H220" s="1362"/>
      <c r="I220" s="1362" t="s">
        <v>265</v>
      </c>
      <c r="J220" s="1362"/>
      <c r="K220" s="1362"/>
      <c r="L220" s="1362"/>
      <c r="M220" s="1362"/>
      <c r="N220" s="1362"/>
      <c r="O220" s="1362" t="s">
        <v>266</v>
      </c>
      <c r="P220" s="1362"/>
    </row>
    <row r="221" spans="1:16" s="323" customFormat="1" ht="17.25" customHeight="1">
      <c r="A221" s="1363"/>
      <c r="B221" s="1363"/>
      <c r="C221" s="1363"/>
      <c r="D221" s="1363"/>
      <c r="E221" s="1363"/>
      <c r="F221" s="1363"/>
      <c r="G221" s="1363" t="s">
        <v>352</v>
      </c>
      <c r="H221" s="1363" t="s">
        <v>343</v>
      </c>
      <c r="I221" s="1363" t="s">
        <v>344</v>
      </c>
      <c r="J221" s="1363"/>
      <c r="K221" s="1363" t="s">
        <v>347</v>
      </c>
      <c r="L221" s="1363"/>
      <c r="M221" s="1363"/>
      <c r="N221" s="1363" t="s">
        <v>351</v>
      </c>
      <c r="O221" s="1363" t="s">
        <v>352</v>
      </c>
      <c r="P221" s="1363" t="s">
        <v>343</v>
      </c>
    </row>
    <row r="222" spans="1:16" s="323" customFormat="1" ht="92.25" customHeight="1" thickBot="1">
      <c r="A222" s="1364"/>
      <c r="B222" s="1364"/>
      <c r="C222" s="1364"/>
      <c r="D222" s="1364"/>
      <c r="E222" s="1364"/>
      <c r="F222" s="1364"/>
      <c r="G222" s="1364"/>
      <c r="H222" s="1364"/>
      <c r="I222" s="537" t="s">
        <v>345</v>
      </c>
      <c r="J222" s="537" t="s">
        <v>346</v>
      </c>
      <c r="K222" s="537" t="s">
        <v>348</v>
      </c>
      <c r="L222" s="537" t="s">
        <v>349</v>
      </c>
      <c r="M222" s="537" t="s">
        <v>350</v>
      </c>
      <c r="N222" s="1364"/>
      <c r="O222" s="1364"/>
      <c r="P222" s="1364"/>
    </row>
    <row r="223" spans="1:16" s="323" customFormat="1" ht="15.75" customHeight="1" thickBot="1">
      <c r="A223" s="1372">
        <v>1</v>
      </c>
      <c r="B223" s="1373"/>
      <c r="C223" s="1373"/>
      <c r="D223" s="1373"/>
      <c r="E223" s="1374"/>
      <c r="F223" s="493">
        <v>2</v>
      </c>
      <c r="G223" s="493">
        <v>3</v>
      </c>
      <c r="H223" s="493">
        <v>4</v>
      </c>
      <c r="I223" s="493">
        <v>5</v>
      </c>
      <c r="J223" s="493">
        <v>6</v>
      </c>
      <c r="K223" s="493">
        <v>7</v>
      </c>
      <c r="L223" s="493">
        <v>8</v>
      </c>
      <c r="M223" s="493">
        <v>9</v>
      </c>
      <c r="N223" s="493">
        <v>10</v>
      </c>
      <c r="O223" s="493">
        <v>11</v>
      </c>
      <c r="P223" s="493">
        <v>12</v>
      </c>
    </row>
    <row r="224" spans="1:16">
      <c r="A224" s="1324" t="s">
        <v>354</v>
      </c>
      <c r="B224" s="1325"/>
      <c r="C224" s="1325"/>
      <c r="D224" s="1325"/>
      <c r="E224" s="1326"/>
      <c r="F224" s="160" t="str">
        <f>CONCATENATE("за ",RIGHT(G2,4)," г.")</f>
        <v>за 2012 г.</v>
      </c>
      <c r="G224" s="384">
        <f t="shared" ref="G224:P225" si="51">SUMIFS(G$227:G$230,$F$227:$F$230,$F224)</f>
        <v>0</v>
      </c>
      <c r="H224" s="384">
        <f t="shared" si="51"/>
        <v>0</v>
      </c>
      <c r="I224" s="384">
        <f t="shared" si="51"/>
        <v>0</v>
      </c>
      <c r="J224" s="384">
        <f t="shared" si="51"/>
        <v>0</v>
      </c>
      <c r="K224" s="384">
        <f t="shared" si="51"/>
        <v>0</v>
      </c>
      <c r="L224" s="384">
        <f t="shared" si="51"/>
        <v>0</v>
      </c>
      <c r="M224" s="384">
        <f t="shared" si="51"/>
        <v>0</v>
      </c>
      <c r="N224" s="384">
        <f t="shared" si="51"/>
        <v>0</v>
      </c>
      <c r="O224" s="384">
        <f t="shared" si="51"/>
        <v>0</v>
      </c>
      <c r="P224" s="384">
        <f t="shared" si="51"/>
        <v>0</v>
      </c>
    </row>
    <row r="225" spans="1:16">
      <c r="A225" s="1327"/>
      <c r="B225" s="1328"/>
      <c r="C225" s="1328"/>
      <c r="D225" s="1328"/>
      <c r="E225" s="1329"/>
      <c r="F225" s="155" t="str">
        <f>CONCATENATE("за ",RIGHT(G2,4)-1," г.")</f>
        <v>за 2011 г.</v>
      </c>
      <c r="G225" s="380">
        <f t="shared" si="51"/>
        <v>0</v>
      </c>
      <c r="H225" s="380">
        <f t="shared" si="51"/>
        <v>0</v>
      </c>
      <c r="I225" s="380">
        <f t="shared" si="51"/>
        <v>0</v>
      </c>
      <c r="J225" s="380">
        <f t="shared" si="51"/>
        <v>0</v>
      </c>
      <c r="K225" s="380">
        <f t="shared" si="51"/>
        <v>0</v>
      </c>
      <c r="L225" s="380">
        <f t="shared" si="51"/>
        <v>0</v>
      </c>
      <c r="M225" s="380">
        <f t="shared" si="51"/>
        <v>0</v>
      </c>
      <c r="N225" s="380">
        <f t="shared" si="51"/>
        <v>0</v>
      </c>
      <c r="O225" s="380">
        <f t="shared" si="51"/>
        <v>0</v>
      </c>
      <c r="P225" s="380">
        <f t="shared" si="51"/>
        <v>0</v>
      </c>
    </row>
    <row r="226" spans="1:16">
      <c r="A226" s="1365" t="s">
        <v>268</v>
      </c>
      <c r="B226" s="1366"/>
      <c r="C226" s="1366"/>
      <c r="D226" s="1366"/>
      <c r="E226" s="1367"/>
      <c r="F226" s="161"/>
      <c r="G226" s="366"/>
      <c r="H226" s="366"/>
      <c r="I226" s="366"/>
      <c r="J226" s="366"/>
      <c r="K226" s="366"/>
      <c r="L226" s="366"/>
      <c r="M226" s="366"/>
      <c r="N226" s="366"/>
      <c r="O226" s="366"/>
      <c r="P226" s="366"/>
    </row>
    <row r="227" spans="1:16">
      <c r="A227" s="1318" t="s">
        <v>439</v>
      </c>
      <c r="B227" s="1319"/>
      <c r="C227" s="1319"/>
      <c r="D227" s="1319"/>
      <c r="E227" s="1320"/>
      <c r="F227" s="827" t="str">
        <f t="shared" ref="F227" si="52">CONCATENATE("за ",RIGHT($G$2,4)," г.")</f>
        <v>за 2012 г.</v>
      </c>
      <c r="G227" s="381">
        <v>0</v>
      </c>
      <c r="H227" s="382">
        <v>0</v>
      </c>
      <c r="I227" s="381">
        <v>0</v>
      </c>
      <c r="J227" s="381">
        <v>0</v>
      </c>
      <c r="K227" s="382">
        <v>0</v>
      </c>
      <c r="L227" s="382">
        <v>0</v>
      </c>
      <c r="M227" s="381">
        <v>0</v>
      </c>
      <c r="N227" s="382">
        <v>0</v>
      </c>
      <c r="O227" s="383">
        <f>G227+I227+K227+L227+N227+J227</f>
        <v>0</v>
      </c>
      <c r="P227" s="382">
        <v>0</v>
      </c>
    </row>
    <row r="228" spans="1:16">
      <c r="A228" s="1321"/>
      <c r="B228" s="1322"/>
      <c r="C228" s="1322"/>
      <c r="D228" s="1322"/>
      <c r="E228" s="1323"/>
      <c r="F228" s="827" t="str">
        <f t="shared" ref="F228" si="53">CONCATENATE("за ",RIGHT($G$2,4)-1," г.")</f>
        <v>за 2011 г.</v>
      </c>
      <c r="G228" s="381">
        <v>0</v>
      </c>
      <c r="H228" s="382">
        <v>0</v>
      </c>
      <c r="I228" s="381">
        <v>0</v>
      </c>
      <c r="J228" s="381">
        <v>0</v>
      </c>
      <c r="K228" s="382">
        <v>0</v>
      </c>
      <c r="L228" s="382">
        <v>0</v>
      </c>
      <c r="M228" s="381">
        <v>0</v>
      </c>
      <c r="N228" s="382">
        <v>0</v>
      </c>
      <c r="O228" s="383">
        <f>G228+I228+K228+L228+N228+J228</f>
        <v>0</v>
      </c>
      <c r="P228" s="382">
        <v>0</v>
      </c>
    </row>
    <row r="229" spans="1:16">
      <c r="A229" s="1318" t="s">
        <v>353</v>
      </c>
      <c r="B229" s="1319"/>
      <c r="C229" s="1319"/>
      <c r="D229" s="1319"/>
      <c r="E229" s="1320"/>
      <c r="F229" s="827" t="str">
        <f t="shared" ref="F229" si="54">CONCATENATE("за ",RIGHT($G$2,4)," г.")</f>
        <v>за 2012 г.</v>
      </c>
      <c r="G229" s="381">
        <v>0</v>
      </c>
      <c r="H229" s="382">
        <v>0</v>
      </c>
      <c r="I229" s="381">
        <v>0</v>
      </c>
      <c r="J229" s="381">
        <v>0</v>
      </c>
      <c r="K229" s="382">
        <v>0</v>
      </c>
      <c r="L229" s="382">
        <v>0</v>
      </c>
      <c r="M229" s="381">
        <v>0</v>
      </c>
      <c r="N229" s="382">
        <v>0</v>
      </c>
      <c r="O229" s="383">
        <f>G229+I229+K229+L229+N229+J229</f>
        <v>0</v>
      </c>
      <c r="P229" s="382">
        <v>0</v>
      </c>
    </row>
    <row r="230" spans="1:16">
      <c r="A230" s="1321"/>
      <c r="B230" s="1322"/>
      <c r="C230" s="1322"/>
      <c r="D230" s="1322"/>
      <c r="E230" s="1323"/>
      <c r="F230" s="827" t="str">
        <f t="shared" ref="F230" si="55">CONCATENATE("за ",RIGHT($G$2,4)-1," г.")</f>
        <v>за 2011 г.</v>
      </c>
      <c r="G230" s="381">
        <v>0</v>
      </c>
      <c r="H230" s="382">
        <v>0</v>
      </c>
      <c r="I230" s="381">
        <v>0</v>
      </c>
      <c r="J230" s="381">
        <v>0</v>
      </c>
      <c r="K230" s="382">
        <v>0</v>
      </c>
      <c r="L230" s="382">
        <v>0</v>
      </c>
      <c r="M230" s="381">
        <v>0</v>
      </c>
      <c r="N230" s="382">
        <v>0</v>
      </c>
      <c r="O230" s="383">
        <f>G230+I230+K230+L230+N230+J230</f>
        <v>0</v>
      </c>
      <c r="P230" s="382">
        <v>0</v>
      </c>
    </row>
    <row r="231" spans="1:16" ht="15" thickBot="1">
      <c r="A231" s="1330" t="s">
        <v>270</v>
      </c>
      <c r="B231" s="1331"/>
      <c r="C231" s="1331"/>
      <c r="D231" s="1331"/>
      <c r="E231" s="1332"/>
      <c r="F231" s="379"/>
      <c r="G231" s="367"/>
      <c r="H231" s="367"/>
      <c r="I231" s="367"/>
      <c r="J231" s="367"/>
      <c r="K231" s="367"/>
      <c r="L231" s="367"/>
      <c r="M231" s="367"/>
      <c r="N231" s="367"/>
      <c r="O231" s="367"/>
      <c r="P231" s="367"/>
    </row>
    <row r="232" spans="1:16">
      <c r="A232" s="1336" t="s">
        <v>355</v>
      </c>
      <c r="B232" s="1336"/>
      <c r="C232" s="1336"/>
      <c r="D232" s="1336"/>
      <c r="E232" s="1336"/>
      <c r="F232" s="193" t="str">
        <f>CONCATENATE("за ",RIGHT(G2,4)," г.")</f>
        <v>за 2012 г.</v>
      </c>
      <c r="G232" s="384">
        <f t="shared" ref="G232:P233" si="56">SUMIFS(G$235:G$242,$F$235:$F$242,$F232)</f>
        <v>0</v>
      </c>
      <c r="H232" s="384">
        <f t="shared" si="56"/>
        <v>0</v>
      </c>
      <c r="I232" s="384">
        <f t="shared" si="56"/>
        <v>0</v>
      </c>
      <c r="J232" s="384">
        <f t="shared" si="56"/>
        <v>0</v>
      </c>
      <c r="K232" s="384">
        <f t="shared" si="56"/>
        <v>0</v>
      </c>
      <c r="L232" s="384">
        <f t="shared" si="56"/>
        <v>0</v>
      </c>
      <c r="M232" s="384">
        <f t="shared" si="56"/>
        <v>0</v>
      </c>
      <c r="N232" s="384">
        <f t="shared" si="56"/>
        <v>0</v>
      </c>
      <c r="O232" s="384">
        <f t="shared" si="56"/>
        <v>0</v>
      </c>
      <c r="P232" s="384">
        <f t="shared" si="56"/>
        <v>0</v>
      </c>
    </row>
    <row r="233" spans="1:16">
      <c r="A233" s="1337"/>
      <c r="B233" s="1337"/>
      <c r="C233" s="1337"/>
      <c r="D233" s="1337"/>
      <c r="E233" s="1337"/>
      <c r="F233" s="155" t="str">
        <f>CONCATENATE("за ",RIGHT(G2,4)-1," г.")</f>
        <v>за 2011 г.</v>
      </c>
      <c r="G233" s="380">
        <f t="shared" si="56"/>
        <v>0</v>
      </c>
      <c r="H233" s="380">
        <f t="shared" si="56"/>
        <v>0</v>
      </c>
      <c r="I233" s="380">
        <f t="shared" si="56"/>
        <v>0</v>
      </c>
      <c r="J233" s="380">
        <f t="shared" si="56"/>
        <v>0</v>
      </c>
      <c r="K233" s="380">
        <f t="shared" si="56"/>
        <v>0</v>
      </c>
      <c r="L233" s="380">
        <f t="shared" si="56"/>
        <v>0</v>
      </c>
      <c r="M233" s="380">
        <f t="shared" si="56"/>
        <v>0</v>
      </c>
      <c r="N233" s="380">
        <f t="shared" si="56"/>
        <v>0</v>
      </c>
      <c r="O233" s="380">
        <f t="shared" si="56"/>
        <v>0</v>
      </c>
      <c r="P233" s="380">
        <f t="shared" si="56"/>
        <v>0</v>
      </c>
    </row>
    <row r="234" spans="1:16">
      <c r="A234" s="1352" t="s">
        <v>268</v>
      </c>
      <c r="B234" s="1352"/>
      <c r="C234" s="1352"/>
      <c r="D234" s="1352"/>
      <c r="E234" s="1352"/>
      <c r="F234" s="155"/>
      <c r="G234" s="366"/>
      <c r="H234" s="366"/>
      <c r="I234" s="366"/>
      <c r="J234" s="366"/>
      <c r="K234" s="366"/>
      <c r="L234" s="366"/>
      <c r="M234" s="366"/>
      <c r="N234" s="366"/>
      <c r="O234" s="366"/>
      <c r="P234" s="366"/>
    </row>
    <row r="235" spans="1:16">
      <c r="A235" s="1370" t="s">
        <v>438</v>
      </c>
      <c r="B235" s="1370"/>
      <c r="C235" s="1370"/>
      <c r="D235" s="1370"/>
      <c r="E235" s="1370"/>
      <c r="F235" s="827" t="str">
        <f>CONCATENATE("за ",RIGHT($G$2,4)," г.")</f>
        <v>за 2012 г.</v>
      </c>
      <c r="G235" s="381">
        <v>0</v>
      </c>
      <c r="H235" s="382">
        <v>0</v>
      </c>
      <c r="I235" s="381">
        <v>0</v>
      </c>
      <c r="J235" s="381">
        <v>0</v>
      </c>
      <c r="K235" s="382">
        <v>0</v>
      </c>
      <c r="L235" s="382">
        <v>0</v>
      </c>
      <c r="M235" s="381">
        <v>0</v>
      </c>
      <c r="N235" s="382">
        <v>0</v>
      </c>
      <c r="O235" s="383">
        <f t="shared" ref="O235:O242" si="57">G235+I235+K235+L235+N235+J235</f>
        <v>0</v>
      </c>
      <c r="P235" s="382">
        <v>0</v>
      </c>
    </row>
    <row r="236" spans="1:16">
      <c r="A236" s="1370"/>
      <c r="B236" s="1370"/>
      <c r="C236" s="1370"/>
      <c r="D236" s="1370"/>
      <c r="E236" s="1370"/>
      <c r="F236" s="827" t="str">
        <f>CONCATENATE("за ",RIGHT($G$2,4)-1," г.")</f>
        <v>за 2011 г.</v>
      </c>
      <c r="G236" s="381">
        <v>0</v>
      </c>
      <c r="H236" s="382">
        <v>0</v>
      </c>
      <c r="I236" s="381">
        <v>0</v>
      </c>
      <c r="J236" s="381">
        <v>0</v>
      </c>
      <c r="K236" s="382">
        <v>0</v>
      </c>
      <c r="L236" s="382">
        <v>0</v>
      </c>
      <c r="M236" s="381">
        <v>0</v>
      </c>
      <c r="N236" s="382">
        <v>0</v>
      </c>
      <c r="O236" s="383">
        <f t="shared" si="57"/>
        <v>0</v>
      </c>
      <c r="P236" s="382">
        <v>0</v>
      </c>
    </row>
    <row r="237" spans="1:16">
      <c r="A237" s="1370" t="s">
        <v>439</v>
      </c>
      <c r="B237" s="1370"/>
      <c r="C237" s="1370"/>
      <c r="D237" s="1370"/>
      <c r="E237" s="1370"/>
      <c r="F237" s="827" t="str">
        <f t="shared" ref="F237" si="58">CONCATENATE("за ",RIGHT($G$2,4)," г.")</f>
        <v>за 2012 г.</v>
      </c>
      <c r="G237" s="381">
        <v>0</v>
      </c>
      <c r="H237" s="382">
        <v>0</v>
      </c>
      <c r="I237" s="381">
        <v>0</v>
      </c>
      <c r="J237" s="381">
        <v>0</v>
      </c>
      <c r="K237" s="382">
        <v>0</v>
      </c>
      <c r="L237" s="382">
        <v>0</v>
      </c>
      <c r="M237" s="381">
        <v>0</v>
      </c>
      <c r="N237" s="382">
        <v>0</v>
      </c>
      <c r="O237" s="383">
        <f t="shared" si="57"/>
        <v>0</v>
      </c>
      <c r="P237" s="382">
        <v>0</v>
      </c>
    </row>
    <row r="238" spans="1:16">
      <c r="A238" s="1370"/>
      <c r="B238" s="1370"/>
      <c r="C238" s="1370"/>
      <c r="D238" s="1370"/>
      <c r="E238" s="1370"/>
      <c r="F238" s="827" t="str">
        <f t="shared" ref="F238" si="59">CONCATENATE("за ",RIGHT($G$2,4)-1," г.")</f>
        <v>за 2011 г.</v>
      </c>
      <c r="G238" s="381">
        <v>0</v>
      </c>
      <c r="H238" s="382">
        <v>0</v>
      </c>
      <c r="I238" s="381">
        <v>0</v>
      </c>
      <c r="J238" s="381">
        <v>0</v>
      </c>
      <c r="K238" s="382">
        <v>0</v>
      </c>
      <c r="L238" s="382">
        <v>0</v>
      </c>
      <c r="M238" s="381">
        <v>0</v>
      </c>
      <c r="N238" s="382">
        <v>0</v>
      </c>
      <c r="O238" s="383">
        <f t="shared" si="57"/>
        <v>0</v>
      </c>
      <c r="P238" s="382">
        <v>0</v>
      </c>
    </row>
    <row r="239" spans="1:16">
      <c r="A239" s="1370" t="s">
        <v>440</v>
      </c>
      <c r="B239" s="1370"/>
      <c r="C239" s="1370"/>
      <c r="D239" s="1370"/>
      <c r="E239" s="1370"/>
      <c r="F239" s="827" t="str">
        <f t="shared" ref="F239" si="60">CONCATENATE("за ",RIGHT($G$2,4)," г.")</f>
        <v>за 2012 г.</v>
      </c>
      <c r="G239" s="381">
        <v>0</v>
      </c>
      <c r="H239" s="382">
        <v>0</v>
      </c>
      <c r="I239" s="381">
        <v>0</v>
      </c>
      <c r="J239" s="381">
        <v>0</v>
      </c>
      <c r="K239" s="382">
        <v>0</v>
      </c>
      <c r="L239" s="382">
        <v>0</v>
      </c>
      <c r="M239" s="381">
        <v>0</v>
      </c>
      <c r="N239" s="382">
        <v>0</v>
      </c>
      <c r="O239" s="383">
        <f t="shared" si="57"/>
        <v>0</v>
      </c>
      <c r="P239" s="382">
        <v>0</v>
      </c>
    </row>
    <row r="240" spans="1:16">
      <c r="A240" s="1370"/>
      <c r="B240" s="1370"/>
      <c r="C240" s="1370"/>
      <c r="D240" s="1370"/>
      <c r="E240" s="1370"/>
      <c r="F240" s="827" t="str">
        <f t="shared" ref="F240" si="61">CONCATENATE("за ",RIGHT($G$2,4)-1," г.")</f>
        <v>за 2011 г.</v>
      </c>
      <c r="G240" s="381">
        <v>0</v>
      </c>
      <c r="H240" s="382">
        <v>0</v>
      </c>
      <c r="I240" s="381">
        <v>0</v>
      </c>
      <c r="J240" s="381">
        <v>0</v>
      </c>
      <c r="K240" s="382">
        <v>0</v>
      </c>
      <c r="L240" s="382">
        <v>0</v>
      </c>
      <c r="M240" s="381">
        <v>0</v>
      </c>
      <c r="N240" s="382">
        <v>0</v>
      </c>
      <c r="O240" s="383">
        <f t="shared" si="57"/>
        <v>0</v>
      </c>
      <c r="P240" s="382">
        <v>0</v>
      </c>
    </row>
    <row r="241" spans="1:17">
      <c r="A241" s="1370" t="s">
        <v>441</v>
      </c>
      <c r="B241" s="1370"/>
      <c r="C241" s="1370"/>
      <c r="D241" s="1370"/>
      <c r="E241" s="1370"/>
      <c r="F241" s="827" t="str">
        <f t="shared" ref="F241" si="62">CONCATENATE("за ",RIGHT($G$2,4)," г.")</f>
        <v>за 2012 г.</v>
      </c>
      <c r="G241" s="381">
        <v>0</v>
      </c>
      <c r="H241" s="382">
        <v>0</v>
      </c>
      <c r="I241" s="381">
        <v>0</v>
      </c>
      <c r="J241" s="381">
        <v>0</v>
      </c>
      <c r="K241" s="382">
        <v>0</v>
      </c>
      <c r="L241" s="382">
        <v>0</v>
      </c>
      <c r="M241" s="381">
        <v>0</v>
      </c>
      <c r="N241" s="382">
        <v>0</v>
      </c>
      <c r="O241" s="383">
        <f t="shared" si="57"/>
        <v>0</v>
      </c>
      <c r="P241" s="382">
        <v>0</v>
      </c>
    </row>
    <row r="242" spans="1:17">
      <c r="A242" s="1370"/>
      <c r="B242" s="1370"/>
      <c r="C242" s="1370"/>
      <c r="D242" s="1370"/>
      <c r="E242" s="1370"/>
      <c r="F242" s="827" t="str">
        <f t="shared" ref="F242" si="63">CONCATENATE("за ",RIGHT($G$2,4)-1," г.")</f>
        <v>за 2011 г.</v>
      </c>
      <c r="G242" s="381">
        <v>0</v>
      </c>
      <c r="H242" s="382">
        <v>0</v>
      </c>
      <c r="I242" s="381">
        <v>0</v>
      </c>
      <c r="J242" s="381">
        <v>0</v>
      </c>
      <c r="K242" s="382">
        <v>0</v>
      </c>
      <c r="L242" s="382">
        <v>0</v>
      </c>
      <c r="M242" s="381">
        <v>0</v>
      </c>
      <c r="N242" s="382">
        <v>0</v>
      </c>
      <c r="O242" s="383">
        <f t="shared" si="57"/>
        <v>0</v>
      </c>
      <c r="P242" s="382">
        <v>0</v>
      </c>
    </row>
    <row r="243" spans="1:17">
      <c r="A243" s="1441" t="s">
        <v>270</v>
      </c>
      <c r="B243" s="1441"/>
      <c r="C243" s="1441"/>
      <c r="D243" s="1441"/>
      <c r="E243" s="1441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</row>
    <row r="244" spans="1:17">
      <c r="A244" s="1338" t="s">
        <v>356</v>
      </c>
      <c r="B244" s="1339"/>
      <c r="C244" s="1339"/>
      <c r="D244" s="1339"/>
      <c r="E244" s="1340"/>
      <c r="F244" s="475" t="str">
        <f>CONCATENATE("за ",RIGHT(G2,4)," г.")</f>
        <v>за 2012 г.</v>
      </c>
      <c r="G244" s="476">
        <f t="shared" ref="G244:P244" si="64">G224+G232</f>
        <v>0</v>
      </c>
      <c r="H244" s="476">
        <f t="shared" si="64"/>
        <v>0</v>
      </c>
      <c r="I244" s="476">
        <f t="shared" si="64"/>
        <v>0</v>
      </c>
      <c r="J244" s="476">
        <f t="shared" si="64"/>
        <v>0</v>
      </c>
      <c r="K244" s="476">
        <f t="shared" si="64"/>
        <v>0</v>
      </c>
      <c r="L244" s="476">
        <f t="shared" si="64"/>
        <v>0</v>
      </c>
      <c r="M244" s="476">
        <f t="shared" si="64"/>
        <v>0</v>
      </c>
      <c r="N244" s="476">
        <f t="shared" si="64"/>
        <v>0</v>
      </c>
      <c r="O244" s="476">
        <f t="shared" si="64"/>
        <v>0</v>
      </c>
      <c r="P244" s="476">
        <f t="shared" si="64"/>
        <v>0</v>
      </c>
    </row>
    <row r="245" spans="1:17" ht="15" thickBot="1">
      <c r="A245" s="1341"/>
      <c r="B245" s="1248"/>
      <c r="C245" s="1248"/>
      <c r="D245" s="1248"/>
      <c r="E245" s="1342"/>
      <c r="F245" s="477" t="str">
        <f>CONCATENATE("за ",RIGHT(G2,4)-1," г.")</f>
        <v>за 2011 г.</v>
      </c>
      <c r="G245" s="478">
        <f t="shared" ref="G245:P245" si="65">G225+G233</f>
        <v>0</v>
      </c>
      <c r="H245" s="478">
        <f t="shared" si="65"/>
        <v>0</v>
      </c>
      <c r="I245" s="478">
        <f t="shared" si="65"/>
        <v>0</v>
      </c>
      <c r="J245" s="478">
        <f t="shared" si="65"/>
        <v>0</v>
      </c>
      <c r="K245" s="478">
        <f t="shared" si="65"/>
        <v>0</v>
      </c>
      <c r="L245" s="478">
        <f t="shared" si="65"/>
        <v>0</v>
      </c>
      <c r="M245" s="478">
        <f t="shared" si="65"/>
        <v>0</v>
      </c>
      <c r="N245" s="478">
        <f t="shared" si="65"/>
        <v>0</v>
      </c>
      <c r="O245" s="478">
        <f t="shared" si="65"/>
        <v>0</v>
      </c>
      <c r="P245" s="478">
        <f t="shared" si="65"/>
        <v>0</v>
      </c>
    </row>
    <row r="246" spans="1:17">
      <c r="A246" s="96"/>
      <c r="B246" s="96"/>
      <c r="C246" s="96"/>
      <c r="D246" s="96"/>
      <c r="E246" s="198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</row>
    <row r="247" spans="1:17" ht="15" thickBot="1">
      <c r="A247" s="1248" t="s">
        <v>357</v>
      </c>
      <c r="B247" s="1248"/>
      <c r="C247" s="1248"/>
      <c r="D247" s="1248"/>
      <c r="E247" s="1248"/>
      <c r="F247" s="1248"/>
      <c r="G247" s="1248"/>
      <c r="H247" s="1248"/>
      <c r="I247" s="1248"/>
      <c r="J247" s="1248"/>
      <c r="K247" s="1248"/>
      <c r="L247" s="96"/>
      <c r="M247" s="96"/>
      <c r="N247" s="96"/>
      <c r="O247" s="96"/>
      <c r="P247" s="96"/>
    </row>
    <row r="248" spans="1:17" s="323" customFormat="1" ht="21" customHeight="1">
      <c r="A248" s="1362" t="s">
        <v>30</v>
      </c>
      <c r="B248" s="1362"/>
      <c r="C248" s="1362"/>
      <c r="D248" s="1362"/>
      <c r="E248" s="1362"/>
      <c r="F248" s="1446" t="str">
        <f>CONCATENATE("На 31 декабря ",RIGHT(G2,4)," г.")</f>
        <v>На 31 декабря 2012 г.</v>
      </c>
      <c r="G248" s="1448"/>
      <c r="H248" s="1446" t="str">
        <f>CONCATENATE("На 31 декабря ",RIGHT(G2,4)-1," г.")</f>
        <v>На 31 декабря 2011 г.</v>
      </c>
      <c r="I248" s="1448"/>
      <c r="J248" s="1446" t="str">
        <f>CONCATENATE("На 31 декабря ",RIGHT(G2,4)-2," г.")</f>
        <v>На 31 декабря 2010 г.</v>
      </c>
      <c r="K248" s="1448"/>
      <c r="L248" s="185"/>
      <c r="M248" s="185"/>
      <c r="N248" s="185"/>
      <c r="O248" s="185"/>
      <c r="P248" s="185"/>
    </row>
    <row r="249" spans="1:17" s="323" customFormat="1" ht="43.8" thickBot="1">
      <c r="A249" s="1399"/>
      <c r="B249" s="1399"/>
      <c r="C249" s="1399"/>
      <c r="D249" s="1399"/>
      <c r="E249" s="1399"/>
      <c r="F249" s="544" t="s">
        <v>352</v>
      </c>
      <c r="G249" s="544" t="s">
        <v>358</v>
      </c>
      <c r="H249" s="544" t="s">
        <v>352</v>
      </c>
      <c r="I249" s="544" t="s">
        <v>358</v>
      </c>
      <c r="J249" s="544" t="s">
        <v>352</v>
      </c>
      <c r="K249" s="544" t="s">
        <v>358</v>
      </c>
      <c r="L249" s="185"/>
      <c r="M249" s="185"/>
      <c r="N249" s="185"/>
      <c r="O249" s="185"/>
      <c r="P249" s="185"/>
    </row>
    <row r="250" spans="1:17" s="323" customFormat="1" ht="15" thickBot="1">
      <c r="A250" s="1372">
        <v>1</v>
      </c>
      <c r="B250" s="1373"/>
      <c r="C250" s="1373"/>
      <c r="D250" s="1373"/>
      <c r="E250" s="1374"/>
      <c r="F250" s="493">
        <v>2</v>
      </c>
      <c r="G250" s="493">
        <v>3</v>
      </c>
      <c r="H250" s="493">
        <v>4</v>
      </c>
      <c r="I250" s="493">
        <v>5</v>
      </c>
      <c r="J250" s="493">
        <v>6</v>
      </c>
      <c r="K250" s="493">
        <v>7</v>
      </c>
      <c r="L250" s="185"/>
      <c r="M250" s="185"/>
      <c r="N250" s="185"/>
      <c r="O250" s="185"/>
      <c r="P250" s="185"/>
    </row>
    <row r="251" spans="1:17" s="7" customFormat="1">
      <c r="A251" s="1449" t="s">
        <v>59</v>
      </c>
      <c r="B251" s="1450"/>
      <c r="C251" s="1450"/>
      <c r="D251" s="1450"/>
      <c r="E251" s="1451"/>
      <c r="F251" s="494">
        <f t="shared" ref="F251:K251" si="66">SUM(F253:F254)</f>
        <v>0</v>
      </c>
      <c r="G251" s="494">
        <f t="shared" si="66"/>
        <v>0</v>
      </c>
      <c r="H251" s="494">
        <f t="shared" si="66"/>
        <v>0</v>
      </c>
      <c r="I251" s="494">
        <f t="shared" si="66"/>
        <v>0</v>
      </c>
      <c r="J251" s="494">
        <f t="shared" si="66"/>
        <v>0</v>
      </c>
      <c r="K251" s="494">
        <f t="shared" si="66"/>
        <v>0</v>
      </c>
      <c r="L251" s="542"/>
      <c r="M251" s="542"/>
      <c r="N251" s="542"/>
      <c r="O251" s="542"/>
      <c r="P251" s="542"/>
      <c r="Q251" s="359"/>
    </row>
    <row r="252" spans="1:17">
      <c r="A252" s="1257" t="s">
        <v>268</v>
      </c>
      <c r="B252" s="1294"/>
      <c r="C252" s="1294"/>
      <c r="D252" s="1294"/>
      <c r="E252" s="1295"/>
      <c r="F252" s="300"/>
      <c r="G252" s="300"/>
      <c r="H252" s="300"/>
      <c r="I252" s="300"/>
      <c r="J252" s="300"/>
      <c r="K252" s="300"/>
      <c r="L252" s="96"/>
      <c r="M252" s="96"/>
      <c r="N252" s="96"/>
      <c r="O252" s="96"/>
      <c r="P252" s="96"/>
    </row>
    <row r="253" spans="1:17">
      <c r="A253" s="1375" t="s">
        <v>359</v>
      </c>
      <c r="B253" s="1376"/>
      <c r="C253" s="1376"/>
      <c r="D253" s="1376"/>
      <c r="E253" s="1377"/>
      <c r="F253" s="373"/>
      <c r="G253" s="373"/>
      <c r="H253" s="373"/>
      <c r="I253" s="373"/>
      <c r="J253" s="373"/>
      <c r="K253" s="373"/>
      <c r="L253" s="96"/>
      <c r="M253" s="96"/>
      <c r="N253" s="96"/>
      <c r="O253" s="96"/>
      <c r="P253" s="96"/>
    </row>
    <row r="254" spans="1:17">
      <c r="A254" s="1375" t="s">
        <v>359</v>
      </c>
      <c r="B254" s="1376"/>
      <c r="C254" s="1376"/>
      <c r="D254" s="1376"/>
      <c r="E254" s="1377"/>
      <c r="F254" s="373">
        <v>0</v>
      </c>
      <c r="G254" s="373">
        <v>0</v>
      </c>
      <c r="H254" s="373">
        <v>0</v>
      </c>
      <c r="I254" s="373">
        <v>0</v>
      </c>
      <c r="J254" s="373">
        <v>0</v>
      </c>
      <c r="K254" s="373">
        <v>0</v>
      </c>
      <c r="L254" s="96"/>
      <c r="M254" s="96"/>
      <c r="N254" s="96"/>
      <c r="O254" s="96"/>
      <c r="P254" s="96"/>
    </row>
    <row r="255" spans="1:17" ht="15" thickBot="1">
      <c r="A255" s="1368" t="s">
        <v>270</v>
      </c>
      <c r="B255" s="1369"/>
      <c r="C255" s="1369"/>
      <c r="D255" s="1369"/>
      <c r="E255" s="1369"/>
      <c r="F255" s="305"/>
      <c r="G255" s="305"/>
      <c r="H255" s="305"/>
      <c r="I255" s="305"/>
      <c r="J255" s="305"/>
      <c r="K255" s="305"/>
      <c r="L255" s="96"/>
      <c r="M255" s="96"/>
      <c r="N255" s="96"/>
      <c r="O255" s="96"/>
      <c r="P255" s="96"/>
    </row>
    <row r="256" spans="1:17">
      <c r="A256" s="96"/>
      <c r="B256" s="96"/>
      <c r="C256" s="96"/>
      <c r="D256" s="96"/>
      <c r="E256" s="198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</row>
    <row r="257" spans="1:16">
      <c r="A257" s="96"/>
      <c r="B257" s="96"/>
      <c r="C257" s="96"/>
      <c r="D257" s="96"/>
      <c r="E257" s="198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</row>
    <row r="258" spans="1:16" ht="15" thickBot="1">
      <c r="A258" s="97" t="s">
        <v>361</v>
      </c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</row>
    <row r="259" spans="1:16" ht="15" customHeight="1">
      <c r="A259" s="1362" t="s">
        <v>30</v>
      </c>
      <c r="B259" s="1362"/>
      <c r="C259" s="1362"/>
      <c r="D259" s="1362"/>
      <c r="E259" s="1362"/>
      <c r="F259" s="1362" t="s">
        <v>122</v>
      </c>
      <c r="G259" s="1166" t="s">
        <v>362</v>
      </c>
      <c r="H259" s="1446" t="s">
        <v>265</v>
      </c>
      <c r="I259" s="1447"/>
      <c r="J259" s="1447"/>
      <c r="K259" s="1447"/>
      <c r="L259" s="1448"/>
      <c r="M259" s="1166" t="s">
        <v>364</v>
      </c>
      <c r="P259" s="387"/>
    </row>
    <row r="260" spans="1:16" ht="15" customHeight="1">
      <c r="A260" s="1363"/>
      <c r="B260" s="1363"/>
      <c r="C260" s="1363"/>
      <c r="D260" s="1363"/>
      <c r="E260" s="1363"/>
      <c r="F260" s="1363"/>
      <c r="G260" s="1371"/>
      <c r="H260" s="1452" t="s">
        <v>344</v>
      </c>
      <c r="I260" s="1453"/>
      <c r="J260" s="535" t="s">
        <v>347</v>
      </c>
      <c r="K260" s="386"/>
      <c r="L260" s="1364" t="s">
        <v>363</v>
      </c>
      <c r="M260" s="1371"/>
      <c r="P260" s="387"/>
    </row>
    <row r="261" spans="1:16" ht="93" customHeight="1" thickBot="1">
      <c r="A261" s="1364"/>
      <c r="B261" s="1364"/>
      <c r="C261" s="1364"/>
      <c r="D261" s="1364"/>
      <c r="E261" s="1364"/>
      <c r="F261" s="1364"/>
      <c r="G261" s="1371"/>
      <c r="H261" s="537" t="s">
        <v>345</v>
      </c>
      <c r="I261" s="537" t="s">
        <v>346</v>
      </c>
      <c r="J261" s="537" t="s">
        <v>348</v>
      </c>
      <c r="K261" s="537" t="s">
        <v>349</v>
      </c>
      <c r="L261" s="1371"/>
      <c r="M261" s="1371"/>
      <c r="P261" s="387"/>
    </row>
    <row r="262" spans="1:16" ht="17.25" customHeight="1" thickBot="1">
      <c r="A262" s="1372">
        <v>1</v>
      </c>
      <c r="B262" s="1373"/>
      <c r="C262" s="1373"/>
      <c r="D262" s="1373"/>
      <c r="E262" s="1374"/>
      <c r="F262" s="493">
        <v>2</v>
      </c>
      <c r="G262" s="493">
        <v>3</v>
      </c>
      <c r="H262" s="493">
        <v>4</v>
      </c>
      <c r="I262" s="493">
        <v>5</v>
      </c>
      <c r="J262" s="493">
        <v>6</v>
      </c>
      <c r="K262" s="493">
        <v>7</v>
      </c>
      <c r="L262" s="493">
        <v>8</v>
      </c>
      <c r="M262" s="493">
        <v>9</v>
      </c>
      <c r="P262" s="387"/>
    </row>
    <row r="263" spans="1:16">
      <c r="A263" s="1324" t="s">
        <v>365</v>
      </c>
      <c r="B263" s="1325"/>
      <c r="C263" s="1325"/>
      <c r="D263" s="1325"/>
      <c r="E263" s="1326"/>
      <c r="F263" s="416" t="str">
        <f>CONCATENATE("за ",RIGHT($G$2,4)," г.")</f>
        <v>за 2012 г.</v>
      </c>
      <c r="G263" s="384">
        <f t="shared" ref="G263:M264" si="67">SUMIFS(G$266:G$269,$F$266:$F$269,$F263)</f>
        <v>0</v>
      </c>
      <c r="H263" s="384">
        <f t="shared" si="67"/>
        <v>0</v>
      </c>
      <c r="I263" s="384">
        <f t="shared" si="67"/>
        <v>0</v>
      </c>
      <c r="J263" s="384">
        <f t="shared" si="67"/>
        <v>0</v>
      </c>
      <c r="K263" s="384">
        <f t="shared" si="67"/>
        <v>0</v>
      </c>
      <c r="L263" s="384">
        <f t="shared" si="67"/>
        <v>0</v>
      </c>
      <c r="M263" s="384">
        <f t="shared" si="67"/>
        <v>0</v>
      </c>
      <c r="P263" s="388"/>
    </row>
    <row r="264" spans="1:16">
      <c r="A264" s="1327"/>
      <c r="B264" s="1328"/>
      <c r="C264" s="1328"/>
      <c r="D264" s="1328"/>
      <c r="E264" s="1329"/>
      <c r="F264" s="938" t="str">
        <f>CONCATENATE("за ",RIGHT($G$2,4)-1," г.")</f>
        <v>за 2011 г.</v>
      </c>
      <c r="G264" s="380">
        <f t="shared" si="67"/>
        <v>0</v>
      </c>
      <c r="H264" s="380">
        <f t="shared" si="67"/>
        <v>0</v>
      </c>
      <c r="I264" s="380">
        <f t="shared" si="67"/>
        <v>0</v>
      </c>
      <c r="J264" s="380">
        <f t="shared" si="67"/>
        <v>0</v>
      </c>
      <c r="K264" s="380">
        <f t="shared" si="67"/>
        <v>0</v>
      </c>
      <c r="L264" s="380">
        <f t="shared" si="67"/>
        <v>0</v>
      </c>
      <c r="M264" s="380">
        <f t="shared" si="67"/>
        <v>0</v>
      </c>
      <c r="P264" s="388"/>
    </row>
    <row r="265" spans="1:16">
      <c r="A265" s="1365" t="s">
        <v>268</v>
      </c>
      <c r="B265" s="1366"/>
      <c r="C265" s="1366"/>
      <c r="D265" s="1366"/>
      <c r="E265" s="1367"/>
      <c r="F265" s="161"/>
      <c r="G265" s="377"/>
      <c r="H265" s="377"/>
      <c r="I265" s="377"/>
      <c r="J265" s="377"/>
      <c r="K265" s="377"/>
      <c r="L265" s="377"/>
      <c r="M265" s="377"/>
      <c r="P265" s="389"/>
    </row>
    <row r="266" spans="1:16">
      <c r="A266" s="1318" t="s">
        <v>353</v>
      </c>
      <c r="B266" s="1319"/>
      <c r="C266" s="1319"/>
      <c r="D266" s="1319"/>
      <c r="E266" s="1320"/>
      <c r="F266" s="827" t="str">
        <f t="shared" ref="F266" si="68">CONCATENATE("за ",RIGHT($G$2,4)," г.")</f>
        <v>за 2012 г.</v>
      </c>
      <c r="G266" s="381">
        <v>0</v>
      </c>
      <c r="H266" s="381">
        <v>0</v>
      </c>
      <c r="I266" s="381">
        <v>0</v>
      </c>
      <c r="J266" s="382">
        <v>0</v>
      </c>
      <c r="K266" s="382">
        <v>0</v>
      </c>
      <c r="L266" s="382">
        <v>0</v>
      </c>
      <c r="M266" s="383">
        <f>G266+H266+J266+K266+L266+I266</f>
        <v>0</v>
      </c>
      <c r="P266" s="335"/>
    </row>
    <row r="267" spans="1:16">
      <c r="A267" s="1321"/>
      <c r="B267" s="1322"/>
      <c r="C267" s="1322"/>
      <c r="D267" s="1322"/>
      <c r="E267" s="1323"/>
      <c r="F267" s="827" t="str">
        <f t="shared" ref="F267" si="69">CONCATENATE("за ",RIGHT($G$2,4)-1," г.")</f>
        <v>за 2011 г.</v>
      </c>
      <c r="G267" s="381">
        <v>0</v>
      </c>
      <c r="H267" s="381">
        <v>0</v>
      </c>
      <c r="I267" s="381">
        <v>0</v>
      </c>
      <c r="J267" s="382">
        <v>0</v>
      </c>
      <c r="K267" s="382">
        <v>0</v>
      </c>
      <c r="L267" s="382">
        <v>0</v>
      </c>
      <c r="M267" s="383">
        <f>G267+H267+J267+K267+L267+I267</f>
        <v>0</v>
      </c>
      <c r="P267" s="335"/>
    </row>
    <row r="268" spans="1:16">
      <c r="A268" s="1318" t="s">
        <v>353</v>
      </c>
      <c r="B268" s="1319"/>
      <c r="C268" s="1319"/>
      <c r="D268" s="1319"/>
      <c r="E268" s="1320"/>
      <c r="F268" s="827" t="str">
        <f t="shared" ref="F268" si="70">CONCATENATE("за ",RIGHT($G$2,4)," г.")</f>
        <v>за 2012 г.</v>
      </c>
      <c r="G268" s="381">
        <v>0</v>
      </c>
      <c r="H268" s="381">
        <v>0</v>
      </c>
      <c r="I268" s="381">
        <v>0</v>
      </c>
      <c r="J268" s="382">
        <v>0</v>
      </c>
      <c r="K268" s="382">
        <v>0</v>
      </c>
      <c r="L268" s="382">
        <v>0</v>
      </c>
      <c r="M268" s="383">
        <f>G268+H268+J268+K268+L268+I268</f>
        <v>0</v>
      </c>
      <c r="P268" s="335"/>
    </row>
    <row r="269" spans="1:16">
      <c r="A269" s="1321"/>
      <c r="B269" s="1322"/>
      <c r="C269" s="1322"/>
      <c r="D269" s="1322"/>
      <c r="E269" s="1323"/>
      <c r="F269" s="827" t="str">
        <f t="shared" ref="F269" si="71">CONCATENATE("за ",RIGHT($G$2,4)-1," г.")</f>
        <v>за 2011 г.</v>
      </c>
      <c r="G269" s="381">
        <v>0</v>
      </c>
      <c r="H269" s="381">
        <v>0</v>
      </c>
      <c r="I269" s="381">
        <v>0</v>
      </c>
      <c r="J269" s="382">
        <v>0</v>
      </c>
      <c r="K269" s="382">
        <v>0</v>
      </c>
      <c r="L269" s="382">
        <v>0</v>
      </c>
      <c r="M269" s="383">
        <f>G269+H269+J269+K269+L269+I269</f>
        <v>0</v>
      </c>
      <c r="P269" s="335"/>
    </row>
    <row r="270" spans="1:16" ht="15" thickBot="1">
      <c r="A270" s="1330" t="s">
        <v>270</v>
      </c>
      <c r="B270" s="1331"/>
      <c r="C270" s="1331"/>
      <c r="D270" s="1331"/>
      <c r="E270" s="1332"/>
      <c r="F270" s="379"/>
      <c r="G270" s="378"/>
      <c r="H270" s="378"/>
      <c r="I270" s="378"/>
      <c r="J270" s="378"/>
      <c r="K270" s="378"/>
      <c r="L270" s="378"/>
      <c r="M270" s="378"/>
      <c r="P270" s="389"/>
    </row>
    <row r="271" spans="1:16">
      <c r="A271" s="1336" t="s">
        <v>355</v>
      </c>
      <c r="B271" s="1336"/>
      <c r="C271" s="1336"/>
      <c r="D271" s="1336"/>
      <c r="E271" s="1336"/>
      <c r="F271" s="416" t="str">
        <f>CONCATENATE("за ",RIGHT($G$2,4)," г.")</f>
        <v>за 2012 г.</v>
      </c>
      <c r="G271" s="384">
        <f t="shared" ref="G271:M272" si="72">SUMIFS(G$274:G$287,$F$274:$F$287,$F271)</f>
        <v>0</v>
      </c>
      <c r="H271" s="384">
        <f t="shared" si="72"/>
        <v>0</v>
      </c>
      <c r="I271" s="384">
        <f t="shared" si="72"/>
        <v>0</v>
      </c>
      <c r="J271" s="384">
        <f t="shared" si="72"/>
        <v>0</v>
      </c>
      <c r="K271" s="384">
        <f t="shared" si="72"/>
        <v>0</v>
      </c>
      <c r="L271" s="384">
        <f t="shared" si="72"/>
        <v>0</v>
      </c>
      <c r="M271" s="384">
        <f t="shared" si="72"/>
        <v>0</v>
      </c>
      <c r="P271" s="388"/>
    </row>
    <row r="272" spans="1:16">
      <c r="A272" s="1337"/>
      <c r="B272" s="1337"/>
      <c r="C272" s="1337"/>
      <c r="D272" s="1337"/>
      <c r="E272" s="1337"/>
      <c r="F272" s="938" t="str">
        <f>CONCATENATE("за ",RIGHT($G$2,4)-1," г.")</f>
        <v>за 2011 г.</v>
      </c>
      <c r="G272" s="380">
        <f t="shared" si="72"/>
        <v>0</v>
      </c>
      <c r="H272" s="380">
        <f t="shared" si="72"/>
        <v>0</v>
      </c>
      <c r="I272" s="380">
        <f t="shared" si="72"/>
        <v>0</v>
      </c>
      <c r="J272" s="380">
        <f t="shared" si="72"/>
        <v>0</v>
      </c>
      <c r="K272" s="380">
        <f t="shared" si="72"/>
        <v>0</v>
      </c>
      <c r="L272" s="380">
        <f t="shared" si="72"/>
        <v>0</v>
      </c>
      <c r="M272" s="380">
        <f t="shared" si="72"/>
        <v>0</v>
      </c>
      <c r="P272" s="388"/>
    </row>
    <row r="273" spans="1:16">
      <c r="A273" s="1352" t="s">
        <v>268</v>
      </c>
      <c r="B273" s="1352"/>
      <c r="C273" s="1352"/>
      <c r="D273" s="1352"/>
      <c r="E273" s="1352"/>
      <c r="F273" s="155"/>
      <c r="G273" s="377"/>
      <c r="H273" s="377"/>
      <c r="I273" s="377"/>
      <c r="J273" s="377"/>
      <c r="K273" s="377"/>
      <c r="L273" s="377"/>
      <c r="M273" s="377"/>
      <c r="P273" s="389"/>
    </row>
    <row r="274" spans="1:16">
      <c r="A274" s="1318" t="s">
        <v>353</v>
      </c>
      <c r="B274" s="1319"/>
      <c r="C274" s="1319"/>
      <c r="D274" s="1319"/>
      <c r="E274" s="1320"/>
      <c r="F274" s="827" t="str">
        <f t="shared" ref="F274" si="73">CONCATENATE("за ",RIGHT($G$2,4)," г.")</f>
        <v>за 2012 г.</v>
      </c>
      <c r="G274" s="381">
        <v>0</v>
      </c>
      <c r="H274" s="381">
        <v>0</v>
      </c>
      <c r="I274" s="381">
        <v>0</v>
      </c>
      <c r="J274" s="382">
        <v>0</v>
      </c>
      <c r="K274" s="382">
        <v>0</v>
      </c>
      <c r="L274" s="382">
        <v>0</v>
      </c>
      <c r="M274" s="383">
        <f t="shared" ref="M274:M287" si="74">G274+H274+J274+K274+L274+I274</f>
        <v>0</v>
      </c>
      <c r="P274" s="335"/>
    </row>
    <row r="275" spans="1:16">
      <c r="A275" s="1321"/>
      <c r="B275" s="1322"/>
      <c r="C275" s="1322"/>
      <c r="D275" s="1322"/>
      <c r="E275" s="1323"/>
      <c r="F275" s="827" t="str">
        <f t="shared" ref="F275" si="75">CONCATENATE("за ",RIGHT($G$2,4)-1," г.")</f>
        <v>за 2011 г.</v>
      </c>
      <c r="G275" s="381">
        <v>0</v>
      </c>
      <c r="H275" s="381">
        <v>0</v>
      </c>
      <c r="I275" s="381">
        <v>0</v>
      </c>
      <c r="J275" s="382">
        <v>0</v>
      </c>
      <c r="K275" s="382">
        <v>0</v>
      </c>
      <c r="L275" s="382">
        <v>0</v>
      </c>
      <c r="M275" s="383">
        <f t="shared" si="74"/>
        <v>0</v>
      </c>
      <c r="P275" s="335"/>
    </row>
    <row r="276" spans="1:16">
      <c r="A276" s="1318" t="s">
        <v>353</v>
      </c>
      <c r="B276" s="1319"/>
      <c r="C276" s="1319"/>
      <c r="D276" s="1319"/>
      <c r="E276" s="1320"/>
      <c r="F276" s="827" t="str">
        <f t="shared" ref="F276" si="76">CONCATENATE("за ",RIGHT($G$2,4)," г.")</f>
        <v>за 2012 г.</v>
      </c>
      <c r="G276" s="381">
        <v>0</v>
      </c>
      <c r="H276" s="381">
        <v>0</v>
      </c>
      <c r="I276" s="381">
        <v>0</v>
      </c>
      <c r="J276" s="382">
        <v>0</v>
      </c>
      <c r="K276" s="382">
        <v>0</v>
      </c>
      <c r="L276" s="382">
        <v>0</v>
      </c>
      <c r="M276" s="383">
        <f t="shared" si="74"/>
        <v>0</v>
      </c>
      <c r="P276" s="335"/>
    </row>
    <row r="277" spans="1:16">
      <c r="A277" s="1321"/>
      <c r="B277" s="1322"/>
      <c r="C277" s="1322"/>
      <c r="D277" s="1322"/>
      <c r="E277" s="1323"/>
      <c r="F277" s="827" t="str">
        <f t="shared" ref="F277" si="77">CONCATENATE("за ",RIGHT($G$2,4)-1," г.")</f>
        <v>за 2011 г.</v>
      </c>
      <c r="G277" s="381">
        <v>0</v>
      </c>
      <c r="H277" s="381">
        <v>0</v>
      </c>
      <c r="I277" s="381">
        <v>0</v>
      </c>
      <c r="J277" s="382">
        <v>0</v>
      </c>
      <c r="K277" s="382">
        <v>0</v>
      </c>
      <c r="L277" s="382">
        <v>0</v>
      </c>
      <c r="M277" s="383">
        <f t="shared" si="74"/>
        <v>0</v>
      </c>
      <c r="P277" s="335"/>
    </row>
    <row r="278" spans="1:16">
      <c r="A278" s="1318" t="s">
        <v>353</v>
      </c>
      <c r="B278" s="1319"/>
      <c r="C278" s="1319"/>
      <c r="D278" s="1319"/>
      <c r="E278" s="1320"/>
      <c r="F278" s="827" t="str">
        <f t="shared" ref="F278" si="78">CONCATENATE("за ",RIGHT($G$2,4)," г.")</f>
        <v>за 2012 г.</v>
      </c>
      <c r="G278" s="381">
        <v>0</v>
      </c>
      <c r="H278" s="381">
        <v>0</v>
      </c>
      <c r="I278" s="381">
        <v>0</v>
      </c>
      <c r="J278" s="382">
        <v>0</v>
      </c>
      <c r="K278" s="382">
        <v>0</v>
      </c>
      <c r="L278" s="382">
        <v>0</v>
      </c>
      <c r="M278" s="383">
        <f t="shared" si="74"/>
        <v>0</v>
      </c>
      <c r="P278" s="335"/>
    </row>
    <row r="279" spans="1:16">
      <c r="A279" s="1321"/>
      <c r="B279" s="1322"/>
      <c r="C279" s="1322"/>
      <c r="D279" s="1322"/>
      <c r="E279" s="1323"/>
      <c r="F279" s="827" t="str">
        <f t="shared" ref="F279" si="79">CONCATENATE("за ",RIGHT($G$2,4)-1," г.")</f>
        <v>за 2011 г.</v>
      </c>
      <c r="G279" s="381">
        <v>0</v>
      </c>
      <c r="H279" s="381">
        <v>0</v>
      </c>
      <c r="I279" s="381">
        <v>0</v>
      </c>
      <c r="J279" s="382">
        <v>0</v>
      </c>
      <c r="K279" s="382">
        <v>0</v>
      </c>
      <c r="L279" s="382">
        <v>0</v>
      </c>
      <c r="M279" s="383">
        <f t="shared" si="74"/>
        <v>0</v>
      </c>
      <c r="P279" s="335"/>
    </row>
    <row r="280" spans="1:16">
      <c r="A280" s="1318" t="s">
        <v>353</v>
      </c>
      <c r="B280" s="1319"/>
      <c r="C280" s="1319"/>
      <c r="D280" s="1319"/>
      <c r="E280" s="1320"/>
      <c r="F280" s="827" t="str">
        <f t="shared" ref="F280" si="80">CONCATENATE("за ",RIGHT($G$2,4)," г.")</f>
        <v>за 2012 г.</v>
      </c>
      <c r="G280" s="381">
        <v>0</v>
      </c>
      <c r="H280" s="381">
        <v>0</v>
      </c>
      <c r="I280" s="381">
        <v>0</v>
      </c>
      <c r="J280" s="382">
        <v>0</v>
      </c>
      <c r="K280" s="382">
        <v>0</v>
      </c>
      <c r="L280" s="382">
        <v>0</v>
      </c>
      <c r="M280" s="383">
        <f t="shared" si="74"/>
        <v>0</v>
      </c>
      <c r="P280" s="335"/>
    </row>
    <row r="281" spans="1:16">
      <c r="A281" s="1321"/>
      <c r="B281" s="1322"/>
      <c r="C281" s="1322"/>
      <c r="D281" s="1322"/>
      <c r="E281" s="1323"/>
      <c r="F281" s="827" t="str">
        <f t="shared" ref="F281" si="81">CONCATENATE("за ",RIGHT($G$2,4)-1," г.")</f>
        <v>за 2011 г.</v>
      </c>
      <c r="G281" s="381">
        <v>0</v>
      </c>
      <c r="H281" s="381">
        <v>0</v>
      </c>
      <c r="I281" s="381">
        <v>0</v>
      </c>
      <c r="J281" s="382">
        <v>0</v>
      </c>
      <c r="K281" s="382">
        <v>0</v>
      </c>
      <c r="L281" s="382">
        <v>0</v>
      </c>
      <c r="M281" s="383">
        <f t="shared" si="74"/>
        <v>0</v>
      </c>
      <c r="P281" s="335"/>
    </row>
    <row r="282" spans="1:16">
      <c r="A282" s="1318" t="s">
        <v>353</v>
      </c>
      <c r="B282" s="1319"/>
      <c r="C282" s="1319"/>
      <c r="D282" s="1319"/>
      <c r="E282" s="1320"/>
      <c r="F282" s="827" t="str">
        <f t="shared" ref="F282" si="82">CONCATENATE("за ",RIGHT($G$2,4)," г.")</f>
        <v>за 2012 г.</v>
      </c>
      <c r="G282" s="381">
        <v>0</v>
      </c>
      <c r="H282" s="381">
        <v>0</v>
      </c>
      <c r="I282" s="381">
        <v>0</v>
      </c>
      <c r="J282" s="382">
        <v>0</v>
      </c>
      <c r="K282" s="382">
        <v>0</v>
      </c>
      <c r="L282" s="382">
        <v>0</v>
      </c>
      <c r="M282" s="383">
        <f t="shared" si="74"/>
        <v>0</v>
      </c>
      <c r="P282" s="335"/>
    </row>
    <row r="283" spans="1:16">
      <c r="A283" s="1321"/>
      <c r="B283" s="1322"/>
      <c r="C283" s="1322"/>
      <c r="D283" s="1322"/>
      <c r="E283" s="1323"/>
      <c r="F283" s="827" t="str">
        <f t="shared" ref="F283" si="83">CONCATENATE("за ",RIGHT($G$2,4)-1," г.")</f>
        <v>за 2011 г.</v>
      </c>
      <c r="G283" s="381">
        <v>0</v>
      </c>
      <c r="H283" s="381">
        <v>0</v>
      </c>
      <c r="I283" s="381">
        <v>0</v>
      </c>
      <c r="J283" s="382">
        <v>0</v>
      </c>
      <c r="K283" s="382">
        <v>0</v>
      </c>
      <c r="L283" s="382">
        <v>0</v>
      </c>
      <c r="M283" s="383">
        <f t="shared" si="74"/>
        <v>0</v>
      </c>
      <c r="P283" s="335"/>
    </row>
    <row r="284" spans="1:16">
      <c r="A284" s="1318" t="s">
        <v>353</v>
      </c>
      <c r="B284" s="1319"/>
      <c r="C284" s="1319"/>
      <c r="D284" s="1319"/>
      <c r="E284" s="1320"/>
      <c r="F284" s="827" t="str">
        <f t="shared" ref="F284" si="84">CONCATENATE("за ",RIGHT($G$2,4)," г.")</f>
        <v>за 2012 г.</v>
      </c>
      <c r="G284" s="381">
        <v>0</v>
      </c>
      <c r="H284" s="381">
        <v>0</v>
      </c>
      <c r="I284" s="381">
        <v>0</v>
      </c>
      <c r="J284" s="382">
        <v>0</v>
      </c>
      <c r="K284" s="382">
        <v>0</v>
      </c>
      <c r="L284" s="382">
        <v>0</v>
      </c>
      <c r="M284" s="383">
        <f t="shared" si="74"/>
        <v>0</v>
      </c>
      <c r="P284" s="335"/>
    </row>
    <row r="285" spans="1:16">
      <c r="A285" s="1321"/>
      <c r="B285" s="1322"/>
      <c r="C285" s="1322"/>
      <c r="D285" s="1322"/>
      <c r="E285" s="1323"/>
      <c r="F285" s="827" t="str">
        <f t="shared" ref="F285" si="85">CONCATENATE("за ",RIGHT($G$2,4)-1," г.")</f>
        <v>за 2011 г.</v>
      </c>
      <c r="G285" s="381">
        <v>0</v>
      </c>
      <c r="H285" s="381">
        <v>0</v>
      </c>
      <c r="I285" s="381">
        <v>0</v>
      </c>
      <c r="J285" s="382">
        <v>0</v>
      </c>
      <c r="K285" s="382">
        <v>0</v>
      </c>
      <c r="L285" s="382">
        <v>0</v>
      </c>
      <c r="M285" s="383">
        <f t="shared" si="74"/>
        <v>0</v>
      </c>
      <c r="P285" s="335"/>
    </row>
    <row r="286" spans="1:16">
      <c r="A286" s="1318" t="s">
        <v>353</v>
      </c>
      <c r="B286" s="1319"/>
      <c r="C286" s="1319"/>
      <c r="D286" s="1319"/>
      <c r="E286" s="1320"/>
      <c r="F286" s="827" t="str">
        <f t="shared" ref="F286" si="86">CONCATENATE("за ",RIGHT($G$2,4)," г.")</f>
        <v>за 2012 г.</v>
      </c>
      <c r="G286" s="381">
        <v>0</v>
      </c>
      <c r="H286" s="381">
        <v>0</v>
      </c>
      <c r="I286" s="381">
        <v>0</v>
      </c>
      <c r="J286" s="382">
        <v>0</v>
      </c>
      <c r="K286" s="382">
        <v>0</v>
      </c>
      <c r="L286" s="382">
        <v>0</v>
      </c>
      <c r="M286" s="383">
        <f t="shared" si="74"/>
        <v>0</v>
      </c>
      <c r="P286" s="335"/>
    </row>
    <row r="287" spans="1:16">
      <c r="A287" s="1321"/>
      <c r="B287" s="1322"/>
      <c r="C287" s="1322"/>
      <c r="D287" s="1322"/>
      <c r="E287" s="1323"/>
      <c r="F287" s="827" t="str">
        <f t="shared" ref="F287" si="87">CONCATENATE("за ",RIGHT($G$2,4)-1," г.")</f>
        <v>за 2011 г.</v>
      </c>
      <c r="G287" s="381">
        <v>0</v>
      </c>
      <c r="H287" s="381">
        <v>0</v>
      </c>
      <c r="I287" s="381">
        <v>0</v>
      </c>
      <c r="J287" s="382">
        <v>0</v>
      </c>
      <c r="K287" s="382">
        <v>0</v>
      </c>
      <c r="L287" s="382">
        <v>0</v>
      </c>
      <c r="M287" s="383">
        <f t="shared" si="74"/>
        <v>0</v>
      </c>
      <c r="P287" s="335"/>
    </row>
    <row r="288" spans="1:16">
      <c r="A288" s="1441" t="s">
        <v>270</v>
      </c>
      <c r="B288" s="1441"/>
      <c r="C288" s="1441"/>
      <c r="D288" s="1441"/>
      <c r="E288" s="1441"/>
      <c r="F288" s="379"/>
      <c r="G288" s="385"/>
      <c r="H288" s="385"/>
      <c r="I288" s="385"/>
      <c r="J288" s="385"/>
      <c r="K288" s="385"/>
      <c r="L288" s="385"/>
      <c r="M288" s="385"/>
      <c r="P288" s="389"/>
    </row>
    <row r="289" spans="1:16">
      <c r="A289" s="1338" t="s">
        <v>356</v>
      </c>
      <c r="B289" s="1339"/>
      <c r="C289" s="1339"/>
      <c r="D289" s="1339"/>
      <c r="E289" s="1340"/>
      <c r="F289" s="475" t="str">
        <f>CONCATENATE("за ",RIGHT(G2,4)," г.")</f>
        <v>за 2012 г.</v>
      </c>
      <c r="G289" s="476">
        <f t="shared" ref="G289:M290" si="88">G263+G271</f>
        <v>0</v>
      </c>
      <c r="H289" s="476">
        <f t="shared" si="88"/>
        <v>0</v>
      </c>
      <c r="I289" s="476">
        <f t="shared" si="88"/>
        <v>0</v>
      </c>
      <c r="J289" s="476">
        <f t="shared" si="88"/>
        <v>0</v>
      </c>
      <c r="K289" s="476">
        <f t="shared" si="88"/>
        <v>0</v>
      </c>
      <c r="L289" s="476">
        <f t="shared" si="88"/>
        <v>0</v>
      </c>
      <c r="M289" s="476">
        <f t="shared" si="88"/>
        <v>0</v>
      </c>
      <c r="P289" s="390"/>
    </row>
    <row r="290" spans="1:16" ht="15" thickBot="1">
      <c r="A290" s="1341"/>
      <c r="B290" s="1248"/>
      <c r="C290" s="1248"/>
      <c r="D290" s="1248"/>
      <c r="E290" s="1342"/>
      <c r="F290" s="477" t="str">
        <f>CONCATENATE("за ",RIGHT(G2,4)-1," г.")</f>
        <v>за 2011 г.</v>
      </c>
      <c r="G290" s="478">
        <f t="shared" si="88"/>
        <v>0</v>
      </c>
      <c r="H290" s="478">
        <f t="shared" si="88"/>
        <v>0</v>
      </c>
      <c r="I290" s="478">
        <f t="shared" si="88"/>
        <v>0</v>
      </c>
      <c r="J290" s="478">
        <f t="shared" si="88"/>
        <v>0</v>
      </c>
      <c r="K290" s="478">
        <f t="shared" si="88"/>
        <v>0</v>
      </c>
      <c r="L290" s="478">
        <f t="shared" si="88"/>
        <v>0</v>
      </c>
      <c r="M290" s="478">
        <f t="shared" si="88"/>
        <v>0</v>
      </c>
      <c r="P290" s="390"/>
    </row>
    <row r="291" spans="1:16">
      <c r="A291" s="96"/>
      <c r="B291" s="96"/>
      <c r="C291" s="96"/>
      <c r="D291" s="96"/>
      <c r="E291" s="198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</row>
    <row r="293" spans="1:16" ht="15" thickBot="1">
      <c r="A293" s="1316" t="s">
        <v>366</v>
      </c>
      <c r="B293" s="1316"/>
      <c r="C293" s="1316"/>
      <c r="D293" s="1316"/>
      <c r="E293" s="1316"/>
      <c r="F293" s="1316"/>
      <c r="G293" s="1316"/>
      <c r="H293" s="1316"/>
      <c r="I293" s="1317"/>
      <c r="J293" s="96"/>
      <c r="K293" s="96"/>
      <c r="L293" s="96"/>
      <c r="M293" s="96"/>
      <c r="N293" s="96"/>
      <c r="O293" s="96"/>
      <c r="P293" s="96"/>
    </row>
    <row r="294" spans="1:16" ht="30.75" customHeight="1" thickBot="1">
      <c r="A294" s="1343" t="s">
        <v>30</v>
      </c>
      <c r="B294" s="1344"/>
      <c r="C294" s="1344"/>
      <c r="D294" s="1344"/>
      <c r="E294" s="1345"/>
      <c r="F294" s="27" t="str">
        <f>CONCATENATE("На 31 декабря ",RIGHT(G2,4)," г.")</f>
        <v>На 31 декабря 2012 г.</v>
      </c>
      <c r="G294" s="27" t="str">
        <f>CONCATENATE("На 31 декабря ",RIGHT(G2,4)-1," г.")</f>
        <v>На 31 декабря 2011 г.</v>
      </c>
      <c r="H294" s="707" t="str">
        <f>CONCATENATE("На 31 декабря ",RIGHT(G2,4)-2," г.")</f>
        <v>На 31 декабря 2010 г.</v>
      </c>
      <c r="I294" s="391"/>
      <c r="J294" s="516"/>
      <c r="K294" s="516"/>
      <c r="L294" s="516"/>
      <c r="M294" s="516"/>
      <c r="N294" s="516"/>
      <c r="O294" s="516"/>
      <c r="P294" s="516"/>
    </row>
    <row r="295" spans="1:16" ht="15" thickBot="1">
      <c r="A295" s="1353">
        <v>1</v>
      </c>
      <c r="B295" s="1354"/>
      <c r="C295" s="1354"/>
      <c r="D295" s="1354"/>
      <c r="E295" s="1355"/>
      <c r="F295" s="103">
        <v>2</v>
      </c>
      <c r="G295" s="103">
        <v>3</v>
      </c>
      <c r="H295" s="103">
        <v>4</v>
      </c>
    </row>
    <row r="296" spans="1:16">
      <c r="A296" s="1346" t="s">
        <v>59</v>
      </c>
      <c r="B296" s="1347"/>
      <c r="C296" s="1347"/>
      <c r="D296" s="1347"/>
      <c r="E296" s="1348"/>
      <c r="F296" s="372">
        <f t="shared" ref="F296:H296" si="89">SUM(F298:F299)</f>
        <v>0</v>
      </c>
      <c r="G296" s="372">
        <f t="shared" si="89"/>
        <v>0</v>
      </c>
      <c r="H296" s="372">
        <f t="shared" si="89"/>
        <v>0</v>
      </c>
    </row>
    <row r="297" spans="1:16" ht="15" customHeight="1">
      <c r="A297" s="1349" t="s">
        <v>268</v>
      </c>
      <c r="B297" s="1350"/>
      <c r="C297" s="1350"/>
      <c r="D297" s="1350"/>
      <c r="E297" s="1351"/>
      <c r="F297" s="374"/>
      <c r="G297" s="374"/>
      <c r="H297" s="375"/>
    </row>
    <row r="298" spans="1:16">
      <c r="A298" s="1309" t="s">
        <v>367</v>
      </c>
      <c r="B298" s="1310"/>
      <c r="C298" s="1310"/>
      <c r="D298" s="1310"/>
      <c r="E298" s="1311"/>
      <c r="F298" s="303">
        <v>0</v>
      </c>
      <c r="G298" s="303">
        <v>0</v>
      </c>
      <c r="H298" s="376">
        <v>0</v>
      </c>
    </row>
    <row r="299" spans="1:16">
      <c r="A299" s="1333" t="s">
        <v>367</v>
      </c>
      <c r="B299" s="1334"/>
      <c r="C299" s="1334"/>
      <c r="D299" s="1334"/>
      <c r="E299" s="1335"/>
      <c r="F299" s="303">
        <v>0</v>
      </c>
      <c r="G299" s="303">
        <v>0</v>
      </c>
      <c r="H299" s="376">
        <v>0</v>
      </c>
    </row>
    <row r="300" spans="1:16" ht="15" thickBot="1">
      <c r="A300" s="1356" t="s">
        <v>270</v>
      </c>
      <c r="B300" s="1357"/>
      <c r="C300" s="1357"/>
      <c r="D300" s="1357"/>
      <c r="E300" s="1358"/>
      <c r="F300" s="368"/>
      <c r="G300" s="368"/>
      <c r="H300" s="369"/>
    </row>
    <row r="302" spans="1:16" ht="15" thickBot="1">
      <c r="A302" s="1316" t="s">
        <v>374</v>
      </c>
      <c r="B302" s="1316"/>
      <c r="C302" s="1316"/>
      <c r="D302" s="1316"/>
      <c r="E302" s="1316"/>
      <c r="F302" s="1316"/>
      <c r="G302" s="1316"/>
      <c r="H302" s="1316"/>
    </row>
    <row r="303" spans="1:16" ht="15" thickBot="1">
      <c r="A303" s="1291" t="s">
        <v>30</v>
      </c>
      <c r="B303" s="1292"/>
      <c r="C303" s="1292"/>
      <c r="D303" s="1292"/>
      <c r="E303" s="1292"/>
      <c r="F303" s="1293"/>
      <c r="G303" s="27" t="str">
        <f>CONCATENATE("за ",RIGHT(G2,4)," г.")</f>
        <v>за 2012 г.</v>
      </c>
      <c r="H303" s="27" t="str">
        <f>CONCATENATE("за ",RIGHT(G2,4)-1," г.")</f>
        <v>за 2011 г.</v>
      </c>
    </row>
    <row r="304" spans="1:16" ht="15" thickBot="1">
      <c r="A304" s="1353">
        <v>1</v>
      </c>
      <c r="B304" s="1354"/>
      <c r="C304" s="1354"/>
      <c r="D304" s="1354"/>
      <c r="E304" s="1354"/>
      <c r="F304" s="1355"/>
      <c r="G304" s="103">
        <v>2</v>
      </c>
      <c r="H304" s="103">
        <v>3</v>
      </c>
    </row>
    <row r="305" spans="1:17">
      <c r="A305" s="1359" t="s">
        <v>373</v>
      </c>
      <c r="B305" s="1360"/>
      <c r="C305" s="1360"/>
      <c r="D305" s="1360"/>
      <c r="E305" s="1360"/>
      <c r="F305" s="1361"/>
      <c r="G305" s="360">
        <v>0</v>
      </c>
      <c r="H305" s="360">
        <v>0</v>
      </c>
    </row>
    <row r="306" spans="1:17">
      <c r="A306" s="1256" t="s">
        <v>442</v>
      </c>
      <c r="B306" s="1274"/>
      <c r="C306" s="1274"/>
      <c r="D306" s="1274"/>
      <c r="E306" s="1274"/>
      <c r="F306" s="1275"/>
      <c r="G306" s="327">
        <v>0</v>
      </c>
      <c r="H306" s="327">
        <v>0</v>
      </c>
    </row>
    <row r="307" spans="1:17">
      <c r="A307" s="1256" t="s">
        <v>62</v>
      </c>
      <c r="B307" s="1274"/>
      <c r="C307" s="1274"/>
      <c r="D307" s="1274"/>
      <c r="E307" s="1274"/>
      <c r="F307" s="1275"/>
      <c r="G307" s="327">
        <v>0</v>
      </c>
      <c r="H307" s="327">
        <v>0</v>
      </c>
    </row>
    <row r="308" spans="1:17">
      <c r="A308" s="1256" t="s">
        <v>368</v>
      </c>
      <c r="B308" s="1274"/>
      <c r="C308" s="1274"/>
      <c r="D308" s="1274"/>
      <c r="E308" s="1274"/>
      <c r="F308" s="1275"/>
      <c r="G308" s="327">
        <v>0</v>
      </c>
      <c r="H308" s="327">
        <v>0</v>
      </c>
    </row>
    <row r="309" spans="1:17">
      <c r="A309" s="1190" t="s">
        <v>369</v>
      </c>
      <c r="B309" s="1281"/>
      <c r="C309" s="1281"/>
      <c r="D309" s="1281"/>
      <c r="E309" s="1281"/>
      <c r="F309" s="1282"/>
      <c r="G309" s="316">
        <v>0</v>
      </c>
      <c r="H309" s="316">
        <v>0</v>
      </c>
    </row>
    <row r="310" spans="1:17" s="7" customFormat="1">
      <c r="A310" s="1388" t="s">
        <v>370</v>
      </c>
      <c r="B310" s="1389"/>
      <c r="C310" s="1389"/>
      <c r="D310" s="1389"/>
      <c r="E310" s="1389"/>
      <c r="F310" s="1390"/>
      <c r="G310" s="314">
        <f>SUM(G305:G309)</f>
        <v>0</v>
      </c>
      <c r="H310" s="314">
        <f>SUM(H305:H309)</f>
        <v>0</v>
      </c>
      <c r="Q310" s="359"/>
    </row>
    <row r="311" spans="1:17" ht="31.5" customHeight="1">
      <c r="A311" s="1256" t="s">
        <v>371</v>
      </c>
      <c r="B311" s="1274"/>
      <c r="C311" s="1274"/>
      <c r="D311" s="1274"/>
      <c r="E311" s="1274"/>
      <c r="F311" s="1275"/>
      <c r="G311" s="392">
        <v>0</v>
      </c>
      <c r="H311" s="392">
        <v>0</v>
      </c>
    </row>
    <row r="312" spans="1:17" s="7" customFormat="1" ht="15" thickBot="1">
      <c r="A312" s="1496" t="s">
        <v>372</v>
      </c>
      <c r="B312" s="1497"/>
      <c r="C312" s="1497"/>
      <c r="D312" s="1497"/>
      <c r="E312" s="1497"/>
      <c r="F312" s="1498"/>
      <c r="G312" s="393">
        <f>G310+G311</f>
        <v>0</v>
      </c>
      <c r="H312" s="393">
        <f>H310+H311</f>
        <v>0</v>
      </c>
      <c r="Q312" s="359"/>
    </row>
    <row r="314" spans="1:17">
      <c r="A314" s="1494" t="s">
        <v>456</v>
      </c>
      <c r="B314" s="1494"/>
      <c r="C314" s="1494"/>
      <c r="D314" s="1494"/>
      <c r="E314" s="1494"/>
      <c r="F314" s="1494"/>
      <c r="G314" s="1494"/>
      <c r="H314" s="1494"/>
      <c r="I314" s="1494"/>
      <c r="J314" s="1494"/>
    </row>
    <row r="315" spans="1:17" ht="15" thickBot="1"/>
    <row r="316" spans="1:17" s="399" customFormat="1" ht="29.4" thickBot="1">
      <c r="A316" s="1438" t="s">
        <v>30</v>
      </c>
      <c r="B316" s="1439"/>
      <c r="C316" s="1439"/>
      <c r="D316" s="1439"/>
      <c r="E316" s="1439"/>
      <c r="F316" s="407" t="s">
        <v>362</v>
      </c>
      <c r="G316" s="549" t="s">
        <v>451</v>
      </c>
      <c r="H316" s="549" t="s">
        <v>452</v>
      </c>
      <c r="I316" s="549" t="s">
        <v>453</v>
      </c>
      <c r="J316" s="406" t="s">
        <v>364</v>
      </c>
    </row>
    <row r="317" spans="1:17" s="399" customFormat="1" ht="15" thickBot="1">
      <c r="A317" s="1372">
        <v>1</v>
      </c>
      <c r="B317" s="1373"/>
      <c r="C317" s="1373"/>
      <c r="D317" s="1373"/>
      <c r="E317" s="1374"/>
      <c r="F317" s="495">
        <v>2</v>
      </c>
      <c r="G317" s="496">
        <v>3</v>
      </c>
      <c r="H317" s="496">
        <v>4</v>
      </c>
      <c r="I317" s="496">
        <v>5</v>
      </c>
      <c r="J317" s="497">
        <v>6</v>
      </c>
    </row>
    <row r="318" spans="1:17" ht="29.25" customHeight="1">
      <c r="A318" s="1489" t="s">
        <v>454</v>
      </c>
      <c r="B318" s="1490"/>
      <c r="C318" s="1490"/>
      <c r="D318" s="1490"/>
      <c r="E318" s="1490"/>
      <c r="F318" s="408">
        <f t="shared" ref="F318:J318" si="90">SUM(F320:F321)</f>
        <v>0</v>
      </c>
      <c r="G318" s="402">
        <f t="shared" si="90"/>
        <v>0</v>
      </c>
      <c r="H318" s="402">
        <f t="shared" si="90"/>
        <v>0</v>
      </c>
      <c r="I318" s="402">
        <f t="shared" si="90"/>
        <v>0</v>
      </c>
      <c r="J318" s="403">
        <f t="shared" si="90"/>
        <v>0</v>
      </c>
    </row>
    <row r="319" spans="1:17">
      <c r="A319" s="1477" t="s">
        <v>171</v>
      </c>
      <c r="B319" s="1478"/>
      <c r="C319" s="1478"/>
      <c r="D319" s="1478"/>
      <c r="E319" s="1478"/>
      <c r="F319" s="394"/>
      <c r="G319" s="20"/>
      <c r="H319" s="20"/>
      <c r="I319" s="20"/>
      <c r="J319" s="395"/>
    </row>
    <row r="320" spans="1:17">
      <c r="A320" s="1480" t="s">
        <v>455</v>
      </c>
      <c r="B320" s="1481"/>
      <c r="C320" s="1481"/>
      <c r="D320" s="1481"/>
      <c r="E320" s="1481"/>
      <c r="F320" s="409">
        <v>0</v>
      </c>
      <c r="G320" s="400">
        <v>0</v>
      </c>
      <c r="H320" s="404">
        <v>0</v>
      </c>
      <c r="I320" s="404">
        <v>0</v>
      </c>
      <c r="J320" s="401">
        <f>F320+G320+H320+I320</f>
        <v>0</v>
      </c>
    </row>
    <row r="321" spans="1:17">
      <c r="A321" s="1312" t="s">
        <v>455</v>
      </c>
      <c r="B321" s="1495"/>
      <c r="C321" s="1495"/>
      <c r="D321" s="1495"/>
      <c r="E321" s="1495"/>
      <c r="F321" s="410">
        <v>0</v>
      </c>
      <c r="G321" s="400">
        <v>0</v>
      </c>
      <c r="H321" s="404">
        <v>0</v>
      </c>
      <c r="I321" s="404">
        <v>0</v>
      </c>
      <c r="J321" s="405">
        <f>F321+G321+H321+I321</f>
        <v>0</v>
      </c>
    </row>
    <row r="322" spans="1:17" ht="15" thickBot="1">
      <c r="A322" s="1499" t="s">
        <v>270</v>
      </c>
      <c r="B322" s="1500"/>
      <c r="C322" s="1500"/>
      <c r="D322" s="1500"/>
      <c r="E322" s="1500"/>
      <c r="F322" s="396"/>
      <c r="G322" s="397"/>
      <c r="H322" s="397"/>
      <c r="I322" s="397"/>
      <c r="J322" s="398"/>
    </row>
    <row r="324" spans="1:17">
      <c r="A324" s="1442" t="s">
        <v>375</v>
      </c>
      <c r="B324" s="1442"/>
      <c r="C324" s="1442"/>
      <c r="D324" s="1442"/>
      <c r="E324" s="1442"/>
      <c r="F324" s="1442"/>
      <c r="G324" s="1442"/>
      <c r="H324" s="1442"/>
    </row>
    <row r="325" spans="1:17" ht="15" thickBot="1"/>
    <row r="326" spans="1:17" ht="44.25" customHeight="1" thickBot="1">
      <c r="A326" s="1491" t="s">
        <v>30</v>
      </c>
      <c r="B326" s="1492"/>
      <c r="C326" s="1492"/>
      <c r="D326" s="1492"/>
      <c r="E326" s="1493"/>
      <c r="F326" s="27" t="str">
        <f>CONCATENATE("На 31 декабря ",RIGHT(G2,4)," г.")</f>
        <v>На 31 декабря 2012 г.</v>
      </c>
      <c r="G326" s="27" t="str">
        <f>CONCATENATE("На 31 декабря ",RIGHT(G2,4)-1," г.")</f>
        <v>На 31 декабря 2011 г.</v>
      </c>
      <c r="H326" s="707" t="str">
        <f>CONCATENATE("На 31 декабря ",RIGHT(G2,4)-2," г.")</f>
        <v>На 31 декабря 2010 г.</v>
      </c>
      <c r="I326" s="391"/>
    </row>
    <row r="327" spans="1:17" ht="16.5" customHeight="1" thickBot="1">
      <c r="A327" s="1483">
        <v>1</v>
      </c>
      <c r="B327" s="1484"/>
      <c r="C327" s="1484"/>
      <c r="D327" s="1484"/>
      <c r="E327" s="1485"/>
      <c r="F327" s="493">
        <v>2</v>
      </c>
      <c r="G327" s="493">
        <v>3</v>
      </c>
      <c r="H327" s="493">
        <v>4</v>
      </c>
      <c r="I327" s="391"/>
    </row>
    <row r="328" spans="1:17" s="7" customFormat="1">
      <c r="A328" s="1486" t="s">
        <v>118</v>
      </c>
      <c r="B328" s="1487"/>
      <c r="C328" s="1487"/>
      <c r="D328" s="1487"/>
      <c r="E328" s="1488"/>
      <c r="F328" s="500">
        <f t="shared" ref="F328:H328" si="91">SUM(F330:F331)</f>
        <v>0</v>
      </c>
      <c r="G328" s="500">
        <f t="shared" si="91"/>
        <v>0</v>
      </c>
      <c r="H328" s="500">
        <f t="shared" si="91"/>
        <v>0</v>
      </c>
      <c r="I328" s="499"/>
      <c r="Q328" s="359"/>
    </row>
    <row r="329" spans="1:17">
      <c r="A329" s="1477" t="s">
        <v>171</v>
      </c>
      <c r="B329" s="1478"/>
      <c r="C329" s="1478"/>
      <c r="D329" s="1478"/>
      <c r="E329" s="1479"/>
      <c r="F329" s="411"/>
      <c r="G329" s="411"/>
      <c r="H329" s="411"/>
      <c r="I329" s="391"/>
    </row>
    <row r="330" spans="1:17">
      <c r="A330" s="1312" t="s">
        <v>367</v>
      </c>
      <c r="B330" s="1313"/>
      <c r="C330" s="1313"/>
      <c r="D330" s="1313"/>
      <c r="E330" s="1314"/>
      <c r="F330" s="413">
        <v>0</v>
      </c>
      <c r="G330" s="413">
        <v>0</v>
      </c>
      <c r="H330" s="413">
        <v>0</v>
      </c>
      <c r="I330" s="391"/>
    </row>
    <row r="331" spans="1:17">
      <c r="A331" s="1480" t="s">
        <v>367</v>
      </c>
      <c r="B331" s="1481"/>
      <c r="C331" s="1481"/>
      <c r="D331" s="1481"/>
      <c r="E331" s="1482"/>
      <c r="F331" s="412">
        <v>0</v>
      </c>
      <c r="G331" s="412">
        <v>0</v>
      </c>
      <c r="H331" s="412">
        <v>0</v>
      </c>
      <c r="I331" s="391"/>
    </row>
    <row r="332" spans="1:17">
      <c r="A332" s="1477" t="s">
        <v>270</v>
      </c>
      <c r="B332" s="1478"/>
      <c r="C332" s="1478"/>
      <c r="D332" s="1478"/>
      <c r="E332" s="1479"/>
      <c r="F332" s="411"/>
      <c r="G332" s="411"/>
      <c r="H332" s="411"/>
      <c r="I332" s="391"/>
    </row>
    <row r="333" spans="1:17" s="7" customFormat="1">
      <c r="A333" s="1474" t="s">
        <v>119</v>
      </c>
      <c r="B333" s="1475"/>
      <c r="C333" s="1475"/>
      <c r="D333" s="1475"/>
      <c r="E333" s="1476"/>
      <c r="F333" s="498">
        <f t="shared" ref="F333:H333" si="92">SUM(F335:F336)</f>
        <v>0</v>
      </c>
      <c r="G333" s="498">
        <f t="shared" si="92"/>
        <v>0</v>
      </c>
      <c r="H333" s="498">
        <f t="shared" si="92"/>
        <v>0</v>
      </c>
      <c r="I333" s="499"/>
      <c r="Q333" s="359"/>
    </row>
    <row r="334" spans="1:17">
      <c r="A334" s="1477" t="s">
        <v>171</v>
      </c>
      <c r="B334" s="1478"/>
      <c r="C334" s="1478"/>
      <c r="D334" s="1478"/>
      <c r="E334" s="1479"/>
      <c r="F334" s="411"/>
      <c r="G334" s="411"/>
      <c r="H334" s="411"/>
      <c r="I334" s="391"/>
    </row>
    <row r="335" spans="1:17">
      <c r="A335" s="1312" t="s">
        <v>367</v>
      </c>
      <c r="B335" s="1313"/>
      <c r="C335" s="1313"/>
      <c r="D335" s="1313"/>
      <c r="E335" s="1314"/>
      <c r="F335" s="413">
        <v>0</v>
      </c>
      <c r="G335" s="413">
        <v>0</v>
      </c>
      <c r="H335" s="413">
        <v>0</v>
      </c>
      <c r="I335" s="391"/>
    </row>
    <row r="336" spans="1:17">
      <c r="A336" s="1312" t="s">
        <v>367</v>
      </c>
      <c r="B336" s="1313"/>
      <c r="C336" s="1313"/>
      <c r="D336" s="1313"/>
      <c r="E336" s="1314"/>
      <c r="F336" s="413">
        <v>0</v>
      </c>
      <c r="G336" s="413">
        <v>0</v>
      </c>
      <c r="H336" s="413">
        <v>0</v>
      </c>
      <c r="I336" s="391"/>
    </row>
    <row r="337" spans="1:10" ht="15" thickBot="1">
      <c r="A337" s="1458" t="s">
        <v>270</v>
      </c>
      <c r="B337" s="1459"/>
      <c r="C337" s="1459"/>
      <c r="D337" s="1459"/>
      <c r="E337" s="1459"/>
      <c r="F337" s="414"/>
      <c r="G337" s="322"/>
      <c r="H337" s="322"/>
    </row>
    <row r="339" spans="1:10" ht="15" thickBot="1">
      <c r="A339" s="1462" t="s">
        <v>376</v>
      </c>
      <c r="B339" s="1462"/>
      <c r="C339" s="1462"/>
      <c r="D339" s="1462"/>
      <c r="E339" s="1462"/>
      <c r="F339" s="1462"/>
      <c r="G339" s="1462"/>
      <c r="H339" s="1462"/>
      <c r="I339" s="1462"/>
      <c r="J339" s="1462"/>
    </row>
    <row r="340" spans="1:10" ht="15" thickBot="1">
      <c r="A340" s="1142" t="s">
        <v>30</v>
      </c>
      <c r="B340" s="1142"/>
      <c r="C340" s="1142"/>
      <c r="D340" s="1142"/>
      <c r="E340" s="1142"/>
      <c r="F340" s="1142"/>
      <c r="G340" s="1142" t="str">
        <f>CONCATENATE("за ",RIGHT(G2,4)," г.")</f>
        <v>за 2012 г.</v>
      </c>
      <c r="H340" s="1142"/>
      <c r="I340" s="1142" t="str">
        <f>CONCATENATE("за ",RIGHT(G2,4)-1," г.")</f>
        <v>за 2011 г.</v>
      </c>
      <c r="J340" s="1142"/>
    </row>
    <row r="341" spans="1:10" ht="16.5" customHeight="1" thickBot="1">
      <c r="A341" s="1471">
        <v>1</v>
      </c>
      <c r="B341" s="1472"/>
      <c r="C341" s="1472"/>
      <c r="D341" s="1472"/>
      <c r="E341" s="1472"/>
      <c r="F341" s="1473"/>
      <c r="G341" s="1471">
        <v>2</v>
      </c>
      <c r="H341" s="1473"/>
      <c r="I341" s="1471">
        <v>3</v>
      </c>
      <c r="J341" s="1473"/>
    </row>
    <row r="342" spans="1:10">
      <c r="A342" s="1455" t="s">
        <v>377</v>
      </c>
      <c r="B342" s="1455"/>
      <c r="C342" s="1455"/>
      <c r="D342" s="1455"/>
      <c r="E342" s="1455"/>
      <c r="F342" s="1455"/>
      <c r="G342" s="1465">
        <f>SUM(G344:G345)</f>
        <v>0</v>
      </c>
      <c r="H342" s="1466"/>
      <c r="I342" s="1465">
        <f>SUM(I344:I345)</f>
        <v>0</v>
      </c>
      <c r="J342" s="1466"/>
    </row>
    <row r="343" spans="1:10">
      <c r="A343" s="1456" t="s">
        <v>171</v>
      </c>
      <c r="B343" s="1456"/>
      <c r="C343" s="1456"/>
      <c r="D343" s="1456"/>
      <c r="E343" s="1456"/>
      <c r="F343" s="1456"/>
      <c r="G343" s="1467"/>
      <c r="H343" s="1468"/>
      <c r="I343" s="1467"/>
      <c r="J343" s="1468"/>
    </row>
    <row r="344" spans="1:10">
      <c r="A344" s="1456" t="s">
        <v>378</v>
      </c>
      <c r="B344" s="1456"/>
      <c r="C344" s="1456"/>
      <c r="D344" s="1456"/>
      <c r="E344" s="1456"/>
      <c r="F344" s="1456"/>
      <c r="G344" s="1469">
        <v>0</v>
      </c>
      <c r="H344" s="1470"/>
      <c r="I344" s="1469">
        <v>0</v>
      </c>
      <c r="J344" s="1470"/>
    </row>
    <row r="345" spans="1:10" ht="15" thickBot="1">
      <c r="A345" s="1457" t="s">
        <v>379</v>
      </c>
      <c r="B345" s="1457"/>
      <c r="C345" s="1457"/>
      <c r="D345" s="1457"/>
      <c r="E345" s="1457"/>
      <c r="F345" s="1457"/>
      <c r="G345" s="1463">
        <v>0</v>
      </c>
      <c r="H345" s="1464"/>
      <c r="I345" s="1463">
        <v>0</v>
      </c>
      <c r="J345" s="1464"/>
    </row>
    <row r="346" spans="1:10" ht="15" thickBot="1">
      <c r="A346" s="1142"/>
      <c r="B346" s="1142"/>
      <c r="C346" s="1142"/>
      <c r="D346" s="1142"/>
      <c r="E346" s="1142"/>
      <c r="F346" s="1142"/>
      <c r="G346" s="502" t="s">
        <v>109</v>
      </c>
      <c r="H346" s="502" t="s">
        <v>380</v>
      </c>
      <c r="I346" s="502" t="s">
        <v>381</v>
      </c>
      <c r="J346" s="502" t="s">
        <v>110</v>
      </c>
    </row>
    <row r="347" spans="1:10">
      <c r="A347" s="1460" t="s">
        <v>63</v>
      </c>
      <c r="B347" s="1460"/>
      <c r="C347" s="1460"/>
      <c r="D347" s="1460"/>
      <c r="E347" s="1460"/>
      <c r="F347" s="416" t="str">
        <f>CONCATENATE("за ",RIGHT($G$2,4)," г.")</f>
        <v>за 2012 г.</v>
      </c>
      <c r="G347" s="415">
        <f t="shared" ref="G347:J348" si="93">SUMIFS(G$350:G$353,$F$350:$F$353,$F347)</f>
        <v>0</v>
      </c>
      <c r="H347" s="415">
        <f t="shared" si="93"/>
        <v>0</v>
      </c>
      <c r="I347" s="415">
        <f>SUMIFS(I$350:I$353,$F$350:$F$353,$F347)</f>
        <v>0</v>
      </c>
      <c r="J347" s="415">
        <f t="shared" si="93"/>
        <v>0</v>
      </c>
    </row>
    <row r="348" spans="1:10">
      <c r="A348" s="1461"/>
      <c r="B348" s="1461"/>
      <c r="C348" s="1461"/>
      <c r="D348" s="1461"/>
      <c r="E348" s="1461"/>
      <c r="F348" s="532" t="str">
        <f>CONCATENATE("за ",RIGHT($G$2,4)-1," г.")</f>
        <v>за 2011 г.</v>
      </c>
      <c r="G348" s="411">
        <f>SUMIFS(G$350:G$353,$F$350:$F$353,$F348)</f>
        <v>0</v>
      </c>
      <c r="H348" s="411">
        <f t="shared" si="93"/>
        <v>0</v>
      </c>
      <c r="I348" s="411">
        <f t="shared" si="93"/>
        <v>0</v>
      </c>
      <c r="J348" s="411">
        <f t="shared" si="93"/>
        <v>0</v>
      </c>
    </row>
    <row r="349" spans="1:10">
      <c r="A349" s="1315" t="s">
        <v>171</v>
      </c>
      <c r="B349" s="1315"/>
      <c r="C349" s="1315"/>
      <c r="D349" s="1315"/>
      <c r="E349" s="1315"/>
      <c r="F349" s="532"/>
      <c r="G349" s="533"/>
      <c r="H349" s="533"/>
      <c r="I349" s="533"/>
      <c r="J349" s="533"/>
    </row>
    <row r="350" spans="1:10">
      <c r="A350" s="1315" t="s">
        <v>382</v>
      </c>
      <c r="B350" s="1315"/>
      <c r="C350" s="1315"/>
      <c r="D350" s="1315"/>
      <c r="E350" s="1315"/>
      <c r="F350" s="827" t="str">
        <f>CONCATENATE("за ",RIGHT($G$2,4)," г.")</f>
        <v>за 2012 г.</v>
      </c>
      <c r="G350" s="412">
        <v>0</v>
      </c>
      <c r="H350" s="412">
        <v>0</v>
      </c>
      <c r="I350" s="404">
        <v>0</v>
      </c>
      <c r="J350" s="412">
        <v>0</v>
      </c>
    </row>
    <row r="351" spans="1:10">
      <c r="A351" s="1315"/>
      <c r="B351" s="1315"/>
      <c r="C351" s="1315"/>
      <c r="D351" s="1315"/>
      <c r="E351" s="1315"/>
      <c r="F351" s="827" t="str">
        <f>CONCATENATE("за ",RIGHT($G$2,4)-1," г.")</f>
        <v>за 2011 г.</v>
      </c>
      <c r="G351" s="412">
        <v>0</v>
      </c>
      <c r="H351" s="412">
        <v>0</v>
      </c>
      <c r="I351" s="404">
        <v>0</v>
      </c>
      <c r="J351" s="412">
        <v>0</v>
      </c>
    </row>
    <row r="352" spans="1:10">
      <c r="A352" s="1315" t="s">
        <v>382</v>
      </c>
      <c r="B352" s="1315"/>
      <c r="C352" s="1315"/>
      <c r="D352" s="1315"/>
      <c r="E352" s="1315"/>
      <c r="F352" s="827" t="str">
        <f>CONCATENATE("за ",RIGHT($G$2,4)," г.")</f>
        <v>за 2012 г.</v>
      </c>
      <c r="G352" s="412">
        <v>0</v>
      </c>
      <c r="H352" s="412">
        <v>0</v>
      </c>
      <c r="I352" s="404">
        <v>0</v>
      </c>
      <c r="J352" s="412">
        <v>0</v>
      </c>
    </row>
    <row r="353" spans="1:10">
      <c r="A353" s="1315"/>
      <c r="B353" s="1315"/>
      <c r="C353" s="1315"/>
      <c r="D353" s="1315"/>
      <c r="E353" s="1315"/>
      <c r="F353" s="827" t="str">
        <f>CONCATENATE("за ",RIGHT($G$2,4)-1," г.")</f>
        <v>за 2011 г.</v>
      </c>
      <c r="G353" s="412">
        <v>0</v>
      </c>
      <c r="H353" s="412">
        <v>0</v>
      </c>
      <c r="I353" s="404">
        <v>0</v>
      </c>
      <c r="J353" s="412">
        <v>0</v>
      </c>
    </row>
    <row r="354" spans="1:10" ht="15" thickBot="1">
      <c r="A354" s="1454" t="s">
        <v>270</v>
      </c>
      <c r="B354" s="1454"/>
      <c r="C354" s="1454"/>
      <c r="D354" s="1454"/>
      <c r="E354" s="1454"/>
      <c r="F354" s="322"/>
      <c r="G354" s="322"/>
      <c r="H354" s="322"/>
      <c r="I354" s="322"/>
      <c r="J354" s="322"/>
    </row>
  </sheetData>
  <mergeCells count="310">
    <mergeCell ref="A307:F307"/>
    <mergeCell ref="A319:E319"/>
    <mergeCell ref="A324:H324"/>
    <mergeCell ref="A326:E326"/>
    <mergeCell ref="A314:J314"/>
    <mergeCell ref="A329:E329"/>
    <mergeCell ref="A316:E316"/>
    <mergeCell ref="A321:E321"/>
    <mergeCell ref="A332:E332"/>
    <mergeCell ref="A312:F312"/>
    <mergeCell ref="A322:E322"/>
    <mergeCell ref="A308:F308"/>
    <mergeCell ref="I341:J341"/>
    <mergeCell ref="A333:E333"/>
    <mergeCell ref="A334:E334"/>
    <mergeCell ref="A336:E336"/>
    <mergeCell ref="A310:F310"/>
    <mergeCell ref="A311:F311"/>
    <mergeCell ref="A331:E331"/>
    <mergeCell ref="A317:E317"/>
    <mergeCell ref="A327:E327"/>
    <mergeCell ref="A328:E328"/>
    <mergeCell ref="A320:E320"/>
    <mergeCell ref="A318:E318"/>
    <mergeCell ref="A354:E354"/>
    <mergeCell ref="A342:F342"/>
    <mergeCell ref="A343:F343"/>
    <mergeCell ref="A344:F344"/>
    <mergeCell ref="A345:F345"/>
    <mergeCell ref="A346:F346"/>
    <mergeCell ref="A337:E337"/>
    <mergeCell ref="A340:F340"/>
    <mergeCell ref="A349:E349"/>
    <mergeCell ref="A347:E348"/>
    <mergeCell ref="A339:J339"/>
    <mergeCell ref="I340:J340"/>
    <mergeCell ref="G345:H345"/>
    <mergeCell ref="I345:J345"/>
    <mergeCell ref="G342:H342"/>
    <mergeCell ref="G340:H340"/>
    <mergeCell ref="I342:J342"/>
    <mergeCell ref="I343:J343"/>
    <mergeCell ref="I344:J344"/>
    <mergeCell ref="A341:F341"/>
    <mergeCell ref="G341:H341"/>
    <mergeCell ref="G343:H343"/>
    <mergeCell ref="G344:H344"/>
    <mergeCell ref="A352:E353"/>
    <mergeCell ref="A262:E262"/>
    <mergeCell ref="A248:E249"/>
    <mergeCell ref="F248:G248"/>
    <mergeCell ref="A247:K247"/>
    <mergeCell ref="A252:E252"/>
    <mergeCell ref="H260:I260"/>
    <mergeCell ref="F259:F261"/>
    <mergeCell ref="A254:E254"/>
    <mergeCell ref="A229:E230"/>
    <mergeCell ref="A234:E234"/>
    <mergeCell ref="A232:E233"/>
    <mergeCell ref="H248:I248"/>
    <mergeCell ref="A231:E231"/>
    <mergeCell ref="A239:E240"/>
    <mergeCell ref="A241:E242"/>
    <mergeCell ref="A244:E245"/>
    <mergeCell ref="A191:E191"/>
    <mergeCell ref="A169:F169"/>
    <mergeCell ref="A265:E265"/>
    <mergeCell ref="G259:G261"/>
    <mergeCell ref="M259:M261"/>
    <mergeCell ref="H259:L259"/>
    <mergeCell ref="J248:K248"/>
    <mergeCell ref="A251:E251"/>
    <mergeCell ref="A235:E236"/>
    <mergeCell ref="A243:E243"/>
    <mergeCell ref="A207:F207"/>
    <mergeCell ref="A208:F208"/>
    <mergeCell ref="G220:H220"/>
    <mergeCell ref="G221:G222"/>
    <mergeCell ref="H221:H222"/>
    <mergeCell ref="I221:J221"/>
    <mergeCell ref="I220:N220"/>
    <mergeCell ref="A223:E223"/>
    <mergeCell ref="A211:F211"/>
    <mergeCell ref="A212:F212"/>
    <mergeCell ref="A210:F210"/>
    <mergeCell ref="A213:F213"/>
    <mergeCell ref="A215:F215"/>
    <mergeCell ref="A216:F216"/>
    <mergeCell ref="A168:F168"/>
    <mergeCell ref="A167:I167"/>
    <mergeCell ref="N185:O186"/>
    <mergeCell ref="I186:I187"/>
    <mergeCell ref="J186:K186"/>
    <mergeCell ref="L186:L187"/>
    <mergeCell ref="M186:M187"/>
    <mergeCell ref="A170:F170"/>
    <mergeCell ref="A182:N182"/>
    <mergeCell ref="A183:N183"/>
    <mergeCell ref="G185:H186"/>
    <mergeCell ref="I185:M185"/>
    <mergeCell ref="A51:E52"/>
    <mergeCell ref="A53:E53"/>
    <mergeCell ref="I80:N80"/>
    <mergeCell ref="A286:E287"/>
    <mergeCell ref="A288:E288"/>
    <mergeCell ref="L145:L146"/>
    <mergeCell ref="A141:N141"/>
    <mergeCell ref="N144:O145"/>
    <mergeCell ref="A156:E157"/>
    <mergeCell ref="A150:E150"/>
    <mergeCell ref="A161:E162"/>
    <mergeCell ref="A163:E163"/>
    <mergeCell ref="A134:F134"/>
    <mergeCell ref="A125:F125"/>
    <mergeCell ref="A126:F126"/>
    <mergeCell ref="A107:E108"/>
    <mergeCell ref="A110:E111"/>
    <mergeCell ref="A112:E113"/>
    <mergeCell ref="A114:E114"/>
    <mergeCell ref="A117:F117"/>
    <mergeCell ref="A118:F118"/>
    <mergeCell ref="A116:H116"/>
    <mergeCell ref="A136:F136"/>
    <mergeCell ref="A137:F137"/>
    <mergeCell ref="A60:E61"/>
    <mergeCell ref="A63:E64"/>
    <mergeCell ref="A68:E69"/>
    <mergeCell ref="M81:N81"/>
    <mergeCell ref="L81:L82"/>
    <mergeCell ref="A38:F38"/>
    <mergeCell ref="A80:E82"/>
    <mergeCell ref="F80:F82"/>
    <mergeCell ref="G80:H81"/>
    <mergeCell ref="I81:I82"/>
    <mergeCell ref="J81:K81"/>
    <mergeCell ref="H57:J57"/>
    <mergeCell ref="A71:E72"/>
    <mergeCell ref="J43:K43"/>
    <mergeCell ref="L43:L44"/>
    <mergeCell ref="K57:K58"/>
    <mergeCell ref="A57:E58"/>
    <mergeCell ref="M42:N43"/>
    <mergeCell ref="I42:L42"/>
    <mergeCell ref="F57:F58"/>
    <mergeCell ref="G57:G58"/>
    <mergeCell ref="A55:K55"/>
    <mergeCell ref="A46:E47"/>
    <mergeCell ref="A49:E50"/>
    <mergeCell ref="A16:E17"/>
    <mergeCell ref="A23:F23"/>
    <mergeCell ref="A24:F24"/>
    <mergeCell ref="A34:F34"/>
    <mergeCell ref="A35:F35"/>
    <mergeCell ref="A29:P29"/>
    <mergeCell ref="A41:P41"/>
    <mergeCell ref="A42:E44"/>
    <mergeCell ref="F42:F44"/>
    <mergeCell ref="G42:H43"/>
    <mergeCell ref="I43:I44"/>
    <mergeCell ref="A28:F28"/>
    <mergeCell ref="A33:F33"/>
    <mergeCell ref="A39:F39"/>
    <mergeCell ref="A22:F22"/>
    <mergeCell ref="A20:I20"/>
    <mergeCell ref="A18:E18"/>
    <mergeCell ref="A36:F36"/>
    <mergeCell ref="A37:F37"/>
    <mergeCell ref="A25:F25"/>
    <mergeCell ref="A31:I31"/>
    <mergeCell ref="A26:F26"/>
    <mergeCell ref="A27:F27"/>
    <mergeCell ref="N8:O8"/>
    <mergeCell ref="L8:L9"/>
    <mergeCell ref="M8:M9"/>
    <mergeCell ref="I8:I9"/>
    <mergeCell ref="G7:H8"/>
    <mergeCell ref="F7:F9"/>
    <mergeCell ref="A11:E12"/>
    <mergeCell ref="A14:E15"/>
    <mergeCell ref="A1:P1"/>
    <mergeCell ref="A5:P5"/>
    <mergeCell ref="A6:P6"/>
    <mergeCell ref="J8:K8"/>
    <mergeCell ref="I7:O7"/>
    <mergeCell ref="P7:Q8"/>
    <mergeCell ref="A2:D2"/>
    <mergeCell ref="A4:P4"/>
    <mergeCell ref="A7:E9"/>
    <mergeCell ref="A65:E66"/>
    <mergeCell ref="A75:E75"/>
    <mergeCell ref="A67:E67"/>
    <mergeCell ref="A102:K102"/>
    <mergeCell ref="A104:E105"/>
    <mergeCell ref="F104:F105"/>
    <mergeCell ref="G104:G105"/>
    <mergeCell ref="H104:J104"/>
    <mergeCell ref="K104:K105"/>
    <mergeCell ref="A98:E99"/>
    <mergeCell ref="A100:E100"/>
    <mergeCell ref="A95:E95"/>
    <mergeCell ref="A84:E85"/>
    <mergeCell ref="A87:E88"/>
    <mergeCell ref="A77:Q77"/>
    <mergeCell ref="A89:E90"/>
    <mergeCell ref="A91:E92"/>
    <mergeCell ref="A93:E94"/>
    <mergeCell ref="O80:P81"/>
    <mergeCell ref="A96:E97"/>
    <mergeCell ref="A78:Q78"/>
    <mergeCell ref="A73:E74"/>
    <mergeCell ref="A127:F127"/>
    <mergeCell ref="A171:F171"/>
    <mergeCell ref="A173:F173"/>
    <mergeCell ref="A174:F174"/>
    <mergeCell ref="A139:F139"/>
    <mergeCell ref="A144:E146"/>
    <mergeCell ref="F144:F146"/>
    <mergeCell ref="A164:E165"/>
    <mergeCell ref="A158:E158"/>
    <mergeCell ref="A148:E149"/>
    <mergeCell ref="A153:E154"/>
    <mergeCell ref="A142:N142"/>
    <mergeCell ref="M145:M146"/>
    <mergeCell ref="I144:M144"/>
    <mergeCell ref="G144:H145"/>
    <mergeCell ref="I145:I146"/>
    <mergeCell ref="J145:K145"/>
    <mergeCell ref="A130:H130"/>
    <mergeCell ref="A131:F131"/>
    <mergeCell ref="A132:F132"/>
    <mergeCell ref="A133:F133"/>
    <mergeCell ref="A135:F135"/>
    <mergeCell ref="A138:F138"/>
    <mergeCell ref="A155:E155"/>
    <mergeCell ref="A119:F119"/>
    <mergeCell ref="A120:F120"/>
    <mergeCell ref="A122:F122"/>
    <mergeCell ref="A123:F123"/>
    <mergeCell ref="A128:F128"/>
    <mergeCell ref="A176:F176"/>
    <mergeCell ref="A200:E201"/>
    <mergeCell ref="A205:F205"/>
    <mergeCell ref="A206:F206"/>
    <mergeCell ref="A178:F178"/>
    <mergeCell ref="F185:F187"/>
    <mergeCell ref="A189:E190"/>
    <mergeCell ref="A179:F179"/>
    <mergeCell ref="A180:F180"/>
    <mergeCell ref="A185:E187"/>
    <mergeCell ref="A175:F175"/>
    <mergeCell ref="A202:E202"/>
    <mergeCell ref="A204:I204"/>
    <mergeCell ref="A192:E193"/>
    <mergeCell ref="A194:E195"/>
    <mergeCell ref="A196:E197"/>
    <mergeCell ref="A198:E199"/>
    <mergeCell ref="A121:F121"/>
    <mergeCell ref="A124:F124"/>
    <mergeCell ref="O220:P220"/>
    <mergeCell ref="O221:O222"/>
    <mergeCell ref="P221:P222"/>
    <mergeCell ref="N221:N222"/>
    <mergeCell ref="A226:E226"/>
    <mergeCell ref="A259:E261"/>
    <mergeCell ref="A224:E225"/>
    <mergeCell ref="A220:E222"/>
    <mergeCell ref="F220:F222"/>
    <mergeCell ref="K221:M221"/>
    <mergeCell ref="A255:E255"/>
    <mergeCell ref="A237:E238"/>
    <mergeCell ref="L260:L261"/>
    <mergeCell ref="A250:E250"/>
    <mergeCell ref="A227:E228"/>
    <mergeCell ref="A253:E253"/>
    <mergeCell ref="A296:E296"/>
    <mergeCell ref="A297:E297"/>
    <mergeCell ref="A273:E273"/>
    <mergeCell ref="A274:E275"/>
    <mergeCell ref="A295:E295"/>
    <mergeCell ref="A300:E300"/>
    <mergeCell ref="A298:E298"/>
    <mergeCell ref="A306:F306"/>
    <mergeCell ref="A305:F305"/>
    <mergeCell ref="A304:F304"/>
    <mergeCell ref="A302:H302"/>
    <mergeCell ref="A303:F303"/>
    <mergeCell ref="A159:E160"/>
    <mergeCell ref="A151:E152"/>
    <mergeCell ref="A172:F172"/>
    <mergeCell ref="A177:F177"/>
    <mergeCell ref="A209:F209"/>
    <mergeCell ref="A214:F214"/>
    <mergeCell ref="A335:E335"/>
    <mergeCell ref="A330:E330"/>
    <mergeCell ref="A350:E351"/>
    <mergeCell ref="A293:I293"/>
    <mergeCell ref="A280:E281"/>
    <mergeCell ref="A282:E283"/>
    <mergeCell ref="A309:F309"/>
    <mergeCell ref="A263:E264"/>
    <mergeCell ref="A266:E267"/>
    <mergeCell ref="A268:E269"/>
    <mergeCell ref="A270:E270"/>
    <mergeCell ref="A299:E299"/>
    <mergeCell ref="A271:E272"/>
    <mergeCell ref="A284:E285"/>
    <mergeCell ref="A289:E290"/>
    <mergeCell ref="A294:E294"/>
    <mergeCell ref="A276:E277"/>
    <mergeCell ref="A278:E279"/>
  </mergeCells>
  <phoneticPr fontId="8" type="noConversion"/>
  <pageMargins left="0.39370078740157483" right="0.39370078740157483" top="0.98425196850393704" bottom="0.98425196850393704" header="0.51181102362204722" footer="0.51181102362204722"/>
  <pageSetup paperSize="9" scale="83" fitToHeight="7" orientation="portrait" r:id="rId1"/>
  <headerFooter alignWithMargins="0">
    <oddFooter>&amp;R&amp;F
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8"/>
  <sheetViews>
    <sheetView workbookViewId="0">
      <selection activeCell="H2" sqref="H2"/>
    </sheetView>
  </sheetViews>
  <sheetFormatPr defaultRowHeight="13.2"/>
  <cols>
    <col min="1" max="1" width="17.33203125" customWidth="1"/>
    <col min="6" max="6" width="12.5546875" customWidth="1"/>
    <col min="7" max="7" width="16.6640625" customWidth="1"/>
    <col min="8" max="8" width="15" customWidth="1"/>
  </cols>
  <sheetData>
    <row r="1" spans="1:8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</row>
    <row r="2" spans="1:8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</row>
    <row r="3" spans="1:8" ht="36.6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</row>
    <row r="4" spans="1:8">
      <c r="A4" s="1082">
        <f>Инфо!$C$3</f>
        <v>1235</v>
      </c>
      <c r="B4" s="1083">
        <f>Инфо!$C$4</f>
        <v>2012</v>
      </c>
      <c r="C4" s="1083"/>
      <c r="D4" s="1084" t="str">
        <f>Инфо!$C$6</f>
        <v>Дамбаева М.Б.</v>
      </c>
      <c r="E4" s="1085"/>
      <c r="F4" s="1086"/>
      <c r="G4" s="1081" t="str">
        <f>Инфо!$C$6</f>
        <v>Дамбаева М.Б.</v>
      </c>
      <c r="H4" s="1081"/>
    </row>
    <row r="5" spans="1:8" ht="30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</row>
    <row r="7" spans="1:8" ht="17.399999999999999">
      <c r="B7" s="772" t="s">
        <v>619</v>
      </c>
    </row>
    <row r="9" spans="1:8" ht="36">
      <c r="A9" s="1504" t="s">
        <v>620</v>
      </c>
      <c r="B9" s="1505"/>
      <c r="C9" s="1505"/>
      <c r="D9" s="1505"/>
      <c r="E9" s="1505"/>
      <c r="F9" s="1506"/>
      <c r="G9" s="817" t="s">
        <v>621</v>
      </c>
      <c r="H9" s="817" t="s">
        <v>622</v>
      </c>
    </row>
    <row r="10" spans="1:8" ht="13.2" customHeight="1">
      <c r="A10" s="1504" t="s">
        <v>623</v>
      </c>
      <c r="B10" s="1505"/>
      <c r="C10" s="1505"/>
      <c r="D10" s="1505"/>
      <c r="E10" s="1505"/>
      <c r="F10" s="1506"/>
      <c r="G10" s="818"/>
      <c r="H10" s="818"/>
    </row>
    <row r="11" spans="1:8" ht="49.5" customHeight="1">
      <c r="A11" s="1507" t="s">
        <v>705</v>
      </c>
      <c r="B11" s="1508"/>
      <c r="C11" s="1508"/>
      <c r="D11" s="1508"/>
      <c r="E11" s="1508"/>
      <c r="F11" s="1509"/>
      <c r="G11" s="819" t="s">
        <v>704</v>
      </c>
      <c r="H11" s="819"/>
    </row>
    <row r="12" spans="1:8" ht="39.75" customHeight="1">
      <c r="A12" s="1510" t="s">
        <v>665</v>
      </c>
      <c r="B12" s="1511"/>
      <c r="C12" s="1511"/>
      <c r="D12" s="1511"/>
      <c r="E12" s="1511"/>
      <c r="F12" s="1512"/>
      <c r="G12" s="819" t="s">
        <v>706</v>
      </c>
      <c r="H12" s="819" t="s">
        <v>667</v>
      </c>
    </row>
    <row r="13" spans="1:8" ht="24" customHeight="1">
      <c r="A13" s="1501" t="s">
        <v>707</v>
      </c>
      <c r="B13" s="1502"/>
      <c r="C13" s="1502"/>
      <c r="D13" s="1502"/>
      <c r="E13" s="1502"/>
      <c r="F13" s="1503"/>
      <c r="G13" s="819" t="s">
        <v>624</v>
      </c>
      <c r="H13" s="819" t="s">
        <v>668</v>
      </c>
    </row>
    <row r="14" spans="1:8" ht="24" customHeight="1">
      <c r="A14" s="1501" t="s">
        <v>625</v>
      </c>
      <c r="B14" s="1502"/>
      <c r="C14" s="1502"/>
      <c r="D14" s="1502"/>
      <c r="E14" s="1502"/>
      <c r="F14" s="1503"/>
      <c r="G14" s="819" t="s">
        <v>626</v>
      </c>
      <c r="H14" s="819"/>
    </row>
    <row r="15" spans="1:8" ht="24" customHeight="1">
      <c r="A15" s="1501" t="s">
        <v>627</v>
      </c>
      <c r="B15" s="1502"/>
      <c r="C15" s="1502"/>
      <c r="D15" s="1502"/>
      <c r="E15" s="1502"/>
      <c r="F15" s="1503"/>
      <c r="G15" s="819" t="s">
        <v>626</v>
      </c>
      <c r="H15" s="819"/>
    </row>
    <row r="16" spans="1:8" ht="24" customHeight="1">
      <c r="A16" s="1501" t="s">
        <v>628</v>
      </c>
      <c r="B16" s="1502"/>
      <c r="C16" s="1502"/>
      <c r="D16" s="1502"/>
      <c r="E16" s="1502"/>
      <c r="F16" s="1503"/>
      <c r="G16" s="819" t="s">
        <v>629</v>
      </c>
      <c r="H16" s="819" t="s">
        <v>669</v>
      </c>
    </row>
    <row r="17" spans="1:8" ht="13.2" customHeight="1">
      <c r="A17" s="1501" t="s">
        <v>630</v>
      </c>
      <c r="B17" s="1502"/>
      <c r="C17" s="1502"/>
      <c r="D17" s="1502"/>
      <c r="E17" s="1502"/>
      <c r="F17" s="1503"/>
      <c r="G17" s="819" t="s">
        <v>631</v>
      </c>
      <c r="H17" s="819"/>
    </row>
    <row r="18" spans="1:8" ht="13.2" customHeight="1">
      <c r="A18" s="1504" t="s">
        <v>632</v>
      </c>
      <c r="B18" s="1505"/>
      <c r="C18" s="1505"/>
      <c r="D18" s="1505"/>
      <c r="E18" s="1505"/>
      <c r="F18" s="1506"/>
      <c r="G18" s="819"/>
      <c r="H18" s="819"/>
    </row>
    <row r="19" spans="1:8" ht="42" customHeight="1">
      <c r="A19" s="1507" t="s">
        <v>633</v>
      </c>
      <c r="B19" s="1508"/>
      <c r="C19" s="1508"/>
      <c r="D19" s="1508"/>
      <c r="E19" s="1508"/>
      <c r="F19" s="1509"/>
      <c r="G19" s="819" t="str">
        <f>IF([47]Сведения!B31="Первичный","Принято решение принять на обслуживание","Принято решение продолжить обслуживание")</f>
        <v>Принято решение продолжить обслуживание</v>
      </c>
      <c r="H19" s="819" t="s">
        <v>670</v>
      </c>
    </row>
    <row r="20" spans="1:8" ht="24" customHeight="1">
      <c r="A20" s="1507" t="s">
        <v>634</v>
      </c>
      <c r="B20" s="1508"/>
      <c r="C20" s="1508"/>
      <c r="D20" s="1508"/>
      <c r="E20" s="1508"/>
      <c r="F20" s="1509"/>
      <c r="G20" s="819" t="s">
        <v>624</v>
      </c>
      <c r="H20" s="819" t="s">
        <v>671</v>
      </c>
    </row>
    <row r="21" spans="1:8" ht="24" customHeight="1">
      <c r="A21" s="1507" t="s">
        <v>672</v>
      </c>
      <c r="B21" s="1508"/>
      <c r="C21" s="1508"/>
      <c r="D21" s="1508"/>
      <c r="E21" s="1508"/>
      <c r="F21" s="1509"/>
      <c r="G21" s="819" t="s">
        <v>624</v>
      </c>
      <c r="H21" s="819" t="s">
        <v>673</v>
      </c>
    </row>
    <row r="22" spans="1:8" ht="38.4" customHeight="1">
      <c r="A22" s="1507" t="s">
        <v>635</v>
      </c>
      <c r="B22" s="1508"/>
      <c r="C22" s="1508"/>
      <c r="D22" s="1508"/>
      <c r="E22" s="1508"/>
      <c r="F22" s="1509"/>
      <c r="G22" s="819" t="str">
        <f>IF([47]Сведения!B31="Последующий","Выполнено","Не применимо")</f>
        <v>Не применимо</v>
      </c>
      <c r="H22" s="819"/>
    </row>
    <row r="23" spans="1:8" ht="39.6" customHeight="1">
      <c r="A23" s="1504" t="s">
        <v>636</v>
      </c>
      <c r="B23" s="1505"/>
      <c r="C23" s="1505"/>
      <c r="D23" s="1505"/>
      <c r="E23" s="1505"/>
      <c r="F23" s="1506"/>
      <c r="G23" s="819"/>
      <c r="H23" s="819"/>
    </row>
    <row r="24" spans="1:8" ht="25.5" customHeight="1">
      <c r="A24" s="1507" t="s">
        <v>708</v>
      </c>
      <c r="B24" s="1508"/>
      <c r="C24" s="1508"/>
      <c r="D24" s="1508"/>
      <c r="E24" s="1508"/>
      <c r="F24" s="1509"/>
      <c r="G24" s="819" t="s">
        <v>600</v>
      </c>
      <c r="H24" s="819" t="str">
        <f>Инфо!C8</f>
        <v>02.03.2017-14.03.2017</v>
      </c>
    </row>
    <row r="25" spans="1:8" ht="38.4" customHeight="1">
      <c r="A25" s="1507" t="s">
        <v>674</v>
      </c>
      <c r="B25" s="1508"/>
      <c r="C25" s="1508"/>
      <c r="D25" s="1508"/>
      <c r="E25" s="1508"/>
      <c r="F25" s="1509"/>
      <c r="G25" s="820" t="s">
        <v>624</v>
      </c>
      <c r="H25" s="819" t="s">
        <v>668</v>
      </c>
    </row>
    <row r="26" spans="1:8" ht="50.4" customHeight="1">
      <c r="A26" s="1507" t="s">
        <v>637</v>
      </c>
      <c r="B26" s="1508"/>
      <c r="C26" s="1508"/>
      <c r="D26" s="1508"/>
      <c r="E26" s="1508"/>
      <c r="F26" s="1509"/>
      <c r="G26" s="819" t="s">
        <v>675</v>
      </c>
      <c r="H26" s="819" t="s">
        <v>676</v>
      </c>
    </row>
    <row r="27" spans="1:8" ht="31.2" customHeight="1">
      <c r="A27" s="1507" t="s">
        <v>638</v>
      </c>
      <c r="B27" s="1508"/>
      <c r="C27" s="1508"/>
      <c r="D27" s="1508"/>
      <c r="E27" s="1508"/>
      <c r="F27" s="1509"/>
      <c r="G27" s="820" t="s">
        <v>624</v>
      </c>
      <c r="H27" s="819" t="s">
        <v>677</v>
      </c>
    </row>
    <row r="28" spans="1:8" ht="36" customHeight="1">
      <c r="A28" s="1507" t="s">
        <v>639</v>
      </c>
      <c r="B28" s="1508"/>
      <c r="C28" s="1508"/>
      <c r="D28" s="1508"/>
      <c r="E28" s="1508"/>
      <c r="F28" s="1509"/>
      <c r="G28" s="820" t="s">
        <v>624</v>
      </c>
      <c r="H28" s="819" t="s">
        <v>677</v>
      </c>
    </row>
    <row r="29" spans="1:8" ht="24">
      <c r="A29" s="1507" t="s">
        <v>640</v>
      </c>
      <c r="B29" s="1508"/>
      <c r="C29" s="1508"/>
      <c r="D29" s="1508"/>
      <c r="E29" s="1508"/>
      <c r="F29" s="1509"/>
      <c r="G29" s="819" t="s">
        <v>641</v>
      </c>
      <c r="H29" s="819"/>
    </row>
    <row r="30" spans="1:8" ht="48" customHeight="1">
      <c r="A30" s="1507" t="s">
        <v>642</v>
      </c>
      <c r="B30" s="1508"/>
      <c r="C30" s="1508"/>
      <c r="D30" s="1508"/>
      <c r="E30" s="1508"/>
      <c r="F30" s="1509"/>
      <c r="G30" s="821" t="s">
        <v>679</v>
      </c>
      <c r="H30" s="819" t="s">
        <v>678</v>
      </c>
    </row>
    <row r="31" spans="1:8" ht="38.4" customHeight="1">
      <c r="A31" s="1507" t="s">
        <v>643</v>
      </c>
      <c r="B31" s="1508"/>
      <c r="C31" s="1508"/>
      <c r="D31" s="1508"/>
      <c r="E31" s="1508"/>
      <c r="F31" s="1509"/>
      <c r="G31" s="819" t="s">
        <v>644</v>
      </c>
      <c r="H31" s="819"/>
    </row>
    <row r="32" spans="1:8" ht="38.4" customHeight="1">
      <c r="A32" s="1507" t="s">
        <v>645</v>
      </c>
      <c r="B32" s="1508"/>
      <c r="C32" s="1508"/>
      <c r="D32" s="1508"/>
      <c r="E32" s="1508"/>
      <c r="F32" s="1509"/>
      <c r="G32" s="819" t="str">
        <f>IF([47]Сведения!B31="Первичный","Выполнено в разделе 05.35.Обязательные процедуры при первичном аудите","Не применимо при последующем аудите")</f>
        <v>Не применимо при последующем аудите</v>
      </c>
      <c r="H32" s="819"/>
    </row>
    <row r="33" spans="1:8">
      <c r="A33" s="1507" t="s">
        <v>646</v>
      </c>
      <c r="B33" s="1508"/>
      <c r="C33" s="1508"/>
      <c r="D33" s="1508"/>
      <c r="E33" s="1508"/>
      <c r="F33" s="1509"/>
      <c r="G33" s="819" t="s">
        <v>680</v>
      </c>
      <c r="H33" s="819"/>
    </row>
    <row r="34" spans="1:8" ht="30" customHeight="1">
      <c r="A34" s="1507" t="s">
        <v>647</v>
      </c>
      <c r="B34" s="1508"/>
      <c r="C34" s="1508"/>
      <c r="D34" s="1508"/>
      <c r="E34" s="1508"/>
      <c r="F34" s="1509"/>
      <c r="G34" s="819" t="s">
        <v>680</v>
      </c>
      <c r="H34" s="819"/>
    </row>
    <row r="35" spans="1:8" ht="34.950000000000003" customHeight="1">
      <c r="A35" s="1507" t="s">
        <v>648</v>
      </c>
      <c r="B35" s="1508"/>
      <c r="C35" s="1508"/>
      <c r="D35" s="1508"/>
      <c r="E35" s="1508"/>
      <c r="F35" s="1509"/>
      <c r="G35" s="819" t="s">
        <v>644</v>
      </c>
      <c r="H35" s="819" t="s">
        <v>649</v>
      </c>
    </row>
    <row r="36" spans="1:8">
      <c r="A36" s="1507" t="s">
        <v>650</v>
      </c>
      <c r="B36" s="1508"/>
      <c r="C36" s="1508"/>
      <c r="D36" s="1508"/>
      <c r="E36" s="1508"/>
      <c r="F36" s="1509"/>
      <c r="G36" s="819" t="s">
        <v>681</v>
      </c>
      <c r="H36" s="819"/>
    </row>
    <row r="37" spans="1:8" ht="39.6" customHeight="1">
      <c r="A37" s="1504" t="s">
        <v>651</v>
      </c>
      <c r="B37" s="1505"/>
      <c r="C37" s="1505"/>
      <c r="D37" s="1505"/>
      <c r="E37" s="1505"/>
      <c r="F37" s="1506"/>
      <c r="G37" s="819"/>
      <c r="H37" s="819"/>
    </row>
    <row r="38" spans="1:8" ht="29.4" customHeight="1">
      <c r="A38" s="1507" t="s">
        <v>652</v>
      </c>
      <c r="B38" s="1508"/>
      <c r="C38" s="1508"/>
      <c r="D38" s="1508"/>
      <c r="E38" s="1508"/>
      <c r="F38" s="1509"/>
      <c r="G38" s="819" t="s">
        <v>624</v>
      </c>
      <c r="H38" s="822" t="e">
        <f>'A7'!H19</f>
        <v>#DIV/0!</v>
      </c>
    </row>
    <row r="39" spans="1:8" ht="54.6" customHeight="1">
      <c r="A39" s="1507" t="s">
        <v>653</v>
      </c>
      <c r="B39" s="1508"/>
      <c r="C39" s="1508"/>
      <c r="D39" s="1508"/>
      <c r="E39" s="1508"/>
      <c r="F39" s="1509"/>
      <c r="G39" s="819" t="s">
        <v>624</v>
      </c>
      <c r="H39" s="819" t="s">
        <v>682</v>
      </c>
    </row>
    <row r="40" spans="1:8" ht="24" customHeight="1">
      <c r="A40" s="1507" t="s">
        <v>654</v>
      </c>
      <c r="B40" s="1508"/>
      <c r="C40" s="1508"/>
      <c r="D40" s="1508"/>
      <c r="E40" s="1508"/>
      <c r="F40" s="1509"/>
      <c r="G40" s="819" t="s">
        <v>624</v>
      </c>
      <c r="H40" s="819" t="s">
        <v>683</v>
      </c>
    </row>
    <row r="41" spans="1:8" ht="35.4" customHeight="1">
      <c r="A41" s="1501" t="s">
        <v>655</v>
      </c>
      <c r="B41" s="1502"/>
      <c r="C41" s="1502"/>
      <c r="D41" s="1502"/>
      <c r="E41" s="1502"/>
      <c r="F41" s="1503"/>
      <c r="G41" s="819" t="s">
        <v>624</v>
      </c>
      <c r="H41" s="819" t="s">
        <v>684</v>
      </c>
    </row>
    <row r="42" spans="1:8" ht="36" customHeight="1">
      <c r="A42" s="1507" t="s">
        <v>656</v>
      </c>
      <c r="B42" s="1508"/>
      <c r="C42" s="1508"/>
      <c r="D42" s="1508"/>
      <c r="E42" s="1508"/>
      <c r="F42" s="1509"/>
      <c r="G42" s="819" t="s">
        <v>657</v>
      </c>
      <c r="H42" s="819" t="s">
        <v>667</v>
      </c>
    </row>
    <row r="43" spans="1:8" ht="41.4" customHeight="1">
      <c r="A43" s="1507" t="s">
        <v>658</v>
      </c>
      <c r="B43" s="1508"/>
      <c r="C43" s="1508"/>
      <c r="D43" s="1508"/>
      <c r="E43" s="1508"/>
      <c r="F43" s="1509"/>
      <c r="G43" s="819" t="s">
        <v>657</v>
      </c>
      <c r="H43" s="819" t="s">
        <v>669</v>
      </c>
    </row>
    <row r="44" spans="1:8" ht="26.4" customHeight="1">
      <c r="A44" s="1504" t="s">
        <v>659</v>
      </c>
      <c r="B44" s="1505"/>
      <c r="C44" s="1505"/>
      <c r="D44" s="1505"/>
      <c r="E44" s="1505"/>
      <c r="F44" s="1506"/>
      <c r="G44" s="819"/>
      <c r="H44" s="819"/>
    </row>
    <row r="45" spans="1:8" ht="13.2" customHeight="1">
      <c r="A45" s="1507" t="s">
        <v>660</v>
      </c>
      <c r="B45" s="1508"/>
      <c r="C45" s="1508"/>
      <c r="D45" s="1508"/>
      <c r="E45" s="1508"/>
      <c r="F45" s="1509"/>
      <c r="G45" s="819"/>
      <c r="H45" s="819"/>
    </row>
    <row r="46" spans="1:8" ht="67.2" customHeight="1">
      <c r="A46" s="1507" t="s">
        <v>661</v>
      </c>
      <c r="B46" s="1508"/>
      <c r="C46" s="1508"/>
      <c r="D46" s="1508"/>
      <c r="E46" s="1508"/>
      <c r="F46" s="1509"/>
      <c r="G46" s="819" t="s">
        <v>629</v>
      </c>
      <c r="H46" s="820" t="s">
        <v>709</v>
      </c>
    </row>
    <row r="47" spans="1:8" ht="24" customHeight="1">
      <c r="A47" s="1507" t="s">
        <v>662</v>
      </c>
      <c r="B47" s="1508"/>
      <c r="C47" s="1508"/>
      <c r="D47" s="1508"/>
      <c r="E47" s="1508"/>
      <c r="F47" s="1509"/>
      <c r="G47" s="819" t="s">
        <v>624</v>
      </c>
      <c r="H47" s="819" t="s">
        <v>683</v>
      </c>
    </row>
    <row r="48" spans="1:8" ht="36" customHeight="1">
      <c r="A48" s="1507" t="s">
        <v>663</v>
      </c>
      <c r="B48" s="1508"/>
      <c r="C48" s="1508"/>
      <c r="D48" s="1508"/>
      <c r="E48" s="1508"/>
      <c r="F48" s="1509"/>
      <c r="G48" s="819" t="s">
        <v>710</v>
      </c>
      <c r="H48" s="819" t="s">
        <v>664</v>
      </c>
    </row>
  </sheetData>
  <mergeCells count="50">
    <mergeCell ref="A38:F38"/>
    <mergeCell ref="A39:F39"/>
    <mergeCell ref="A40:F40"/>
    <mergeCell ref="A48:F48"/>
    <mergeCell ref="A41:F41"/>
    <mergeCell ref="A42:F42"/>
    <mergeCell ref="A43:F43"/>
    <mergeCell ref="A44:F44"/>
    <mergeCell ref="A45:F45"/>
    <mergeCell ref="A46:F46"/>
    <mergeCell ref="A47:F47"/>
    <mergeCell ref="A18:F18"/>
    <mergeCell ref="A19:F19"/>
    <mergeCell ref="A20:F20"/>
    <mergeCell ref="A21:F21"/>
    <mergeCell ref="A22:F22"/>
    <mergeCell ref="A23:F23"/>
    <mergeCell ref="A25:F25"/>
    <mergeCell ref="A26:F26"/>
    <mergeCell ref="A27:F27"/>
    <mergeCell ref="A28:F28"/>
    <mergeCell ref="A24:F24"/>
    <mergeCell ref="A29:F29"/>
    <mergeCell ref="A30:F30"/>
    <mergeCell ref="A31:F31"/>
    <mergeCell ref="A32:F32"/>
    <mergeCell ref="A37:F37"/>
    <mergeCell ref="A35:F35"/>
    <mergeCell ref="A36:F36"/>
    <mergeCell ref="A33:F33"/>
    <mergeCell ref="A34:F34"/>
    <mergeCell ref="A14:F14"/>
    <mergeCell ref="A15:F15"/>
    <mergeCell ref="A16:F16"/>
    <mergeCell ref="A17:F17"/>
    <mergeCell ref="A1:A2"/>
    <mergeCell ref="B1:F2"/>
    <mergeCell ref="B3:C3"/>
    <mergeCell ref="D3:F3"/>
    <mergeCell ref="A9:F9"/>
    <mergeCell ref="A10:F10"/>
    <mergeCell ref="A11:F11"/>
    <mergeCell ref="A12:F12"/>
    <mergeCell ref="A13:F13"/>
    <mergeCell ref="G3:H3"/>
    <mergeCell ref="A4:A5"/>
    <mergeCell ref="B4:C5"/>
    <mergeCell ref="D4:F4"/>
    <mergeCell ref="G4:H4"/>
    <mergeCell ref="D5:E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>
    <tabColor rgb="FFFFC000"/>
  </sheetPr>
  <dimension ref="A1:N31"/>
  <sheetViews>
    <sheetView zoomScale="115" zoomScaleNormal="115" zoomScaleSheetLayoutView="115" workbookViewId="0">
      <selection activeCell="C13" sqref="C13"/>
    </sheetView>
  </sheetViews>
  <sheetFormatPr defaultColWidth="12.44140625" defaultRowHeight="11.4"/>
  <cols>
    <col min="1" max="1" width="13.5546875" style="834" customWidth="1"/>
    <col min="2" max="2" width="11.44140625" style="834" customWidth="1"/>
    <col min="3" max="3" width="12.44140625" style="834"/>
    <col min="4" max="4" width="7.33203125" style="834" customWidth="1"/>
    <col min="5" max="5" width="12.44140625" style="834"/>
    <col min="6" max="6" width="12.6640625" style="834" customWidth="1"/>
    <col min="7" max="7" width="8.44140625" style="834" customWidth="1"/>
    <col min="8" max="8" width="12.44140625" style="834"/>
    <col min="9" max="9" width="7.5546875" style="834" customWidth="1"/>
    <col min="10" max="16384" width="12.44140625" style="834"/>
  </cols>
  <sheetData>
    <row r="1" spans="1:8" ht="12">
      <c r="A1" s="1517" t="s">
        <v>546</v>
      </c>
      <c r="B1" s="1518" t="str">
        <f>Инфо!$C$2</f>
        <v>АААА</v>
      </c>
      <c r="C1" s="1518"/>
      <c r="D1" s="1518"/>
      <c r="E1" s="1518"/>
      <c r="F1" s="1518"/>
      <c r="G1" s="832" t="s">
        <v>547</v>
      </c>
      <c r="H1" s="833" t="s">
        <v>548</v>
      </c>
    </row>
    <row r="2" spans="1:8" ht="12">
      <c r="A2" s="1517"/>
      <c r="B2" s="1518"/>
      <c r="C2" s="1518"/>
      <c r="D2" s="1518"/>
      <c r="E2" s="1518"/>
      <c r="F2" s="1518"/>
      <c r="G2" s="832" t="s">
        <v>127</v>
      </c>
      <c r="H2" s="835" t="s">
        <v>549</v>
      </c>
    </row>
    <row r="3" spans="1:8" ht="12">
      <c r="A3" s="836" t="s">
        <v>550</v>
      </c>
      <c r="B3" s="1519" t="s">
        <v>551</v>
      </c>
      <c r="C3" s="1519"/>
      <c r="D3" s="1520" t="s">
        <v>117</v>
      </c>
      <c r="E3" s="1520"/>
      <c r="F3" s="1520"/>
      <c r="G3" s="1519" t="s">
        <v>754</v>
      </c>
      <c r="H3" s="1519"/>
    </row>
    <row r="4" spans="1:8" ht="12">
      <c r="A4" s="1521">
        <f>Инфо!$C$3</f>
        <v>1235</v>
      </c>
      <c r="B4" s="1522">
        <f>Инфо!$C$4</f>
        <v>2012</v>
      </c>
      <c r="C4" s="1522"/>
      <c r="D4" s="1523" t="str">
        <f>Инфо!$C$5</f>
        <v>ДД</v>
      </c>
      <c r="E4" s="1524"/>
      <c r="F4" s="1525"/>
      <c r="G4" s="1520" t="str">
        <f>Инфо!$C$6</f>
        <v>Дамбаева М.Б.</v>
      </c>
      <c r="H4" s="1520"/>
    </row>
    <row r="5" spans="1:8" ht="25.2" customHeight="1">
      <c r="A5" s="1521"/>
      <c r="B5" s="1522"/>
      <c r="C5" s="1522"/>
      <c r="D5" s="1520" t="s">
        <v>84</v>
      </c>
      <c r="E5" s="1520"/>
      <c r="F5" s="837" t="str">
        <f>Инфо!$C$8</f>
        <v>02.03.2017-14.03.2017</v>
      </c>
      <c r="G5" s="836" t="s">
        <v>84</v>
      </c>
      <c r="H5" s="836" t="str">
        <f>Инфо!$C$9</f>
        <v>14.03.2017</v>
      </c>
    </row>
    <row r="6" spans="1:8" ht="12">
      <c r="A6" s="838"/>
      <c r="B6" s="839"/>
      <c r="C6" s="840"/>
      <c r="D6" s="841"/>
      <c r="E6" s="840"/>
      <c r="F6" s="841"/>
      <c r="G6" s="840"/>
      <c r="H6" s="841"/>
    </row>
    <row r="7" spans="1:8" ht="12">
      <c r="A7" s="1514" t="s">
        <v>552</v>
      </c>
      <c r="B7" s="1514"/>
      <c r="C7" s="1514"/>
      <c r="D7" s="1514"/>
      <c r="E7" s="1514"/>
      <c r="F7" s="1514"/>
      <c r="G7" s="1514"/>
      <c r="H7" s="1514"/>
    </row>
    <row r="8" spans="1:8" ht="12.6" thickBot="1">
      <c r="A8" s="842"/>
      <c r="B8" s="843"/>
      <c r="C8" s="844"/>
      <c r="D8" s="1515"/>
      <c r="E8" s="1515"/>
      <c r="F8" s="845"/>
      <c r="G8" s="845"/>
      <c r="H8" s="846" t="s">
        <v>553</v>
      </c>
    </row>
    <row r="9" spans="1:8" ht="118.95" customHeight="1" thickBot="1">
      <c r="A9" s="714" t="s">
        <v>30</v>
      </c>
      <c r="B9" s="715" t="s">
        <v>554</v>
      </c>
      <c r="C9" s="716" t="s">
        <v>555</v>
      </c>
      <c r="D9" s="717" t="s">
        <v>556</v>
      </c>
      <c r="E9" s="716" t="s">
        <v>557</v>
      </c>
      <c r="F9" s="715" t="s">
        <v>558</v>
      </c>
      <c r="G9" s="715" t="s">
        <v>694</v>
      </c>
      <c r="H9" s="718" t="s">
        <v>559</v>
      </c>
    </row>
    <row r="10" spans="1:8" ht="12" thickBot="1">
      <c r="A10" s="719" t="s">
        <v>560</v>
      </c>
      <c r="B10" s="720" t="s">
        <v>431</v>
      </c>
      <c r="C10" s="721">
        <v>3</v>
      </c>
      <c r="D10" s="722" t="s">
        <v>405</v>
      </c>
      <c r="E10" s="723">
        <v>5</v>
      </c>
      <c r="F10" s="720" t="s">
        <v>432</v>
      </c>
      <c r="G10" s="720" t="s">
        <v>561</v>
      </c>
      <c r="H10" s="724" t="s">
        <v>562</v>
      </c>
    </row>
    <row r="11" spans="1:8" ht="13.95" customHeight="1">
      <c r="A11" s="725" t="s">
        <v>563</v>
      </c>
      <c r="B11" s="726" t="s">
        <v>564</v>
      </c>
      <c r="C11" s="727">
        <f>ABS('Форма 1'!H28)</f>
        <v>0</v>
      </c>
      <c r="D11" s="728">
        <v>2</v>
      </c>
      <c r="E11" s="729">
        <f>ABS(ROUND(C11*D11/100,0))</f>
        <v>0</v>
      </c>
      <c r="F11" s="729" t="e">
        <f>ABS($E$16-E11)</f>
        <v>#DIV/0!</v>
      </c>
      <c r="G11" s="730" t="e">
        <f>ROUND(F11/$E$16*100,2)</f>
        <v>#DIV/0!</v>
      </c>
      <c r="H11" s="731" t="e">
        <f>IF(G11&gt;80,0,E11)</f>
        <v>#DIV/0!</v>
      </c>
    </row>
    <row r="12" spans="1:8" ht="46.5" customHeight="1">
      <c r="A12" s="732" t="s">
        <v>565</v>
      </c>
      <c r="B12" s="847" t="s">
        <v>566</v>
      </c>
      <c r="C12" s="733">
        <f>ABS('Форма 1'!H37+'Форма 1'!H47+'Форма 1'!H48+'Форма 1'!H49)</f>
        <v>0</v>
      </c>
      <c r="D12" s="734">
        <v>10</v>
      </c>
      <c r="E12" s="735">
        <f>ABS(ROUND(C12*D12/100,0))</f>
        <v>0</v>
      </c>
      <c r="F12" s="735" t="e">
        <f>ABS($E$16-E12)</f>
        <v>#DIV/0!</v>
      </c>
      <c r="G12" s="736" t="e">
        <f>ROUND(F12/$E$16*100,2)</f>
        <v>#DIV/0!</v>
      </c>
      <c r="H12" s="737" t="e">
        <f>IF(G12&gt;80,0,E12)</f>
        <v>#DIV/0!</v>
      </c>
    </row>
    <row r="13" spans="1:8" ht="27" customHeight="1">
      <c r="A13" s="732" t="s">
        <v>567</v>
      </c>
      <c r="B13" s="738" t="s">
        <v>568</v>
      </c>
      <c r="C13" s="733">
        <f>ABS('Форма 2'!H8)</f>
        <v>0</v>
      </c>
      <c r="D13" s="734">
        <v>2</v>
      </c>
      <c r="E13" s="735">
        <f>ABS(ROUND(C13*D13/100,0))</f>
        <v>0</v>
      </c>
      <c r="F13" s="735" t="e">
        <f>ABS($E$16-E13)</f>
        <v>#DIV/0!</v>
      </c>
      <c r="G13" s="736" t="e">
        <f>ROUND(F13/$E$16*100,2)</f>
        <v>#DIV/0!</v>
      </c>
      <c r="H13" s="737" t="e">
        <f>IF(G13&gt;80,0,E13)</f>
        <v>#DIV/0!</v>
      </c>
    </row>
    <row r="14" spans="1:8" ht="24.75" customHeight="1">
      <c r="A14" s="732" t="s">
        <v>569</v>
      </c>
      <c r="B14" s="848" t="s">
        <v>570</v>
      </c>
      <c r="C14" s="733">
        <f>ABS('Форма 2'!H9+'Форма 2'!H11+'Форма 2'!H12)</f>
        <v>0</v>
      </c>
      <c r="D14" s="734">
        <v>2</v>
      </c>
      <c r="E14" s="735">
        <f>ABS(ROUND(C14*D14/100,0))</f>
        <v>0</v>
      </c>
      <c r="F14" s="735" t="e">
        <f>ABS($E$16-E14)</f>
        <v>#DIV/0!</v>
      </c>
      <c r="G14" s="736" t="e">
        <f>ROUND(F14/$E$16*100,2)</f>
        <v>#DIV/0!</v>
      </c>
      <c r="H14" s="737" t="e">
        <f>IF(G14&gt;80,0,E14)</f>
        <v>#DIV/0!</v>
      </c>
    </row>
    <row r="15" spans="1:8" ht="23.25" customHeight="1">
      <c r="A15" s="732" t="s">
        <v>571</v>
      </c>
      <c r="B15" s="738" t="s">
        <v>572</v>
      </c>
      <c r="C15" s="733">
        <f>ABS('Форма 2'!H25)</f>
        <v>0</v>
      </c>
      <c r="D15" s="739">
        <v>5</v>
      </c>
      <c r="E15" s="735">
        <f>ABS(ROUND(C15*D15/100,0))</f>
        <v>0</v>
      </c>
      <c r="F15" s="735" t="e">
        <f>ABS($E$16-E15)</f>
        <v>#DIV/0!</v>
      </c>
      <c r="G15" s="736" t="e">
        <f>ROUND(F15/$E$16*100,2)</f>
        <v>#DIV/0!</v>
      </c>
      <c r="H15" s="737" t="e">
        <f>IF(G15&gt;80,0,E15)</f>
        <v>#DIV/0!</v>
      </c>
    </row>
    <row r="16" spans="1:8" ht="12">
      <c r="A16" s="740" t="s">
        <v>573</v>
      </c>
      <c r="B16" s="741"/>
      <c r="C16" s="742"/>
      <c r="D16" s="743"/>
      <c r="E16" s="744" t="e">
        <f>ROUND(SUM(E11:E15)/(COUNT(E11:E15)-COUNTIF(E11:E15,0)),0)</f>
        <v>#DIV/0!</v>
      </c>
      <c r="F16" s="1516" t="s">
        <v>574</v>
      </c>
      <c r="G16" s="1516"/>
      <c r="H16" s="745" t="e">
        <f>ROUND(SUM(H11:H15)/(COUNT(H11:H15)-COUNTIF(H11:H15,0)),0)</f>
        <v>#DIV/0!</v>
      </c>
    </row>
    <row r="17" spans="1:14">
      <c r="A17" s="740" t="s">
        <v>575</v>
      </c>
      <c r="B17" s="741"/>
      <c r="C17" s="746"/>
      <c r="D17" s="746"/>
      <c r="E17" s="746"/>
      <c r="F17" s="747"/>
      <c r="G17" s="748"/>
      <c r="H17" s="749" t="e">
        <f>IF(LEN(H16)&lt;=2,H16,ROUNDUP(H16,-LEN(H16)+3))</f>
        <v>#DIV/0!</v>
      </c>
    </row>
    <row r="18" spans="1:14" ht="13.2">
      <c r="A18" s="740" t="s">
        <v>576</v>
      </c>
      <c r="B18" s="741"/>
      <c r="C18" s="750"/>
      <c r="D18" s="746"/>
      <c r="E18" s="750"/>
      <c r="F18" s="747"/>
      <c r="G18" s="748"/>
      <c r="H18" s="745" t="e">
        <f>ROUND(ABS(H17-H16)/H16*100,0)</f>
        <v>#DIV/0!</v>
      </c>
      <c r="J18" s="864" t="s">
        <v>695</v>
      </c>
    </row>
    <row r="19" spans="1:14" ht="12.6" thickBot="1">
      <c r="A19" s="751" t="s">
        <v>577</v>
      </c>
      <c r="B19" s="752"/>
      <c r="C19" s="753"/>
      <c r="D19" s="754"/>
      <c r="E19" s="753"/>
      <c r="F19" s="755"/>
      <c r="G19" s="756"/>
      <c r="H19" s="863" t="e">
        <f>IF(H18&lt;20,H17,0)</f>
        <v>#DIV/0!</v>
      </c>
      <c r="J19" s="834" t="s">
        <v>696</v>
      </c>
    </row>
    <row r="20" spans="1:14" ht="38.25" customHeight="1">
      <c r="A20" s="845"/>
      <c r="B20" s="844"/>
      <c r="C20" s="844"/>
      <c r="D20" s="844"/>
      <c r="E20" s="844"/>
      <c r="F20" s="844"/>
      <c r="G20" s="844"/>
      <c r="H20" s="844"/>
      <c r="J20" s="1513" t="s">
        <v>697</v>
      </c>
      <c r="K20" s="1513"/>
      <c r="L20" s="1513"/>
      <c r="M20" s="1513"/>
      <c r="N20" s="1513"/>
    </row>
    <row r="21" spans="1:14">
      <c r="A21" s="849"/>
      <c r="B21" s="850"/>
      <c r="C21" s="850"/>
      <c r="D21" s="850"/>
      <c r="E21" s="850"/>
      <c r="F21" s="850"/>
      <c r="G21" s="850"/>
      <c r="H21" s="851"/>
    </row>
    <row r="22" spans="1:14">
      <c r="A22" s="852" t="s">
        <v>578</v>
      </c>
      <c r="B22" s="853"/>
      <c r="C22" s="853"/>
      <c r="D22" s="853"/>
      <c r="E22" s="853"/>
      <c r="F22" s="853"/>
      <c r="G22" s="853"/>
      <c r="H22" s="854"/>
    </row>
    <row r="23" spans="1:14">
      <c r="A23" s="852"/>
      <c r="B23" s="853"/>
      <c r="C23" s="853"/>
      <c r="D23" s="853"/>
      <c r="E23" s="853"/>
      <c r="F23" s="853"/>
      <c r="G23" s="853"/>
      <c r="H23" s="854"/>
    </row>
    <row r="24" spans="1:14" ht="12">
      <c r="A24" s="855" t="e">
        <f>CONCATENATE("Уровень существенности составляет ",H19," тыс. руб.")</f>
        <v>#DIV/0!</v>
      </c>
      <c r="B24" s="853"/>
      <c r="C24" s="853"/>
      <c r="D24" s="853"/>
      <c r="E24" s="853"/>
      <c r="F24" s="853"/>
      <c r="G24" s="853"/>
      <c r="H24" s="854"/>
    </row>
    <row r="25" spans="1:14">
      <c r="A25" s="852"/>
      <c r="B25" s="853"/>
      <c r="C25" s="853"/>
      <c r="D25" s="853"/>
      <c r="E25" s="853"/>
      <c r="F25" s="853"/>
      <c r="G25" s="853"/>
      <c r="H25" s="854"/>
    </row>
    <row r="26" spans="1:14">
      <c r="A26" s="856" t="s">
        <v>579</v>
      </c>
      <c r="B26" s="857" t="str">
        <f>$D$4</f>
        <v>ДД</v>
      </c>
      <c r="C26" s="853"/>
      <c r="D26" s="853"/>
      <c r="E26" s="853" t="s">
        <v>580</v>
      </c>
      <c r="F26" s="857" t="str">
        <f>$F$5</f>
        <v>02.03.2017-14.03.2017</v>
      </c>
      <c r="G26" s="858"/>
      <c r="H26" s="854"/>
    </row>
    <row r="27" spans="1:14">
      <c r="A27" s="856"/>
      <c r="B27" s="853"/>
      <c r="C27" s="853"/>
      <c r="D27" s="853"/>
      <c r="E27" s="853"/>
      <c r="F27" s="853"/>
      <c r="G27" s="853"/>
      <c r="H27" s="854"/>
    </row>
    <row r="28" spans="1:14">
      <c r="A28" s="859"/>
      <c r="B28" s="860"/>
      <c r="C28" s="861"/>
      <c r="D28" s="853"/>
      <c r="E28" s="860"/>
      <c r="F28" s="858"/>
      <c r="G28" s="853"/>
      <c r="H28" s="854"/>
    </row>
    <row r="29" spans="1:14">
      <c r="A29" s="852" t="s">
        <v>581</v>
      </c>
      <c r="B29" s="862" t="str">
        <f>$G$4</f>
        <v>Дамбаева М.Б.</v>
      </c>
      <c r="C29" s="853"/>
      <c r="D29" s="853"/>
      <c r="E29" s="853" t="s">
        <v>580</v>
      </c>
      <c r="F29" s="862" t="str">
        <f>$H$5</f>
        <v>14.03.2017</v>
      </c>
      <c r="G29" s="853"/>
      <c r="H29" s="854"/>
    </row>
    <row r="30" spans="1:14">
      <c r="A30" s="861"/>
      <c r="B30" s="853"/>
      <c r="C30" s="853"/>
      <c r="D30" s="853"/>
      <c r="E30" s="853"/>
      <c r="F30" s="853"/>
      <c r="G30" s="853"/>
      <c r="H30" s="853"/>
    </row>
    <row r="31" spans="1:14">
      <c r="A31" s="844"/>
      <c r="B31" s="844"/>
      <c r="C31" s="844"/>
      <c r="D31" s="844"/>
      <c r="E31" s="844"/>
      <c r="F31" s="844"/>
      <c r="G31" s="844"/>
      <c r="H31" s="844"/>
    </row>
  </sheetData>
  <mergeCells count="14">
    <mergeCell ref="J20:N20"/>
    <mergeCell ref="A7:H7"/>
    <mergeCell ref="D8:E8"/>
    <mergeCell ref="F16:G16"/>
    <mergeCell ref="A1:A2"/>
    <mergeCell ref="B1:F2"/>
    <mergeCell ref="B3:C3"/>
    <mergeCell ref="D3:F3"/>
    <mergeCell ref="G3:H3"/>
    <mergeCell ref="A4:A5"/>
    <mergeCell ref="B4:C5"/>
    <mergeCell ref="D4:F4"/>
    <mergeCell ref="G4:H4"/>
    <mergeCell ref="D5:E5"/>
  </mergeCells>
  <pageMargins left="0.25" right="0.25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81"/>
  <sheetViews>
    <sheetView zoomScaleNormal="100" workbookViewId="0">
      <selection activeCell="B45" sqref="B45:E45"/>
    </sheetView>
  </sheetViews>
  <sheetFormatPr defaultRowHeight="13.2"/>
  <cols>
    <col min="1" max="1" width="17.21875" customWidth="1"/>
    <col min="2" max="2" width="9.44140625" customWidth="1"/>
    <col min="3" max="3" width="7.5546875" customWidth="1"/>
    <col min="4" max="4" width="9.5546875" customWidth="1"/>
    <col min="5" max="5" width="7.33203125" customWidth="1"/>
    <col min="6" max="6" width="12.88671875" customWidth="1"/>
    <col min="7" max="7" width="22.44140625" customWidth="1"/>
    <col min="8" max="8" width="9.6640625" customWidth="1"/>
    <col min="9" max="9" width="9.88671875" bestFit="1" customWidth="1"/>
    <col min="10" max="10" width="9.5546875" customWidth="1"/>
    <col min="11" max="11" width="13.33203125" customWidth="1"/>
  </cols>
  <sheetData>
    <row r="1" spans="1:1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666</v>
      </c>
    </row>
    <row r="2" spans="1:1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</row>
    <row r="3" spans="1:11" ht="27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</row>
    <row r="4" spans="1:1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</row>
    <row r="5" spans="1:11" ht="22.95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</row>
    <row r="7" spans="1:11" ht="17.399999999999999">
      <c r="B7" s="772" t="s">
        <v>588</v>
      </c>
    </row>
    <row r="8" spans="1:11" ht="13.8" thickBot="1"/>
    <row r="9" spans="1:11" s="774" customFormat="1" ht="13.5" customHeight="1">
      <c r="A9" s="773">
        <v>1</v>
      </c>
      <c r="B9" s="1547" t="s">
        <v>589</v>
      </c>
      <c r="C9" s="1548"/>
      <c r="D9" s="1548"/>
      <c r="E9" s="1549"/>
      <c r="F9" s="1561" t="e">
        <f>'[48]С2-1(АР)'!$D$26</f>
        <v>#DIV/0!</v>
      </c>
      <c r="G9" s="1562"/>
      <c r="H9" s="1563"/>
      <c r="I9" s="776"/>
    </row>
    <row r="10" spans="1:11" s="774" customFormat="1" ht="24.75" customHeight="1">
      <c r="A10" s="775">
        <v>2</v>
      </c>
      <c r="B10" s="1550" t="s">
        <v>590</v>
      </c>
      <c r="C10" s="1551"/>
      <c r="D10" s="1551"/>
      <c r="E10" s="1552"/>
      <c r="F10" s="1564" t="e">
        <f>'A7'!H19</f>
        <v>#DIV/0!</v>
      </c>
      <c r="G10" s="1565"/>
      <c r="H10" s="1566"/>
      <c r="I10" s="777"/>
    </row>
    <row r="11" spans="1:11" s="774" customFormat="1" ht="13.5" customHeight="1" thickBot="1">
      <c r="A11" s="778">
        <v>3</v>
      </c>
      <c r="B11" s="1553" t="s">
        <v>591</v>
      </c>
      <c r="C11" s="1554"/>
      <c r="D11" s="1554"/>
      <c r="E11" s="1555"/>
      <c r="F11" s="1544">
        <f>SUM(H17:H29)+SUM(H33:H41)+SUM(H43:H48)+SUM(H51:H56)+SUM(H58:H61)+SUM(H63:H67)+SUM(H69:H80)</f>
        <v>4</v>
      </c>
      <c r="G11" s="1545"/>
      <c r="H11" s="1546"/>
      <c r="I11" s="776"/>
    </row>
    <row r="13" spans="1:11">
      <c r="A13" s="779" t="s">
        <v>592</v>
      </c>
    </row>
    <row r="14" spans="1:11" ht="15.6">
      <c r="A14" s="780" t="s">
        <v>593</v>
      </c>
    </row>
    <row r="15" spans="1:11" ht="13.8" thickBot="1"/>
    <row r="16" spans="1:11" ht="36.6" thickBot="1">
      <c r="A16" s="811" t="s">
        <v>594</v>
      </c>
      <c r="B16" s="1556" t="s">
        <v>595</v>
      </c>
      <c r="C16" s="1557"/>
      <c r="D16" s="1557"/>
      <c r="E16" s="1558"/>
      <c r="F16" s="812" t="s">
        <v>596</v>
      </c>
      <c r="G16" s="882" t="s">
        <v>597</v>
      </c>
      <c r="H16" s="873" t="s">
        <v>702</v>
      </c>
      <c r="I16" s="813" t="s">
        <v>598</v>
      </c>
      <c r="J16" s="1559" t="s">
        <v>128</v>
      </c>
      <c r="K16" s="1560"/>
    </row>
    <row r="17" spans="1:11">
      <c r="A17" s="781">
        <v>1</v>
      </c>
      <c r="B17" s="1529" t="s">
        <v>599</v>
      </c>
      <c r="C17" s="1530"/>
      <c r="D17" s="1530"/>
      <c r="E17" s="1531"/>
      <c r="F17" s="782" t="s">
        <v>33</v>
      </c>
      <c r="G17" s="1586" t="str">
        <f>F5</f>
        <v>02.03.2017-14.03.2017</v>
      </c>
      <c r="H17" s="1589">
        <v>1</v>
      </c>
      <c r="I17" s="1592" t="str">
        <f>$G$4</f>
        <v>Дамбаева М.Б.</v>
      </c>
      <c r="J17" s="1532" t="s">
        <v>600</v>
      </c>
      <c r="K17" s="1533"/>
    </row>
    <row r="18" spans="1:11" ht="25.95" customHeight="1">
      <c r="A18" s="1582" t="s">
        <v>764</v>
      </c>
      <c r="B18" s="1583" t="s">
        <v>765</v>
      </c>
      <c r="C18" s="1584"/>
      <c r="D18" s="1584"/>
      <c r="E18" s="1585"/>
      <c r="F18" s="1059" t="s">
        <v>33</v>
      </c>
      <c r="G18" s="1587"/>
      <c r="H18" s="1590"/>
      <c r="I18" s="1593"/>
      <c r="J18" s="1057"/>
      <c r="K18" s="1058"/>
    </row>
    <row r="19" spans="1:11" ht="15" customHeight="1">
      <c r="A19" s="1582" t="s">
        <v>766</v>
      </c>
      <c r="B19" s="1583" t="s">
        <v>767</v>
      </c>
      <c r="C19" s="1584"/>
      <c r="D19" s="1584"/>
      <c r="E19" s="1585"/>
      <c r="F19" s="1059" t="s">
        <v>33</v>
      </c>
      <c r="G19" s="1587"/>
      <c r="H19" s="1590"/>
      <c r="I19" s="1593"/>
      <c r="J19" s="1057"/>
      <c r="K19" s="1058"/>
    </row>
    <row r="20" spans="1:11" ht="15" customHeight="1">
      <c r="A20" s="1582" t="s">
        <v>768</v>
      </c>
      <c r="B20" s="1583" t="s">
        <v>769</v>
      </c>
      <c r="C20" s="1584"/>
      <c r="D20" s="1584"/>
      <c r="E20" s="1585"/>
      <c r="F20" s="1059" t="s">
        <v>33</v>
      </c>
      <c r="G20" s="1587"/>
      <c r="H20" s="1590"/>
      <c r="I20" s="1593"/>
      <c r="J20" s="1057"/>
      <c r="K20" s="1058"/>
    </row>
    <row r="21" spans="1:11" ht="15" customHeight="1">
      <c r="A21" s="1582" t="s">
        <v>770</v>
      </c>
      <c r="B21" s="1583" t="s">
        <v>771</v>
      </c>
      <c r="C21" s="1584"/>
      <c r="D21" s="1584"/>
      <c r="E21" s="1585"/>
      <c r="F21" s="1059" t="s">
        <v>33</v>
      </c>
      <c r="G21" s="1587"/>
      <c r="H21" s="1590"/>
      <c r="I21" s="1593"/>
      <c r="J21" s="1057"/>
      <c r="K21" s="1058"/>
    </row>
    <row r="22" spans="1:11" ht="15" customHeight="1">
      <c r="A22" s="1582" t="s">
        <v>772</v>
      </c>
      <c r="B22" s="1583" t="s">
        <v>773</v>
      </c>
      <c r="C22" s="1584"/>
      <c r="D22" s="1584"/>
      <c r="E22" s="1585"/>
      <c r="F22" s="1059" t="s">
        <v>33</v>
      </c>
      <c r="G22" s="1587"/>
      <c r="H22" s="1590"/>
      <c r="I22" s="1593"/>
      <c r="J22" s="1057"/>
      <c r="K22" s="1058"/>
    </row>
    <row r="23" spans="1:11" ht="25.95" customHeight="1">
      <c r="A23" s="1582" t="s">
        <v>774</v>
      </c>
      <c r="B23" s="1583" t="s">
        <v>775</v>
      </c>
      <c r="C23" s="1584"/>
      <c r="D23" s="1584"/>
      <c r="E23" s="1585"/>
      <c r="F23" s="1059" t="s">
        <v>33</v>
      </c>
      <c r="G23" s="1587"/>
      <c r="H23" s="1590"/>
      <c r="I23" s="1593"/>
      <c r="J23" s="1057"/>
      <c r="K23" s="1058"/>
    </row>
    <row r="24" spans="1:11" ht="25.8" customHeight="1">
      <c r="A24" s="1582" t="s">
        <v>776</v>
      </c>
      <c r="B24" s="1583" t="s">
        <v>777</v>
      </c>
      <c r="C24" s="1584"/>
      <c r="D24" s="1584"/>
      <c r="E24" s="1585"/>
      <c r="F24" s="1059" t="s">
        <v>33</v>
      </c>
      <c r="G24" s="1587"/>
      <c r="H24" s="1590"/>
      <c r="I24" s="1593"/>
      <c r="J24" s="1057"/>
      <c r="K24" s="1058"/>
    </row>
    <row r="25" spans="1:11" ht="40.799999999999997" customHeight="1">
      <c r="A25" s="1582" t="s">
        <v>778</v>
      </c>
      <c r="B25" s="1583" t="s">
        <v>779</v>
      </c>
      <c r="C25" s="1584"/>
      <c r="D25" s="1584"/>
      <c r="E25" s="1585"/>
      <c r="F25" s="1059" t="s">
        <v>33</v>
      </c>
      <c r="G25" s="1588"/>
      <c r="H25" s="1591"/>
      <c r="I25" s="1594"/>
      <c r="J25" s="1057"/>
      <c r="K25" s="1058"/>
    </row>
    <row r="26" spans="1:11">
      <c r="A26" s="783">
        <v>2</v>
      </c>
      <c r="B26" s="1534" t="s">
        <v>601</v>
      </c>
      <c r="C26" s="1535"/>
      <c r="D26" s="1535"/>
      <c r="E26" s="1536"/>
      <c r="F26" s="784" t="s">
        <v>33</v>
      </c>
      <c r="G26" s="785" t="str">
        <f>F5</f>
        <v>02.03.2017-14.03.2017</v>
      </c>
      <c r="H26" s="786">
        <v>1</v>
      </c>
      <c r="I26" s="830" t="str">
        <f t="shared" ref="I26:I28" si="0">$D$4</f>
        <v>ДД</v>
      </c>
      <c r="J26" s="1537" t="s">
        <v>600</v>
      </c>
      <c r="K26" s="1538"/>
    </row>
    <row r="27" spans="1:11">
      <c r="A27" s="783">
        <v>3</v>
      </c>
      <c r="B27" s="1539" t="s">
        <v>602</v>
      </c>
      <c r="C27" s="1540"/>
      <c r="D27" s="1540"/>
      <c r="E27" s="1541"/>
      <c r="F27" s="787" t="s">
        <v>33</v>
      </c>
      <c r="G27" s="788" t="str">
        <f>F5</f>
        <v>02.03.2017-14.03.2017</v>
      </c>
      <c r="H27" s="789">
        <v>1</v>
      </c>
      <c r="I27" s="831" t="str">
        <f t="shared" si="0"/>
        <v>ДД</v>
      </c>
      <c r="J27" s="1542" t="s">
        <v>600</v>
      </c>
      <c r="K27" s="1543"/>
    </row>
    <row r="28" spans="1:11" ht="24" customHeight="1">
      <c r="A28" s="790">
        <v>4</v>
      </c>
      <c r="B28" s="1539" t="s">
        <v>603</v>
      </c>
      <c r="C28" s="1540"/>
      <c r="D28" s="1540"/>
      <c r="E28" s="1541"/>
      <c r="F28" s="787" t="s">
        <v>33</v>
      </c>
      <c r="G28" s="788" t="str">
        <f>F5</f>
        <v>02.03.2017-14.03.2017</v>
      </c>
      <c r="H28" s="789">
        <v>1</v>
      </c>
      <c r="I28" s="831" t="str">
        <f t="shared" si="0"/>
        <v>ДД</v>
      </c>
      <c r="J28" s="1542" t="s">
        <v>600</v>
      </c>
      <c r="K28" s="1543"/>
    </row>
    <row r="29" spans="1:11" ht="25.2" customHeight="1" thickBot="1">
      <c r="A29" s="791">
        <v>5</v>
      </c>
      <c r="B29" s="1539" t="s">
        <v>604</v>
      </c>
      <c r="C29" s="1540"/>
      <c r="D29" s="1540"/>
      <c r="E29" s="1541"/>
      <c r="F29" s="787" t="s">
        <v>33</v>
      </c>
      <c r="G29" s="875" t="str">
        <f>IF(H29&gt;0,F5,"-")</f>
        <v>-</v>
      </c>
      <c r="H29" s="868">
        <v>0</v>
      </c>
      <c r="I29" s="874" t="str">
        <f>IF(H29&gt;0,D4,"-")</f>
        <v>-</v>
      </c>
      <c r="J29" s="1542" t="s">
        <v>600</v>
      </c>
      <c r="K29" s="1543"/>
    </row>
    <row r="30" spans="1:11" ht="13.5" customHeight="1" thickBot="1">
      <c r="A30" s="792"/>
      <c r="B30" s="1526" t="s">
        <v>86</v>
      </c>
      <c r="C30" s="1527"/>
      <c r="D30" s="1527"/>
      <c r="E30" s="1527"/>
      <c r="F30" s="1527"/>
      <c r="G30" s="1527"/>
      <c r="H30" s="1527"/>
      <c r="I30" s="1527"/>
      <c r="J30" s="1527"/>
      <c r="K30" s="1528"/>
    </row>
    <row r="31" spans="1:11" ht="13.8" thickBot="1">
      <c r="A31" s="793"/>
      <c r="B31" s="1526" t="s">
        <v>92</v>
      </c>
      <c r="C31" s="1527"/>
      <c r="D31" s="1527"/>
      <c r="E31" s="1527"/>
      <c r="F31" s="1527"/>
      <c r="G31" s="1527"/>
      <c r="H31" s="1527"/>
      <c r="I31" s="1527"/>
      <c r="J31" s="1527"/>
      <c r="K31" s="1528"/>
    </row>
    <row r="32" spans="1:11" ht="13.5" customHeight="1" thickBot="1">
      <c r="A32" s="814"/>
      <c r="B32" s="1526" t="s">
        <v>4</v>
      </c>
      <c r="C32" s="1527"/>
      <c r="D32" s="1527"/>
      <c r="E32" s="1527"/>
      <c r="F32" s="1527"/>
      <c r="G32" s="1527"/>
      <c r="H32" s="1527"/>
      <c r="I32" s="1527"/>
      <c r="J32" s="1527"/>
      <c r="K32" s="1528"/>
    </row>
    <row r="33" spans="1:11">
      <c r="A33" s="815">
        <v>6</v>
      </c>
      <c r="B33" s="1530" t="s">
        <v>5</v>
      </c>
      <c r="C33" s="1530"/>
      <c r="D33" s="1530"/>
      <c r="E33" s="1567"/>
      <c r="F33" s="870">
        <v>1110</v>
      </c>
      <c r="G33" s="876" t="str">
        <f t="shared" ref="G33:G41" si="1">IFERROR(IF($I33&lt;&gt;"-",G$17,"-"),"-")</f>
        <v>-</v>
      </c>
      <c r="H33" s="887">
        <v>0</v>
      </c>
      <c r="I33" s="890" t="str">
        <f>IFERROR(IF(ABS(VLOOKUP(F33,'Форма 1'!$G$10:$J$51,2,0))&gt;=$F$10,$D$4,IF(H33&lt;&gt;0,$D$4,"-")),"-")</f>
        <v>-</v>
      </c>
      <c r="J33" s="1532"/>
      <c r="K33" s="1533"/>
    </row>
    <row r="34" spans="1:11">
      <c r="A34" s="790">
        <v>7</v>
      </c>
      <c r="B34" s="1535" t="s">
        <v>132</v>
      </c>
      <c r="C34" s="1535"/>
      <c r="D34" s="1535"/>
      <c r="E34" s="1568"/>
      <c r="F34" s="871">
        <v>1120</v>
      </c>
      <c r="G34" s="877" t="str">
        <f t="shared" si="1"/>
        <v>-</v>
      </c>
      <c r="H34" s="888">
        <v>0</v>
      </c>
      <c r="I34" s="874" t="str">
        <f>IFERROR(IF(ABS(VLOOKUP(F34,'Форма 1'!$G$10:$J$51,2,0))&gt;=$F$10,$D$4,IF(H34&lt;&gt;0,$D$4,"-")),"-")</f>
        <v>-</v>
      </c>
      <c r="J34" s="1569"/>
      <c r="K34" s="1570"/>
    </row>
    <row r="35" spans="1:11">
      <c r="A35" s="790">
        <v>8</v>
      </c>
      <c r="B35" s="1535" t="s">
        <v>459</v>
      </c>
      <c r="C35" s="1535"/>
      <c r="D35" s="1535"/>
      <c r="E35" s="1568"/>
      <c r="F35" s="871">
        <v>1130</v>
      </c>
      <c r="G35" s="877" t="str">
        <f t="shared" si="1"/>
        <v>-</v>
      </c>
      <c r="H35" s="888">
        <v>0</v>
      </c>
      <c r="I35" s="874" t="str">
        <f>IFERROR(IF(ABS(VLOOKUP(F35,'Форма 1'!$G$10:$J$51,2,0))&gt;=$F$10,$D$4,IF(H35&lt;&gt;0,$D$4,"-")),"-")</f>
        <v>-</v>
      </c>
      <c r="J35" s="1569"/>
      <c r="K35" s="1570"/>
    </row>
    <row r="36" spans="1:11">
      <c r="A36" s="790">
        <v>9</v>
      </c>
      <c r="B36" s="1535" t="s">
        <v>460</v>
      </c>
      <c r="C36" s="1535"/>
      <c r="D36" s="1535"/>
      <c r="E36" s="1568"/>
      <c r="F36" s="871">
        <v>1140</v>
      </c>
      <c r="G36" s="877" t="str">
        <f t="shared" si="1"/>
        <v>-</v>
      </c>
      <c r="H36" s="888">
        <v>0</v>
      </c>
      <c r="I36" s="883" t="str">
        <f>IFERROR(IF(ABS(VLOOKUP(F36,'Форма 1'!$G$10:$J$51,2,0))&gt;=$F$10,$D$4,IF(H36&lt;&gt;0,$D$4,"-")),"-")</f>
        <v>-</v>
      </c>
      <c r="J36" s="1569"/>
      <c r="K36" s="1570"/>
    </row>
    <row r="37" spans="1:11">
      <c r="A37" s="790">
        <v>10</v>
      </c>
      <c r="B37" s="1535" t="s">
        <v>6</v>
      </c>
      <c r="C37" s="1535"/>
      <c r="D37" s="1535"/>
      <c r="E37" s="1568"/>
      <c r="F37" s="871">
        <v>1150</v>
      </c>
      <c r="G37" s="877" t="str">
        <f t="shared" si="1"/>
        <v>-</v>
      </c>
      <c r="H37" s="888">
        <v>0</v>
      </c>
      <c r="I37" s="874" t="str">
        <f>IFERROR(IF(ABS(VLOOKUP(F37,'Форма 1'!$G$10:$J$51,2,0))&gt;=$F$10,$D$4,IF(H37&lt;&gt;0,$D$4,"-")),"-")</f>
        <v>-</v>
      </c>
      <c r="J37" s="1569"/>
      <c r="K37" s="1570"/>
    </row>
    <row r="38" spans="1:11">
      <c r="A38" s="790">
        <v>11</v>
      </c>
      <c r="B38" s="1535" t="s">
        <v>7</v>
      </c>
      <c r="C38" s="1535"/>
      <c r="D38" s="1535"/>
      <c r="E38" s="1568"/>
      <c r="F38" s="871">
        <v>1160</v>
      </c>
      <c r="G38" s="877" t="str">
        <f t="shared" si="1"/>
        <v>-</v>
      </c>
      <c r="H38" s="888">
        <v>0</v>
      </c>
      <c r="I38" s="874" t="str">
        <f>IFERROR(IF(ABS(VLOOKUP(F38,'Форма 1'!$G$10:$J$51,2,0))&gt;=$F$10,$D$4,IF(H38&lt;&gt;0,$D$4,"-")),"-")</f>
        <v>-</v>
      </c>
      <c r="J38" s="1569"/>
      <c r="K38" s="1570"/>
    </row>
    <row r="39" spans="1:11">
      <c r="A39" s="790">
        <v>12</v>
      </c>
      <c r="B39" s="1535" t="s">
        <v>605</v>
      </c>
      <c r="C39" s="1535"/>
      <c r="D39" s="1535"/>
      <c r="E39" s="1568"/>
      <c r="F39" s="871">
        <v>1170</v>
      </c>
      <c r="G39" s="877" t="str">
        <f t="shared" si="1"/>
        <v>-</v>
      </c>
      <c r="H39" s="888">
        <v>0</v>
      </c>
      <c r="I39" s="883" t="str">
        <f>IFERROR(IF(ABS(VLOOKUP(F39,'Форма 1'!$G$10:$J$51,2,0))&gt;=$F$10,$D$4,IF(H39&lt;&gt;0,$D$4,"-")),"-")</f>
        <v>-</v>
      </c>
      <c r="J39" s="1569"/>
      <c r="K39" s="1570"/>
    </row>
    <row r="40" spans="1:11">
      <c r="A40" s="790">
        <v>13</v>
      </c>
      <c r="B40" s="1535" t="s">
        <v>8</v>
      </c>
      <c r="C40" s="1535"/>
      <c r="D40" s="1535"/>
      <c r="E40" s="1568"/>
      <c r="F40" s="871">
        <v>1180</v>
      </c>
      <c r="G40" s="877" t="str">
        <f t="shared" si="1"/>
        <v>-</v>
      </c>
      <c r="H40" s="888">
        <v>0</v>
      </c>
      <c r="I40" s="874" t="str">
        <f>IFERROR(IF(ABS(VLOOKUP(F40,'Форма 1'!$G$10:$J$51,2,0))&gt;=$F$10,$D$4,IF(H40&lt;&gt;0,$D$4,"-")),"-")</f>
        <v>-</v>
      </c>
      <c r="J40" s="1569"/>
      <c r="K40" s="1570"/>
    </row>
    <row r="41" spans="1:11" ht="13.8" thickBot="1">
      <c r="A41" s="816">
        <v>14</v>
      </c>
      <c r="B41" s="1571" t="s">
        <v>9</v>
      </c>
      <c r="C41" s="1571"/>
      <c r="D41" s="1571"/>
      <c r="E41" s="1572"/>
      <c r="F41" s="872">
        <v>1190</v>
      </c>
      <c r="G41" s="878" t="str">
        <f t="shared" si="1"/>
        <v>-</v>
      </c>
      <c r="H41" s="889">
        <v>0</v>
      </c>
      <c r="I41" s="886" t="str">
        <f>IFERROR(IF(ABS(VLOOKUP(F41,'Форма 1'!$G$10:$J$51,2,0))&gt;=$F$10,$D$4,IF(H41&lt;&gt;0,$D$4,"-")),"-")</f>
        <v>-</v>
      </c>
      <c r="J41" s="1573"/>
      <c r="K41" s="1574"/>
    </row>
    <row r="42" spans="1:11" ht="13.5" customHeight="1" thickBot="1">
      <c r="A42" s="798"/>
      <c r="B42" s="1526" t="s">
        <v>11</v>
      </c>
      <c r="C42" s="1527"/>
      <c r="D42" s="1527"/>
      <c r="E42" s="1527"/>
      <c r="F42" s="1527"/>
      <c r="G42" s="1527"/>
      <c r="H42" s="1527"/>
      <c r="I42" s="1527"/>
      <c r="J42" s="1527"/>
      <c r="K42" s="1528"/>
    </row>
    <row r="43" spans="1:11">
      <c r="A43" s="799">
        <v>15</v>
      </c>
      <c r="B43" s="1575" t="s">
        <v>12</v>
      </c>
      <c r="C43" s="1575"/>
      <c r="D43" s="1575"/>
      <c r="E43" s="1576"/>
      <c r="F43" s="800">
        <v>1210</v>
      </c>
      <c r="G43" s="876" t="str">
        <f t="shared" ref="G43:G48" si="2">IFERROR(IF($I43&lt;&gt;"-",G$17,"-"),"-")</f>
        <v>-</v>
      </c>
      <c r="H43" s="879">
        <v>0</v>
      </c>
      <c r="I43" s="883" t="str">
        <f>IFERROR(IF(ABS(VLOOKUP(F43,'Форма 1'!$G$10:$J$51,2,0))&gt;=$F$10,$D$4,IF(H43&lt;&gt;0,$D$4,"-")),"-")</f>
        <v>-</v>
      </c>
      <c r="J43" s="1569"/>
      <c r="K43" s="1570"/>
    </row>
    <row r="44" spans="1:11">
      <c r="A44" s="790">
        <v>16</v>
      </c>
      <c r="B44" s="1535" t="s">
        <v>606</v>
      </c>
      <c r="C44" s="1535"/>
      <c r="D44" s="1535"/>
      <c r="E44" s="1568"/>
      <c r="F44" s="795">
        <v>1220</v>
      </c>
      <c r="G44" s="877" t="str">
        <f t="shared" si="2"/>
        <v>-</v>
      </c>
      <c r="H44" s="880">
        <v>0</v>
      </c>
      <c r="I44" s="874" t="str">
        <f>IFERROR(IF(ABS(VLOOKUP(F44,'Форма 1'!$G$10:$J$51,2,0))&gt;=$F$10,$D$4,IF(H44&lt;&gt;0,$D$4,"-")),"-")</f>
        <v>-</v>
      </c>
      <c r="J44" s="1569"/>
      <c r="K44" s="1570"/>
    </row>
    <row r="45" spans="1:11">
      <c r="A45" s="790">
        <v>17</v>
      </c>
      <c r="B45" s="1535" t="s">
        <v>133</v>
      </c>
      <c r="C45" s="1535"/>
      <c r="D45" s="1535"/>
      <c r="E45" s="1568"/>
      <c r="F45" s="795">
        <v>1230</v>
      </c>
      <c r="G45" s="877" t="str">
        <f t="shared" si="2"/>
        <v>-</v>
      </c>
      <c r="H45" s="880">
        <v>0</v>
      </c>
      <c r="I45" s="874" t="str">
        <f>IFERROR(IF(ABS(VLOOKUP(F45,'Форма 1'!$G$10:$J$51,2,0))&gt;=$F$10,$D$4,IF(H45&lt;&gt;0,$D$4,"-")),"-")</f>
        <v>-</v>
      </c>
      <c r="J45" s="1569"/>
      <c r="K45" s="1570"/>
    </row>
    <row r="46" spans="1:11">
      <c r="A46" s="790">
        <v>18</v>
      </c>
      <c r="B46" s="1535" t="s">
        <v>607</v>
      </c>
      <c r="C46" s="1535"/>
      <c r="D46" s="1535"/>
      <c r="E46" s="1568"/>
      <c r="F46" s="795">
        <v>1240</v>
      </c>
      <c r="G46" s="877" t="str">
        <f t="shared" si="2"/>
        <v>-</v>
      </c>
      <c r="H46" s="880">
        <v>0</v>
      </c>
      <c r="I46" s="874" t="str">
        <f>IFERROR(IF(ABS(VLOOKUP(F46,'Форма 1'!$G$10:$J$51,2,0))&gt;=$F$10,$D$4,IF(H46&lt;&gt;0,$D$4,"-")),"-")</f>
        <v>-</v>
      </c>
      <c r="J46" s="1569"/>
      <c r="K46" s="1570"/>
    </row>
    <row r="47" spans="1:11">
      <c r="A47" s="790">
        <v>19</v>
      </c>
      <c r="B47" s="1535" t="s">
        <v>462</v>
      </c>
      <c r="C47" s="1535"/>
      <c r="D47" s="1535"/>
      <c r="E47" s="1568"/>
      <c r="F47" s="795">
        <v>1250</v>
      </c>
      <c r="G47" s="877" t="str">
        <f t="shared" si="2"/>
        <v>-</v>
      </c>
      <c r="H47" s="880">
        <v>0</v>
      </c>
      <c r="I47" s="874" t="str">
        <f>IFERROR(IF(ABS(VLOOKUP(F47,'Форма 1'!$G$10:$J$51,2,0))&gt;=$F$10,$D$4,IF(H47&lt;&gt;0,$D$4,"-")),"-")</f>
        <v>-</v>
      </c>
      <c r="J47" s="1569"/>
      <c r="K47" s="1570"/>
    </row>
    <row r="48" spans="1:11" ht="13.8" thickBot="1">
      <c r="A48" s="796">
        <v>20</v>
      </c>
      <c r="B48" s="1540" t="s">
        <v>14</v>
      </c>
      <c r="C48" s="1540"/>
      <c r="D48" s="1540"/>
      <c r="E48" s="1577"/>
      <c r="F48" s="797">
        <v>1260</v>
      </c>
      <c r="G48" s="877" t="str">
        <f t="shared" si="2"/>
        <v>-</v>
      </c>
      <c r="H48" s="868">
        <v>0</v>
      </c>
      <c r="I48" s="874" t="str">
        <f>IFERROR(IF(ABS(VLOOKUP(F48,'Форма 1'!$G$10:$J$51,2,0))&gt;=$F$10,$D$4,IF(H48&lt;&gt;0,$D$4,"-")),"-")</f>
        <v>-</v>
      </c>
      <c r="J48" s="1578"/>
      <c r="K48" s="1579"/>
    </row>
    <row r="49" spans="1:11" ht="13.8" thickBot="1">
      <c r="A49" s="798"/>
      <c r="B49" s="1526" t="s">
        <v>96</v>
      </c>
      <c r="C49" s="1527"/>
      <c r="D49" s="1527"/>
      <c r="E49" s="1527"/>
      <c r="F49" s="1527"/>
      <c r="G49" s="1527"/>
      <c r="H49" s="1527"/>
      <c r="I49" s="1527"/>
      <c r="J49" s="1527"/>
      <c r="K49" s="1528"/>
    </row>
    <row r="50" spans="1:11" ht="13.5" customHeight="1" thickBot="1">
      <c r="A50" s="798"/>
      <c r="B50" s="1526" t="s">
        <v>608</v>
      </c>
      <c r="C50" s="1527"/>
      <c r="D50" s="1527"/>
      <c r="E50" s="1527"/>
      <c r="F50" s="1527"/>
      <c r="G50" s="1527"/>
      <c r="H50" s="1527"/>
      <c r="I50" s="1527"/>
      <c r="J50" s="1527"/>
      <c r="K50" s="1528"/>
    </row>
    <row r="51" spans="1:11">
      <c r="A51" s="799">
        <v>21</v>
      </c>
      <c r="B51" s="1575" t="s">
        <v>609</v>
      </c>
      <c r="C51" s="1575"/>
      <c r="D51" s="1575"/>
      <c r="E51" s="1576"/>
      <c r="F51" s="800">
        <v>1310</v>
      </c>
      <c r="G51" s="876" t="str">
        <f t="shared" ref="G51:G56" si="3">IFERROR(IF($I51&lt;&gt;"-",G$17,"-"),"-")</f>
        <v>-</v>
      </c>
      <c r="H51" s="879">
        <v>0</v>
      </c>
      <c r="I51" s="883" t="str">
        <f>IFERROR(IF(ABS(VLOOKUP(F51,'Форма 1'!$G$10:$J$51,2,0))&gt;=$F$10,$D$4,IF(H51&lt;&gt;0,$D$4,"-")),"-")</f>
        <v>-</v>
      </c>
      <c r="J51" s="1569"/>
      <c r="K51" s="1570"/>
    </row>
    <row r="52" spans="1:11">
      <c r="A52" s="790">
        <v>22</v>
      </c>
      <c r="B52" s="1535" t="s">
        <v>19</v>
      </c>
      <c r="C52" s="1535"/>
      <c r="D52" s="1535"/>
      <c r="E52" s="1568"/>
      <c r="F52" s="795">
        <v>1320</v>
      </c>
      <c r="G52" s="877" t="str">
        <f t="shared" si="3"/>
        <v>-</v>
      </c>
      <c r="H52" s="880">
        <v>0</v>
      </c>
      <c r="I52" s="874" t="str">
        <f>IFERROR(IF(ABS(VLOOKUP(F52,'Форма 1'!$G$10:$J$51,2,0))&gt;=$F$10,$D$4,IF(H52&lt;&gt;0,$D$4,"-")),"-")</f>
        <v>-</v>
      </c>
      <c r="J52" s="1569"/>
      <c r="K52" s="1570"/>
    </row>
    <row r="53" spans="1:11">
      <c r="A53" s="790">
        <v>23</v>
      </c>
      <c r="B53" s="1535" t="s">
        <v>136</v>
      </c>
      <c r="C53" s="1535"/>
      <c r="D53" s="1535"/>
      <c r="E53" s="1568"/>
      <c r="F53" s="795">
        <v>1340</v>
      </c>
      <c r="G53" s="877" t="str">
        <f t="shared" si="3"/>
        <v>-</v>
      </c>
      <c r="H53" s="880">
        <v>0</v>
      </c>
      <c r="I53" s="874" t="str">
        <f>IFERROR(IF(ABS(VLOOKUP(F53,'Форма 1'!$G$10:$J$51,2,0))&gt;=$F$10,$D$4,IF(H53&lt;&gt;0,$D$4,"-")),"-")</f>
        <v>-</v>
      </c>
      <c r="J53" s="1569"/>
      <c r="K53" s="1570"/>
    </row>
    <row r="54" spans="1:11">
      <c r="A54" s="790">
        <v>14</v>
      </c>
      <c r="B54" s="1535" t="s">
        <v>137</v>
      </c>
      <c r="C54" s="1535"/>
      <c r="D54" s="1535"/>
      <c r="E54" s="1568"/>
      <c r="F54" s="795">
        <v>1350</v>
      </c>
      <c r="G54" s="877" t="str">
        <f t="shared" si="3"/>
        <v>-</v>
      </c>
      <c r="H54" s="880">
        <v>0</v>
      </c>
      <c r="I54" s="874" t="str">
        <f>IFERROR(IF(ABS(VLOOKUP(F54,'Форма 1'!$G$10:$J$51,2,0))&gt;=$F$10,$D$4,IF(H54&lt;&gt;0,$D$4,"-")),"-")</f>
        <v>-</v>
      </c>
      <c r="J54" s="1569"/>
      <c r="K54" s="1570"/>
    </row>
    <row r="55" spans="1:11">
      <c r="A55" s="790">
        <v>25</v>
      </c>
      <c r="B55" s="1535" t="s">
        <v>21</v>
      </c>
      <c r="C55" s="1535"/>
      <c r="D55" s="1535"/>
      <c r="E55" s="1568"/>
      <c r="F55" s="795">
        <v>1360</v>
      </c>
      <c r="G55" s="877" t="str">
        <f t="shared" si="3"/>
        <v>-</v>
      </c>
      <c r="H55" s="880">
        <v>0</v>
      </c>
      <c r="I55" s="874" t="str">
        <f>IFERROR(IF(ABS(VLOOKUP(F55,'Форма 1'!$G$10:$J$51,2,0))&gt;=$F$10,$D$4,IF(H55&lt;&gt;0,$D$4,"-")),"-")</f>
        <v>-</v>
      </c>
      <c r="J55" s="1569"/>
      <c r="K55" s="1570"/>
    </row>
    <row r="56" spans="1:11" ht="13.8" thickBot="1">
      <c r="A56" s="790">
        <v>26</v>
      </c>
      <c r="B56" s="1540" t="s">
        <v>22</v>
      </c>
      <c r="C56" s="1540"/>
      <c r="D56" s="1540"/>
      <c r="E56" s="1577"/>
      <c r="F56" s="801">
        <v>1370</v>
      </c>
      <c r="G56" s="877" t="str">
        <f t="shared" si="3"/>
        <v>-</v>
      </c>
      <c r="H56" s="868">
        <v>0</v>
      </c>
      <c r="I56" s="874" t="str">
        <f>IFERROR(IF(ABS(VLOOKUP(F56,'Форма 1'!$G$10:$J$51,2,0))&gt;=$F$10,$D$4,IF(H56&lt;&gt;0,$D$4,"-")),"-")</f>
        <v>-</v>
      </c>
      <c r="J56" s="1569"/>
      <c r="K56" s="1570"/>
    </row>
    <row r="57" spans="1:11" ht="13.5" customHeight="1" thickBot="1">
      <c r="A57" s="802"/>
      <c r="B57" s="1526" t="s">
        <v>24</v>
      </c>
      <c r="C57" s="1527"/>
      <c r="D57" s="1527"/>
      <c r="E57" s="1527"/>
      <c r="F57" s="1527"/>
      <c r="G57" s="1527"/>
      <c r="H57" s="1527"/>
      <c r="I57" s="1527"/>
      <c r="J57" s="1527"/>
      <c r="K57" s="1528"/>
    </row>
    <row r="58" spans="1:11">
      <c r="A58" s="790">
        <v>27</v>
      </c>
      <c r="B58" s="1575" t="s">
        <v>610</v>
      </c>
      <c r="C58" s="1575"/>
      <c r="D58" s="1575"/>
      <c r="E58" s="1576"/>
      <c r="F58" s="794">
        <v>1410</v>
      </c>
      <c r="G58" s="876" t="str">
        <f t="shared" ref="G58:G61" si="4">IFERROR(IF($I58&lt;&gt;"-",G$17,"-"),"-")</f>
        <v>-</v>
      </c>
      <c r="H58" s="879">
        <v>0</v>
      </c>
      <c r="I58" s="883" t="str">
        <f>IFERROR(IF(ABS(VLOOKUP(F58,'Форма 1'!$G$10:$J$51,2,0))&gt;=$F$10,$D$4,IF(H58&lt;&gt;0,$D$4,"-")),"-")</f>
        <v>-</v>
      </c>
      <c r="J58" s="1569"/>
      <c r="K58" s="1570"/>
    </row>
    <row r="59" spans="1:11">
      <c r="A59" s="790">
        <v>28</v>
      </c>
      <c r="B59" s="1535" t="s">
        <v>25</v>
      </c>
      <c r="C59" s="1535"/>
      <c r="D59" s="1535"/>
      <c r="E59" s="1568"/>
      <c r="F59" s="795">
        <v>1420</v>
      </c>
      <c r="G59" s="877" t="str">
        <f t="shared" si="4"/>
        <v>-</v>
      </c>
      <c r="H59" s="880">
        <v>0</v>
      </c>
      <c r="I59" s="874" t="str">
        <f>IFERROR(IF(ABS(VLOOKUP(F59,'Форма 1'!$G$10:$J$51,2,0))&gt;=$F$10,$D$4,IF(H59&lt;&gt;0,$D$4,"-")),"-")</f>
        <v>-</v>
      </c>
      <c r="J59" s="1569"/>
      <c r="K59" s="1570"/>
    </row>
    <row r="60" spans="1:11">
      <c r="A60" s="790">
        <v>29</v>
      </c>
      <c r="B60" s="1535" t="s">
        <v>611</v>
      </c>
      <c r="C60" s="1535"/>
      <c r="D60" s="1535"/>
      <c r="E60" s="1568"/>
      <c r="F60" s="795">
        <v>1430</v>
      </c>
      <c r="G60" s="877" t="str">
        <f t="shared" si="4"/>
        <v>-</v>
      </c>
      <c r="H60" s="880">
        <v>0</v>
      </c>
      <c r="I60" s="874" t="str">
        <f>IFERROR(IF(ABS(VLOOKUP(F60,'Форма 1'!$G$10:$J$51,2,0))&gt;=$F$10,$D$4,IF(H60&lt;&gt;0,$D$4,"-")),"-")</f>
        <v>-</v>
      </c>
      <c r="J60" s="1569"/>
      <c r="K60" s="1570"/>
    </row>
    <row r="61" spans="1:11" ht="13.8" thickBot="1">
      <c r="A61" s="796">
        <v>30</v>
      </c>
      <c r="B61" s="1540" t="s">
        <v>612</v>
      </c>
      <c r="C61" s="1540"/>
      <c r="D61" s="1540"/>
      <c r="E61" s="1577"/>
      <c r="F61" s="797">
        <v>1450</v>
      </c>
      <c r="G61" s="877" t="str">
        <f t="shared" si="4"/>
        <v>-</v>
      </c>
      <c r="H61" s="868">
        <v>0</v>
      </c>
      <c r="I61" s="874" t="str">
        <f>IFERROR(IF(ABS(VLOOKUP(F61,'Форма 1'!$G$10:$J$51,2,0))&gt;=$F$10,$D$4,IF(H61&lt;&gt;0,$D$4,"-")),"-")</f>
        <v>-</v>
      </c>
      <c r="J61" s="1578"/>
      <c r="K61" s="1579"/>
    </row>
    <row r="62" spans="1:11" ht="13.5" customHeight="1" thickBot="1">
      <c r="A62" s="798"/>
      <c r="B62" s="1526" t="s">
        <v>27</v>
      </c>
      <c r="C62" s="1527"/>
      <c r="D62" s="1527"/>
      <c r="E62" s="1527"/>
      <c r="F62" s="1527"/>
      <c r="G62" s="1527"/>
      <c r="H62" s="1527"/>
      <c r="I62" s="1527"/>
      <c r="J62" s="1527"/>
      <c r="K62" s="1528"/>
    </row>
    <row r="63" spans="1:11">
      <c r="A63" s="799">
        <v>31</v>
      </c>
      <c r="B63" s="1575" t="s">
        <v>613</v>
      </c>
      <c r="C63" s="1575"/>
      <c r="D63" s="1575"/>
      <c r="E63" s="1576"/>
      <c r="F63" s="800">
        <v>1510</v>
      </c>
      <c r="G63" s="876" t="str">
        <f t="shared" ref="G63:G67" si="5">IFERROR(IF($I63&lt;&gt;"-",G$17,"-"),"-")</f>
        <v>-</v>
      </c>
      <c r="H63" s="879">
        <v>0</v>
      </c>
      <c r="I63" s="883" t="str">
        <f>IFERROR(IF(ABS(VLOOKUP(F63,'Форма 1'!$G$10:$J$51,2,0))&gt;=$F$10,$D$4,IF(H63&lt;&gt;0,$D$4,"-")),"-")</f>
        <v>-</v>
      </c>
      <c r="J63" s="1569"/>
      <c r="K63" s="1570"/>
    </row>
    <row r="64" spans="1:11">
      <c r="A64" s="790">
        <v>32</v>
      </c>
      <c r="B64" s="1535" t="s">
        <v>28</v>
      </c>
      <c r="C64" s="1535"/>
      <c r="D64" s="1535"/>
      <c r="E64" s="1568"/>
      <c r="F64" s="795">
        <v>1520</v>
      </c>
      <c r="G64" s="877" t="str">
        <f t="shared" si="5"/>
        <v>-</v>
      </c>
      <c r="H64" s="880">
        <v>0</v>
      </c>
      <c r="I64" s="874" t="str">
        <f>IFERROR(IF(ABS(VLOOKUP(F64,'Форма 1'!$G$10:$J$51,2,0))&gt;=$F$10,$D$4,IF(H64&lt;&gt;0,$D$4,"-")),"-")</f>
        <v>-</v>
      </c>
      <c r="J64" s="1569"/>
      <c r="K64" s="1570"/>
    </row>
    <row r="65" spans="1:11">
      <c r="A65" s="790">
        <v>33</v>
      </c>
      <c r="B65" s="1535" t="s">
        <v>29</v>
      </c>
      <c r="C65" s="1535"/>
      <c r="D65" s="1535"/>
      <c r="E65" s="1568"/>
      <c r="F65" s="795">
        <v>1530</v>
      </c>
      <c r="G65" s="877" t="str">
        <f t="shared" si="5"/>
        <v>-</v>
      </c>
      <c r="H65" s="880">
        <v>0</v>
      </c>
      <c r="I65" s="874" t="str">
        <f>IFERROR(IF(ABS(VLOOKUP(F65,'Форма 1'!$G$10:$J$51,2,0))&gt;=$F$10,$D$4,IF(H65&lt;&gt;0,$D$4,"-")),"-")</f>
        <v>-</v>
      </c>
      <c r="J65" s="1569"/>
      <c r="K65" s="1570"/>
    </row>
    <row r="66" spans="1:11">
      <c r="A66" s="790">
        <v>34</v>
      </c>
      <c r="B66" s="1535" t="s">
        <v>614</v>
      </c>
      <c r="C66" s="1535"/>
      <c r="D66" s="1535"/>
      <c r="E66" s="1568"/>
      <c r="F66" s="795">
        <v>1540</v>
      </c>
      <c r="G66" s="877" t="str">
        <f t="shared" si="5"/>
        <v>-</v>
      </c>
      <c r="H66" s="880">
        <v>0</v>
      </c>
      <c r="I66" s="874" t="str">
        <f>IFERROR(IF(ABS(VLOOKUP(F66,'Форма 1'!$G$10:$J$51,2,0))&gt;=$F$10,$D$4,IF(H66&lt;&gt;0,$D$4,"-")),"-")</f>
        <v>-</v>
      </c>
      <c r="J66" s="1569"/>
      <c r="K66" s="1570"/>
    </row>
    <row r="67" spans="1:11" ht="13.8" thickBot="1">
      <c r="A67" s="796">
        <v>35</v>
      </c>
      <c r="B67" s="1540" t="s">
        <v>615</v>
      </c>
      <c r="C67" s="1540"/>
      <c r="D67" s="1540"/>
      <c r="E67" s="1577"/>
      <c r="F67" s="797">
        <v>1550</v>
      </c>
      <c r="G67" s="877" t="str">
        <f t="shared" si="5"/>
        <v>-</v>
      </c>
      <c r="H67" s="868">
        <v>0</v>
      </c>
      <c r="I67" s="874" t="str">
        <f>IFERROR(IF(ABS(VLOOKUP(F67,'Форма 1'!$G$10:$J$51,2,0))&gt;=$F$10,$D$4,IF(H67&lt;&gt;0,$D$4,"-")),"-")</f>
        <v>-</v>
      </c>
      <c r="J67" s="1578"/>
      <c r="K67" s="1579"/>
    </row>
    <row r="68" spans="1:11" ht="13.5" customHeight="1" thickBot="1">
      <c r="A68" s="798"/>
      <c r="B68" s="1526" t="s">
        <v>616</v>
      </c>
      <c r="C68" s="1527"/>
      <c r="D68" s="1527"/>
      <c r="E68" s="1527"/>
      <c r="F68" s="1527"/>
      <c r="G68" s="1527"/>
      <c r="H68" s="1527"/>
      <c r="I68" s="1527"/>
      <c r="J68" s="1527"/>
      <c r="K68" s="1528"/>
    </row>
    <row r="69" spans="1:11">
      <c r="A69" s="799">
        <v>36</v>
      </c>
      <c r="B69" s="1575" t="s">
        <v>141</v>
      </c>
      <c r="C69" s="1575"/>
      <c r="D69" s="1575"/>
      <c r="E69" s="1576"/>
      <c r="F69" s="803" t="s">
        <v>142</v>
      </c>
      <c r="G69" s="876" t="str">
        <f t="shared" ref="G69:G80" si="6">IFERROR(IF($I69&lt;&gt;"-",G$17,"-"),"-")</f>
        <v>-</v>
      </c>
      <c r="H69" s="879">
        <v>0</v>
      </c>
      <c r="I69" s="883" t="str">
        <f>IFERROR(IF(ABS(VLOOKUP(F69,'Форма 2'!$G$8:$I$31,2,0))&gt;=$F$10,$D$4,IF(H69&lt;&gt;0,$D$4,"-")),"-")</f>
        <v>-</v>
      </c>
      <c r="J69" s="1569"/>
      <c r="K69" s="1570"/>
    </row>
    <row r="70" spans="1:11">
      <c r="A70" s="790">
        <v>37</v>
      </c>
      <c r="B70" s="1535" t="s">
        <v>143</v>
      </c>
      <c r="C70" s="1535"/>
      <c r="D70" s="1535"/>
      <c r="E70" s="1568"/>
      <c r="F70" s="804" t="s">
        <v>144</v>
      </c>
      <c r="G70" s="877" t="str">
        <f t="shared" si="6"/>
        <v>-</v>
      </c>
      <c r="H70" s="880">
        <v>0</v>
      </c>
      <c r="I70" s="874" t="str">
        <f>IFERROR(IF(ABS(VLOOKUP(F70,'Форма 2'!$G$8:$I$31,2,0))&gt;=$F$10,$D$4,IF(H70&lt;&gt;0,$D$4,"-")),"-")</f>
        <v>-</v>
      </c>
      <c r="J70" s="1569"/>
      <c r="K70" s="1570"/>
    </row>
    <row r="71" spans="1:11">
      <c r="A71" s="790">
        <v>38</v>
      </c>
      <c r="B71" s="1535" t="s">
        <v>35</v>
      </c>
      <c r="C71" s="1535"/>
      <c r="D71" s="1535"/>
      <c r="E71" s="1568"/>
      <c r="F71" s="804" t="s">
        <v>147</v>
      </c>
      <c r="G71" s="877" t="str">
        <f t="shared" si="6"/>
        <v>-</v>
      </c>
      <c r="H71" s="880">
        <v>0</v>
      </c>
      <c r="I71" s="874" t="str">
        <f>IFERROR(IF(ABS(VLOOKUP(F71,'Форма 2'!$G$8:$I$31,2,0))&gt;=$F$10,$D$4,IF(H71&lt;&gt;0,$D$4,"-")),"-")</f>
        <v>-</v>
      </c>
      <c r="J71" s="1569"/>
      <c r="K71" s="1570"/>
    </row>
    <row r="72" spans="1:11">
      <c r="A72" s="790">
        <v>39</v>
      </c>
      <c r="B72" s="1535" t="s">
        <v>701</v>
      </c>
      <c r="C72" s="1535"/>
      <c r="D72" s="1535"/>
      <c r="E72" s="1568"/>
      <c r="F72" s="804" t="s">
        <v>148</v>
      </c>
      <c r="G72" s="877" t="str">
        <f t="shared" si="6"/>
        <v>-</v>
      </c>
      <c r="H72" s="880">
        <v>0</v>
      </c>
      <c r="I72" s="874" t="str">
        <f>IFERROR(IF(ABS(VLOOKUP(F72,'Форма 2'!$G$8:$I$31,2,0))&gt;=$F$10,$D$4,IF(H72&lt;&gt;0,$D$4,"-")),"-")</f>
        <v>-</v>
      </c>
      <c r="J72" s="1569"/>
      <c r="K72" s="1570"/>
    </row>
    <row r="73" spans="1:11">
      <c r="A73" s="790">
        <v>40</v>
      </c>
      <c r="B73" s="1535" t="s">
        <v>37</v>
      </c>
      <c r="C73" s="1535"/>
      <c r="D73" s="1535"/>
      <c r="E73" s="1568"/>
      <c r="F73" s="805" t="s">
        <v>159</v>
      </c>
      <c r="G73" s="877" t="str">
        <f t="shared" si="6"/>
        <v>-</v>
      </c>
      <c r="H73" s="880">
        <v>0</v>
      </c>
      <c r="I73" s="874" t="str">
        <f>IFERROR(IF(ABS(VLOOKUP(F73,'Форма 2'!$G$8:$I$31,2,0))&gt;=$F$10,$D$4,IF(H73&lt;&gt;0,$D$4,"-")),"-")</f>
        <v>-</v>
      </c>
      <c r="J73" s="1569"/>
      <c r="K73" s="1570"/>
    </row>
    <row r="74" spans="1:11">
      <c r="A74" s="790">
        <v>41</v>
      </c>
      <c r="B74" s="1535" t="s">
        <v>38</v>
      </c>
      <c r="C74" s="1535"/>
      <c r="D74" s="1535"/>
      <c r="E74" s="1568"/>
      <c r="F74" s="804" t="s">
        <v>160</v>
      </c>
      <c r="G74" s="877" t="str">
        <f t="shared" si="6"/>
        <v>-</v>
      </c>
      <c r="H74" s="880">
        <v>0</v>
      </c>
      <c r="I74" s="874" t="str">
        <f>IFERROR(IF(ABS(VLOOKUP(F74,'Форма 2'!$G$8:$I$31,2,0))&gt;=$F$10,$D$4,IF(H74&lt;&gt;0,$D$4,"-")),"-")</f>
        <v>-</v>
      </c>
      <c r="J74" s="1569"/>
      <c r="K74" s="1570"/>
    </row>
    <row r="75" spans="1:11">
      <c r="A75" s="790">
        <v>42</v>
      </c>
      <c r="B75" s="1535" t="s">
        <v>52</v>
      </c>
      <c r="C75" s="1535"/>
      <c r="D75" s="1535"/>
      <c r="E75" s="1568"/>
      <c r="F75" s="805" t="s">
        <v>161</v>
      </c>
      <c r="G75" s="877" t="str">
        <f t="shared" si="6"/>
        <v>-</v>
      </c>
      <c r="H75" s="880">
        <v>0</v>
      </c>
      <c r="I75" s="874" t="str">
        <f>IFERROR(IF(ABS(VLOOKUP(F75,'Форма 2'!$G$8:$I$31,2,0))&gt;=$F$10,$D$4,IF(H75&lt;&gt;0,$D$4,"-")),"-")</f>
        <v>-</v>
      </c>
      <c r="J75" s="1569"/>
      <c r="K75" s="1570"/>
    </row>
    <row r="76" spans="1:11">
      <c r="A76" s="790">
        <v>43</v>
      </c>
      <c r="B76" s="1535" t="s">
        <v>114</v>
      </c>
      <c r="C76" s="1535"/>
      <c r="D76" s="1535"/>
      <c r="E76" s="1568"/>
      <c r="F76" s="805" t="s">
        <v>162</v>
      </c>
      <c r="G76" s="877" t="str">
        <f t="shared" si="6"/>
        <v>-</v>
      </c>
      <c r="H76" s="880">
        <v>0</v>
      </c>
      <c r="I76" s="874" t="str">
        <f>IFERROR(IF(ABS(VLOOKUP(F76,'Форма 2'!$G$8:$I$31,2,0))&gt;=$F$10,$D$4,IF(H76&lt;&gt;0,$D$4,"-")),"-")</f>
        <v>-</v>
      </c>
      <c r="J76" s="1569"/>
      <c r="K76" s="1570"/>
    </row>
    <row r="77" spans="1:11" ht="26.4" customHeight="1">
      <c r="A77" s="790">
        <v>44</v>
      </c>
      <c r="B77" s="1535" t="s">
        <v>40</v>
      </c>
      <c r="C77" s="1535"/>
      <c r="D77" s="1535"/>
      <c r="E77" s="1568"/>
      <c r="F77" s="804" t="s">
        <v>163</v>
      </c>
      <c r="G77" s="877" t="str">
        <f t="shared" si="6"/>
        <v>-</v>
      </c>
      <c r="H77" s="880">
        <v>0</v>
      </c>
      <c r="I77" s="874" t="str">
        <f>IFERROR(IF(ABS(VLOOKUP(F77,'Форма 2'!$G$8:$I$31,2,0))&gt;=$F$10,$D$4,IF(H77&lt;&gt;0,$D$4,"-")),"-")</f>
        <v>-</v>
      </c>
      <c r="J77" s="1569"/>
      <c r="K77" s="1570"/>
    </row>
    <row r="78" spans="1:11" ht="25.5" customHeight="1">
      <c r="A78" s="790">
        <v>45</v>
      </c>
      <c r="B78" s="1535" t="s">
        <v>617</v>
      </c>
      <c r="C78" s="1535"/>
      <c r="D78" s="1535"/>
      <c r="E78" s="1568"/>
      <c r="F78" s="805" t="s">
        <v>164</v>
      </c>
      <c r="G78" s="877" t="str">
        <f t="shared" si="6"/>
        <v>-</v>
      </c>
      <c r="H78" s="880">
        <v>0</v>
      </c>
      <c r="I78" s="874" t="str">
        <f>IFERROR(IF(ABS(VLOOKUP(F78,'Форма 2'!$G$8:$I$31,2,0))&gt;=$F$10,$D$4,IF(H78&lt;&gt;0,$D$4,"-")),"-")</f>
        <v>-</v>
      </c>
      <c r="J78" s="1569"/>
      <c r="K78" s="1570"/>
    </row>
    <row r="79" spans="1:11">
      <c r="A79" s="790">
        <v>46</v>
      </c>
      <c r="B79" s="1535" t="s">
        <v>153</v>
      </c>
      <c r="C79" s="1535"/>
      <c r="D79" s="1535"/>
      <c r="E79" s="1568"/>
      <c r="F79" s="804" t="s">
        <v>168</v>
      </c>
      <c r="G79" s="877" t="str">
        <f t="shared" si="6"/>
        <v>-</v>
      </c>
      <c r="H79" s="880">
        <v>0</v>
      </c>
      <c r="I79" s="874" t="str">
        <f>IFERROR(IF(ABS(VLOOKUP(F79,'Форма 2'!$G$8:$I$31,2,0))&gt;=$F$10,$D$4,IF(H79&lt;&gt;0,$D$4,"-")),"-")</f>
        <v>-</v>
      </c>
      <c r="J79" s="1537"/>
      <c r="K79" s="1538"/>
    </row>
    <row r="80" spans="1:11" ht="13.8" thickBot="1">
      <c r="A80" s="816">
        <v>47</v>
      </c>
      <c r="B80" s="1571" t="s">
        <v>618</v>
      </c>
      <c r="C80" s="1571"/>
      <c r="D80" s="1571"/>
      <c r="E80" s="1572"/>
      <c r="F80" s="806" t="s">
        <v>169</v>
      </c>
      <c r="G80" s="878" t="str">
        <f t="shared" si="6"/>
        <v>-</v>
      </c>
      <c r="H80" s="881">
        <v>0</v>
      </c>
      <c r="I80" s="886" t="str">
        <f>IFERROR(IF(ABS(VLOOKUP(F80,'Форма 2'!$G$8:$I$31,2,0))&gt;=$F$10,$D$4,IF(H80&lt;&gt;0,$D$4,"-")),"-")</f>
        <v>-</v>
      </c>
      <c r="J80" s="1580"/>
      <c r="K80" s="1581"/>
    </row>
    <row r="81" spans="1:13" ht="13.8" thickBot="1">
      <c r="A81" s="807"/>
      <c r="B81" s="807"/>
      <c r="C81" s="808"/>
      <c r="D81" s="808"/>
      <c r="E81" s="808"/>
      <c r="F81" s="808"/>
      <c r="G81" s="808"/>
      <c r="H81" s="808"/>
      <c r="I81" s="808"/>
      <c r="J81" s="809"/>
      <c r="K81" s="808"/>
      <c r="L81" s="810"/>
      <c r="M81" s="808"/>
    </row>
  </sheetData>
  <mergeCells count="132">
    <mergeCell ref="B78:E78"/>
    <mergeCell ref="J78:K78"/>
    <mergeCell ref="B79:E79"/>
    <mergeCell ref="J79:K79"/>
    <mergeCell ref="B80:E80"/>
    <mergeCell ref="J80:K80"/>
    <mergeCell ref="B75:E75"/>
    <mergeCell ref="J75:K75"/>
    <mergeCell ref="B76:E76"/>
    <mergeCell ref="J76:K76"/>
    <mergeCell ref="B77:E77"/>
    <mergeCell ref="J77:K77"/>
    <mergeCell ref="B70:E70"/>
    <mergeCell ref="J70:K70"/>
    <mergeCell ref="B71:E71"/>
    <mergeCell ref="J71:K71"/>
    <mergeCell ref="B67:E67"/>
    <mergeCell ref="J67:K67"/>
    <mergeCell ref="B69:E69"/>
    <mergeCell ref="J69:K69"/>
    <mergeCell ref="B74:E74"/>
    <mergeCell ref="J74:K74"/>
    <mergeCell ref="B72:E72"/>
    <mergeCell ref="J72:K72"/>
    <mergeCell ref="B73:E73"/>
    <mergeCell ref="J73:K73"/>
    <mergeCell ref="B64:E64"/>
    <mergeCell ref="J64:K64"/>
    <mergeCell ref="B65:E65"/>
    <mergeCell ref="J65:K65"/>
    <mergeCell ref="B66:E66"/>
    <mergeCell ref="J66:K66"/>
    <mergeCell ref="B61:E61"/>
    <mergeCell ref="J61:K61"/>
    <mergeCell ref="B63:E63"/>
    <mergeCell ref="J63:K63"/>
    <mergeCell ref="B59:E59"/>
    <mergeCell ref="J59:K59"/>
    <mergeCell ref="B60:E60"/>
    <mergeCell ref="J60:K60"/>
    <mergeCell ref="B54:E54"/>
    <mergeCell ref="J54:K54"/>
    <mergeCell ref="B55:E55"/>
    <mergeCell ref="J55:K55"/>
    <mergeCell ref="B56:E56"/>
    <mergeCell ref="J56:K56"/>
    <mergeCell ref="B52:E52"/>
    <mergeCell ref="J52:K52"/>
    <mergeCell ref="B53:E53"/>
    <mergeCell ref="J53:K53"/>
    <mergeCell ref="B47:E47"/>
    <mergeCell ref="J47:K47"/>
    <mergeCell ref="B48:E48"/>
    <mergeCell ref="J48:K48"/>
    <mergeCell ref="B58:E58"/>
    <mergeCell ref="J58:K58"/>
    <mergeCell ref="B46:E46"/>
    <mergeCell ref="J46:K46"/>
    <mergeCell ref="B43:E43"/>
    <mergeCell ref="J43:K43"/>
    <mergeCell ref="B44:E44"/>
    <mergeCell ref="J44:K44"/>
    <mergeCell ref="B45:E45"/>
    <mergeCell ref="J45:K45"/>
    <mergeCell ref="B51:E51"/>
    <mergeCell ref="J51:K51"/>
    <mergeCell ref="B39:E39"/>
    <mergeCell ref="J39:K39"/>
    <mergeCell ref="B40:E40"/>
    <mergeCell ref="J40:K40"/>
    <mergeCell ref="B41:E41"/>
    <mergeCell ref="J41:K41"/>
    <mergeCell ref="B36:E36"/>
    <mergeCell ref="J36:K36"/>
    <mergeCell ref="B37:E37"/>
    <mergeCell ref="J37:K37"/>
    <mergeCell ref="B38:E38"/>
    <mergeCell ref="J38:K38"/>
    <mergeCell ref="B35:E35"/>
    <mergeCell ref="J35:K35"/>
    <mergeCell ref="B28:E28"/>
    <mergeCell ref="J28:K28"/>
    <mergeCell ref="B29:E29"/>
    <mergeCell ref="J29:K29"/>
    <mergeCell ref="B30:K30"/>
    <mergeCell ref="B31:K31"/>
    <mergeCell ref="B32:K32"/>
    <mergeCell ref="B10:E10"/>
    <mergeCell ref="B11:E11"/>
    <mergeCell ref="B16:E16"/>
    <mergeCell ref="J16:K16"/>
    <mergeCell ref="F9:H9"/>
    <mergeCell ref="F10:H10"/>
    <mergeCell ref="B33:E33"/>
    <mergeCell ref="J33:K33"/>
    <mergeCell ref="B34:E34"/>
    <mergeCell ref="J34:K34"/>
    <mergeCell ref="B18:E18"/>
    <mergeCell ref="B19:E19"/>
    <mergeCell ref="B20:E20"/>
    <mergeCell ref="B21:E21"/>
    <mergeCell ref="B22:E22"/>
    <mergeCell ref="B23:E23"/>
    <mergeCell ref="B24:E24"/>
    <mergeCell ref="B25:E25"/>
    <mergeCell ref="G17:G25"/>
    <mergeCell ref="H17:H25"/>
    <mergeCell ref="I17:I25"/>
    <mergeCell ref="B42:K42"/>
    <mergeCell ref="B49:K49"/>
    <mergeCell ref="B50:K50"/>
    <mergeCell ref="B57:K57"/>
    <mergeCell ref="B62:K62"/>
    <mergeCell ref="B68:K68"/>
    <mergeCell ref="A1:A2"/>
    <mergeCell ref="B1:F2"/>
    <mergeCell ref="B3:C3"/>
    <mergeCell ref="D3:F3"/>
    <mergeCell ref="G3:H3"/>
    <mergeCell ref="A4:A5"/>
    <mergeCell ref="B4:C5"/>
    <mergeCell ref="D4:F4"/>
    <mergeCell ref="G4:H4"/>
    <mergeCell ref="D5:E5"/>
    <mergeCell ref="B17:E17"/>
    <mergeCell ref="J17:K17"/>
    <mergeCell ref="B26:E26"/>
    <mergeCell ref="J26:K26"/>
    <mergeCell ref="B27:E27"/>
    <mergeCell ref="J27:K27"/>
    <mergeCell ref="F11:H11"/>
    <mergeCell ref="B9:E9"/>
  </mergeCells>
  <conditionalFormatting sqref="J69:K80">
    <cfRule type="containsText" dxfId="0" priority="1" operator="containsText" text="Неверный выбор базового показателя">
      <formula>NOT(ISERROR(SEARCH("Неверный выбор базового показателя",J69)))</formula>
    </cfRule>
  </conditionalFormatting>
  <pageMargins left="0.7" right="0.7" top="0.75" bottom="0.75" header="0.3" footer="0.3"/>
  <pageSetup paperSize="9" scale="6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D17"/>
  <sheetViews>
    <sheetView zoomScale="80" zoomScaleNormal="80" workbookViewId="0">
      <selection activeCell="E16" sqref="E16"/>
    </sheetView>
  </sheetViews>
  <sheetFormatPr defaultColWidth="11.44140625" defaultRowHeight="14.4"/>
  <cols>
    <col min="1" max="1" width="23.5546875" style="207" customWidth="1"/>
    <col min="2" max="2" width="95.88671875" style="207" customWidth="1"/>
    <col min="3" max="16384" width="11.44140625" style="207"/>
  </cols>
  <sheetData>
    <row r="1" spans="1:4">
      <c r="A1" s="224" t="s">
        <v>124</v>
      </c>
      <c r="B1" s="225"/>
      <c r="C1" s="708" t="s">
        <v>540</v>
      </c>
    </row>
    <row r="2" spans="1:4">
      <c r="A2" s="224"/>
      <c r="B2" s="224" t="s">
        <v>131</v>
      </c>
    </row>
    <row r="3" spans="1:4" ht="12" customHeight="1"/>
    <row r="4" spans="1:4" ht="15" customHeight="1">
      <c r="A4" s="226" t="s">
        <v>125</v>
      </c>
      <c r="B4" s="227" t="s">
        <v>126</v>
      </c>
    </row>
    <row r="5" spans="1:4" ht="15" customHeight="1"/>
    <row r="6" spans="1:4" s="229" customFormat="1" ht="15" customHeight="1">
      <c r="A6" s="228" t="s">
        <v>127</v>
      </c>
      <c r="B6" s="228" t="s">
        <v>128</v>
      </c>
    </row>
    <row r="7" spans="1:4" s="229" customFormat="1" ht="18.75" customHeight="1">
      <c r="A7" s="230" t="s">
        <v>129</v>
      </c>
      <c r="B7" s="231" t="s">
        <v>130</v>
      </c>
      <c r="D7" s="232"/>
    </row>
    <row r="8" spans="1:4" s="234" customFormat="1" ht="78" customHeight="1">
      <c r="A8" s="230" t="s">
        <v>686</v>
      </c>
      <c r="B8" s="233" t="s">
        <v>687</v>
      </c>
    </row>
    <row r="9" spans="1:4" s="234" customFormat="1" ht="81" customHeight="1">
      <c r="A9" s="230" t="s">
        <v>685</v>
      </c>
      <c r="B9" s="233" t="s">
        <v>688</v>
      </c>
    </row>
    <row r="10" spans="1:4" s="234" customFormat="1" ht="66.75" customHeight="1">
      <c r="A10" s="230" t="s">
        <v>533</v>
      </c>
      <c r="B10" s="233" t="s">
        <v>530</v>
      </c>
    </row>
    <row r="11" spans="1:4" s="234" customFormat="1" ht="66.75" customHeight="1">
      <c r="A11" s="230" t="s">
        <v>531</v>
      </c>
      <c r="B11" s="233" t="s">
        <v>532</v>
      </c>
    </row>
    <row r="12" spans="1:4" s="234" customFormat="1" ht="66.75" customHeight="1">
      <c r="A12" s="230" t="s">
        <v>534</v>
      </c>
      <c r="B12" s="233" t="s">
        <v>535</v>
      </c>
    </row>
    <row r="13" spans="1:4" ht="93.75" customHeight="1">
      <c r="A13" s="235" t="s">
        <v>536</v>
      </c>
      <c r="B13" s="233" t="s">
        <v>689</v>
      </c>
    </row>
    <row r="14" spans="1:4" ht="100.5" customHeight="1">
      <c r="A14" s="235" t="s">
        <v>537</v>
      </c>
      <c r="B14" s="233" t="s">
        <v>690</v>
      </c>
    </row>
    <row r="15" spans="1:4" ht="99" customHeight="1">
      <c r="A15" s="235" t="s">
        <v>538</v>
      </c>
      <c r="B15" s="233" t="s">
        <v>691</v>
      </c>
    </row>
    <row r="16" spans="1:4" ht="99" customHeight="1">
      <c r="A16" s="235" t="s">
        <v>539</v>
      </c>
      <c r="B16" s="233" t="s">
        <v>692</v>
      </c>
    </row>
    <row r="17" spans="1:2" ht="140.25" customHeight="1">
      <c r="A17" s="550" t="s">
        <v>508</v>
      </c>
      <c r="B17" s="233" t="s">
        <v>693</v>
      </c>
    </row>
  </sheetData>
  <phoneticPr fontId="63" type="noConversion"/>
  <pageMargins left="0.75" right="0.75" top="1" bottom="1" header="0.5" footer="0.5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6" tint="0.39997558519241921"/>
    <pageSetUpPr fitToPage="1"/>
  </sheetPr>
  <dimension ref="A1:J56"/>
  <sheetViews>
    <sheetView zoomScale="80" zoomScaleNormal="80" workbookViewId="0">
      <selection activeCell="H2" sqref="H2"/>
    </sheetView>
  </sheetViews>
  <sheetFormatPr defaultColWidth="9.109375" defaultRowHeight="14.4"/>
  <cols>
    <col min="1" max="1" width="37" style="634" customWidth="1"/>
    <col min="2" max="2" width="15.109375" style="630" customWidth="1"/>
    <col min="3" max="3" width="13.44140625" style="572" customWidth="1"/>
    <col min="4" max="4" width="14.5546875" style="572" customWidth="1"/>
    <col min="5" max="5" width="13.5546875" style="630" customWidth="1"/>
    <col min="6" max="6" width="14.109375" style="630" customWidth="1"/>
    <col min="7" max="7" width="17.44140625" style="572" customWidth="1"/>
    <col min="8" max="8" width="14" style="631" customWidth="1"/>
    <col min="9" max="9" width="16.88671875" style="632" customWidth="1"/>
    <col min="10" max="10" width="30.5546875" style="572" customWidth="1"/>
    <col min="11" max="16384" width="9.109375" style="572"/>
  </cols>
  <sheetData>
    <row r="1" spans="1:10" s="551" customFormat="1" ht="15.75" customHeight="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  <c r="I1" s="553"/>
    </row>
    <row r="2" spans="1:10" s="551" customFormat="1" ht="15.75" customHeight="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  <c r="I2" s="554"/>
    </row>
    <row r="3" spans="1:10" s="551" customFormat="1" ht="15.75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  <c r="I3" s="554"/>
    </row>
    <row r="4" spans="1:10" s="551" customFormat="1" ht="15.75" customHeight="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  <c r="I4" s="554"/>
    </row>
    <row r="5" spans="1:10" s="551" customFormat="1" ht="15.75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  <c r="I5" s="554"/>
    </row>
    <row r="6" spans="1:10" s="551" customFormat="1">
      <c r="A6" s="552"/>
      <c r="B6" s="556"/>
      <c r="C6" s="557"/>
      <c r="D6" s="558"/>
      <c r="E6" s="1062"/>
      <c r="F6" s="1062"/>
      <c r="G6" s="559"/>
      <c r="H6" s="555"/>
      <c r="I6" s="558"/>
    </row>
    <row r="7" spans="1:10" s="560" customFormat="1" ht="18" customHeight="1">
      <c r="A7" s="1063" t="s">
        <v>111</v>
      </c>
      <c r="B7" s="1063"/>
      <c r="C7" s="1063"/>
      <c r="D7" s="1063"/>
      <c r="E7" s="1063"/>
      <c r="F7" s="1063"/>
      <c r="G7" s="1063"/>
      <c r="H7" s="1063"/>
      <c r="I7" s="1063"/>
    </row>
    <row r="8" spans="1:10" s="568" customFormat="1">
      <c r="A8" s="561"/>
      <c r="B8" s="562"/>
      <c r="C8" s="563"/>
      <c r="D8" s="564"/>
      <c r="E8" s="565"/>
      <c r="F8" s="566"/>
      <c r="G8" s="567"/>
      <c r="H8" s="565"/>
      <c r="I8" s="567"/>
    </row>
    <row r="9" spans="1:10" s="569" customFormat="1">
      <c r="B9" s="562"/>
      <c r="C9" s="563"/>
      <c r="D9" s="564"/>
      <c r="E9" s="565"/>
      <c r="F9" s="566"/>
      <c r="G9" s="567"/>
      <c r="H9" s="565"/>
      <c r="I9" s="567"/>
    </row>
    <row r="10" spans="1:10" s="569" customFormat="1" ht="15" thickBot="1">
      <c r="A10" s="562"/>
      <c r="B10" s="562"/>
      <c r="C10" s="563"/>
      <c r="D10" s="564"/>
      <c r="E10" s="565"/>
      <c r="F10" s="566"/>
      <c r="G10" s="567"/>
      <c r="H10" s="565"/>
      <c r="I10" s="567"/>
    </row>
    <row r="11" spans="1:10">
      <c r="A11" s="1070" t="s">
        <v>64</v>
      </c>
      <c r="B11" s="1072" t="s">
        <v>446</v>
      </c>
      <c r="C11" s="1074" t="s">
        <v>66</v>
      </c>
      <c r="D11" s="1076" t="s">
        <v>67</v>
      </c>
      <c r="E11" s="1064" t="s">
        <v>65</v>
      </c>
      <c r="F11" s="1066" t="s">
        <v>66</v>
      </c>
      <c r="G11" s="1068" t="s">
        <v>67</v>
      </c>
      <c r="H11" s="570" t="s">
        <v>68</v>
      </c>
      <c r="I11" s="571"/>
      <c r="J11" s="1060" t="s">
        <v>115</v>
      </c>
    </row>
    <row r="12" spans="1:10" ht="40.5" customHeight="1" thickBot="1">
      <c r="A12" s="1071"/>
      <c r="B12" s="1073"/>
      <c r="C12" s="1075"/>
      <c r="D12" s="1077"/>
      <c r="E12" s="1065"/>
      <c r="F12" s="1067"/>
      <c r="G12" s="1069"/>
      <c r="H12" s="573" t="s">
        <v>69</v>
      </c>
      <c r="I12" s="574" t="s">
        <v>70</v>
      </c>
      <c r="J12" s="1061"/>
    </row>
    <row r="13" spans="1:10">
      <c r="A13" s="575"/>
      <c r="B13" s="576" t="s">
        <v>71</v>
      </c>
      <c r="C13" s="577"/>
      <c r="D13" s="578"/>
      <c r="E13" s="579" t="s">
        <v>72</v>
      </c>
      <c r="F13" s="580"/>
      <c r="G13" s="581"/>
      <c r="H13" s="582"/>
      <c r="I13" s="583"/>
      <c r="J13" s="584"/>
    </row>
    <row r="14" spans="1:10" ht="28.8">
      <c r="A14" s="585" t="s">
        <v>393</v>
      </c>
      <c r="B14" s="586" t="s">
        <v>167</v>
      </c>
      <c r="C14" s="587">
        <v>3</v>
      </c>
      <c r="D14" s="588">
        <f>'Форма 2'!H23</f>
        <v>0</v>
      </c>
      <c r="E14" s="589" t="s">
        <v>529</v>
      </c>
      <c r="F14" s="586" t="s">
        <v>409</v>
      </c>
      <c r="G14" s="590">
        <f>'Форма 1'!H17-'Форма 1'!I17</f>
        <v>0</v>
      </c>
      <c r="H14" s="591">
        <f>G14-D14</f>
        <v>0</v>
      </c>
      <c r="I14" s="592" t="str">
        <f t="shared" ref="I14:I20" si="0">IF(OR(D14="",D14=0),"",H14/D14)</f>
        <v/>
      </c>
      <c r="J14" s="593"/>
    </row>
    <row r="15" spans="1:10" ht="28.8">
      <c r="A15" s="585" t="s">
        <v>396</v>
      </c>
      <c r="B15" s="586" t="s">
        <v>166</v>
      </c>
      <c r="C15" s="587">
        <v>3</v>
      </c>
      <c r="D15" s="588">
        <f>-'Форма 2'!H22</f>
        <v>0</v>
      </c>
      <c r="E15" s="589" t="s">
        <v>397</v>
      </c>
      <c r="F15" s="586" t="s">
        <v>409</v>
      </c>
      <c r="G15" s="590">
        <f>'Форма 1'!H40-'Форма 1'!I40</f>
        <v>0</v>
      </c>
      <c r="H15" s="591">
        <f>G15-D15</f>
        <v>0</v>
      </c>
      <c r="I15" s="592" t="str">
        <f t="shared" si="0"/>
        <v/>
      </c>
      <c r="J15" s="593"/>
    </row>
    <row r="16" spans="1:10" ht="15" thickBot="1">
      <c r="A16" s="594" t="s">
        <v>399</v>
      </c>
      <c r="B16" s="595" t="s">
        <v>169</v>
      </c>
      <c r="C16" s="596">
        <v>3</v>
      </c>
      <c r="D16" s="597">
        <f>'Форма 2'!H25</f>
        <v>0</v>
      </c>
      <c r="E16" s="598" t="s">
        <v>398</v>
      </c>
      <c r="F16" s="595" t="s">
        <v>437</v>
      </c>
      <c r="G16" s="599">
        <f>'Форма 1'!H36-'Форма 1'!I36</f>
        <v>0</v>
      </c>
      <c r="H16" s="600">
        <f>G16-D16</f>
        <v>0</v>
      </c>
      <c r="I16" s="601" t="str">
        <f t="shared" si="0"/>
        <v/>
      </c>
      <c r="J16" s="602"/>
    </row>
    <row r="17" spans="1:10">
      <c r="A17" s="603"/>
      <c r="B17" s="576" t="s">
        <v>73</v>
      </c>
      <c r="C17" s="577"/>
      <c r="D17" s="604"/>
      <c r="E17" s="579" t="s">
        <v>72</v>
      </c>
      <c r="F17" s="580"/>
      <c r="G17" s="605"/>
      <c r="H17" s="582"/>
      <c r="I17" s="583" t="str">
        <f t="shared" si="0"/>
        <v/>
      </c>
      <c r="J17" s="584"/>
    </row>
    <row r="18" spans="1:10">
      <c r="A18" s="585" t="s">
        <v>74</v>
      </c>
      <c r="B18" s="586" t="s">
        <v>207</v>
      </c>
      <c r="C18" s="587">
        <v>3</v>
      </c>
      <c r="D18" s="588">
        <f>'Форма 3'!G32</f>
        <v>0</v>
      </c>
      <c r="E18" s="589" t="s">
        <v>400</v>
      </c>
      <c r="F18" s="586" t="s">
        <v>405</v>
      </c>
      <c r="G18" s="590">
        <f>'Форма 1'!I31</f>
        <v>0</v>
      </c>
      <c r="H18" s="591">
        <f t="shared" ref="H18:H24" si="1">G18-D18</f>
        <v>0</v>
      </c>
      <c r="I18" s="592" t="str">
        <f t="shared" si="0"/>
        <v/>
      </c>
      <c r="J18" s="593"/>
    </row>
    <row r="19" spans="1:10" ht="28.8">
      <c r="A19" s="585" t="s">
        <v>19</v>
      </c>
      <c r="B19" s="586" t="s">
        <v>207</v>
      </c>
      <c r="C19" s="587">
        <v>4</v>
      </c>
      <c r="D19" s="588">
        <f>'Форма 3'!H32</f>
        <v>0</v>
      </c>
      <c r="E19" s="589" t="s">
        <v>402</v>
      </c>
      <c r="F19" s="586" t="s">
        <v>405</v>
      </c>
      <c r="G19" s="590">
        <f>'Форма 1'!I32</f>
        <v>0</v>
      </c>
      <c r="H19" s="591">
        <f t="shared" si="1"/>
        <v>0</v>
      </c>
      <c r="I19" s="592" t="str">
        <f t="shared" si="0"/>
        <v/>
      </c>
      <c r="J19" s="593"/>
    </row>
    <row r="20" spans="1:10">
      <c r="A20" s="585" t="s">
        <v>75</v>
      </c>
      <c r="B20" s="586" t="s">
        <v>207</v>
      </c>
      <c r="C20" s="587">
        <v>5</v>
      </c>
      <c r="D20" s="588">
        <f>'Форма 3'!I32</f>
        <v>0</v>
      </c>
      <c r="E20" s="589" t="s">
        <v>403</v>
      </c>
      <c r="F20" s="586" t="s">
        <v>405</v>
      </c>
      <c r="G20" s="590">
        <f>'Форма 1'!I34+'Форма 1'!I33</f>
        <v>0</v>
      </c>
      <c r="H20" s="591">
        <f t="shared" si="1"/>
        <v>0</v>
      </c>
      <c r="I20" s="592" t="str">
        <f t="shared" si="0"/>
        <v/>
      </c>
      <c r="J20" s="593"/>
    </row>
    <row r="21" spans="1:10">
      <c r="A21" s="585" t="s">
        <v>264</v>
      </c>
      <c r="B21" s="586" t="s">
        <v>433</v>
      </c>
      <c r="C21" s="587">
        <v>5</v>
      </c>
      <c r="D21" s="588">
        <f>'Форма 3'!I38+'Форма 3'!I46</f>
        <v>0</v>
      </c>
      <c r="E21" s="589" t="s">
        <v>434</v>
      </c>
      <c r="F21" s="586" t="s">
        <v>423</v>
      </c>
      <c r="G21" s="590">
        <f>'Форма 1'!H33-'Форма 1'!I33</f>
        <v>0</v>
      </c>
      <c r="H21" s="591">
        <f t="shared" si="1"/>
        <v>0</v>
      </c>
      <c r="I21" s="592"/>
      <c r="J21" s="593"/>
    </row>
    <row r="22" spans="1:10">
      <c r="A22" s="585" t="s">
        <v>76</v>
      </c>
      <c r="B22" s="586" t="s">
        <v>207</v>
      </c>
      <c r="C22" s="587">
        <v>6</v>
      </c>
      <c r="D22" s="588">
        <f>'Форма 3'!J32</f>
        <v>0</v>
      </c>
      <c r="E22" s="589" t="s">
        <v>387</v>
      </c>
      <c r="F22" s="586" t="s">
        <v>405</v>
      </c>
      <c r="G22" s="590">
        <f>'Форма 1'!I35</f>
        <v>0</v>
      </c>
      <c r="H22" s="591">
        <f t="shared" si="1"/>
        <v>0</v>
      </c>
      <c r="I22" s="592" t="str">
        <f t="shared" ref="I22:I52" si="2">IF(OR(D22="",D22=0),"",H22/D22)</f>
        <v/>
      </c>
      <c r="J22" s="593"/>
    </row>
    <row r="23" spans="1:10" ht="28.8">
      <c r="A23" s="606" t="s">
        <v>77</v>
      </c>
      <c r="B23" s="586" t="s">
        <v>207</v>
      </c>
      <c r="C23" s="587">
        <v>7</v>
      </c>
      <c r="D23" s="588">
        <f>'Форма 3'!K32</f>
        <v>0</v>
      </c>
      <c r="E23" s="589" t="s">
        <v>398</v>
      </c>
      <c r="F23" s="586" t="s">
        <v>405</v>
      </c>
      <c r="G23" s="590">
        <f>'Форма 1'!I36</f>
        <v>0</v>
      </c>
      <c r="H23" s="591">
        <f t="shared" si="1"/>
        <v>0</v>
      </c>
      <c r="I23" s="592" t="str">
        <f t="shared" si="2"/>
        <v/>
      </c>
      <c r="J23" s="593"/>
    </row>
    <row r="24" spans="1:10">
      <c r="A24" s="585" t="s">
        <v>78</v>
      </c>
      <c r="B24" s="586" t="s">
        <v>220</v>
      </c>
      <c r="C24" s="587">
        <v>3</v>
      </c>
      <c r="D24" s="588">
        <f>'Форма 3'!G54</f>
        <v>0</v>
      </c>
      <c r="E24" s="589" t="s">
        <v>400</v>
      </c>
      <c r="F24" s="586" t="s">
        <v>428</v>
      </c>
      <c r="G24" s="590">
        <f>'Форма 1'!H31</f>
        <v>0</v>
      </c>
      <c r="H24" s="591">
        <f t="shared" si="1"/>
        <v>0</v>
      </c>
      <c r="I24" s="592" t="str">
        <f t="shared" si="2"/>
        <v/>
      </c>
      <c r="J24" s="593"/>
    </row>
    <row r="25" spans="1:10" ht="28.8">
      <c r="A25" s="585" t="s">
        <v>19</v>
      </c>
      <c r="B25" s="586" t="s">
        <v>220</v>
      </c>
      <c r="C25" s="587">
        <v>4</v>
      </c>
      <c r="D25" s="588">
        <f>'Форма 3'!H54</f>
        <v>0</v>
      </c>
      <c r="E25" s="589" t="s">
        <v>402</v>
      </c>
      <c r="F25" s="586" t="s">
        <v>428</v>
      </c>
      <c r="G25" s="590">
        <f>'Форма 1'!H32</f>
        <v>0</v>
      </c>
      <c r="H25" s="591"/>
      <c r="I25" s="592" t="str">
        <f t="shared" si="2"/>
        <v/>
      </c>
      <c r="J25" s="593"/>
    </row>
    <row r="26" spans="1:10">
      <c r="A26" s="585" t="s">
        <v>79</v>
      </c>
      <c r="B26" s="586" t="s">
        <v>220</v>
      </c>
      <c r="C26" s="587">
        <v>5</v>
      </c>
      <c r="D26" s="588">
        <f>'Форма 3'!I54</f>
        <v>0</v>
      </c>
      <c r="E26" s="589" t="s">
        <v>404</v>
      </c>
      <c r="F26" s="586" t="s">
        <v>428</v>
      </c>
      <c r="G26" s="590">
        <f>'Форма 1'!H33+'Форма 1'!H34</f>
        <v>0</v>
      </c>
      <c r="H26" s="591">
        <f>G26-D26</f>
        <v>0</v>
      </c>
      <c r="I26" s="592" t="str">
        <f t="shared" si="2"/>
        <v/>
      </c>
      <c r="J26" s="593"/>
    </row>
    <row r="27" spans="1:10">
      <c r="A27" s="585" t="s">
        <v>80</v>
      </c>
      <c r="B27" s="586" t="s">
        <v>220</v>
      </c>
      <c r="C27" s="587">
        <v>6</v>
      </c>
      <c r="D27" s="588">
        <f>'Форма 3'!J54</f>
        <v>0</v>
      </c>
      <c r="E27" s="589" t="s">
        <v>398</v>
      </c>
      <c r="F27" s="586" t="s">
        <v>428</v>
      </c>
      <c r="G27" s="590">
        <f>'Форма 1'!H35</f>
        <v>0</v>
      </c>
      <c r="H27" s="591">
        <f>G27-D27</f>
        <v>0</v>
      </c>
      <c r="I27" s="592" t="str">
        <f t="shared" si="2"/>
        <v/>
      </c>
      <c r="J27" s="593"/>
    </row>
    <row r="28" spans="1:10" ht="29.4" thickBot="1">
      <c r="A28" s="607" t="s">
        <v>81</v>
      </c>
      <c r="B28" s="595" t="s">
        <v>220</v>
      </c>
      <c r="C28" s="596">
        <v>7</v>
      </c>
      <c r="D28" s="597">
        <f>'Форма 3'!K54</f>
        <v>0</v>
      </c>
      <c r="E28" s="598" t="s">
        <v>50</v>
      </c>
      <c r="F28" s="595" t="s">
        <v>428</v>
      </c>
      <c r="G28" s="599">
        <f>'Форма 1'!H36</f>
        <v>0</v>
      </c>
      <c r="H28" s="600">
        <f>G28-D28</f>
        <v>0</v>
      </c>
      <c r="I28" s="608" t="str">
        <f t="shared" si="2"/>
        <v/>
      </c>
      <c r="J28" s="602"/>
    </row>
    <row r="29" spans="1:10">
      <c r="A29" s="603"/>
      <c r="B29" s="576" t="s">
        <v>82</v>
      </c>
      <c r="C29" s="577"/>
      <c r="D29" s="609"/>
      <c r="E29" s="579" t="s">
        <v>72</v>
      </c>
      <c r="F29" s="580"/>
      <c r="G29" s="605"/>
      <c r="H29" s="582"/>
      <c r="I29" s="610" t="str">
        <f t="shared" si="2"/>
        <v/>
      </c>
      <c r="J29" s="584"/>
    </row>
    <row r="30" spans="1:10" ht="43.2">
      <c r="A30" s="611" t="s">
        <v>503</v>
      </c>
      <c r="B30" s="586" t="s">
        <v>406</v>
      </c>
      <c r="C30" s="587">
        <v>3</v>
      </c>
      <c r="D30" s="588">
        <f>'Форма 4'!G57</f>
        <v>0</v>
      </c>
      <c r="E30" s="612" t="s">
        <v>408</v>
      </c>
      <c r="F30" s="586" t="s">
        <v>405</v>
      </c>
      <c r="G30" s="613">
        <f>'Форма 1'!I25</f>
        <v>0</v>
      </c>
      <c r="H30" s="591">
        <f>G30-D30</f>
        <v>0</v>
      </c>
      <c r="I30" s="592" t="str">
        <f t="shared" si="2"/>
        <v/>
      </c>
      <c r="J30" s="593"/>
    </row>
    <row r="31" spans="1:10" ht="43.8" thickBot="1">
      <c r="A31" s="614" t="s">
        <v>506</v>
      </c>
      <c r="B31" s="595" t="s">
        <v>407</v>
      </c>
      <c r="C31" s="596">
        <v>3</v>
      </c>
      <c r="D31" s="597">
        <f>'Форма 4'!G59</f>
        <v>0</v>
      </c>
      <c r="E31" s="615" t="s">
        <v>408</v>
      </c>
      <c r="F31" s="595" t="s">
        <v>428</v>
      </c>
      <c r="G31" s="616">
        <f>'Форма 1'!H25</f>
        <v>0</v>
      </c>
      <c r="H31" s="600">
        <f>G31-D31</f>
        <v>0</v>
      </c>
      <c r="I31" s="601" t="str">
        <f t="shared" si="2"/>
        <v/>
      </c>
      <c r="J31" s="602"/>
    </row>
    <row r="32" spans="1:10">
      <c r="A32" s="603"/>
      <c r="B32" s="576" t="s">
        <v>83</v>
      </c>
      <c r="C32" s="577"/>
      <c r="D32" s="609"/>
      <c r="E32" s="579" t="s">
        <v>72</v>
      </c>
      <c r="F32" s="580"/>
      <c r="G32" s="605"/>
      <c r="H32" s="582"/>
      <c r="I32" s="583" t="str">
        <f t="shared" si="2"/>
        <v/>
      </c>
      <c r="J32" s="584"/>
    </row>
    <row r="33" spans="1:10" ht="28.8">
      <c r="A33" s="617" t="s">
        <v>509</v>
      </c>
      <c r="B33" s="618" t="s">
        <v>412</v>
      </c>
      <c r="C33" s="586" t="s">
        <v>409</v>
      </c>
      <c r="D33" s="619">
        <f>Пояснения!G11+Пояснения!H11</f>
        <v>0</v>
      </c>
      <c r="E33" s="589" t="s">
        <v>411</v>
      </c>
      <c r="F33" s="586" t="s">
        <v>405</v>
      </c>
      <c r="G33" s="613">
        <f>'Форма 1'!I10</f>
        <v>0</v>
      </c>
      <c r="H33" s="591">
        <f t="shared" ref="H33:H52" si="3">G33-D33</f>
        <v>0</v>
      </c>
      <c r="I33" s="592" t="str">
        <f t="shared" si="2"/>
        <v/>
      </c>
      <c r="J33" s="593"/>
    </row>
    <row r="34" spans="1:10" ht="28.8">
      <c r="A34" s="585" t="s">
        <v>510</v>
      </c>
      <c r="B34" s="618" t="s">
        <v>412</v>
      </c>
      <c r="C34" s="586" t="s">
        <v>410</v>
      </c>
      <c r="D34" s="619">
        <f>Пояснения!P11+Пояснения!Q11</f>
        <v>0</v>
      </c>
      <c r="E34" s="589" t="s">
        <v>411</v>
      </c>
      <c r="F34" s="586" t="s">
        <v>428</v>
      </c>
      <c r="G34" s="613">
        <f>'Форма 1'!H10</f>
        <v>0</v>
      </c>
      <c r="H34" s="591">
        <f t="shared" si="3"/>
        <v>0</v>
      </c>
      <c r="I34" s="592" t="str">
        <f t="shared" si="2"/>
        <v/>
      </c>
      <c r="J34" s="593"/>
    </row>
    <row r="35" spans="1:10" ht="28.8">
      <c r="A35" s="585" t="s">
        <v>511</v>
      </c>
      <c r="B35" s="618" t="s">
        <v>413</v>
      </c>
      <c r="C35" s="586" t="s">
        <v>409</v>
      </c>
      <c r="D35" s="619">
        <f>Пояснения!G46+Пояснения!H46</f>
        <v>0</v>
      </c>
      <c r="E35" s="589" t="s">
        <v>414</v>
      </c>
      <c r="F35" s="586" t="s">
        <v>405</v>
      </c>
      <c r="G35" s="613">
        <f>'Форма 1'!I11</f>
        <v>0</v>
      </c>
      <c r="H35" s="591">
        <f t="shared" si="3"/>
        <v>0</v>
      </c>
      <c r="I35" s="592" t="str">
        <f t="shared" si="2"/>
        <v/>
      </c>
      <c r="J35" s="593"/>
    </row>
    <row r="36" spans="1:10" ht="28.8">
      <c r="A36" s="585" t="s">
        <v>512</v>
      </c>
      <c r="B36" s="618" t="s">
        <v>413</v>
      </c>
      <c r="C36" s="586" t="s">
        <v>450</v>
      </c>
      <c r="D36" s="619">
        <f>Пояснения!M46+Пояснения!N46</f>
        <v>0</v>
      </c>
      <c r="E36" s="589" t="s">
        <v>414</v>
      </c>
      <c r="F36" s="586" t="s">
        <v>428</v>
      </c>
      <c r="G36" s="613">
        <f>'Форма 1'!H11</f>
        <v>0</v>
      </c>
      <c r="H36" s="591">
        <f t="shared" si="3"/>
        <v>0</v>
      </c>
      <c r="I36" s="592" t="str">
        <f t="shared" si="2"/>
        <v/>
      </c>
      <c r="J36" s="593"/>
    </row>
    <row r="37" spans="1:10" ht="28.8">
      <c r="A37" s="617" t="s">
        <v>513</v>
      </c>
      <c r="B37" s="618" t="s">
        <v>415</v>
      </c>
      <c r="C37" s="586" t="s">
        <v>409</v>
      </c>
      <c r="D37" s="619">
        <f>Пояснения!G84+Пояснения!H84</f>
        <v>0</v>
      </c>
      <c r="E37" s="589" t="s">
        <v>420</v>
      </c>
      <c r="F37" s="586" t="s">
        <v>405</v>
      </c>
      <c r="G37" s="613">
        <f>'Форма 1'!I14</f>
        <v>0</v>
      </c>
      <c r="H37" s="591">
        <f t="shared" si="3"/>
        <v>0</v>
      </c>
      <c r="I37" s="592" t="str">
        <f t="shared" si="2"/>
        <v/>
      </c>
      <c r="J37" s="593"/>
    </row>
    <row r="38" spans="1:10" ht="28.8">
      <c r="A38" s="585" t="s">
        <v>514</v>
      </c>
      <c r="B38" s="618" t="s">
        <v>415</v>
      </c>
      <c r="C38" s="586" t="s">
        <v>416</v>
      </c>
      <c r="D38" s="619">
        <f>Пояснения!O84+Пояснения!P84</f>
        <v>0</v>
      </c>
      <c r="E38" s="589" t="s">
        <v>420</v>
      </c>
      <c r="F38" s="586" t="s">
        <v>428</v>
      </c>
      <c r="G38" s="613">
        <f>'Форма 1'!H14</f>
        <v>0</v>
      </c>
      <c r="H38" s="591">
        <f t="shared" si="3"/>
        <v>0</v>
      </c>
      <c r="I38" s="592" t="str">
        <f t="shared" si="2"/>
        <v/>
      </c>
      <c r="J38" s="593"/>
    </row>
    <row r="39" spans="1:10" ht="43.2">
      <c r="A39" s="585" t="s">
        <v>515</v>
      </c>
      <c r="B39" s="618" t="s">
        <v>415</v>
      </c>
      <c r="C39" s="586" t="s">
        <v>423</v>
      </c>
      <c r="D39" s="619">
        <f>Пояснения!G93+Пояснения!H93</f>
        <v>0</v>
      </c>
      <c r="E39" s="589" t="s">
        <v>394</v>
      </c>
      <c r="F39" s="586" t="s">
        <v>405</v>
      </c>
      <c r="G39" s="613">
        <f>'Форма 1'!I15</f>
        <v>0</v>
      </c>
      <c r="H39" s="591">
        <f t="shared" si="3"/>
        <v>0</v>
      </c>
      <c r="I39" s="592" t="str">
        <f t="shared" si="2"/>
        <v/>
      </c>
      <c r="J39" s="593"/>
    </row>
    <row r="40" spans="1:10" ht="43.2">
      <c r="A40" s="585" t="s">
        <v>516</v>
      </c>
      <c r="B40" s="618" t="s">
        <v>415</v>
      </c>
      <c r="C40" s="586" t="s">
        <v>444</v>
      </c>
      <c r="D40" s="619">
        <f>Пояснения!O93+Пояснения!P93</f>
        <v>0</v>
      </c>
      <c r="E40" s="589" t="s">
        <v>394</v>
      </c>
      <c r="F40" s="586" t="s">
        <v>428</v>
      </c>
      <c r="G40" s="613">
        <f>'Форма 1'!H15</f>
        <v>0</v>
      </c>
      <c r="H40" s="591">
        <f t="shared" si="3"/>
        <v>0</v>
      </c>
      <c r="I40" s="592" t="str">
        <f t="shared" si="2"/>
        <v/>
      </c>
      <c r="J40" s="593"/>
    </row>
    <row r="41" spans="1:10" ht="28.8">
      <c r="A41" s="617" t="s">
        <v>517</v>
      </c>
      <c r="B41" s="618" t="s">
        <v>418</v>
      </c>
      <c r="C41" s="586" t="s">
        <v>409</v>
      </c>
      <c r="D41" s="619">
        <f>Пояснения!G148+Пояснения!H148</f>
        <v>0</v>
      </c>
      <c r="E41" s="589" t="s">
        <v>507</v>
      </c>
      <c r="F41" s="586" t="s">
        <v>405</v>
      </c>
      <c r="G41" s="613">
        <f>'Форма 1'!I16</f>
        <v>0</v>
      </c>
      <c r="H41" s="591">
        <f t="shared" si="3"/>
        <v>0</v>
      </c>
      <c r="I41" s="592" t="str">
        <f t="shared" si="2"/>
        <v/>
      </c>
      <c r="J41" s="593"/>
    </row>
    <row r="42" spans="1:10" ht="28.8">
      <c r="A42" s="585" t="s">
        <v>518</v>
      </c>
      <c r="B42" s="618" t="s">
        <v>418</v>
      </c>
      <c r="C42" s="586" t="s">
        <v>419</v>
      </c>
      <c r="D42" s="619">
        <f>Пояснения!N148+Пояснения!O148</f>
        <v>0</v>
      </c>
      <c r="E42" s="589" t="s">
        <v>507</v>
      </c>
      <c r="F42" s="586" t="s">
        <v>428</v>
      </c>
      <c r="G42" s="613">
        <f>'Форма 1'!H16</f>
        <v>0</v>
      </c>
      <c r="H42" s="591">
        <f t="shared" si="3"/>
        <v>0</v>
      </c>
      <c r="I42" s="592" t="str">
        <f t="shared" si="2"/>
        <v/>
      </c>
      <c r="J42" s="593"/>
    </row>
    <row r="43" spans="1:10" ht="28.8">
      <c r="A43" s="617" t="s">
        <v>519</v>
      </c>
      <c r="B43" s="618" t="s">
        <v>418</v>
      </c>
      <c r="C43" s="586" t="s">
        <v>409</v>
      </c>
      <c r="D43" s="619">
        <f>Пояснения!G156+Пояснения!H156</f>
        <v>0</v>
      </c>
      <c r="E43" s="589" t="s">
        <v>421</v>
      </c>
      <c r="F43" s="586" t="s">
        <v>405</v>
      </c>
      <c r="G43" s="613">
        <f>'Форма 1'!I24</f>
        <v>0</v>
      </c>
      <c r="H43" s="591">
        <f t="shared" si="3"/>
        <v>0</v>
      </c>
      <c r="I43" s="592" t="str">
        <f t="shared" si="2"/>
        <v/>
      </c>
      <c r="J43" s="593"/>
    </row>
    <row r="44" spans="1:10" ht="28.8">
      <c r="A44" s="585" t="s">
        <v>520</v>
      </c>
      <c r="B44" s="618" t="s">
        <v>418</v>
      </c>
      <c r="C44" s="586" t="s">
        <v>419</v>
      </c>
      <c r="D44" s="619">
        <f>Пояснения!N156+Пояснения!O156</f>
        <v>0</v>
      </c>
      <c r="E44" s="589" t="s">
        <v>421</v>
      </c>
      <c r="F44" s="586" t="s">
        <v>428</v>
      </c>
      <c r="G44" s="613">
        <f>'Форма 1'!H24</f>
        <v>0</v>
      </c>
      <c r="H44" s="591">
        <f t="shared" si="3"/>
        <v>0</v>
      </c>
      <c r="I44" s="592" t="str">
        <f t="shared" si="2"/>
        <v/>
      </c>
      <c r="J44" s="593"/>
    </row>
    <row r="45" spans="1:10">
      <c r="A45" s="585" t="s">
        <v>521</v>
      </c>
      <c r="B45" s="618" t="s">
        <v>422</v>
      </c>
      <c r="C45" s="586" t="s">
        <v>423</v>
      </c>
      <c r="D45" s="619">
        <f>Пояснения!G189+Пояснения!H189</f>
        <v>0</v>
      </c>
      <c r="E45" s="589" t="s">
        <v>384</v>
      </c>
      <c r="F45" s="586" t="s">
        <v>405</v>
      </c>
      <c r="G45" s="613">
        <f>'Форма 1'!I21</f>
        <v>0</v>
      </c>
      <c r="H45" s="591">
        <f t="shared" si="3"/>
        <v>0</v>
      </c>
      <c r="I45" s="592" t="str">
        <f t="shared" si="2"/>
        <v/>
      </c>
      <c r="J45" s="593"/>
    </row>
    <row r="46" spans="1:10">
      <c r="A46" s="585" t="s">
        <v>522</v>
      </c>
      <c r="B46" s="618" t="s">
        <v>422</v>
      </c>
      <c r="C46" s="586" t="s">
        <v>419</v>
      </c>
      <c r="D46" s="619">
        <f>Пояснения!N189+Пояснения!O189</f>
        <v>0</v>
      </c>
      <c r="E46" s="589" t="s">
        <v>384</v>
      </c>
      <c r="F46" s="586" t="s">
        <v>428</v>
      </c>
      <c r="G46" s="613">
        <f>'Форма 1'!H21</f>
        <v>0</v>
      </c>
      <c r="H46" s="591">
        <f t="shared" si="3"/>
        <v>0</v>
      </c>
      <c r="I46" s="592" t="str">
        <f t="shared" si="2"/>
        <v/>
      </c>
      <c r="J46" s="593"/>
    </row>
    <row r="47" spans="1:10" ht="43.2">
      <c r="A47" s="617" t="s">
        <v>523</v>
      </c>
      <c r="B47" s="618" t="s">
        <v>424</v>
      </c>
      <c r="C47" s="586" t="s">
        <v>423</v>
      </c>
      <c r="D47" s="619">
        <f>Пояснения!G244+Пояснения!H244</f>
        <v>0</v>
      </c>
      <c r="E47" s="589" t="s">
        <v>426</v>
      </c>
      <c r="F47" s="586" t="s">
        <v>405</v>
      </c>
      <c r="G47" s="613">
        <f>'Форма 1'!I23</f>
        <v>0</v>
      </c>
      <c r="H47" s="591">
        <f t="shared" si="3"/>
        <v>0</v>
      </c>
      <c r="I47" s="592" t="str">
        <f t="shared" si="2"/>
        <v/>
      </c>
      <c r="J47" s="593"/>
    </row>
    <row r="48" spans="1:10" ht="43.2">
      <c r="A48" s="585" t="s">
        <v>524</v>
      </c>
      <c r="B48" s="618" t="s">
        <v>424</v>
      </c>
      <c r="C48" s="586" t="s">
        <v>425</v>
      </c>
      <c r="D48" s="619">
        <f>Пояснения!O244+Пояснения!P244</f>
        <v>0</v>
      </c>
      <c r="E48" s="589" t="s">
        <v>426</v>
      </c>
      <c r="F48" s="586" t="s">
        <v>428</v>
      </c>
      <c r="G48" s="613">
        <f>'Форма 1'!H23</f>
        <v>0</v>
      </c>
      <c r="H48" s="591">
        <f t="shared" si="3"/>
        <v>0</v>
      </c>
      <c r="I48" s="592" t="str">
        <f t="shared" si="2"/>
        <v/>
      </c>
      <c r="J48" s="593"/>
    </row>
    <row r="49" spans="1:10" ht="43.2">
      <c r="A49" s="617" t="s">
        <v>525</v>
      </c>
      <c r="B49" s="618" t="s">
        <v>427</v>
      </c>
      <c r="C49" s="586" t="s">
        <v>428</v>
      </c>
      <c r="D49" s="619">
        <f>Пояснения!G289</f>
        <v>0</v>
      </c>
      <c r="E49" s="589" t="s">
        <v>390</v>
      </c>
      <c r="F49" s="586" t="s">
        <v>405</v>
      </c>
      <c r="G49" s="613">
        <f>'Форма 1'!I46</f>
        <v>0</v>
      </c>
      <c r="H49" s="591">
        <f t="shared" si="3"/>
        <v>0</v>
      </c>
      <c r="I49" s="592" t="str">
        <f t="shared" si="2"/>
        <v/>
      </c>
      <c r="J49" s="593"/>
    </row>
    <row r="50" spans="1:10" ht="43.2">
      <c r="A50" s="585" t="s">
        <v>526</v>
      </c>
      <c r="B50" s="618" t="s">
        <v>427</v>
      </c>
      <c r="C50" s="586" t="s">
        <v>429</v>
      </c>
      <c r="D50" s="619">
        <f>Пояснения!M289</f>
        <v>0</v>
      </c>
      <c r="E50" s="589" t="s">
        <v>390</v>
      </c>
      <c r="F50" s="586" t="s">
        <v>428</v>
      </c>
      <c r="G50" s="613">
        <f>'Форма 1'!H46</f>
        <v>0</v>
      </c>
      <c r="H50" s="591">
        <f t="shared" si="3"/>
        <v>0</v>
      </c>
      <c r="I50" s="592" t="str">
        <f t="shared" si="2"/>
        <v/>
      </c>
      <c r="J50" s="593"/>
    </row>
    <row r="51" spans="1:10" ht="43.2">
      <c r="A51" s="620" t="s">
        <v>527</v>
      </c>
      <c r="B51" s="621" t="s">
        <v>430</v>
      </c>
      <c r="C51" s="621" t="s">
        <v>431</v>
      </c>
      <c r="D51" s="622">
        <f>Пояснения!F318</f>
        <v>0</v>
      </c>
      <c r="E51" s="623" t="s">
        <v>457</v>
      </c>
      <c r="F51" s="621" t="s">
        <v>405</v>
      </c>
      <c r="G51" s="624">
        <f>'Форма 1'!I41+'Форма 1'!I48</f>
        <v>0</v>
      </c>
      <c r="H51" s="591">
        <f t="shared" si="3"/>
        <v>0</v>
      </c>
      <c r="I51" s="592" t="str">
        <f t="shared" si="2"/>
        <v/>
      </c>
      <c r="J51" s="593"/>
    </row>
    <row r="52" spans="1:10" ht="43.8" thickBot="1">
      <c r="A52" s="614" t="s">
        <v>528</v>
      </c>
      <c r="B52" s="625" t="s">
        <v>430</v>
      </c>
      <c r="C52" s="625" t="s">
        <v>432</v>
      </c>
      <c r="D52" s="626">
        <f>Пояснения!J318</f>
        <v>0</v>
      </c>
      <c r="E52" s="627" t="s">
        <v>457</v>
      </c>
      <c r="F52" s="625" t="s">
        <v>428</v>
      </c>
      <c r="G52" s="628">
        <f>'Форма 1'!H41+'Форма 1'!H48</f>
        <v>0</v>
      </c>
      <c r="H52" s="600">
        <f t="shared" si="3"/>
        <v>0</v>
      </c>
      <c r="I52" s="608" t="str">
        <f t="shared" si="2"/>
        <v/>
      </c>
      <c r="J52" s="602"/>
    </row>
    <row r="54" spans="1:10">
      <c r="A54" s="629"/>
    </row>
    <row r="55" spans="1:10">
      <c r="A55" s="633"/>
    </row>
    <row r="56" spans="1:10">
      <c r="A56" s="633"/>
    </row>
  </sheetData>
  <mergeCells count="20">
    <mergeCell ref="A4:A5"/>
    <mergeCell ref="B4:C5"/>
    <mergeCell ref="D4:F4"/>
    <mergeCell ref="G4:H4"/>
    <mergeCell ref="D5:E5"/>
    <mergeCell ref="A1:A2"/>
    <mergeCell ref="B1:F2"/>
    <mergeCell ref="B3:C3"/>
    <mergeCell ref="D3:F3"/>
    <mergeCell ref="G3:H3"/>
    <mergeCell ref="J11:J12"/>
    <mergeCell ref="E6:F6"/>
    <mergeCell ref="A7:I7"/>
    <mergeCell ref="E11:E12"/>
    <mergeCell ref="F11:F12"/>
    <mergeCell ref="G11:G12"/>
    <mergeCell ref="A11:A12"/>
    <mergeCell ref="B11:B12"/>
    <mergeCell ref="C11:C12"/>
    <mergeCell ref="D11:D12"/>
  </mergeCells>
  <phoneticPr fontId="0" type="noConversion"/>
  <conditionalFormatting sqref="H13:H52">
    <cfRule type="cellIs" dxfId="42" priority="1" stopIfTrue="1" operator="not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scale="67" fitToHeight="7" orientation="portrait" horizontalDpi="1200" verticalDpi="1200" r:id="rId1"/>
  <headerFooter alignWithMargins="0">
    <oddFooter>&amp;R&amp;F
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tabColor theme="6" tint="0.39997558519241921"/>
    <pageSetUpPr fitToPage="1"/>
  </sheetPr>
  <dimension ref="A1:J54"/>
  <sheetViews>
    <sheetView zoomScale="80" zoomScaleNormal="80" workbookViewId="0">
      <selection activeCell="F23" sqref="F23"/>
    </sheetView>
  </sheetViews>
  <sheetFormatPr defaultColWidth="9.109375" defaultRowHeight="14.4"/>
  <cols>
    <col min="1" max="1" width="37" style="634" customWidth="1"/>
    <col min="2" max="2" width="15.109375" style="630" customWidth="1"/>
    <col min="3" max="3" width="13.44140625" style="572" customWidth="1"/>
    <col min="4" max="4" width="14.5546875" style="572" customWidth="1"/>
    <col min="5" max="5" width="13.5546875" style="630" customWidth="1"/>
    <col min="6" max="6" width="14.109375" style="630" customWidth="1"/>
    <col min="7" max="7" width="17.44140625" style="572" customWidth="1"/>
    <col min="8" max="8" width="14" style="631" customWidth="1"/>
    <col min="9" max="9" width="16.88671875" style="632" customWidth="1"/>
    <col min="10" max="10" width="30.5546875" style="572" customWidth="1"/>
    <col min="11" max="16384" width="9.109375" style="572"/>
  </cols>
  <sheetData>
    <row r="1" spans="1:10" s="551" customFormat="1" ht="15.75" customHeight="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  <c r="I1" s="553"/>
    </row>
    <row r="2" spans="1:10" s="551" customFormat="1" ht="15.75" customHeight="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  <c r="I2" s="554"/>
    </row>
    <row r="3" spans="1:10" s="551" customFormat="1" ht="15.75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  <c r="I3" s="554"/>
    </row>
    <row r="4" spans="1:10" s="551" customFormat="1" ht="15.75" customHeight="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  <c r="I4" s="554"/>
    </row>
    <row r="5" spans="1:10" s="551" customFormat="1" ht="15.75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  <c r="I5" s="554"/>
    </row>
    <row r="6" spans="1:10" s="551" customFormat="1">
      <c r="A6" s="552"/>
      <c r="B6" s="556"/>
      <c r="C6" s="557"/>
      <c r="D6" s="558"/>
      <c r="E6" s="1062"/>
      <c r="F6" s="1062"/>
      <c r="G6" s="559"/>
      <c r="H6" s="555"/>
      <c r="I6" s="558"/>
    </row>
    <row r="7" spans="1:10" s="560" customFormat="1" ht="18" customHeight="1">
      <c r="A7" s="1063" t="s">
        <v>111</v>
      </c>
      <c r="B7" s="1063"/>
      <c r="C7" s="1063"/>
      <c r="D7" s="1063"/>
      <c r="E7" s="1063"/>
      <c r="F7" s="1063"/>
      <c r="G7" s="1063"/>
      <c r="H7" s="1063"/>
      <c r="I7" s="1063"/>
    </row>
    <row r="8" spans="1:10" s="568" customFormat="1">
      <c r="A8" s="561"/>
      <c r="B8" s="562"/>
      <c r="C8" s="563"/>
      <c r="D8" s="564"/>
      <c r="E8" s="565"/>
      <c r="F8" s="566"/>
      <c r="G8" s="567"/>
      <c r="H8" s="565"/>
      <c r="I8" s="567"/>
    </row>
    <row r="9" spans="1:10" s="569" customFormat="1">
      <c r="B9" s="562"/>
      <c r="C9" s="563"/>
      <c r="D9" s="564"/>
      <c r="E9" s="565"/>
      <c r="F9" s="566"/>
      <c r="G9" s="567"/>
      <c r="H9" s="565"/>
      <c r="I9" s="567"/>
    </row>
    <row r="10" spans="1:10" s="569" customFormat="1" ht="15" thickBot="1">
      <c r="A10" s="562"/>
      <c r="B10" s="562"/>
      <c r="C10" s="563"/>
      <c r="D10" s="564"/>
      <c r="E10" s="565"/>
      <c r="F10" s="566"/>
      <c r="G10" s="567"/>
      <c r="H10" s="565"/>
      <c r="I10" s="567"/>
    </row>
    <row r="11" spans="1:10">
      <c r="A11" s="1070" t="s">
        <v>64</v>
      </c>
      <c r="B11" s="1072" t="s">
        <v>447</v>
      </c>
      <c r="C11" s="1074" t="s">
        <v>66</v>
      </c>
      <c r="D11" s="1076" t="s">
        <v>67</v>
      </c>
      <c r="E11" s="1064" t="s">
        <v>65</v>
      </c>
      <c r="F11" s="1066" t="s">
        <v>66</v>
      </c>
      <c r="G11" s="1068" t="s">
        <v>67</v>
      </c>
      <c r="H11" s="570" t="s">
        <v>68</v>
      </c>
      <c r="I11" s="571"/>
      <c r="J11" s="1060" t="s">
        <v>115</v>
      </c>
    </row>
    <row r="12" spans="1:10" ht="37.5" customHeight="1" thickBot="1">
      <c r="A12" s="1071"/>
      <c r="B12" s="1073"/>
      <c r="C12" s="1075"/>
      <c r="D12" s="1077"/>
      <c r="E12" s="1065"/>
      <c r="F12" s="1067"/>
      <c r="G12" s="1069"/>
      <c r="H12" s="573" t="s">
        <v>69</v>
      </c>
      <c r="I12" s="574" t="s">
        <v>70</v>
      </c>
      <c r="J12" s="1061"/>
    </row>
    <row r="13" spans="1:10">
      <c r="A13" s="575"/>
      <c r="B13" s="576" t="s">
        <v>71</v>
      </c>
      <c r="C13" s="577"/>
      <c r="D13" s="578"/>
      <c r="E13" s="579" t="s">
        <v>72</v>
      </c>
      <c r="F13" s="580"/>
      <c r="G13" s="581"/>
      <c r="H13" s="582"/>
      <c r="I13" s="583"/>
      <c r="J13" s="584"/>
    </row>
    <row r="14" spans="1:10" ht="28.8">
      <c r="A14" s="585" t="s">
        <v>393</v>
      </c>
      <c r="B14" s="586" t="s">
        <v>167</v>
      </c>
      <c r="C14" s="587">
        <v>4</v>
      </c>
      <c r="D14" s="588">
        <f>'Форма 2'!I23</f>
        <v>0</v>
      </c>
      <c r="E14" s="589" t="s">
        <v>529</v>
      </c>
      <c r="F14" s="586" t="s">
        <v>395</v>
      </c>
      <c r="G14" s="590">
        <f>'Форма 1'!I17-'Форма 1'!J17</f>
        <v>0</v>
      </c>
      <c r="H14" s="635">
        <f>G14-D14</f>
        <v>0</v>
      </c>
      <c r="I14" s="592" t="str">
        <f t="shared" ref="I14:I20" si="0">IF(OR(D14="",D14=0),"",H14/D14)</f>
        <v/>
      </c>
      <c r="J14" s="593"/>
    </row>
    <row r="15" spans="1:10" ht="28.8">
      <c r="A15" s="585" t="s">
        <v>396</v>
      </c>
      <c r="B15" s="586" t="s">
        <v>166</v>
      </c>
      <c r="C15" s="587">
        <v>4</v>
      </c>
      <c r="D15" s="588">
        <f>-'Форма 2'!I22</f>
        <v>0</v>
      </c>
      <c r="E15" s="589" t="s">
        <v>397</v>
      </c>
      <c r="F15" s="586" t="s">
        <v>395</v>
      </c>
      <c r="G15" s="590">
        <f>'Форма 1'!I40-'Форма 1'!J40</f>
        <v>0</v>
      </c>
      <c r="H15" s="635">
        <f>G15-D15</f>
        <v>0</v>
      </c>
      <c r="I15" s="592" t="str">
        <f t="shared" si="0"/>
        <v/>
      </c>
      <c r="J15" s="593"/>
    </row>
    <row r="16" spans="1:10" ht="15" thickBot="1">
      <c r="A16" s="594" t="s">
        <v>399</v>
      </c>
      <c r="B16" s="595" t="s">
        <v>169</v>
      </c>
      <c r="C16" s="596">
        <v>4</v>
      </c>
      <c r="D16" s="597">
        <f>'Форма 2'!I25</f>
        <v>0</v>
      </c>
      <c r="E16" s="598" t="s">
        <v>398</v>
      </c>
      <c r="F16" s="595" t="s">
        <v>395</v>
      </c>
      <c r="G16" s="599">
        <f>'Форма 1'!I36-'Форма 1'!J36</f>
        <v>0</v>
      </c>
      <c r="H16" s="636">
        <f>G16-D16</f>
        <v>0</v>
      </c>
      <c r="I16" s="601" t="str">
        <f t="shared" si="0"/>
        <v/>
      </c>
      <c r="J16" s="602"/>
    </row>
    <row r="17" spans="1:10">
      <c r="A17" s="603"/>
      <c r="B17" s="576" t="s">
        <v>73</v>
      </c>
      <c r="C17" s="577"/>
      <c r="D17" s="604"/>
      <c r="E17" s="579" t="s">
        <v>72</v>
      </c>
      <c r="F17" s="580"/>
      <c r="G17" s="605"/>
      <c r="H17" s="637"/>
      <c r="I17" s="583" t="str">
        <f t="shared" si="0"/>
        <v/>
      </c>
      <c r="J17" s="584"/>
    </row>
    <row r="18" spans="1:10">
      <c r="A18" s="585" t="s">
        <v>74</v>
      </c>
      <c r="B18" s="586" t="s">
        <v>186</v>
      </c>
      <c r="C18" s="587">
        <v>3</v>
      </c>
      <c r="D18" s="588">
        <f>'Форма 3'!G10</f>
        <v>0</v>
      </c>
      <c r="E18" s="589" t="s">
        <v>400</v>
      </c>
      <c r="F18" s="586" t="s">
        <v>401</v>
      </c>
      <c r="G18" s="590">
        <f>'Форма 1'!J31</f>
        <v>0</v>
      </c>
      <c r="H18" s="635">
        <f t="shared" ref="H18:H24" si="1">G18-D18</f>
        <v>0</v>
      </c>
      <c r="I18" s="592" t="str">
        <f t="shared" si="0"/>
        <v/>
      </c>
      <c r="J18" s="593"/>
    </row>
    <row r="19" spans="1:10" ht="28.8">
      <c r="A19" s="585" t="s">
        <v>19</v>
      </c>
      <c r="B19" s="586" t="s">
        <v>186</v>
      </c>
      <c r="C19" s="587">
        <v>4</v>
      </c>
      <c r="D19" s="588">
        <f>'Форма 3'!H10</f>
        <v>0</v>
      </c>
      <c r="E19" s="589" t="s">
        <v>402</v>
      </c>
      <c r="F19" s="586" t="s">
        <v>401</v>
      </c>
      <c r="G19" s="590">
        <f>'Форма 1'!J32</f>
        <v>0</v>
      </c>
      <c r="H19" s="635">
        <f t="shared" si="1"/>
        <v>0</v>
      </c>
      <c r="I19" s="592" t="str">
        <f t="shared" si="0"/>
        <v/>
      </c>
      <c r="J19" s="593"/>
    </row>
    <row r="20" spans="1:10">
      <c r="A20" s="585" t="s">
        <v>75</v>
      </c>
      <c r="B20" s="586" t="s">
        <v>186</v>
      </c>
      <c r="C20" s="587">
        <v>5</v>
      </c>
      <c r="D20" s="588">
        <f>'Форма 3'!I10</f>
        <v>0</v>
      </c>
      <c r="E20" s="589" t="s">
        <v>403</v>
      </c>
      <c r="F20" s="586" t="s">
        <v>401</v>
      </c>
      <c r="G20" s="590">
        <f>'Форма 1'!J34+'Форма 1'!J33</f>
        <v>0</v>
      </c>
      <c r="H20" s="635">
        <f t="shared" si="1"/>
        <v>0</v>
      </c>
      <c r="I20" s="592" t="str">
        <f t="shared" si="0"/>
        <v/>
      </c>
      <c r="J20" s="593"/>
    </row>
    <row r="21" spans="1:10">
      <c r="A21" s="585" t="s">
        <v>264</v>
      </c>
      <c r="B21" s="586" t="s">
        <v>435</v>
      </c>
      <c r="C21" s="587">
        <v>5</v>
      </c>
      <c r="D21" s="588">
        <f>'Форма 3'!I16+'Форма 3'!I24</f>
        <v>0</v>
      </c>
      <c r="E21" s="589" t="s">
        <v>434</v>
      </c>
      <c r="F21" s="586" t="s">
        <v>436</v>
      </c>
      <c r="G21" s="590">
        <f>'Форма 1'!I33-'Форма 1'!J33</f>
        <v>0</v>
      </c>
      <c r="H21" s="635">
        <f t="shared" si="1"/>
        <v>0</v>
      </c>
      <c r="I21" s="592"/>
      <c r="J21" s="593"/>
    </row>
    <row r="22" spans="1:10">
      <c r="A22" s="585" t="s">
        <v>76</v>
      </c>
      <c r="B22" s="586" t="s">
        <v>186</v>
      </c>
      <c r="C22" s="587">
        <v>6</v>
      </c>
      <c r="D22" s="588">
        <f>'Форма 3'!J10</f>
        <v>0</v>
      </c>
      <c r="E22" s="589" t="s">
        <v>387</v>
      </c>
      <c r="F22" s="586" t="s">
        <v>401</v>
      </c>
      <c r="G22" s="590">
        <f>'Форма 1'!J35</f>
        <v>0</v>
      </c>
      <c r="H22" s="635">
        <f t="shared" si="1"/>
        <v>0</v>
      </c>
      <c r="I22" s="592" t="str">
        <f t="shared" ref="I22:I50" si="2">IF(OR(D22="",D22=0),"",H22/D22)</f>
        <v/>
      </c>
      <c r="J22" s="593"/>
    </row>
    <row r="23" spans="1:10" ht="28.8">
      <c r="A23" s="606" t="s">
        <v>77</v>
      </c>
      <c r="B23" s="586" t="s">
        <v>186</v>
      </c>
      <c r="C23" s="587">
        <v>7</v>
      </c>
      <c r="D23" s="588">
        <f>'Форма 3'!K10</f>
        <v>0</v>
      </c>
      <c r="E23" s="589" t="s">
        <v>398</v>
      </c>
      <c r="F23" s="586" t="s">
        <v>401</v>
      </c>
      <c r="G23" s="590">
        <f>'Форма 1'!J36</f>
        <v>0</v>
      </c>
      <c r="H23" s="635">
        <f t="shared" si="1"/>
        <v>0</v>
      </c>
      <c r="I23" s="592" t="str">
        <f t="shared" si="2"/>
        <v/>
      </c>
      <c r="J23" s="593"/>
    </row>
    <row r="24" spans="1:10">
      <c r="A24" s="585" t="s">
        <v>78</v>
      </c>
      <c r="B24" s="586" t="s">
        <v>207</v>
      </c>
      <c r="C24" s="587">
        <v>3</v>
      </c>
      <c r="D24" s="588">
        <f>'Форма 3'!G32</f>
        <v>0</v>
      </c>
      <c r="E24" s="589" t="s">
        <v>400</v>
      </c>
      <c r="F24" s="586">
        <v>4</v>
      </c>
      <c r="G24" s="590">
        <f>'Форма 1'!I31</f>
        <v>0</v>
      </c>
      <c r="H24" s="635">
        <f t="shared" si="1"/>
        <v>0</v>
      </c>
      <c r="I24" s="592" t="str">
        <f t="shared" si="2"/>
        <v/>
      </c>
      <c r="J24" s="593"/>
    </row>
    <row r="25" spans="1:10" ht="28.8">
      <c r="A25" s="585" t="s">
        <v>19</v>
      </c>
      <c r="B25" s="586" t="s">
        <v>207</v>
      </c>
      <c r="C25" s="587">
        <v>4</v>
      </c>
      <c r="D25" s="588">
        <f>'Форма 3'!H32</f>
        <v>0</v>
      </c>
      <c r="E25" s="589" t="s">
        <v>402</v>
      </c>
      <c r="F25" s="586" t="s">
        <v>405</v>
      </c>
      <c r="G25" s="590">
        <f>'Форма 1'!I32</f>
        <v>0</v>
      </c>
      <c r="H25" s="635"/>
      <c r="I25" s="592" t="str">
        <f t="shared" si="2"/>
        <v/>
      </c>
      <c r="J25" s="593"/>
    </row>
    <row r="26" spans="1:10">
      <c r="A26" s="585" t="s">
        <v>79</v>
      </c>
      <c r="B26" s="586" t="s">
        <v>207</v>
      </c>
      <c r="C26" s="587">
        <v>5</v>
      </c>
      <c r="D26" s="588">
        <f>'Форма 3'!I32</f>
        <v>0</v>
      </c>
      <c r="E26" s="589" t="s">
        <v>404</v>
      </c>
      <c r="F26" s="586">
        <v>4</v>
      </c>
      <c r="G26" s="590">
        <f>'Форма 1'!I33+'Форма 1'!I34</f>
        <v>0</v>
      </c>
      <c r="H26" s="635">
        <f>G26-D26</f>
        <v>0</v>
      </c>
      <c r="I26" s="592" t="str">
        <f t="shared" si="2"/>
        <v/>
      </c>
      <c r="J26" s="593"/>
    </row>
    <row r="27" spans="1:10">
      <c r="A27" s="585" t="s">
        <v>80</v>
      </c>
      <c r="B27" s="586" t="s">
        <v>207</v>
      </c>
      <c r="C27" s="587">
        <v>6</v>
      </c>
      <c r="D27" s="588">
        <f>'Форма 3'!J32</f>
        <v>0</v>
      </c>
      <c r="E27" s="589" t="s">
        <v>398</v>
      </c>
      <c r="F27" s="586">
        <v>4</v>
      </c>
      <c r="G27" s="590">
        <f>'Форма 1'!I35</f>
        <v>0</v>
      </c>
      <c r="H27" s="635">
        <f>G27-D27</f>
        <v>0</v>
      </c>
      <c r="I27" s="592" t="str">
        <f t="shared" si="2"/>
        <v/>
      </c>
      <c r="J27" s="593"/>
    </row>
    <row r="28" spans="1:10" ht="29.4" thickBot="1">
      <c r="A28" s="607" t="s">
        <v>81</v>
      </c>
      <c r="B28" s="595" t="s">
        <v>207</v>
      </c>
      <c r="C28" s="596">
        <v>7</v>
      </c>
      <c r="D28" s="597">
        <f>'Форма 3'!K32</f>
        <v>0</v>
      </c>
      <c r="E28" s="598" t="s">
        <v>50</v>
      </c>
      <c r="F28" s="595">
        <v>4</v>
      </c>
      <c r="G28" s="599">
        <f>'Форма 1'!I36</f>
        <v>0</v>
      </c>
      <c r="H28" s="636">
        <f>G28-D28</f>
        <v>0</v>
      </c>
      <c r="I28" s="608" t="str">
        <f t="shared" si="2"/>
        <v/>
      </c>
      <c r="J28" s="602"/>
    </row>
    <row r="29" spans="1:10">
      <c r="A29" s="603"/>
      <c r="B29" s="576" t="s">
        <v>82</v>
      </c>
      <c r="C29" s="577"/>
      <c r="D29" s="609"/>
      <c r="E29" s="579" t="s">
        <v>72</v>
      </c>
      <c r="F29" s="580"/>
      <c r="G29" s="605"/>
      <c r="H29" s="637"/>
      <c r="I29" s="610" t="str">
        <f t="shared" si="2"/>
        <v/>
      </c>
      <c r="J29" s="584"/>
    </row>
    <row r="30" spans="1:10" ht="43.2">
      <c r="A30" s="611" t="s">
        <v>503</v>
      </c>
      <c r="B30" s="586" t="s">
        <v>406</v>
      </c>
      <c r="C30" s="587">
        <v>4</v>
      </c>
      <c r="D30" s="588">
        <f>'Форма 4'!H57</f>
        <v>0</v>
      </c>
      <c r="E30" s="612" t="s">
        <v>408</v>
      </c>
      <c r="F30" s="586" t="s">
        <v>401</v>
      </c>
      <c r="G30" s="613">
        <f>'Форма 1'!J25</f>
        <v>0</v>
      </c>
      <c r="H30" s="635">
        <f>G30-D30</f>
        <v>0</v>
      </c>
      <c r="I30" s="592" t="str">
        <f t="shared" si="2"/>
        <v/>
      </c>
      <c r="J30" s="593"/>
    </row>
    <row r="31" spans="1:10" ht="43.8" thickBot="1">
      <c r="A31" s="614" t="s">
        <v>506</v>
      </c>
      <c r="B31" s="595" t="s">
        <v>407</v>
      </c>
      <c r="C31" s="596">
        <v>4</v>
      </c>
      <c r="D31" s="597">
        <f>'Форма 4'!H59</f>
        <v>0</v>
      </c>
      <c r="E31" s="615" t="s">
        <v>408</v>
      </c>
      <c r="F31" s="595">
        <v>4</v>
      </c>
      <c r="G31" s="616">
        <f>'Форма 1'!I25</f>
        <v>0</v>
      </c>
      <c r="H31" s="636">
        <f>G31-D31</f>
        <v>0</v>
      </c>
      <c r="I31" s="601" t="str">
        <f t="shared" si="2"/>
        <v/>
      </c>
      <c r="J31" s="602"/>
    </row>
    <row r="32" spans="1:10">
      <c r="A32" s="603"/>
      <c r="B32" s="576" t="s">
        <v>83</v>
      </c>
      <c r="C32" s="577"/>
      <c r="D32" s="609"/>
      <c r="E32" s="579" t="s">
        <v>72</v>
      </c>
      <c r="F32" s="580"/>
      <c r="G32" s="605"/>
      <c r="H32" s="637"/>
      <c r="I32" s="583" t="str">
        <f t="shared" si="2"/>
        <v/>
      </c>
      <c r="J32" s="584"/>
    </row>
    <row r="33" spans="1:10" ht="28.8">
      <c r="A33" s="617" t="s">
        <v>509</v>
      </c>
      <c r="B33" s="618" t="s">
        <v>412</v>
      </c>
      <c r="C33" s="586" t="s">
        <v>409</v>
      </c>
      <c r="D33" s="619">
        <f>Пояснения!G12+Пояснения!H12</f>
        <v>0</v>
      </c>
      <c r="E33" s="589" t="s">
        <v>411</v>
      </c>
      <c r="F33" s="586" t="s">
        <v>401</v>
      </c>
      <c r="G33" s="613">
        <f>'Форма 1'!J10</f>
        <v>0</v>
      </c>
      <c r="H33" s="635">
        <f t="shared" ref="H33:H50" si="3">G33-D33</f>
        <v>0</v>
      </c>
      <c r="I33" s="592" t="str">
        <f t="shared" si="2"/>
        <v/>
      </c>
      <c r="J33" s="593"/>
    </row>
    <row r="34" spans="1:10" ht="28.8">
      <c r="A34" s="585" t="s">
        <v>510</v>
      </c>
      <c r="B34" s="618" t="s">
        <v>412</v>
      </c>
      <c r="C34" s="586" t="s">
        <v>410</v>
      </c>
      <c r="D34" s="619">
        <f>Пояснения!P12+Пояснения!Q12</f>
        <v>0</v>
      </c>
      <c r="E34" s="589" t="s">
        <v>411</v>
      </c>
      <c r="F34" s="586" t="s">
        <v>405</v>
      </c>
      <c r="G34" s="613">
        <f>'Форма 1'!I10</f>
        <v>0</v>
      </c>
      <c r="H34" s="635">
        <f t="shared" si="3"/>
        <v>0</v>
      </c>
      <c r="I34" s="592" t="str">
        <f t="shared" si="2"/>
        <v/>
      </c>
      <c r="J34" s="593"/>
    </row>
    <row r="35" spans="1:10" ht="28.8">
      <c r="A35" s="585" t="s">
        <v>511</v>
      </c>
      <c r="B35" s="618" t="s">
        <v>413</v>
      </c>
      <c r="C35" s="586" t="s">
        <v>409</v>
      </c>
      <c r="D35" s="619">
        <f>Пояснения!G47+Пояснения!H47</f>
        <v>0</v>
      </c>
      <c r="E35" s="589" t="s">
        <v>414</v>
      </c>
      <c r="F35" s="586" t="s">
        <v>401</v>
      </c>
      <c r="G35" s="613">
        <f>'Форма 1'!J11</f>
        <v>0</v>
      </c>
      <c r="H35" s="635">
        <f t="shared" si="3"/>
        <v>0</v>
      </c>
      <c r="I35" s="592" t="str">
        <f t="shared" si="2"/>
        <v/>
      </c>
      <c r="J35" s="593"/>
    </row>
    <row r="36" spans="1:10" ht="28.8">
      <c r="A36" s="585" t="s">
        <v>512</v>
      </c>
      <c r="B36" s="618" t="s">
        <v>413</v>
      </c>
      <c r="C36" s="586" t="s">
        <v>450</v>
      </c>
      <c r="D36" s="619">
        <f>Пояснения!M47+Пояснения!N47</f>
        <v>0</v>
      </c>
      <c r="E36" s="589" t="s">
        <v>414</v>
      </c>
      <c r="F36" s="586" t="s">
        <v>405</v>
      </c>
      <c r="G36" s="613">
        <f>'Форма 1'!I11</f>
        <v>0</v>
      </c>
      <c r="H36" s="635">
        <f t="shared" si="3"/>
        <v>0</v>
      </c>
      <c r="I36" s="592" t="str">
        <f t="shared" si="2"/>
        <v/>
      </c>
      <c r="J36" s="593"/>
    </row>
    <row r="37" spans="1:10" ht="28.8">
      <c r="A37" s="617" t="s">
        <v>513</v>
      </c>
      <c r="B37" s="618" t="s">
        <v>415</v>
      </c>
      <c r="C37" s="586" t="s">
        <v>409</v>
      </c>
      <c r="D37" s="619">
        <f>Пояснения!G85+Пояснения!H85</f>
        <v>0</v>
      </c>
      <c r="E37" s="589" t="s">
        <v>417</v>
      </c>
      <c r="F37" s="586" t="s">
        <v>401</v>
      </c>
      <c r="G37" s="613">
        <f>'Форма 1'!J14</f>
        <v>0</v>
      </c>
      <c r="H37" s="635">
        <f t="shared" si="3"/>
        <v>0</v>
      </c>
      <c r="I37" s="592" t="str">
        <f t="shared" si="2"/>
        <v/>
      </c>
      <c r="J37" s="593"/>
    </row>
    <row r="38" spans="1:10" ht="28.8">
      <c r="A38" s="585" t="s">
        <v>514</v>
      </c>
      <c r="B38" s="618" t="s">
        <v>415</v>
      </c>
      <c r="C38" s="586" t="s">
        <v>416</v>
      </c>
      <c r="D38" s="619">
        <f>Пояснения!O85+Пояснения!P85</f>
        <v>0</v>
      </c>
      <c r="E38" s="589" t="s">
        <v>417</v>
      </c>
      <c r="F38" s="586">
        <v>4</v>
      </c>
      <c r="G38" s="613">
        <f>'Форма 1'!I14</f>
        <v>0</v>
      </c>
      <c r="H38" s="635">
        <f t="shared" si="3"/>
        <v>0</v>
      </c>
      <c r="I38" s="592" t="str">
        <f t="shared" si="2"/>
        <v/>
      </c>
      <c r="J38" s="593"/>
    </row>
    <row r="39" spans="1:10" ht="43.2">
      <c r="A39" s="585" t="s">
        <v>515</v>
      </c>
      <c r="B39" s="618" t="s">
        <v>415</v>
      </c>
      <c r="C39" s="586" t="s">
        <v>423</v>
      </c>
      <c r="D39" s="619">
        <f>Пояснения!G94+Пояснения!H94</f>
        <v>0</v>
      </c>
      <c r="E39" s="589" t="s">
        <v>445</v>
      </c>
      <c r="F39" s="586" t="s">
        <v>401</v>
      </c>
      <c r="G39" s="613">
        <f>'Форма 1'!J15</f>
        <v>0</v>
      </c>
      <c r="H39" s="635">
        <f t="shared" si="3"/>
        <v>0</v>
      </c>
      <c r="I39" s="592" t="str">
        <f t="shared" si="2"/>
        <v/>
      </c>
      <c r="J39" s="593"/>
    </row>
    <row r="40" spans="1:10" ht="43.2">
      <c r="A40" s="585" t="s">
        <v>516</v>
      </c>
      <c r="B40" s="618" t="s">
        <v>415</v>
      </c>
      <c r="C40" s="586" t="s">
        <v>444</v>
      </c>
      <c r="D40" s="619">
        <f>Пояснения!O94+Пояснения!P94</f>
        <v>0</v>
      </c>
      <c r="E40" s="589" t="s">
        <v>445</v>
      </c>
      <c r="F40" s="586" t="s">
        <v>405</v>
      </c>
      <c r="G40" s="613">
        <f>'Форма 1'!I15</f>
        <v>0</v>
      </c>
      <c r="H40" s="635">
        <f t="shared" si="3"/>
        <v>0</v>
      </c>
      <c r="I40" s="592" t="str">
        <f t="shared" si="2"/>
        <v/>
      </c>
      <c r="J40" s="593"/>
    </row>
    <row r="41" spans="1:10" ht="28.8">
      <c r="A41" s="617" t="s">
        <v>517</v>
      </c>
      <c r="B41" s="618" t="s">
        <v>418</v>
      </c>
      <c r="C41" s="586" t="s">
        <v>409</v>
      </c>
      <c r="D41" s="619">
        <f>Пояснения!G149+Пояснения!H149</f>
        <v>0</v>
      </c>
      <c r="E41" s="589" t="s">
        <v>420</v>
      </c>
      <c r="F41" s="586" t="s">
        <v>401</v>
      </c>
      <c r="G41" s="613">
        <f>'Форма 1'!J16</f>
        <v>0</v>
      </c>
      <c r="H41" s="635">
        <f t="shared" si="3"/>
        <v>0</v>
      </c>
      <c r="I41" s="592" t="str">
        <f t="shared" si="2"/>
        <v/>
      </c>
      <c r="J41" s="593"/>
    </row>
    <row r="42" spans="1:10" ht="28.8">
      <c r="A42" s="585" t="s">
        <v>518</v>
      </c>
      <c r="B42" s="618" t="s">
        <v>418</v>
      </c>
      <c r="C42" s="586" t="s">
        <v>419</v>
      </c>
      <c r="D42" s="619">
        <f>Пояснения!N149+Пояснения!O149</f>
        <v>0</v>
      </c>
      <c r="E42" s="589" t="s">
        <v>420</v>
      </c>
      <c r="F42" s="586">
        <v>4</v>
      </c>
      <c r="G42" s="613">
        <f>'Форма 1'!I16</f>
        <v>0</v>
      </c>
      <c r="H42" s="635">
        <f t="shared" si="3"/>
        <v>0</v>
      </c>
      <c r="I42" s="592" t="str">
        <f t="shared" si="2"/>
        <v/>
      </c>
      <c r="J42" s="593"/>
    </row>
    <row r="43" spans="1:10" ht="28.8">
      <c r="A43" s="617" t="s">
        <v>519</v>
      </c>
      <c r="B43" s="618" t="s">
        <v>418</v>
      </c>
      <c r="C43" s="586" t="s">
        <v>409</v>
      </c>
      <c r="D43" s="619">
        <f>Пояснения!G157+Пояснения!H157</f>
        <v>0</v>
      </c>
      <c r="E43" s="589" t="s">
        <v>421</v>
      </c>
      <c r="F43" s="586" t="s">
        <v>401</v>
      </c>
      <c r="G43" s="613">
        <f>'Форма 1'!J24</f>
        <v>0</v>
      </c>
      <c r="H43" s="635">
        <f t="shared" si="3"/>
        <v>0</v>
      </c>
      <c r="I43" s="592" t="str">
        <f t="shared" si="2"/>
        <v/>
      </c>
      <c r="J43" s="593"/>
    </row>
    <row r="44" spans="1:10" ht="28.8">
      <c r="A44" s="585" t="s">
        <v>520</v>
      </c>
      <c r="B44" s="618" t="s">
        <v>418</v>
      </c>
      <c r="C44" s="586" t="s">
        <v>419</v>
      </c>
      <c r="D44" s="619">
        <f>Пояснения!N157+Пояснения!O157</f>
        <v>0</v>
      </c>
      <c r="E44" s="589" t="s">
        <v>421</v>
      </c>
      <c r="F44" s="586" t="s">
        <v>405</v>
      </c>
      <c r="G44" s="613">
        <f>'Форма 1'!I24</f>
        <v>0</v>
      </c>
      <c r="H44" s="635">
        <f t="shared" si="3"/>
        <v>0</v>
      </c>
      <c r="I44" s="592" t="str">
        <f t="shared" si="2"/>
        <v/>
      </c>
      <c r="J44" s="593"/>
    </row>
    <row r="45" spans="1:10">
      <c r="A45" s="585" t="s">
        <v>521</v>
      </c>
      <c r="B45" s="618" t="s">
        <v>422</v>
      </c>
      <c r="C45" s="586" t="s">
        <v>423</v>
      </c>
      <c r="D45" s="619">
        <f>Пояснения!G190+Пояснения!H190</f>
        <v>0</v>
      </c>
      <c r="E45" s="589" t="s">
        <v>384</v>
      </c>
      <c r="F45" s="586" t="s">
        <v>401</v>
      </c>
      <c r="G45" s="613">
        <f>'Форма 1'!J21</f>
        <v>0</v>
      </c>
      <c r="H45" s="635">
        <f t="shared" si="3"/>
        <v>0</v>
      </c>
      <c r="I45" s="592" t="str">
        <f t="shared" si="2"/>
        <v/>
      </c>
      <c r="J45" s="593"/>
    </row>
    <row r="46" spans="1:10">
      <c r="A46" s="585" t="s">
        <v>522</v>
      </c>
      <c r="B46" s="618" t="s">
        <v>422</v>
      </c>
      <c r="C46" s="586" t="s">
        <v>419</v>
      </c>
      <c r="D46" s="619">
        <f>Пояснения!N190+Пояснения!O190</f>
        <v>0</v>
      </c>
      <c r="E46" s="589" t="s">
        <v>384</v>
      </c>
      <c r="F46" s="586" t="s">
        <v>405</v>
      </c>
      <c r="G46" s="613">
        <f>'Форма 1'!I21</f>
        <v>0</v>
      </c>
      <c r="H46" s="635">
        <f t="shared" si="3"/>
        <v>0</v>
      </c>
      <c r="I46" s="592" t="str">
        <f t="shared" si="2"/>
        <v/>
      </c>
      <c r="J46" s="593"/>
    </row>
    <row r="47" spans="1:10" ht="43.2">
      <c r="A47" s="617" t="s">
        <v>523</v>
      </c>
      <c r="B47" s="618" t="s">
        <v>424</v>
      </c>
      <c r="C47" s="586" t="s">
        <v>423</v>
      </c>
      <c r="D47" s="619">
        <f>Пояснения!G245+Пояснения!H245</f>
        <v>0</v>
      </c>
      <c r="E47" s="589" t="s">
        <v>426</v>
      </c>
      <c r="F47" s="586" t="s">
        <v>401</v>
      </c>
      <c r="G47" s="613">
        <f>'Форма 1'!J23</f>
        <v>0</v>
      </c>
      <c r="H47" s="635">
        <f t="shared" si="3"/>
        <v>0</v>
      </c>
      <c r="I47" s="592" t="str">
        <f t="shared" si="2"/>
        <v/>
      </c>
      <c r="J47" s="593"/>
    </row>
    <row r="48" spans="1:10" ht="43.2">
      <c r="A48" s="585" t="s">
        <v>524</v>
      </c>
      <c r="B48" s="618" t="s">
        <v>424</v>
      </c>
      <c r="C48" s="586" t="s">
        <v>425</v>
      </c>
      <c r="D48" s="619">
        <f>Пояснения!O245+Пояснения!P245</f>
        <v>0</v>
      </c>
      <c r="E48" s="589" t="s">
        <v>426</v>
      </c>
      <c r="F48" s="586" t="s">
        <v>405</v>
      </c>
      <c r="G48" s="613">
        <f>'Форма 1'!I23</f>
        <v>0</v>
      </c>
      <c r="H48" s="635">
        <f t="shared" si="3"/>
        <v>0</v>
      </c>
      <c r="I48" s="592" t="str">
        <f t="shared" si="2"/>
        <v/>
      </c>
      <c r="J48" s="593"/>
    </row>
    <row r="49" spans="1:10" ht="43.2">
      <c r="A49" s="617" t="s">
        <v>525</v>
      </c>
      <c r="B49" s="618" t="s">
        <v>427</v>
      </c>
      <c r="C49" s="586" t="s">
        <v>428</v>
      </c>
      <c r="D49" s="619">
        <f>Пояснения!G290</f>
        <v>0</v>
      </c>
      <c r="E49" s="589" t="s">
        <v>390</v>
      </c>
      <c r="F49" s="586" t="s">
        <v>401</v>
      </c>
      <c r="G49" s="613">
        <f>'Форма 1'!J46</f>
        <v>0</v>
      </c>
      <c r="H49" s="635">
        <f t="shared" si="3"/>
        <v>0</v>
      </c>
      <c r="I49" s="592" t="str">
        <f t="shared" si="2"/>
        <v/>
      </c>
      <c r="J49" s="593"/>
    </row>
    <row r="50" spans="1:10" ht="43.2">
      <c r="A50" s="585" t="s">
        <v>526</v>
      </c>
      <c r="B50" s="618" t="s">
        <v>427</v>
      </c>
      <c r="C50" s="586" t="s">
        <v>429</v>
      </c>
      <c r="D50" s="619">
        <f>Пояснения!M290</f>
        <v>0</v>
      </c>
      <c r="E50" s="589" t="s">
        <v>390</v>
      </c>
      <c r="F50" s="586" t="s">
        <v>405</v>
      </c>
      <c r="G50" s="613">
        <f>'Форма 1'!I46</f>
        <v>0</v>
      </c>
      <c r="H50" s="635">
        <f t="shared" si="3"/>
        <v>0</v>
      </c>
      <c r="I50" s="592" t="str">
        <f t="shared" si="2"/>
        <v/>
      </c>
      <c r="J50" s="593"/>
    </row>
    <row r="52" spans="1:10">
      <c r="A52" s="629"/>
    </row>
    <row r="53" spans="1:10">
      <c r="A53" s="633"/>
    </row>
    <row r="54" spans="1:10">
      <c r="A54" s="633"/>
    </row>
  </sheetData>
  <mergeCells count="20">
    <mergeCell ref="A4:A5"/>
    <mergeCell ref="B4:C5"/>
    <mergeCell ref="D4:F4"/>
    <mergeCell ref="G4:H4"/>
    <mergeCell ref="D5:E5"/>
    <mergeCell ref="A1:A2"/>
    <mergeCell ref="B1:F2"/>
    <mergeCell ref="B3:C3"/>
    <mergeCell ref="D3:F3"/>
    <mergeCell ref="G3:H3"/>
    <mergeCell ref="J11:J12"/>
    <mergeCell ref="E6:F6"/>
    <mergeCell ref="A7:I7"/>
    <mergeCell ref="A11:A12"/>
    <mergeCell ref="B11:B12"/>
    <mergeCell ref="C11:C12"/>
    <mergeCell ref="D11:D12"/>
    <mergeCell ref="E11:E12"/>
    <mergeCell ref="F11:F12"/>
    <mergeCell ref="G11:G12"/>
  </mergeCells>
  <conditionalFormatting sqref="H13:H50">
    <cfRule type="cellIs" dxfId="41" priority="1" stopIfTrue="1" operator="not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scale="52" fitToHeight="7" orientation="portrait" horizontalDpi="1200" verticalDpi="1200" r:id="rId1"/>
  <headerFooter alignWithMargins="0">
    <oddFooter>&amp;R&amp;F
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P37"/>
  <sheetViews>
    <sheetView zoomScale="80" zoomScaleNormal="80" workbookViewId="0">
      <selection activeCell="H2" sqref="H2"/>
    </sheetView>
  </sheetViews>
  <sheetFormatPr defaultColWidth="8.88671875" defaultRowHeight="14.4"/>
  <cols>
    <col min="1" max="1" width="18.33203125" style="638" customWidth="1"/>
    <col min="2" max="2" width="24.6640625" style="638" customWidth="1"/>
    <col min="3" max="3" width="13.109375" style="638" customWidth="1"/>
    <col min="4" max="4" width="16.6640625" style="638" customWidth="1"/>
    <col min="5" max="5" width="11.109375" style="638" customWidth="1"/>
    <col min="6" max="6" width="16.109375" style="638" customWidth="1"/>
    <col min="7" max="8" width="12.6640625" style="638" customWidth="1"/>
    <col min="9" max="9" width="15.6640625" style="638" customWidth="1"/>
    <col min="10" max="12" width="12.6640625" style="638" customWidth="1"/>
    <col min="13" max="13" width="15.33203125" style="638" customWidth="1"/>
    <col min="14" max="14" width="13.33203125" style="638" customWidth="1"/>
    <col min="15" max="15" width="13.5546875" style="638" customWidth="1"/>
    <col min="16" max="16" width="14.6640625" style="638" customWidth="1"/>
    <col min="17" max="16384" width="8.88671875" style="638"/>
  </cols>
  <sheetData>
    <row r="1" spans="1:16" s="551" customFormat="1" ht="26.4" customHeight="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  <c r="I1" s="553"/>
    </row>
    <row r="2" spans="1:16" s="551" customFormat="1" ht="24" customHeight="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  <c r="I2" s="554"/>
    </row>
    <row r="3" spans="1:16" s="551" customFormat="1" ht="24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  <c r="I3" s="554"/>
    </row>
    <row r="4" spans="1:16" s="551" customFormat="1" ht="24" customHeight="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  <c r="I4" s="554"/>
    </row>
    <row r="5" spans="1:16" s="551" customFormat="1" ht="28.2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  <c r="I5" s="552"/>
    </row>
    <row r="6" spans="1:16" s="551" customFormat="1">
      <c r="A6" s="552"/>
      <c r="B6" s="556"/>
      <c r="C6" s="557"/>
      <c r="D6" s="558"/>
      <c r="E6" s="1062"/>
      <c r="F6" s="1062"/>
      <c r="G6" s="559"/>
      <c r="H6" s="555"/>
      <c r="I6" s="558"/>
    </row>
    <row r="7" spans="1:16" s="560" customFormat="1" ht="27.75" customHeight="1">
      <c r="A7" s="1063" t="s">
        <v>85</v>
      </c>
      <c r="B7" s="1063"/>
      <c r="C7" s="1063"/>
      <c r="D7" s="1063"/>
      <c r="E7" s="1063"/>
      <c r="F7" s="1063"/>
      <c r="G7" s="1063"/>
      <c r="H7" s="1063"/>
      <c r="I7" s="1063"/>
    </row>
    <row r="10" spans="1:16" ht="15" thickBot="1"/>
    <row r="11" spans="1:16" ht="15" thickBot="1">
      <c r="A11" s="639"/>
      <c r="B11" s="640" t="s">
        <v>112</v>
      </c>
      <c r="D11" s="641"/>
      <c r="E11" s="641"/>
      <c r="F11" s="641"/>
      <c r="G11" s="641"/>
      <c r="H11" s="641"/>
      <c r="I11" s="641"/>
      <c r="J11" s="641"/>
      <c r="K11" s="641"/>
    </row>
    <row r="12" spans="1:16">
      <c r="A12" s="641"/>
      <c r="B12" s="641"/>
      <c r="C12" s="641"/>
      <c r="D12" s="641"/>
      <c r="E12" s="641"/>
      <c r="F12" s="641"/>
      <c r="G12" s="641"/>
      <c r="H12" s="641"/>
      <c r="I12" s="641"/>
      <c r="J12" s="641"/>
      <c r="K12" s="641"/>
    </row>
    <row r="13" spans="1:16">
      <c r="A13" s="642" t="s">
        <v>86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</row>
    <row r="14" spans="1:16" ht="15" thickBot="1">
      <c r="A14" s="642"/>
      <c r="B14" s="641"/>
      <c r="C14" s="641"/>
      <c r="D14" s="641"/>
      <c r="E14" s="641"/>
      <c r="F14" s="641"/>
      <c r="G14" s="641"/>
      <c r="H14" s="641"/>
      <c r="I14" s="641"/>
      <c r="J14" s="641"/>
      <c r="K14" s="641"/>
    </row>
    <row r="15" spans="1:16" s="643" customFormat="1" ht="15" customHeight="1">
      <c r="A15" s="1091" t="s">
        <v>30</v>
      </c>
      <c r="B15" s="1068"/>
      <c r="C15" s="1068"/>
      <c r="D15" s="1068"/>
      <c r="E15" s="1092"/>
      <c r="F15" s="1087" t="s">
        <v>3</v>
      </c>
      <c r="G15" s="1128" t="str">
        <f>IF(LEN(B4)=4,CONCATENATE("На 31.12.",RIGHT(B4,4)),CONCATENATE("На 30.09.",RIGHT(B4,4)))</f>
        <v>На 31.12.2012</v>
      </c>
      <c r="H15" s="1132"/>
      <c r="I15" s="1131"/>
      <c r="J15" s="1128" t="str">
        <f>CONCATENATE("На 31.12.",RIGHT(B4,4)-1)</f>
        <v>На 31.12.2011</v>
      </c>
      <c r="K15" s="1129"/>
      <c r="L15" s="1131"/>
      <c r="M15" s="1128" t="str">
        <f>CONCATENATE("На 31.12.",RIGHT(B4,4)-2)</f>
        <v>На 31.12.2010</v>
      </c>
      <c r="N15" s="1129"/>
      <c r="O15" s="1130"/>
      <c r="P15" s="1124" t="s">
        <v>115</v>
      </c>
    </row>
    <row r="16" spans="1:16" s="643" customFormat="1" ht="28.8">
      <c r="A16" s="1093"/>
      <c r="B16" s="1094"/>
      <c r="C16" s="1094"/>
      <c r="D16" s="1094"/>
      <c r="E16" s="1095"/>
      <c r="F16" s="1088"/>
      <c r="G16" s="644" t="s">
        <v>87</v>
      </c>
      <c r="H16" s="645" t="s">
        <v>88</v>
      </c>
      <c r="I16" s="646" t="s">
        <v>89</v>
      </c>
      <c r="J16" s="644" t="s">
        <v>87</v>
      </c>
      <c r="K16" s="645" t="s">
        <v>88</v>
      </c>
      <c r="L16" s="646" t="s">
        <v>89</v>
      </c>
      <c r="M16" s="644" t="s">
        <v>87</v>
      </c>
      <c r="N16" s="645" t="s">
        <v>88</v>
      </c>
      <c r="O16" s="645" t="s">
        <v>89</v>
      </c>
      <c r="P16" s="1125"/>
    </row>
    <row r="17" spans="1:16" s="643" customFormat="1" hidden="1">
      <c r="A17" s="1096">
        <v>1</v>
      </c>
      <c r="B17" s="1097"/>
      <c r="C17" s="1097"/>
      <c r="D17" s="1097"/>
      <c r="E17" s="1098"/>
      <c r="F17" s="647">
        <v>2</v>
      </c>
      <c r="G17" s="648">
        <v>3</v>
      </c>
      <c r="H17" s="649">
        <v>4</v>
      </c>
      <c r="I17" s="650">
        <v>5</v>
      </c>
      <c r="J17" s="648">
        <v>6</v>
      </c>
      <c r="K17" s="649">
        <v>7</v>
      </c>
      <c r="L17" s="650">
        <v>8</v>
      </c>
      <c r="M17" s="648">
        <v>6</v>
      </c>
      <c r="N17" s="649">
        <v>7</v>
      </c>
      <c r="O17" s="649">
        <v>8</v>
      </c>
      <c r="P17" s="651">
        <v>9</v>
      </c>
    </row>
    <row r="18" spans="1:16" s="643" customFormat="1">
      <c r="A18" s="1099" t="s">
        <v>90</v>
      </c>
      <c r="B18" s="1100"/>
      <c r="C18" s="1100"/>
      <c r="D18" s="1100"/>
      <c r="E18" s="1101"/>
      <c r="F18" s="652" t="s">
        <v>383</v>
      </c>
      <c r="G18" s="684">
        <f>'Форма 1'!H19</f>
        <v>0</v>
      </c>
      <c r="H18" s="653">
        <f>SUM('Форма 1'!H10:H18)</f>
        <v>0</v>
      </c>
      <c r="I18" s="654">
        <f>H18-G18</f>
        <v>0</v>
      </c>
      <c r="J18" s="684">
        <f>'Форма 1'!I19</f>
        <v>0</v>
      </c>
      <c r="K18" s="653">
        <f>SUM('Форма 1'!I10:I18)</f>
        <v>0</v>
      </c>
      <c r="L18" s="654">
        <f>K18-J18</f>
        <v>0</v>
      </c>
      <c r="M18" s="684">
        <f>'Форма 1'!J19</f>
        <v>0</v>
      </c>
      <c r="N18" s="653">
        <f>SUM('Форма 1'!J10:J18)</f>
        <v>0</v>
      </c>
      <c r="O18" s="635">
        <f>N18-M18</f>
        <v>0</v>
      </c>
      <c r="P18" s="593"/>
    </row>
    <row r="19" spans="1:16" s="643" customFormat="1">
      <c r="A19" s="655"/>
      <c r="B19" s="1089" t="s">
        <v>12</v>
      </c>
      <c r="C19" s="1089"/>
      <c r="D19" s="1089"/>
      <c r="E19" s="1090"/>
      <c r="F19" s="652" t="s">
        <v>384</v>
      </c>
      <c r="G19" s="684"/>
      <c r="H19" s="653"/>
      <c r="I19" s="656"/>
      <c r="J19" s="684"/>
      <c r="K19" s="653"/>
      <c r="L19" s="656"/>
      <c r="M19" s="684"/>
      <c r="N19" s="653"/>
      <c r="O19" s="657"/>
      <c r="P19" s="593"/>
    </row>
    <row r="20" spans="1:16" s="643" customFormat="1">
      <c r="A20" s="1109" t="s">
        <v>91</v>
      </c>
      <c r="B20" s="1110"/>
      <c r="C20" s="1110"/>
      <c r="D20" s="1110"/>
      <c r="E20" s="1111"/>
      <c r="F20" s="652" t="s">
        <v>385</v>
      </c>
      <c r="G20" s="684">
        <f>'Форма 1'!H27</f>
        <v>0</v>
      </c>
      <c r="H20" s="653">
        <f>SUM('Форма 1'!H21:H26)</f>
        <v>0</v>
      </c>
      <c r="I20" s="654">
        <f>H20-G20</f>
        <v>0</v>
      </c>
      <c r="J20" s="684">
        <f>'Форма 1'!I27</f>
        <v>0</v>
      </c>
      <c r="K20" s="653">
        <f>SUM('Форма 1'!I21:I26)</f>
        <v>0</v>
      </c>
      <c r="L20" s="654">
        <f>K20-J20</f>
        <v>0</v>
      </c>
      <c r="M20" s="684">
        <f>'Форма 1'!J27</f>
        <v>0</v>
      </c>
      <c r="N20" s="653">
        <f>SUM('Форма 1'!J21:J26)</f>
        <v>0</v>
      </c>
      <c r="O20" s="635">
        <f>N20-M20</f>
        <v>0</v>
      </c>
      <c r="P20" s="593"/>
    </row>
    <row r="21" spans="1:16" s="643" customFormat="1">
      <c r="A21" s="1112" t="s">
        <v>92</v>
      </c>
      <c r="B21" s="1113"/>
      <c r="C21" s="1113"/>
      <c r="D21" s="1113"/>
      <c r="E21" s="1114"/>
      <c r="F21" s="652" t="s">
        <v>386</v>
      </c>
      <c r="G21" s="684">
        <f>'Форма 1'!H28</f>
        <v>0</v>
      </c>
      <c r="H21" s="653">
        <f>'Форма 1'!H19+'Форма 1'!H27</f>
        <v>0</v>
      </c>
      <c r="I21" s="654">
        <f>H21-G21</f>
        <v>0</v>
      </c>
      <c r="J21" s="684">
        <f>'Форма 1'!I28</f>
        <v>0</v>
      </c>
      <c r="K21" s="653">
        <f>'Форма 1'!I19+'Форма 1'!I27</f>
        <v>0</v>
      </c>
      <c r="L21" s="654">
        <f>K21-J21</f>
        <v>0</v>
      </c>
      <c r="M21" s="684">
        <f>'Форма 1'!J28</f>
        <v>0</v>
      </c>
      <c r="N21" s="653">
        <f>'Форма 1'!J19+'Форма 1'!J27</f>
        <v>0</v>
      </c>
      <c r="O21" s="635">
        <f>N21-M21</f>
        <v>0</v>
      </c>
      <c r="P21" s="593"/>
    </row>
    <row r="22" spans="1:16" s="643" customFormat="1">
      <c r="A22" s="655"/>
      <c r="B22" s="1089" t="s">
        <v>21</v>
      </c>
      <c r="C22" s="1089"/>
      <c r="D22" s="1089"/>
      <c r="E22" s="1090"/>
      <c r="F22" s="652" t="s">
        <v>387</v>
      </c>
      <c r="G22" s="684"/>
      <c r="H22" s="653"/>
      <c r="I22" s="656"/>
      <c r="J22" s="684"/>
      <c r="K22" s="653"/>
      <c r="L22" s="656"/>
      <c r="M22" s="684"/>
      <c r="N22" s="653"/>
      <c r="O22" s="657"/>
      <c r="P22" s="593"/>
    </row>
    <row r="23" spans="1:16" s="643" customFormat="1">
      <c r="A23" s="1109" t="s">
        <v>93</v>
      </c>
      <c r="B23" s="1110"/>
      <c r="C23" s="1110"/>
      <c r="D23" s="1110"/>
      <c r="E23" s="1111"/>
      <c r="F23" s="652" t="s">
        <v>388</v>
      </c>
      <c r="G23" s="684">
        <f>'Форма 1'!H37</f>
        <v>0</v>
      </c>
      <c r="H23" s="653">
        <f>SUM('Форма 1'!H31:H36)</f>
        <v>0</v>
      </c>
      <c r="I23" s="654">
        <f>H23-G23</f>
        <v>0</v>
      </c>
      <c r="J23" s="684">
        <f>'Форма 1'!I37</f>
        <v>0</v>
      </c>
      <c r="K23" s="653">
        <f>SUM('Форма 1'!I31:I36)</f>
        <v>0</v>
      </c>
      <c r="L23" s="654">
        <f>K23-J23</f>
        <v>0</v>
      </c>
      <c r="M23" s="684">
        <f>'Форма 1'!J37</f>
        <v>0</v>
      </c>
      <c r="N23" s="653">
        <f>SUM('Форма 1'!J31:J36)</f>
        <v>0</v>
      </c>
      <c r="O23" s="635">
        <f>N23-M23</f>
        <v>0</v>
      </c>
      <c r="P23" s="593"/>
    </row>
    <row r="24" spans="1:16" s="643" customFormat="1">
      <c r="A24" s="1109" t="s">
        <v>94</v>
      </c>
      <c r="B24" s="1110"/>
      <c r="C24" s="1110"/>
      <c r="D24" s="1110"/>
      <c r="E24" s="1111"/>
      <c r="F24" s="652" t="s">
        <v>389</v>
      </c>
      <c r="G24" s="684">
        <f>'Форма 1'!H43</f>
        <v>0</v>
      </c>
      <c r="H24" s="653">
        <f>SUM('Форма 1'!H39:H42)</f>
        <v>0</v>
      </c>
      <c r="I24" s="654">
        <f>H24-G24</f>
        <v>0</v>
      </c>
      <c r="J24" s="684">
        <f>'Форма 1'!I43</f>
        <v>0</v>
      </c>
      <c r="K24" s="653">
        <f>SUM('Форма 1'!I39:I42)</f>
        <v>0</v>
      </c>
      <c r="L24" s="654">
        <f>K24-J24</f>
        <v>0</v>
      </c>
      <c r="M24" s="684">
        <f>'Форма 1'!J43</f>
        <v>0</v>
      </c>
      <c r="N24" s="653">
        <f>SUM('Форма 1'!J39:J42)</f>
        <v>0</v>
      </c>
      <c r="O24" s="635">
        <f>N24-M24</f>
        <v>0</v>
      </c>
      <c r="P24" s="593"/>
    </row>
    <row r="25" spans="1:16" s="643" customFormat="1">
      <c r="A25" s="655"/>
      <c r="B25" s="1089" t="s">
        <v>28</v>
      </c>
      <c r="C25" s="1089"/>
      <c r="D25" s="1089"/>
      <c r="E25" s="1090"/>
      <c r="F25" s="652" t="s">
        <v>390</v>
      </c>
      <c r="G25" s="684"/>
      <c r="H25" s="653"/>
      <c r="I25" s="656"/>
      <c r="J25" s="684"/>
      <c r="K25" s="653"/>
      <c r="L25" s="656"/>
      <c r="M25" s="684"/>
      <c r="N25" s="653"/>
      <c r="O25" s="657"/>
      <c r="P25" s="593"/>
    </row>
    <row r="26" spans="1:16" s="643" customFormat="1">
      <c r="A26" s="1109" t="s">
        <v>95</v>
      </c>
      <c r="B26" s="1110"/>
      <c r="C26" s="1110"/>
      <c r="D26" s="1110"/>
      <c r="E26" s="1111"/>
      <c r="F26" s="652" t="s">
        <v>391</v>
      </c>
      <c r="G26" s="684">
        <f>'Форма 1'!H50</f>
        <v>0</v>
      </c>
      <c r="H26" s="653">
        <f>SUM('Форма 1'!H45:H49)</f>
        <v>0</v>
      </c>
      <c r="I26" s="654">
        <f>H26-G26</f>
        <v>0</v>
      </c>
      <c r="J26" s="684">
        <f>'Форма 1'!I50</f>
        <v>0</v>
      </c>
      <c r="K26" s="653">
        <f>SUM('Форма 1'!I45:I49)</f>
        <v>0</v>
      </c>
      <c r="L26" s="654">
        <f>K26-J26</f>
        <v>0</v>
      </c>
      <c r="M26" s="684">
        <f>'Форма 1'!J50</f>
        <v>0</v>
      </c>
      <c r="N26" s="653">
        <f>SUM('Форма 1'!J45:J49)</f>
        <v>0</v>
      </c>
      <c r="O26" s="635">
        <f>N26-M26</f>
        <v>0</v>
      </c>
      <c r="P26" s="593"/>
    </row>
    <row r="27" spans="1:16" s="643" customFormat="1">
      <c r="A27" s="1112" t="s">
        <v>96</v>
      </c>
      <c r="B27" s="1113"/>
      <c r="C27" s="1113"/>
      <c r="D27" s="1113"/>
      <c r="E27" s="1114"/>
      <c r="F27" s="652" t="s">
        <v>392</v>
      </c>
      <c r="G27" s="684">
        <f>'Форма 1'!H51</f>
        <v>0</v>
      </c>
      <c r="H27" s="653">
        <f>'Форма 1'!H37+'Форма 1'!H43+'Форма 1'!H50</f>
        <v>0</v>
      </c>
      <c r="I27" s="654">
        <f>H27-G27</f>
        <v>0</v>
      </c>
      <c r="J27" s="684">
        <f>'Форма 1'!I51</f>
        <v>0</v>
      </c>
      <c r="K27" s="653">
        <f>'Форма 1'!I37+'Форма 1'!I43+'Форма 1'!I50</f>
        <v>0</v>
      </c>
      <c r="L27" s="654">
        <f>K27-J27</f>
        <v>0</v>
      </c>
      <c r="M27" s="684">
        <f>'Форма 1'!J51</f>
        <v>0</v>
      </c>
      <c r="N27" s="653">
        <f>'Форма 1'!J37+'Форма 1'!J43+'Форма 1'!J50</f>
        <v>0</v>
      </c>
      <c r="O27" s="635">
        <f>N27-M27</f>
        <v>0</v>
      </c>
      <c r="P27" s="593"/>
    </row>
    <row r="28" spans="1:16" s="643" customFormat="1" ht="15" thickBot="1">
      <c r="A28" s="1105" t="s">
        <v>97</v>
      </c>
      <c r="B28" s="1106"/>
      <c r="C28" s="1106"/>
      <c r="D28" s="1106"/>
      <c r="E28" s="1107"/>
      <c r="F28" s="658"/>
      <c r="G28" s="685">
        <f>G21-G27</f>
        <v>0</v>
      </c>
      <c r="H28" s="659">
        <f>H21-H27</f>
        <v>0</v>
      </c>
      <c r="I28" s="660">
        <f>H28-G28</f>
        <v>0</v>
      </c>
      <c r="J28" s="685">
        <f>J21-J27</f>
        <v>0</v>
      </c>
      <c r="K28" s="659">
        <f>K21-K27</f>
        <v>0</v>
      </c>
      <c r="L28" s="660">
        <f>K28-J28</f>
        <v>0</v>
      </c>
      <c r="M28" s="685">
        <f>M21-M27</f>
        <v>0</v>
      </c>
      <c r="N28" s="659">
        <f>N21-N27</f>
        <v>0</v>
      </c>
      <c r="O28" s="636">
        <f>N28-M28</f>
        <v>0</v>
      </c>
      <c r="P28" s="602"/>
    </row>
    <row r="30" spans="1:16">
      <c r="A30" s="661" t="s">
        <v>584</v>
      </c>
    </row>
    <row r="31" spans="1:16" ht="15" thickBot="1">
      <c r="A31" s="661"/>
    </row>
    <row r="32" spans="1:16" s="643" customFormat="1">
      <c r="A32" s="1116" t="s">
        <v>30</v>
      </c>
      <c r="B32" s="1117"/>
      <c r="C32" s="1117"/>
      <c r="D32" s="1117"/>
      <c r="E32" s="1118"/>
      <c r="F32" s="1122" t="s">
        <v>3</v>
      </c>
      <c r="G32" s="1126" t="s">
        <v>448</v>
      </c>
      <c r="H32" s="1074"/>
      <c r="I32" s="1127"/>
      <c r="J32" s="1128" t="s">
        <v>449</v>
      </c>
      <c r="K32" s="1129"/>
      <c r="L32" s="1130"/>
      <c r="M32" s="1124" t="s">
        <v>115</v>
      </c>
    </row>
    <row r="33" spans="1:13" s="643" customFormat="1" ht="28.8">
      <c r="A33" s="1119"/>
      <c r="B33" s="1120"/>
      <c r="C33" s="1120"/>
      <c r="D33" s="1120"/>
      <c r="E33" s="1121"/>
      <c r="F33" s="1123"/>
      <c r="G33" s="644" t="s">
        <v>87</v>
      </c>
      <c r="H33" s="645" t="s">
        <v>88</v>
      </c>
      <c r="I33" s="646" t="s">
        <v>89</v>
      </c>
      <c r="J33" s="644" t="s">
        <v>87</v>
      </c>
      <c r="K33" s="645" t="s">
        <v>88</v>
      </c>
      <c r="L33" s="645" t="s">
        <v>89</v>
      </c>
      <c r="M33" s="1125"/>
    </row>
    <row r="34" spans="1:13" s="643" customFormat="1">
      <c r="A34" s="1099" t="s">
        <v>34</v>
      </c>
      <c r="B34" s="1100"/>
      <c r="C34" s="1100"/>
      <c r="D34" s="1100"/>
      <c r="E34" s="1108"/>
      <c r="F34" s="662">
        <v>2100</v>
      </c>
      <c r="G34" s="686">
        <f>'Форма 2'!H10</f>
        <v>0</v>
      </c>
      <c r="H34" s="663">
        <f>SUM('Форма 2'!H8:H9)</f>
        <v>0</v>
      </c>
      <c r="I34" s="654">
        <f>H34-G34</f>
        <v>0</v>
      </c>
      <c r="J34" s="686">
        <f>'Форма 2'!I10</f>
        <v>0</v>
      </c>
      <c r="K34" s="663">
        <f>SUM('Форма 2'!I8:I9)</f>
        <v>0</v>
      </c>
      <c r="L34" s="635">
        <f>K34-J34</f>
        <v>0</v>
      </c>
      <c r="M34" s="664"/>
    </row>
    <row r="35" spans="1:13" s="643" customFormat="1">
      <c r="A35" s="1099" t="s">
        <v>98</v>
      </c>
      <c r="B35" s="1100"/>
      <c r="C35" s="1100"/>
      <c r="D35" s="1100"/>
      <c r="E35" s="1108"/>
      <c r="F35" s="662">
        <v>2200</v>
      </c>
      <c r="G35" s="686">
        <f>'Форма 2'!H13</f>
        <v>0</v>
      </c>
      <c r="H35" s="663">
        <f>SUM('Форма 2'!H10:H12)</f>
        <v>0</v>
      </c>
      <c r="I35" s="654">
        <f>H35-G35</f>
        <v>0</v>
      </c>
      <c r="J35" s="686">
        <f>'Форма 2'!I13</f>
        <v>0</v>
      </c>
      <c r="K35" s="663">
        <f>SUM('Форма 2'!I10:I12)</f>
        <v>0</v>
      </c>
      <c r="L35" s="635">
        <f>K35-J35</f>
        <v>0</v>
      </c>
      <c r="M35" s="664"/>
    </row>
    <row r="36" spans="1:13" s="643" customFormat="1">
      <c r="A36" s="1109" t="s">
        <v>40</v>
      </c>
      <c r="B36" s="1110"/>
      <c r="C36" s="1110"/>
      <c r="D36" s="1110"/>
      <c r="E36" s="1115"/>
      <c r="F36" s="662">
        <v>2300</v>
      </c>
      <c r="G36" s="686">
        <f>'Форма 2'!H19</f>
        <v>0</v>
      </c>
      <c r="H36" s="663">
        <f>SUM('Форма 2'!H13:H18)</f>
        <v>0</v>
      </c>
      <c r="I36" s="654">
        <f>H36-G36</f>
        <v>0</v>
      </c>
      <c r="J36" s="686">
        <f>'Форма 2'!I19</f>
        <v>0</v>
      </c>
      <c r="K36" s="663">
        <f>SUM('Форма 2'!I13:I18)</f>
        <v>0</v>
      </c>
      <c r="L36" s="635">
        <f>K36-J36</f>
        <v>0</v>
      </c>
      <c r="M36" s="664"/>
    </row>
    <row r="37" spans="1:13" s="643" customFormat="1" ht="15" thickBot="1">
      <c r="A37" s="1102" t="s">
        <v>99</v>
      </c>
      <c r="B37" s="1103"/>
      <c r="C37" s="1103"/>
      <c r="D37" s="1103"/>
      <c r="E37" s="1104"/>
      <c r="F37" s="665">
        <v>2400</v>
      </c>
      <c r="G37" s="687">
        <f>'Форма 2'!H25</f>
        <v>0</v>
      </c>
      <c r="H37" s="666">
        <f>'Форма 2'!H19+'Форма 2'!H20+'Форма 2'!H22+'Форма 2'!H23+'Форма 2'!H24</f>
        <v>0</v>
      </c>
      <c r="I37" s="660">
        <f>H37-G37</f>
        <v>0</v>
      </c>
      <c r="J37" s="687">
        <f>'Форма 2'!I25</f>
        <v>0</v>
      </c>
      <c r="K37" s="666">
        <f>'Форма 2'!I19+'Форма 2'!I20+'Форма 2'!I22+'Форма 2'!I23+'Форма 2'!I24</f>
        <v>0</v>
      </c>
      <c r="L37" s="636">
        <f>K37-J37</f>
        <v>0</v>
      </c>
      <c r="M37" s="667"/>
    </row>
  </sheetData>
  <mergeCells count="39">
    <mergeCell ref="A4:A5"/>
    <mergeCell ref="B4:C5"/>
    <mergeCell ref="D4:F4"/>
    <mergeCell ref="G4:H4"/>
    <mergeCell ref="D5:E5"/>
    <mergeCell ref="A1:A2"/>
    <mergeCell ref="B1:F2"/>
    <mergeCell ref="B3:C3"/>
    <mergeCell ref="D3:F3"/>
    <mergeCell ref="G3:H3"/>
    <mergeCell ref="A21:E21"/>
    <mergeCell ref="B25:E25"/>
    <mergeCell ref="A24:E24"/>
    <mergeCell ref="M15:O15"/>
    <mergeCell ref="J15:L15"/>
    <mergeCell ref="G15:I15"/>
    <mergeCell ref="A20:E20"/>
    <mergeCell ref="A23:E23"/>
    <mergeCell ref="B22:E22"/>
    <mergeCell ref="F32:F33"/>
    <mergeCell ref="M32:M33"/>
    <mergeCell ref="P15:P16"/>
    <mergeCell ref="G32:I32"/>
    <mergeCell ref="J32:L32"/>
    <mergeCell ref="A37:E37"/>
    <mergeCell ref="A28:E28"/>
    <mergeCell ref="A34:E34"/>
    <mergeCell ref="A26:E26"/>
    <mergeCell ref="A27:E27"/>
    <mergeCell ref="A35:E35"/>
    <mergeCell ref="A36:E36"/>
    <mergeCell ref="A32:E33"/>
    <mergeCell ref="E6:F6"/>
    <mergeCell ref="A7:I7"/>
    <mergeCell ref="F15:F16"/>
    <mergeCell ref="B19:E19"/>
    <mergeCell ref="A15:E16"/>
    <mergeCell ref="A17:E17"/>
    <mergeCell ref="A18:E18"/>
  </mergeCells>
  <phoneticPr fontId="0" type="noConversion"/>
  <conditionalFormatting sqref="I18:I28 L18:L28 I34:I37 L34:L37">
    <cfRule type="cellIs" dxfId="40" priority="17" stopIfTrue="1" operator="notEqual">
      <formula>0</formula>
    </cfRule>
  </conditionalFormatting>
  <conditionalFormatting sqref="O18:O28">
    <cfRule type="cellIs" dxfId="39" priority="16" stopIfTrue="1" operator="notEqual">
      <formula>0</formula>
    </cfRule>
  </conditionalFormatting>
  <conditionalFormatting sqref="I18">
    <cfRule type="cellIs" dxfId="38" priority="15" stopIfTrue="1" operator="notEqual">
      <formula>0</formula>
    </cfRule>
  </conditionalFormatting>
  <conditionalFormatting sqref="I20:I21">
    <cfRule type="cellIs" dxfId="37" priority="14" stopIfTrue="1" operator="notEqual">
      <formula>0</formula>
    </cfRule>
  </conditionalFormatting>
  <conditionalFormatting sqref="I23:I24">
    <cfRule type="cellIs" dxfId="36" priority="13" stopIfTrue="1" operator="notEqual">
      <formula>0</formula>
    </cfRule>
  </conditionalFormatting>
  <conditionalFormatting sqref="I26:I28">
    <cfRule type="cellIs" dxfId="35" priority="12" stopIfTrue="1" operator="notEqual">
      <formula>0</formula>
    </cfRule>
  </conditionalFormatting>
  <conditionalFormatting sqref="L18">
    <cfRule type="cellIs" dxfId="34" priority="11" stopIfTrue="1" operator="notEqual">
      <formula>0</formula>
    </cfRule>
  </conditionalFormatting>
  <conditionalFormatting sqref="L20:L21">
    <cfRule type="cellIs" dxfId="33" priority="10" stopIfTrue="1" operator="notEqual">
      <formula>0</formula>
    </cfRule>
  </conditionalFormatting>
  <conditionalFormatting sqref="L23:L24">
    <cfRule type="cellIs" dxfId="32" priority="9" stopIfTrue="1" operator="notEqual">
      <formula>0</formula>
    </cfRule>
  </conditionalFormatting>
  <conditionalFormatting sqref="L26:L28">
    <cfRule type="cellIs" dxfId="31" priority="8" stopIfTrue="1" operator="notEqual">
      <formula>0</formula>
    </cfRule>
  </conditionalFormatting>
  <conditionalFormatting sqref="O18">
    <cfRule type="cellIs" dxfId="30" priority="7" stopIfTrue="1" operator="notEqual">
      <formula>0</formula>
    </cfRule>
  </conditionalFormatting>
  <conditionalFormatting sqref="O20">
    <cfRule type="cellIs" dxfId="29" priority="6" stopIfTrue="1" operator="notEqual">
      <formula>0</formula>
    </cfRule>
  </conditionalFormatting>
  <conditionalFormatting sqref="O21">
    <cfRule type="cellIs" dxfId="28" priority="5" stopIfTrue="1" operator="notEqual">
      <formula>0</formula>
    </cfRule>
  </conditionalFormatting>
  <conditionalFormatting sqref="O23:O24">
    <cfRule type="cellIs" dxfId="27" priority="4" stopIfTrue="1" operator="notEqual">
      <formula>0</formula>
    </cfRule>
  </conditionalFormatting>
  <conditionalFormatting sqref="O26:O28">
    <cfRule type="cellIs" dxfId="26" priority="3" stopIfTrue="1" operator="notEqual">
      <formula>0</formula>
    </cfRule>
  </conditionalFormatting>
  <conditionalFormatting sqref="I34:I37">
    <cfRule type="cellIs" dxfId="25" priority="2" stopIfTrue="1" operator="notEqual">
      <formula>0</formula>
    </cfRule>
  </conditionalFormatting>
  <conditionalFormatting sqref="L34:L37">
    <cfRule type="cellIs" dxfId="24" priority="1" stopIfTrue="1" operator="not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scale="77" fitToHeight="7" orientation="landscape" horizontalDpi="4294967293" r:id="rId1"/>
  <headerFooter alignWithMargins="0">
    <oddFooter>&amp;R&amp;F
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>
    <pageSetUpPr fitToPage="1"/>
  </sheetPr>
  <dimension ref="A1:FP314"/>
  <sheetViews>
    <sheetView zoomScale="80" zoomScaleNormal="80" workbookViewId="0">
      <selection activeCell="H2" sqref="H2"/>
    </sheetView>
  </sheetViews>
  <sheetFormatPr defaultColWidth="8.88671875" defaultRowHeight="14.4"/>
  <cols>
    <col min="1" max="1" width="16.88671875" style="4" customWidth="1"/>
    <col min="2" max="2" width="13" style="4" customWidth="1"/>
    <col min="3" max="3" width="17.109375" style="4" customWidth="1"/>
    <col min="4" max="4" width="16.33203125" style="4" customWidth="1"/>
    <col min="5" max="5" width="12.6640625" style="4" customWidth="1"/>
    <col min="6" max="6" width="11.5546875" style="4" customWidth="1"/>
    <col min="7" max="7" width="18.88671875" style="4" customWidth="1"/>
    <col min="8" max="8" width="17.44140625" style="4" customWidth="1"/>
    <col min="9" max="9" width="18.6640625" style="4" customWidth="1"/>
    <col min="10" max="10" width="25" style="4" customWidth="1"/>
    <col min="11" max="11" width="16.5546875" style="4" customWidth="1"/>
    <col min="12" max="12" width="18.5546875" style="4" customWidth="1"/>
    <col min="13" max="13" width="14.6640625" style="4" customWidth="1"/>
    <col min="14" max="14" width="17.88671875" style="4" customWidth="1"/>
    <col min="15" max="15" width="17.109375" style="4" customWidth="1"/>
    <col min="16" max="16384" width="8.88671875" style="4"/>
  </cols>
  <sheetData>
    <row r="1" spans="1:172" s="214" customFormat="1" ht="15.75" customHeight="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</row>
    <row r="2" spans="1:172" s="214" customFormat="1" ht="15.75" customHeight="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</row>
    <row r="3" spans="1:172" s="214" customFormat="1" ht="15.75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</row>
    <row r="4" spans="1:172" s="214" customFormat="1" ht="15.75" customHeight="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</row>
    <row r="5" spans="1:172" s="214" customFormat="1" ht="15.75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</row>
    <row r="6" spans="1:172" s="214" customFormat="1">
      <c r="A6" s="215"/>
      <c r="B6" s="216"/>
      <c r="C6" s="217"/>
      <c r="D6" s="213"/>
      <c r="E6" s="1133"/>
      <c r="F6" s="1133"/>
      <c r="G6" s="212"/>
      <c r="H6" s="213"/>
    </row>
    <row r="7" spans="1:172" s="1" customFormat="1" ht="27.75" customHeight="1">
      <c r="A7" s="1134" t="s">
        <v>102</v>
      </c>
      <c r="B7" s="1134"/>
      <c r="C7" s="1134"/>
      <c r="D7" s="1134"/>
      <c r="E7" s="1134"/>
      <c r="F7" s="1134"/>
      <c r="G7" s="1134"/>
      <c r="H7" s="1134"/>
    </row>
    <row r="8" spans="1:172">
      <c r="A8" s="709"/>
      <c r="B8" s="5" t="s">
        <v>112</v>
      </c>
      <c r="D8" s="8"/>
      <c r="E8" s="8"/>
      <c r="F8" s="8"/>
      <c r="G8" s="8"/>
      <c r="H8" s="507"/>
      <c r="I8" s="507"/>
    </row>
    <row r="10" spans="1:172">
      <c r="A10" s="7" t="s">
        <v>103</v>
      </c>
      <c r="B10" s="7"/>
      <c r="C10" s="7"/>
      <c r="D10" s="7"/>
      <c r="E10" s="7"/>
      <c r="F10" s="7"/>
      <c r="G10" s="7"/>
      <c r="H10" s="7"/>
      <c r="I10" s="7"/>
    </row>
    <row r="12" spans="1:172" ht="15" thickBot="1">
      <c r="A12" s="1135" t="s">
        <v>234</v>
      </c>
      <c r="B12" s="1135"/>
      <c r="C12" s="1135"/>
      <c r="D12" s="1135"/>
      <c r="E12" s="503"/>
      <c r="F12" s="503"/>
      <c r="G12" s="503"/>
      <c r="H12" s="503"/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03"/>
      <c r="AG12" s="503"/>
      <c r="AH12" s="503"/>
      <c r="AI12" s="503"/>
      <c r="AJ12" s="503"/>
      <c r="AK12" s="503"/>
      <c r="AL12" s="503"/>
      <c r="AM12" s="503"/>
      <c r="AN12" s="503"/>
      <c r="AO12" s="503"/>
      <c r="AP12" s="503"/>
      <c r="AQ12" s="503"/>
      <c r="AR12" s="503"/>
      <c r="AS12" s="503"/>
      <c r="AT12" s="503"/>
      <c r="AU12" s="503"/>
      <c r="AV12" s="503"/>
      <c r="AW12" s="503"/>
      <c r="AX12" s="503"/>
      <c r="AY12" s="503"/>
      <c r="AZ12" s="503"/>
      <c r="BA12" s="503"/>
      <c r="BB12" s="503"/>
      <c r="BC12" s="503"/>
      <c r="BD12" s="503"/>
      <c r="BE12" s="503"/>
      <c r="BF12" s="503"/>
      <c r="BG12" s="503"/>
      <c r="BH12" s="503"/>
      <c r="BI12" s="503"/>
      <c r="BJ12" s="503"/>
      <c r="BK12" s="503"/>
      <c r="BL12" s="503"/>
      <c r="BM12" s="503"/>
      <c r="BN12" s="503"/>
      <c r="BO12" s="503"/>
      <c r="BP12" s="503"/>
      <c r="BQ12" s="503"/>
      <c r="BR12" s="503"/>
      <c r="BS12" s="503"/>
      <c r="BT12" s="503"/>
      <c r="BU12" s="503"/>
      <c r="BV12" s="503"/>
      <c r="BW12" s="503"/>
      <c r="BX12" s="503"/>
      <c r="BY12" s="503"/>
      <c r="BZ12" s="503"/>
      <c r="CA12" s="503"/>
      <c r="CB12" s="503"/>
      <c r="CC12" s="503"/>
      <c r="CD12" s="503"/>
      <c r="CE12" s="503"/>
      <c r="CF12" s="503"/>
      <c r="CG12" s="503"/>
      <c r="CH12" s="503"/>
      <c r="CI12" s="503"/>
      <c r="CJ12" s="503"/>
      <c r="CK12" s="503"/>
      <c r="CL12" s="503"/>
      <c r="CM12" s="503"/>
      <c r="CN12" s="503"/>
      <c r="CO12" s="503"/>
      <c r="CP12" s="503"/>
      <c r="CQ12" s="503"/>
      <c r="CR12" s="503"/>
      <c r="CS12" s="503"/>
      <c r="CT12" s="503"/>
      <c r="CU12" s="503"/>
      <c r="CV12" s="503"/>
      <c r="CW12" s="503"/>
      <c r="CX12" s="503"/>
      <c r="CY12" s="503"/>
      <c r="CZ12" s="503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</row>
    <row r="13" spans="1:172" ht="29.25" customHeight="1" thickBot="1">
      <c r="A13" s="24" t="s">
        <v>30</v>
      </c>
      <c r="B13" s="99"/>
      <c r="C13" s="99"/>
      <c r="D13" s="99"/>
      <c r="E13" s="100"/>
      <c r="F13" s="27" t="s">
        <v>31</v>
      </c>
      <c r="G13" s="489" t="s">
        <v>105</v>
      </c>
      <c r="H13" s="489" t="s">
        <v>106</v>
      </c>
      <c r="I13" s="490" t="s">
        <v>104</v>
      </c>
      <c r="J13" s="27" t="s">
        <v>115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2"/>
      <c r="CU13" s="12"/>
      <c r="CV13" s="12"/>
      <c r="CW13" s="12"/>
      <c r="CX13" s="12"/>
      <c r="CY13" s="12"/>
      <c r="CZ13" s="12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</row>
    <row r="14" spans="1:172" ht="15" hidden="1" thickBot="1">
      <c r="A14" s="60">
        <v>1</v>
      </c>
      <c r="B14" s="102"/>
      <c r="C14" s="102"/>
      <c r="D14" s="102"/>
      <c r="E14" s="102"/>
      <c r="F14" s="103">
        <v>2</v>
      </c>
      <c r="G14" s="103">
        <v>3</v>
      </c>
      <c r="H14" s="103">
        <v>4</v>
      </c>
      <c r="I14" s="103">
        <v>5</v>
      </c>
      <c r="J14" s="103">
        <v>6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2"/>
      <c r="CU14" s="12"/>
      <c r="CV14" s="12"/>
      <c r="CW14" s="12"/>
      <c r="CX14" s="12"/>
      <c r="CY14" s="12"/>
      <c r="CZ14" s="12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</row>
    <row r="15" spans="1:172" ht="15" customHeight="1">
      <c r="A15" s="114" t="str">
        <f>CONCATENATE("Величина капитала на 31 декабря ",RIGHT(B4,4)-2," года")</f>
        <v>Величина капитала на 31 декабря 2010 года</v>
      </c>
      <c r="B15" s="96"/>
      <c r="C15" s="96"/>
      <c r="D15" s="96"/>
      <c r="E15" s="115"/>
      <c r="F15" s="193" t="s">
        <v>186</v>
      </c>
      <c r="G15" s="698">
        <f>'Форма 3'!L10</f>
        <v>0</v>
      </c>
      <c r="H15" s="421">
        <f>SUM('Форма 3'!G10:K10)</f>
        <v>0</v>
      </c>
      <c r="I15" s="473">
        <f>H15-G15</f>
        <v>0</v>
      </c>
      <c r="J15" s="422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2"/>
      <c r="AH15" s="503"/>
      <c r="AI15" s="503"/>
      <c r="AJ15" s="503"/>
      <c r="AK15" s="503"/>
      <c r="AL15" s="503"/>
      <c r="AM15" s="503"/>
      <c r="AN15" s="503"/>
      <c r="AO15" s="503"/>
      <c r="AP15" s="503"/>
      <c r="AQ15" s="503"/>
      <c r="AR15" s="503"/>
      <c r="AS15" s="503"/>
      <c r="AT15" s="503"/>
      <c r="AU15" s="503"/>
      <c r="AV15" s="503"/>
      <c r="AW15" s="503"/>
      <c r="AX15" s="503"/>
      <c r="AY15" s="503"/>
      <c r="AZ15" s="503"/>
      <c r="BA15" s="503"/>
      <c r="BB15" s="503"/>
      <c r="BC15" s="503"/>
      <c r="BD15" s="503"/>
      <c r="BE15" s="503"/>
      <c r="BF15" s="503"/>
      <c r="BG15" s="503"/>
      <c r="BH15" s="503"/>
      <c r="BI15" s="503"/>
      <c r="BJ15" s="503"/>
      <c r="BK15" s="503"/>
      <c r="BL15" s="503"/>
      <c r="BM15" s="503"/>
      <c r="BN15" s="503"/>
      <c r="BO15" s="503"/>
      <c r="BP15" s="503"/>
      <c r="BQ15" s="503"/>
      <c r="BR15" s="503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</row>
    <row r="16" spans="1:172">
      <c r="A16" s="1136" t="str">
        <f>CONCATENATE("За ",RIGHT(B4,4)-1," год")</f>
        <v>За 2011 год</v>
      </c>
      <c r="B16" s="1137"/>
      <c r="C16" s="1137"/>
      <c r="D16" s="1137"/>
      <c r="E16" s="1138"/>
      <c r="F16" s="161"/>
      <c r="G16" s="699"/>
      <c r="H16" s="426"/>
      <c r="I16" s="431"/>
      <c r="J16" s="427"/>
      <c r="M16" s="503"/>
      <c r="N16" s="503"/>
      <c r="O16" s="503"/>
      <c r="P16" s="14"/>
      <c r="Q16" s="14"/>
      <c r="R16" s="14"/>
      <c r="S16" s="503"/>
      <c r="T16" s="503"/>
      <c r="U16" s="503"/>
      <c r="V16" s="503"/>
      <c r="W16" s="503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</row>
    <row r="17" spans="1:172" ht="12" customHeight="1">
      <c r="A17" s="668" t="s">
        <v>46</v>
      </c>
      <c r="B17" s="120"/>
      <c r="C17" s="120"/>
      <c r="D17" s="120"/>
      <c r="E17" s="121"/>
      <c r="F17" s="154"/>
      <c r="G17" s="700"/>
      <c r="H17" s="428"/>
      <c r="I17" s="430"/>
      <c r="J17" s="429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</row>
    <row r="18" spans="1:172">
      <c r="A18" s="514" t="s">
        <v>170</v>
      </c>
      <c r="B18" s="524"/>
      <c r="C18" s="524"/>
      <c r="D18" s="524"/>
      <c r="E18" s="525"/>
      <c r="F18" s="419" t="s">
        <v>187</v>
      </c>
      <c r="G18" s="701">
        <f>'Форма 3'!L13</f>
        <v>0</v>
      </c>
      <c r="H18" s="311">
        <f>SUM('Форма 3'!L15:L20)</f>
        <v>0</v>
      </c>
      <c r="I18" s="473">
        <f t="shared" ref="I18:I25" si="0">H18-G18</f>
        <v>0</v>
      </c>
      <c r="J18" s="423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503"/>
      <c r="BG18" s="503"/>
      <c r="BH18" s="503"/>
      <c r="BI18" s="503"/>
      <c r="BJ18" s="503"/>
      <c r="BK18" s="503"/>
      <c r="BL18" s="503"/>
      <c r="BM18" s="503"/>
      <c r="BN18" s="503"/>
      <c r="BO18" s="503"/>
      <c r="BP18" s="503"/>
      <c r="BQ18" s="503"/>
      <c r="BR18" s="503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</row>
    <row r="19" spans="1:172">
      <c r="A19" s="514" t="s">
        <v>178</v>
      </c>
      <c r="B19" s="524"/>
      <c r="C19" s="524"/>
      <c r="D19" s="524"/>
      <c r="E19" s="525"/>
      <c r="F19" s="155" t="s">
        <v>196</v>
      </c>
      <c r="G19" s="701">
        <f>'Форма 3'!L21</f>
        <v>0</v>
      </c>
      <c r="H19" s="311">
        <f>SUM('Форма 3'!L23:L29)</f>
        <v>0</v>
      </c>
      <c r="I19" s="473">
        <f t="shared" si="0"/>
        <v>0</v>
      </c>
      <c r="J19" s="42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2"/>
      <c r="AH19" s="503"/>
      <c r="AI19" s="503"/>
      <c r="AJ19" s="503"/>
      <c r="AK19" s="503"/>
      <c r="AL19" s="503"/>
      <c r="AM19" s="503"/>
      <c r="AN19" s="503"/>
      <c r="AO19" s="503"/>
      <c r="AP19" s="503"/>
      <c r="AQ19" s="503"/>
      <c r="AR19" s="503"/>
      <c r="AS19" s="503"/>
      <c r="AT19" s="503"/>
      <c r="AU19" s="503"/>
      <c r="AV19" s="503"/>
      <c r="AW19" s="503"/>
      <c r="AX19" s="503"/>
      <c r="AY19" s="503"/>
      <c r="AZ19" s="503"/>
      <c r="BA19" s="503"/>
      <c r="BB19" s="503"/>
      <c r="BC19" s="503"/>
      <c r="BD19" s="503"/>
      <c r="BE19" s="503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</row>
    <row r="20" spans="1:172">
      <c r="A20" s="114" t="str">
        <f>CONCATENATE("Величина капитала на 31 декабря ",RIGHT(B4,4)-1," года")</f>
        <v>Величина капитала на 31 декабря 2011 года</v>
      </c>
      <c r="B20" s="133"/>
      <c r="C20" s="133"/>
      <c r="D20" s="133"/>
      <c r="E20" s="134"/>
      <c r="F20" s="160" t="s">
        <v>207</v>
      </c>
      <c r="G20" s="701">
        <f>'Форма 3'!L32</f>
        <v>0</v>
      </c>
      <c r="H20" s="311">
        <f>SUM('Форма 3'!G32:K32)</f>
        <v>0</v>
      </c>
      <c r="I20" s="473">
        <f t="shared" si="0"/>
        <v>0</v>
      </c>
      <c r="J20" s="423"/>
      <c r="M20" s="503"/>
      <c r="N20" s="503"/>
      <c r="O20" s="503"/>
      <c r="P20" s="17"/>
      <c r="Q20" s="17"/>
      <c r="R20" s="17"/>
      <c r="S20" s="503"/>
      <c r="T20" s="503"/>
      <c r="U20" s="503"/>
      <c r="V20" s="503"/>
      <c r="W20" s="503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</row>
    <row r="21" spans="1:172">
      <c r="A21" s="1136" t="str">
        <f>CONCATENATE("За ",RIGHT(B4,4)," г.")</f>
        <v>За 2012 г.</v>
      </c>
      <c r="B21" s="1137"/>
      <c r="C21" s="1137"/>
      <c r="D21" s="1137"/>
      <c r="E21" s="1138"/>
      <c r="F21" s="420"/>
      <c r="G21" s="701"/>
      <c r="H21" s="311"/>
      <c r="I21" s="310">
        <f t="shared" si="0"/>
        <v>0</v>
      </c>
      <c r="J21" s="423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</row>
    <row r="22" spans="1:172">
      <c r="A22" s="668" t="s">
        <v>48</v>
      </c>
      <c r="B22" s="120"/>
      <c r="C22" s="120"/>
      <c r="D22" s="120"/>
      <c r="E22" s="121"/>
      <c r="F22" s="420"/>
      <c r="G22" s="701"/>
      <c r="H22" s="311"/>
      <c r="I22" s="310">
        <f t="shared" si="0"/>
        <v>0</v>
      </c>
      <c r="J22" s="423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503"/>
      <c r="BG22" s="503"/>
      <c r="BH22" s="503"/>
      <c r="BI22" s="503"/>
      <c r="BJ22" s="503"/>
      <c r="BK22" s="503"/>
      <c r="BL22" s="503"/>
      <c r="BM22" s="503"/>
      <c r="BN22" s="503"/>
      <c r="BO22" s="503"/>
      <c r="BP22" s="503"/>
      <c r="BQ22" s="503"/>
      <c r="BR22" s="503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</row>
    <row r="23" spans="1:172" ht="15" customHeight="1">
      <c r="A23" s="1139" t="s">
        <v>170</v>
      </c>
      <c r="B23" s="1140"/>
      <c r="C23" s="1140"/>
      <c r="D23" s="1140"/>
      <c r="E23" s="1141"/>
      <c r="F23" s="155" t="s">
        <v>208</v>
      </c>
      <c r="G23" s="701">
        <f>'Форма 3'!L35</f>
        <v>0</v>
      </c>
      <c r="H23" s="311">
        <f>SUM('Форма 3'!L37:L42)</f>
        <v>0</v>
      </c>
      <c r="I23" s="473">
        <f t="shared" si="0"/>
        <v>0</v>
      </c>
      <c r="J23" s="423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503"/>
      <c r="BG23" s="503"/>
      <c r="BH23" s="503"/>
      <c r="BI23" s="503"/>
      <c r="BJ23" s="503"/>
      <c r="BK23" s="503"/>
      <c r="BL23" s="503"/>
      <c r="BM23" s="503"/>
      <c r="BN23" s="503"/>
      <c r="BO23" s="503"/>
      <c r="BP23" s="503"/>
      <c r="BQ23" s="503"/>
      <c r="BR23" s="503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</row>
    <row r="24" spans="1:172" ht="15" customHeight="1">
      <c r="A24" s="514" t="s">
        <v>178</v>
      </c>
      <c r="B24" s="524"/>
      <c r="C24" s="524"/>
      <c r="D24" s="524"/>
      <c r="E24" s="525"/>
      <c r="F24" s="155" t="s">
        <v>213</v>
      </c>
      <c r="G24" s="701">
        <f>'Форма 3'!L43</f>
        <v>0</v>
      </c>
      <c r="H24" s="311">
        <f>SUM('Форма 3'!L45:L51)</f>
        <v>0</v>
      </c>
      <c r="I24" s="473">
        <f t="shared" si="0"/>
        <v>0</v>
      </c>
      <c r="J24" s="423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503"/>
      <c r="BG24" s="503"/>
      <c r="BH24" s="503"/>
      <c r="BI24" s="503"/>
      <c r="BJ24" s="503"/>
      <c r="BK24" s="503"/>
      <c r="BL24" s="503"/>
      <c r="BM24" s="503"/>
      <c r="BN24" s="503"/>
      <c r="BO24" s="503"/>
      <c r="BP24" s="503"/>
      <c r="BQ24" s="503"/>
      <c r="BR24" s="503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</row>
    <row r="25" spans="1:172" ht="15" thickBot="1">
      <c r="A25" s="517" t="str">
        <f>CONCATENATE("Величина капитала на 31 декабря ",RIGHT(B4,4)," года")</f>
        <v>Величина капитала на 31 декабря 2012 года</v>
      </c>
      <c r="B25" s="142"/>
      <c r="C25" s="142"/>
      <c r="D25" s="142"/>
      <c r="E25" s="143"/>
      <c r="F25" s="187" t="s">
        <v>220</v>
      </c>
      <c r="G25" s="691">
        <f>'Форма 3'!L54</f>
        <v>0</v>
      </c>
      <c r="H25" s="424">
        <f>SUM('Форма 3'!G54:K54)</f>
        <v>0</v>
      </c>
      <c r="I25" s="474">
        <f t="shared" si="0"/>
        <v>0</v>
      </c>
      <c r="J25" s="425"/>
      <c r="K25" s="15"/>
      <c r="L25" s="418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2"/>
      <c r="AH25" s="503"/>
      <c r="AI25" s="503"/>
      <c r="AJ25" s="503"/>
      <c r="AK25" s="503"/>
      <c r="AL25" s="503"/>
      <c r="AM25" s="503"/>
      <c r="AN25" s="503"/>
      <c r="AO25" s="503"/>
      <c r="AP25" s="503"/>
      <c r="AQ25" s="503"/>
      <c r="AR25" s="503"/>
      <c r="AS25" s="503"/>
      <c r="AT25" s="503"/>
      <c r="AU25" s="503"/>
      <c r="AV25" s="503"/>
      <c r="AW25" s="503"/>
      <c r="AX25" s="503"/>
      <c r="AY25" s="503"/>
      <c r="AZ25" s="503"/>
      <c r="BA25" s="503"/>
      <c r="BB25" s="503"/>
      <c r="BC25" s="503"/>
      <c r="BD25" s="503"/>
      <c r="BE25" s="503"/>
      <c r="BF25" s="503"/>
      <c r="BG25" s="503"/>
      <c r="BH25" s="503"/>
      <c r="BI25" s="503"/>
      <c r="BJ25" s="503"/>
      <c r="BK25" s="503"/>
      <c r="BL25" s="503"/>
      <c r="BM25" s="503"/>
      <c r="BN25" s="503"/>
      <c r="BO25" s="503"/>
      <c r="BP25" s="503"/>
      <c r="BQ25" s="503"/>
      <c r="BR25" s="503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</row>
    <row r="26" spans="1:172">
      <c r="A26" s="12"/>
      <c r="B26" s="13"/>
      <c r="C26" s="13"/>
      <c r="D26" s="13"/>
      <c r="H26" s="417"/>
      <c r="I26" s="18"/>
      <c r="J26" s="15"/>
      <c r="K26" s="15"/>
      <c r="L26" s="418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2"/>
      <c r="AH26" s="503"/>
      <c r="AI26" s="503"/>
      <c r="AJ26" s="503"/>
      <c r="AK26" s="503"/>
      <c r="AL26" s="503"/>
      <c r="AM26" s="503"/>
      <c r="AN26" s="503"/>
      <c r="AO26" s="503"/>
      <c r="AP26" s="503"/>
      <c r="AQ26" s="503"/>
      <c r="AR26" s="503"/>
      <c r="AS26" s="503"/>
      <c r="AT26" s="503"/>
      <c r="AU26" s="503"/>
      <c r="AV26" s="503"/>
      <c r="AW26" s="503"/>
      <c r="AX26" s="503"/>
      <c r="AY26" s="503"/>
      <c r="AZ26" s="503"/>
      <c r="BA26" s="503"/>
      <c r="BB26" s="503"/>
      <c r="BC26" s="503"/>
      <c r="BD26" s="503"/>
      <c r="BE26" s="503"/>
      <c r="BF26" s="503"/>
      <c r="BG26" s="503"/>
      <c r="BH26" s="503"/>
      <c r="BI26" s="503"/>
      <c r="BJ26" s="503"/>
      <c r="BK26" s="503"/>
      <c r="BL26" s="503"/>
      <c r="BM26" s="503"/>
      <c r="BN26" s="503"/>
      <c r="BO26" s="503"/>
      <c r="BP26" s="503"/>
      <c r="BQ26" s="503"/>
      <c r="BR26" s="503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</row>
    <row r="27" spans="1:172">
      <c r="A27" s="7" t="s">
        <v>222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</row>
    <row r="28" spans="1:172" ht="15" thickBot="1">
      <c r="A28" s="7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</row>
    <row r="29" spans="1:172" ht="18" customHeight="1" thickBot="1">
      <c r="A29" s="1168" t="s">
        <v>30</v>
      </c>
      <c r="B29" s="1169"/>
      <c r="C29" s="1169"/>
      <c r="D29" s="1169"/>
      <c r="E29" s="1170"/>
      <c r="F29" s="1166" t="s">
        <v>31</v>
      </c>
      <c r="G29" s="1177" t="str">
        <f>CONCATENATE("На 31.12.",RIGHT(B4,4))</f>
        <v>На 31.12.2012</v>
      </c>
      <c r="H29" s="1164"/>
      <c r="I29" s="1164"/>
      <c r="J29" s="1165"/>
      <c r="K29" s="1164" t="str">
        <f>CONCATENATE("На 31.12.",RIGHT(B4,4)-1)</f>
        <v>На 31.12.2011</v>
      </c>
      <c r="L29" s="1164"/>
      <c r="M29" s="1164"/>
      <c r="N29" s="1165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</row>
    <row r="30" spans="1:172" ht="29.4" thickBot="1">
      <c r="A30" s="1171"/>
      <c r="B30" s="1172"/>
      <c r="C30" s="1172"/>
      <c r="D30" s="1172"/>
      <c r="E30" s="1173"/>
      <c r="F30" s="1167"/>
      <c r="G30" s="435" t="s">
        <v>105</v>
      </c>
      <c r="H30" s="435" t="s">
        <v>106</v>
      </c>
      <c r="I30" s="436" t="s">
        <v>104</v>
      </c>
      <c r="J30" s="437" t="s">
        <v>115</v>
      </c>
      <c r="K30" s="435" t="s">
        <v>105</v>
      </c>
      <c r="L30" s="435" t="s">
        <v>106</v>
      </c>
      <c r="M30" s="436" t="s">
        <v>104</v>
      </c>
      <c r="N30" s="437" t="s">
        <v>115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</row>
    <row r="31" spans="1:172" ht="15" thickBot="1">
      <c r="A31" s="1174">
        <v>1</v>
      </c>
      <c r="B31" s="1175"/>
      <c r="C31" s="1175"/>
      <c r="D31" s="1175"/>
      <c r="E31" s="1176"/>
      <c r="F31" s="275">
        <v>2</v>
      </c>
      <c r="G31" s="103">
        <v>3</v>
      </c>
      <c r="H31" s="103">
        <v>4</v>
      </c>
      <c r="I31" s="103">
        <v>5</v>
      </c>
      <c r="J31" s="103">
        <v>6</v>
      </c>
      <c r="K31" s="103">
        <v>7</v>
      </c>
      <c r="L31" s="103">
        <v>8</v>
      </c>
      <c r="M31" s="103">
        <v>9</v>
      </c>
      <c r="N31" s="103">
        <v>10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</row>
    <row r="32" spans="1:172">
      <c r="A32" s="1158" t="s">
        <v>224</v>
      </c>
      <c r="B32" s="1159"/>
      <c r="C32" s="1159"/>
      <c r="D32" s="1159"/>
      <c r="E32" s="1160"/>
      <c r="F32" s="284"/>
      <c r="G32" s="432"/>
      <c r="H32" s="433"/>
      <c r="I32" s="480"/>
      <c r="J32" s="480"/>
      <c r="K32" s="480"/>
      <c r="L32" s="480"/>
      <c r="M32" s="480"/>
      <c r="N32" s="480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</row>
    <row r="33" spans="1:172">
      <c r="A33" s="1149" t="s">
        <v>225</v>
      </c>
      <c r="B33" s="1150"/>
      <c r="C33" s="1150"/>
      <c r="D33" s="1150"/>
      <c r="E33" s="1151"/>
      <c r="F33" s="285">
        <v>3400</v>
      </c>
      <c r="G33" s="688">
        <f>'Форма 3'!J61</f>
        <v>0</v>
      </c>
      <c r="H33" s="481">
        <f>'Форма 3'!J68+'Форма 3'!J75</f>
        <v>0</v>
      </c>
      <c r="I33" s="482">
        <f>H33-G33</f>
        <v>0</v>
      </c>
      <c r="J33" s="483"/>
      <c r="K33" s="692">
        <f>'Форма 3'!G61</f>
        <v>0</v>
      </c>
      <c r="L33" s="415">
        <f>'Форма 3'!G68+'Форма 3'!G75</f>
        <v>0</v>
      </c>
      <c r="M33" s="482">
        <f>L33-K33</f>
        <v>0</v>
      </c>
      <c r="N33" s="483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</row>
    <row r="34" spans="1:172">
      <c r="A34" s="1161" t="s">
        <v>230</v>
      </c>
      <c r="B34" s="1162"/>
      <c r="C34" s="1162"/>
      <c r="D34" s="1162"/>
      <c r="E34" s="1163"/>
      <c r="F34" s="286"/>
      <c r="G34" s="689"/>
      <c r="H34" s="434"/>
      <c r="I34" s="484"/>
      <c r="J34" s="534"/>
      <c r="K34" s="693"/>
      <c r="L34" s="534"/>
      <c r="M34" s="534"/>
      <c r="N34" s="534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</row>
    <row r="35" spans="1:172">
      <c r="A35" s="1149" t="s">
        <v>226</v>
      </c>
      <c r="B35" s="1150"/>
      <c r="C35" s="1150"/>
      <c r="D35" s="1150"/>
      <c r="E35" s="1151"/>
      <c r="F35" s="285">
        <v>3410</v>
      </c>
      <c r="G35" s="688">
        <f>'Форма 3'!J63</f>
        <v>0</v>
      </c>
      <c r="H35" s="481">
        <f>'Форма 3'!J70+'Форма 3'!J77</f>
        <v>0</v>
      </c>
      <c r="I35" s="482">
        <f>H35-G35</f>
        <v>0</v>
      </c>
      <c r="J35" s="483"/>
      <c r="K35" s="692">
        <f>'Форма 3'!G63</f>
        <v>0</v>
      </c>
      <c r="L35" s="415">
        <f>'Форма 3'!G70+'Форма 3'!G77</f>
        <v>0</v>
      </c>
      <c r="M35" s="482">
        <f>L35-K35</f>
        <v>0</v>
      </c>
      <c r="N35" s="483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</row>
    <row r="36" spans="1:172">
      <c r="A36" s="1152" t="s">
        <v>227</v>
      </c>
      <c r="B36" s="1153"/>
      <c r="C36" s="1153"/>
      <c r="D36" s="1153"/>
      <c r="E36" s="1154"/>
      <c r="F36" s="287">
        <v>3420</v>
      </c>
      <c r="G36" s="690">
        <f>'Форма 3'!J64</f>
        <v>0</v>
      </c>
      <c r="H36" s="401">
        <f>'Форма 3'!J71+'Форма 3'!J78</f>
        <v>0</v>
      </c>
      <c r="I36" s="482">
        <f>H36-G36</f>
        <v>0</v>
      </c>
      <c r="J36" s="485"/>
      <c r="K36" s="694">
        <f>'Форма 3'!G64</f>
        <v>0</v>
      </c>
      <c r="L36" s="411">
        <f>'Форма 3'!G71+'Форма 3'!G78</f>
        <v>0</v>
      </c>
      <c r="M36" s="482">
        <f>L36-K36</f>
        <v>0</v>
      </c>
      <c r="N36" s="485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</row>
    <row r="37" spans="1:172" ht="15" thickBot="1">
      <c r="A37" s="1155" t="s">
        <v>228</v>
      </c>
      <c r="B37" s="1156"/>
      <c r="C37" s="1156"/>
      <c r="D37" s="1156"/>
      <c r="E37" s="1157"/>
      <c r="F37" s="288">
        <v>3500</v>
      </c>
      <c r="G37" s="691">
        <f>'Форма 3'!J65</f>
        <v>0</v>
      </c>
      <c r="H37" s="486">
        <f>'Форма 3'!J72+'Форма 3'!J79</f>
        <v>0</v>
      </c>
      <c r="I37" s="487">
        <f>H37-G37</f>
        <v>0</v>
      </c>
      <c r="J37" s="488"/>
      <c r="K37" s="695">
        <f>'Форма 3'!G65</f>
        <v>0</v>
      </c>
      <c r="L37" s="414">
        <f>'Форма 3'!G72+'Форма 3'!G79</f>
        <v>0</v>
      </c>
      <c r="M37" s="487">
        <f>L37-K37</f>
        <v>0</v>
      </c>
      <c r="N37" s="488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</row>
    <row r="38" spans="1:172" ht="15" thickTop="1"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</row>
    <row r="39" spans="1:172" ht="15" thickBot="1">
      <c r="A39" s="7" t="s">
        <v>235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</row>
    <row r="40" spans="1:172" ht="15" thickBot="1">
      <c r="A40" s="1143" t="s">
        <v>30</v>
      </c>
      <c r="B40" s="1144"/>
      <c r="C40" s="1147" t="s">
        <v>31</v>
      </c>
      <c r="D40" s="1142" t="str">
        <f>CONCATENATE("На 31.12.",RIGHT(B4,4)," г.")</f>
        <v>На 31.12.2012 г.</v>
      </c>
      <c r="E40" s="1142"/>
      <c r="F40" s="1142"/>
      <c r="G40" s="1142"/>
      <c r="H40" s="1142" t="str">
        <f>CONCATENATE("На 31.12.",RIGHT(B4,4)-1," г.")</f>
        <v>На 31.12.2011 г.</v>
      </c>
      <c r="I40" s="1142"/>
      <c r="J40" s="1142"/>
      <c r="K40" s="1142"/>
      <c r="L40" s="1142" t="str">
        <f>CONCATENATE("На 31.12.",RIGHT(B4,4)-2," г.")</f>
        <v>На 31.12.2010 г.</v>
      </c>
      <c r="M40" s="1142"/>
      <c r="N40" s="1142"/>
      <c r="O40" s="1142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</row>
    <row r="41" spans="1:172" ht="43.8" thickBot="1">
      <c r="A41" s="1145"/>
      <c r="B41" s="1146"/>
      <c r="C41" s="1148"/>
      <c r="D41" s="767" t="s">
        <v>105</v>
      </c>
      <c r="E41" s="767" t="s">
        <v>106</v>
      </c>
      <c r="F41" s="768" t="s">
        <v>104</v>
      </c>
      <c r="G41" s="767" t="s">
        <v>115</v>
      </c>
      <c r="H41" s="767" t="s">
        <v>105</v>
      </c>
      <c r="I41" s="767" t="s">
        <v>106</v>
      </c>
      <c r="J41" s="768" t="s">
        <v>104</v>
      </c>
      <c r="K41" s="767" t="s">
        <v>115</v>
      </c>
      <c r="L41" s="767" t="s">
        <v>105</v>
      </c>
      <c r="M41" s="767" t="s">
        <v>106</v>
      </c>
      <c r="N41" s="768" t="s">
        <v>104</v>
      </c>
      <c r="O41" s="767" t="s">
        <v>115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</row>
    <row r="42" spans="1:172" ht="15" thickBot="1">
      <c r="A42" s="762" t="s">
        <v>236</v>
      </c>
      <c r="B42" s="763"/>
      <c r="C42" s="764">
        <v>3600</v>
      </c>
      <c r="D42" s="696">
        <f>'Форма 3'!G84</f>
        <v>0</v>
      </c>
      <c r="E42" s="765">
        <f>('Форма 1'!H10+'Форма 1'!H11+'Форма 1'!H14+'Форма 1'!H15+'Форма 1'!H16+'Форма 1'!H17+'Форма 1'!H18+'Форма 1'!H21+'Форма 1'!H22+'Форма 1'!H23+'Форма 1'!H24+'Форма 1'!H25+'Форма 1'!H26)-('Форма 1'!H39+'Форма 1'!H40+'Форма 1'!H41+'Форма 1'!H42+'Форма 1'!H45+'Форма 1'!H46+'Форма 1'!H48+'Форма 1'!H49)</f>
        <v>0</v>
      </c>
      <c r="F42" s="766">
        <f>E42-D42</f>
        <v>0</v>
      </c>
      <c r="G42" s="439"/>
      <c r="H42" s="697">
        <f>'Форма 3'!H84</f>
        <v>0</v>
      </c>
      <c r="I42" s="479">
        <f>('Форма 1'!I10+'Форма 1'!I11+'Форма 1'!I14+'Форма 1'!I15+'Форма 1'!I16+'Форма 1'!I17+'Форма 1'!I18+'Форма 1'!I21+'Форма 1'!I22+'Форма 1'!I23+'Форма 1'!I24+'Форма 1'!I25+'Форма 1'!I26)-('Форма 1'!I39+'Форма 1'!I40+'Форма 1'!I41+'Форма 1'!I42+'Форма 1'!I45+'Форма 1'!I46+'Форма 1'!I48+'Форма 1'!I49)</f>
        <v>0</v>
      </c>
      <c r="J42" s="766">
        <f>I42-H42</f>
        <v>0</v>
      </c>
      <c r="K42" s="439"/>
      <c r="L42" s="697">
        <f>'Форма 3'!I84</f>
        <v>0</v>
      </c>
      <c r="M42" s="479">
        <f>('Форма 1'!J10+'Форма 1'!J11+'Форма 1'!J14+'Форма 1'!J15+'Форма 1'!J16+'Форма 1'!J17+'Форма 1'!J18+'Форма 1'!J21+'Форма 1'!J22+'Форма 1'!J23+'Форма 1'!J24+'Форма 1'!J25+'Форма 1'!J26)-('Форма 1'!J39+'Форма 1'!J40+'Форма 1'!J41+'Форма 1'!J42+'Форма 1'!J45+'Форма 1'!J46+'Форма 1'!J48+'Форма 1'!J49)</f>
        <v>0</v>
      </c>
      <c r="N42" s="766">
        <f>M42-L42</f>
        <v>0</v>
      </c>
      <c r="O42" s="43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</row>
    <row r="43" spans="1:172"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</row>
    <row r="44" spans="1:172"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</row>
    <row r="45" spans="1:172"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</row>
    <row r="46" spans="1:172"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</row>
    <row r="47" spans="1:172"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</row>
    <row r="48" spans="1:172"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</row>
    <row r="49" spans="9:172"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</row>
    <row r="50" spans="9:172"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</row>
    <row r="51" spans="9:172"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</row>
    <row r="52" spans="9:172"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</row>
    <row r="53" spans="9:172"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</row>
    <row r="54" spans="9:172"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</row>
    <row r="55" spans="9:172"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</row>
    <row r="56" spans="9:172"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</row>
    <row r="57" spans="9:172"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</row>
    <row r="58" spans="9:172"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</row>
    <row r="59" spans="9:172"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</row>
    <row r="60" spans="9:172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</row>
    <row r="61" spans="9:172"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</row>
    <row r="62" spans="9:172"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</row>
    <row r="63" spans="9:172"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</row>
    <row r="64" spans="9:172"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</row>
    <row r="65" spans="9:172"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</row>
    <row r="66" spans="9:172"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</row>
    <row r="67" spans="9:172"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</row>
    <row r="68" spans="9:172"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</row>
    <row r="69" spans="9:172"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</row>
    <row r="70" spans="9:172"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</row>
    <row r="71" spans="9:172"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</row>
    <row r="72" spans="9:172"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</row>
    <row r="73" spans="9:172"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</row>
    <row r="74" spans="9:172"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</row>
    <row r="75" spans="9:172"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</row>
    <row r="76" spans="9:172"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</row>
    <row r="77" spans="9:172"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</row>
    <row r="78" spans="9:172"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</row>
    <row r="79" spans="9:172"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</row>
    <row r="80" spans="9:172"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</row>
    <row r="81" spans="9:172"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</row>
    <row r="82" spans="9:172"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</row>
    <row r="83" spans="9:172"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</row>
    <row r="84" spans="9:172"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</row>
    <row r="85" spans="9:172"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</row>
    <row r="86" spans="9:172"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</row>
    <row r="87" spans="9:172"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</row>
    <row r="88" spans="9:172"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</row>
    <row r="89" spans="9:172"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</row>
    <row r="90" spans="9:172"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</row>
    <row r="91" spans="9:172"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</row>
    <row r="92" spans="9:172"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</row>
    <row r="93" spans="9:172"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</row>
    <row r="94" spans="9:172"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</row>
    <row r="95" spans="9:172"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</row>
    <row r="96" spans="9:172"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</row>
    <row r="97" spans="9:172"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</row>
    <row r="98" spans="9:172"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</row>
    <row r="99" spans="9:172"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</row>
    <row r="100" spans="9:172"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</row>
    <row r="101" spans="9:172"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</row>
    <row r="102" spans="9:172"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</row>
    <row r="103" spans="9:172"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</row>
    <row r="104" spans="9:172"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</row>
    <row r="105" spans="9:172"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</row>
    <row r="106" spans="9:172"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</row>
    <row r="107" spans="9:172"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</row>
    <row r="108" spans="9:172"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</row>
    <row r="109" spans="9:172"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</row>
    <row r="110" spans="9:172"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</row>
    <row r="111" spans="9:172"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</row>
    <row r="112" spans="9:172"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</row>
    <row r="113" spans="9:172"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</row>
    <row r="114" spans="9:172"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</row>
    <row r="115" spans="9:172"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</row>
    <row r="116" spans="9:172"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</row>
    <row r="117" spans="9:172"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</row>
    <row r="118" spans="9:172"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</row>
    <row r="119" spans="9:172"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</row>
    <row r="120" spans="9:172"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</row>
    <row r="121" spans="9:172"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</row>
    <row r="122" spans="9:172"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</row>
    <row r="123" spans="9:172"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</row>
    <row r="124" spans="9:172"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</row>
    <row r="125" spans="9:172"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</row>
    <row r="126" spans="9:172"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</row>
    <row r="127" spans="9:172"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</row>
    <row r="128" spans="9:172"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</row>
    <row r="129" spans="9:172"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</row>
    <row r="130" spans="9:172"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</row>
    <row r="131" spans="9:172"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</row>
    <row r="132" spans="9:172"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</row>
    <row r="133" spans="9:172"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</row>
    <row r="134" spans="9:172"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</row>
    <row r="135" spans="9:172"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</row>
    <row r="136" spans="9:172"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</row>
    <row r="137" spans="9:172"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</row>
    <row r="138" spans="9:172"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</row>
    <row r="139" spans="9:172"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</row>
    <row r="140" spans="9:172"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</row>
    <row r="141" spans="9:172"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</row>
    <row r="142" spans="9:172"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</row>
    <row r="143" spans="9:172"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</row>
    <row r="144" spans="9:172"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</row>
    <row r="145" spans="9:172"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</row>
    <row r="146" spans="9:172"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</row>
    <row r="147" spans="9:172"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</row>
    <row r="148" spans="9:172"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</row>
    <row r="149" spans="9:172"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</row>
    <row r="150" spans="9:172"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</row>
    <row r="151" spans="9:172"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</row>
    <row r="152" spans="9:172"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</row>
    <row r="153" spans="9:172"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</row>
    <row r="154" spans="9:172"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</row>
    <row r="155" spans="9:172"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</row>
    <row r="156" spans="9:172"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</row>
    <row r="157" spans="9:172"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</row>
    <row r="158" spans="9:172"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</row>
    <row r="159" spans="9:172"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</row>
    <row r="160" spans="9:172"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</row>
    <row r="161" spans="9:172"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</row>
    <row r="162" spans="9:172"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</row>
    <row r="163" spans="9:172"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</row>
    <row r="164" spans="9:172"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</row>
    <row r="165" spans="9:172"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</row>
    <row r="166" spans="9:172"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</row>
    <row r="167" spans="9:172"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</row>
    <row r="168" spans="9:172"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</row>
    <row r="169" spans="9:172"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</row>
    <row r="170" spans="9:172"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</row>
    <row r="171" spans="9:172"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</row>
    <row r="172" spans="9:172"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</row>
    <row r="173" spans="9:172"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</row>
    <row r="174" spans="9:172"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</row>
    <row r="175" spans="9:172"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</row>
    <row r="176" spans="9:172"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</row>
    <row r="177" spans="9:172"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</row>
    <row r="178" spans="9:172"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</row>
    <row r="179" spans="9:172"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</row>
    <row r="180" spans="9:172"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</row>
    <row r="181" spans="9:172"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</row>
    <row r="182" spans="9:172"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</row>
    <row r="183" spans="9:172"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</row>
    <row r="184" spans="9:172"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</row>
    <row r="185" spans="9:172"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</row>
    <row r="186" spans="9:172"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</row>
    <row r="187" spans="9:172"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</row>
    <row r="188" spans="9:172"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</row>
    <row r="189" spans="9:172"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</row>
    <row r="190" spans="9:172"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</row>
    <row r="191" spans="9:172"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</row>
    <row r="192" spans="9:172"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</row>
    <row r="193" spans="9:172"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</row>
    <row r="194" spans="9:172"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</row>
    <row r="195" spans="9:172"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</row>
    <row r="196" spans="9:172"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</row>
    <row r="197" spans="9:172"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</row>
    <row r="198" spans="9:172"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</row>
    <row r="199" spans="9:172"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</row>
    <row r="200" spans="9:172"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</row>
    <row r="201" spans="9:172"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</row>
    <row r="202" spans="9:172"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</row>
    <row r="203" spans="9:172"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</row>
    <row r="204" spans="9:172"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</row>
    <row r="205" spans="9:172"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</row>
    <row r="206" spans="9:172"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</row>
    <row r="207" spans="9:172"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</row>
    <row r="208" spans="9:172"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</row>
    <row r="209" spans="9:172"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</row>
    <row r="210" spans="9:172"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</row>
    <row r="211" spans="9:172"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</row>
    <row r="212" spans="9:172"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</row>
    <row r="213" spans="9:172"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</row>
    <row r="214" spans="9:172"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</row>
    <row r="215" spans="9:172"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</row>
    <row r="216" spans="9:172"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</row>
    <row r="217" spans="9:172"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</row>
    <row r="218" spans="9:172"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</row>
    <row r="219" spans="9:172"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</row>
    <row r="220" spans="9:172"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</row>
    <row r="221" spans="9:172"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</row>
    <row r="222" spans="9:172"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</row>
    <row r="223" spans="9:172"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</row>
    <row r="224" spans="9:172"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</row>
    <row r="225" spans="9:172"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</row>
    <row r="226" spans="9:172"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</row>
    <row r="227" spans="9:172"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</row>
    <row r="228" spans="9:172"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</row>
    <row r="229" spans="9:172"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</row>
    <row r="230" spans="9:172"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</row>
    <row r="231" spans="9:172"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</row>
    <row r="232" spans="9:172"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</row>
    <row r="233" spans="9:172"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</row>
    <row r="234" spans="9:172"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</row>
    <row r="235" spans="9:172"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</row>
    <row r="236" spans="9:172"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</row>
    <row r="237" spans="9:172"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</row>
    <row r="238" spans="9:172"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</row>
    <row r="239" spans="9:172"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</row>
    <row r="240" spans="9:172"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</row>
    <row r="241" spans="9:172"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</row>
    <row r="242" spans="9:172"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</row>
    <row r="243" spans="9:172"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</row>
    <row r="244" spans="9:172"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</row>
    <row r="245" spans="9:172"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</row>
    <row r="246" spans="9:172"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</row>
    <row r="247" spans="9:172"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</row>
    <row r="248" spans="9:172"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</row>
    <row r="249" spans="9:172"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</row>
    <row r="250" spans="9:172"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</row>
    <row r="251" spans="9:172"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</row>
    <row r="252" spans="9:172"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</row>
    <row r="253" spans="9:172"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</row>
    <row r="254" spans="9:172"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</row>
    <row r="255" spans="9:172"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</row>
    <row r="256" spans="9:172"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</row>
    <row r="257" spans="9:172"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</row>
    <row r="258" spans="9:172"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</row>
    <row r="259" spans="9:172"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</row>
    <row r="260" spans="9:172"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</row>
    <row r="261" spans="9:172"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</row>
    <row r="262" spans="9:172"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</row>
    <row r="263" spans="9:172"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</row>
    <row r="264" spans="9:172"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</row>
    <row r="265" spans="9:172"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</row>
    <row r="266" spans="9:172"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</row>
    <row r="267" spans="9:172"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</row>
    <row r="268" spans="9:172"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</row>
    <row r="269" spans="9:172"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</row>
    <row r="270" spans="9:172"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</row>
    <row r="271" spans="9:172"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</row>
    <row r="272" spans="9:172"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</row>
    <row r="273" spans="9:172"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</row>
    <row r="274" spans="9:172"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</row>
    <row r="275" spans="9:172"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</row>
    <row r="276" spans="9:172"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</row>
    <row r="277" spans="9:172"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</row>
    <row r="278" spans="9:172"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</row>
    <row r="279" spans="9:172"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</row>
    <row r="280" spans="9:172"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</row>
    <row r="281" spans="9:172"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</row>
    <row r="282" spans="9:172"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</row>
    <row r="283" spans="9:172"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</row>
    <row r="284" spans="9:172"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</row>
    <row r="285" spans="9:172"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</row>
    <row r="286" spans="9:172"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</row>
    <row r="287" spans="9:172"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</row>
    <row r="288" spans="9:172"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</row>
    <row r="289" spans="9:172"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</row>
    <row r="290" spans="9:172"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</row>
    <row r="291" spans="9:172"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</row>
    <row r="292" spans="9:172"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</row>
    <row r="293" spans="9:172"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</row>
    <row r="294" spans="9:172"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</row>
    <row r="295" spans="9:172"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</row>
    <row r="296" spans="9:172"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</row>
    <row r="297" spans="9:172"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</row>
    <row r="298" spans="9:172"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</row>
    <row r="299" spans="9:172"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</row>
    <row r="300" spans="9:172"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</row>
    <row r="301" spans="9:172"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</row>
    <row r="302" spans="9:172"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</row>
    <row r="303" spans="9:172"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</row>
    <row r="304" spans="9:172"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</row>
    <row r="305" spans="9:172"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</row>
    <row r="306" spans="9:172"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</row>
    <row r="307" spans="9:172"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</row>
    <row r="308" spans="9:172"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</row>
    <row r="309" spans="9:172"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</row>
    <row r="310" spans="9:172"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</row>
    <row r="311" spans="9:172"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</row>
    <row r="312" spans="9:172"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</row>
    <row r="313" spans="9:172"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</row>
    <row r="314" spans="9:172"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</row>
  </sheetData>
  <mergeCells count="32">
    <mergeCell ref="A4:A5"/>
    <mergeCell ref="B4:C5"/>
    <mergeCell ref="D4:F4"/>
    <mergeCell ref="G4:H4"/>
    <mergeCell ref="D5:E5"/>
    <mergeCell ref="A1:A2"/>
    <mergeCell ref="B1:F2"/>
    <mergeCell ref="B3:C3"/>
    <mergeCell ref="D3:F3"/>
    <mergeCell ref="G3:H3"/>
    <mergeCell ref="K29:N29"/>
    <mergeCell ref="A16:E16"/>
    <mergeCell ref="F29:F30"/>
    <mergeCell ref="A29:E30"/>
    <mergeCell ref="A31:E31"/>
    <mergeCell ref="G29:J29"/>
    <mergeCell ref="A33:E33"/>
    <mergeCell ref="A32:E32"/>
    <mergeCell ref="A34:E34"/>
    <mergeCell ref="D40:G40"/>
    <mergeCell ref="H40:K40"/>
    <mergeCell ref="L40:O40"/>
    <mergeCell ref="A40:B41"/>
    <mergeCell ref="C40:C41"/>
    <mergeCell ref="A35:E35"/>
    <mergeCell ref="A36:E36"/>
    <mergeCell ref="A37:E37"/>
    <mergeCell ref="E6:F6"/>
    <mergeCell ref="A7:H7"/>
    <mergeCell ref="A12:D12"/>
    <mergeCell ref="A21:E21"/>
    <mergeCell ref="A23:E23"/>
  </mergeCells>
  <phoneticPr fontId="0" type="noConversion"/>
  <conditionalFormatting sqref="I15:I25">
    <cfRule type="cellIs" dxfId="23" priority="12" stopIfTrue="1" operator="notEqual">
      <formula>0</formula>
    </cfRule>
  </conditionalFormatting>
  <conditionalFormatting sqref="F42">
    <cfRule type="cellIs" dxfId="22" priority="11" stopIfTrue="1" operator="notEqual">
      <formula>0</formula>
    </cfRule>
  </conditionalFormatting>
  <conditionalFormatting sqref="J42">
    <cfRule type="cellIs" dxfId="21" priority="10" stopIfTrue="1" operator="notEqual">
      <formula>0</formula>
    </cfRule>
  </conditionalFormatting>
  <conditionalFormatting sqref="N42">
    <cfRule type="cellIs" dxfId="20" priority="9" stopIfTrue="1" operator="notEqual">
      <formula>0</formula>
    </cfRule>
  </conditionalFormatting>
  <conditionalFormatting sqref="M33">
    <cfRule type="cellIs" dxfId="19" priority="8" stopIfTrue="1" operator="notEqual">
      <formula>0</formula>
    </cfRule>
  </conditionalFormatting>
  <conditionalFormatting sqref="M35:M37">
    <cfRule type="cellIs" dxfId="18" priority="7" stopIfTrue="1" operator="notEqual">
      <formula>0</formula>
    </cfRule>
  </conditionalFormatting>
  <conditionalFormatting sqref="I35:I37">
    <cfRule type="cellIs" dxfId="17" priority="6" stopIfTrue="1" operator="notEqual">
      <formula>0</formula>
    </cfRule>
  </conditionalFormatting>
  <conditionalFormatting sqref="I33">
    <cfRule type="cellIs" dxfId="16" priority="5" stopIfTrue="1" operator="notEqual">
      <formula>0</formula>
    </cfRule>
  </conditionalFormatting>
  <conditionalFormatting sqref="I15">
    <cfRule type="cellIs" dxfId="15" priority="4" stopIfTrue="1" operator="notEqual">
      <formula>0</formula>
    </cfRule>
  </conditionalFormatting>
  <conditionalFormatting sqref="I18">
    <cfRule type="cellIs" dxfId="14" priority="3" stopIfTrue="1" operator="notEqual">
      <formula>0</formula>
    </cfRule>
  </conditionalFormatting>
  <conditionalFormatting sqref="I19:I20">
    <cfRule type="cellIs" dxfId="13" priority="2" stopIfTrue="1" operator="notEqual">
      <formula>0</formula>
    </cfRule>
  </conditionalFormatting>
  <conditionalFormatting sqref="I23:I25">
    <cfRule type="cellIs" dxfId="12" priority="1" stopIfTrue="1" operator="not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scale="99" fitToHeight="7" orientation="landscape" horizontalDpi="4294967293" r:id="rId1"/>
  <headerFooter alignWithMargins="0">
    <oddFooter>&amp;R&amp;F
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M28"/>
  <sheetViews>
    <sheetView zoomScale="80" zoomScaleNormal="80" workbookViewId="0">
      <selection activeCell="H2" sqref="H2"/>
    </sheetView>
  </sheetViews>
  <sheetFormatPr defaultColWidth="8.88671875" defaultRowHeight="14.4"/>
  <cols>
    <col min="1" max="1" width="21.109375" style="638" customWidth="1"/>
    <col min="2" max="2" width="13.88671875" style="638" customWidth="1"/>
    <col min="3" max="3" width="11.6640625" style="638" customWidth="1"/>
    <col min="4" max="4" width="14.5546875" style="638" customWidth="1"/>
    <col min="5" max="5" width="16.33203125" style="638" customWidth="1"/>
    <col min="6" max="6" width="15" style="638" customWidth="1"/>
    <col min="7" max="7" width="19.5546875" style="638" customWidth="1"/>
    <col min="8" max="8" width="15.5546875" style="638" customWidth="1"/>
    <col min="9" max="9" width="17" style="638" customWidth="1"/>
    <col min="10" max="10" width="15.44140625" style="638" customWidth="1"/>
    <col min="11" max="11" width="15.6640625" style="638" customWidth="1"/>
    <col min="12" max="13" width="14.6640625" style="638" customWidth="1"/>
    <col min="14" max="16384" width="8.88671875" style="638"/>
  </cols>
  <sheetData>
    <row r="1" spans="1:11" s="568" customFormat="1" ht="14.25" customHeight="1">
      <c r="A1" s="1078" t="s">
        <v>546</v>
      </c>
      <c r="B1" s="1079" t="str">
        <f>Инфо!$C$2</f>
        <v>АААА</v>
      </c>
      <c r="C1" s="1079"/>
      <c r="D1" s="1079"/>
      <c r="E1" s="1079"/>
      <c r="F1" s="1079"/>
      <c r="G1" s="757" t="s">
        <v>547</v>
      </c>
      <c r="H1" s="712" t="s">
        <v>540</v>
      </c>
      <c r="I1" s="236"/>
    </row>
    <row r="2" spans="1:11" s="568" customFormat="1" ht="14.25" customHeight="1">
      <c r="A2" s="1078"/>
      <c r="B2" s="1079"/>
      <c r="C2" s="1079"/>
      <c r="D2" s="1079"/>
      <c r="E2" s="1079"/>
      <c r="F2" s="1079"/>
      <c r="G2" s="757" t="s">
        <v>127</v>
      </c>
      <c r="H2" s="713" t="s">
        <v>549</v>
      </c>
      <c r="I2" s="236"/>
    </row>
    <row r="3" spans="1:11" s="568" customFormat="1" ht="14.25" customHeight="1">
      <c r="A3" s="758" t="s">
        <v>550</v>
      </c>
      <c r="B3" s="1080" t="s">
        <v>551</v>
      </c>
      <c r="C3" s="1080"/>
      <c r="D3" s="1081" t="s">
        <v>117</v>
      </c>
      <c r="E3" s="1081"/>
      <c r="F3" s="1081"/>
      <c r="G3" s="1080" t="s">
        <v>754</v>
      </c>
      <c r="H3" s="1080"/>
      <c r="I3" s="236"/>
    </row>
    <row r="4" spans="1:11" s="568" customFormat="1" ht="14.25" customHeight="1">
      <c r="A4" s="1082">
        <f>Инфо!$C$3</f>
        <v>1235</v>
      </c>
      <c r="B4" s="1083">
        <f>Инфо!$C$4</f>
        <v>2012</v>
      </c>
      <c r="C4" s="1083"/>
      <c r="D4" s="1084" t="str">
        <f>Инфо!$C$5</f>
        <v>ДД</v>
      </c>
      <c r="E4" s="1085"/>
      <c r="F4" s="1086"/>
      <c r="G4" s="1081" t="str">
        <f>Инфо!$C$6</f>
        <v>Дамбаева М.Б.</v>
      </c>
      <c r="H4" s="1081"/>
      <c r="I4" s="236"/>
    </row>
    <row r="5" spans="1:11" s="568" customFormat="1" ht="14.25" customHeight="1">
      <c r="A5" s="1082"/>
      <c r="B5" s="1083"/>
      <c r="C5" s="1083"/>
      <c r="D5" s="1081" t="s">
        <v>84</v>
      </c>
      <c r="E5" s="1081"/>
      <c r="F5" s="761" t="str">
        <f>Инфо!$C$8</f>
        <v>02.03.2017-14.03.2017</v>
      </c>
      <c r="G5" s="758" t="s">
        <v>84</v>
      </c>
      <c r="H5" s="758" t="str">
        <f>Инфо!$C$9</f>
        <v>14.03.2017</v>
      </c>
      <c r="I5" s="669"/>
    </row>
    <row r="6" spans="1:11" s="560" customFormat="1">
      <c r="A6" s="669"/>
      <c r="B6" s="670"/>
      <c r="C6" s="671"/>
      <c r="D6" s="672"/>
      <c r="E6" s="1178"/>
      <c r="F6" s="1178"/>
      <c r="G6" s="673"/>
      <c r="H6" s="674"/>
      <c r="I6" s="672"/>
    </row>
    <row r="7" spans="1:11" s="560" customFormat="1" ht="27.75" customHeight="1">
      <c r="A7" s="1063" t="s">
        <v>113</v>
      </c>
      <c r="B7" s="1063"/>
      <c r="C7" s="1063"/>
      <c r="D7" s="1063"/>
      <c r="E7" s="1063"/>
      <c r="F7" s="1063"/>
      <c r="G7" s="1063"/>
      <c r="H7" s="1063"/>
      <c r="I7" s="1063"/>
    </row>
    <row r="11" spans="1:11">
      <c r="A11" s="1179" t="s">
        <v>107</v>
      </c>
      <c r="B11" s="1179"/>
      <c r="C11" s="1179"/>
      <c r="D11" s="1179"/>
      <c r="E11" s="1179"/>
      <c r="F11" s="1179"/>
      <c r="G11" s="1179"/>
      <c r="H11" s="1179"/>
      <c r="I11" s="1179"/>
      <c r="J11" s="1179"/>
      <c r="K11" s="1179"/>
    </row>
    <row r="12" spans="1:11" ht="15" thickBot="1">
      <c r="A12" s="641"/>
      <c r="B12" s="641"/>
      <c r="C12" s="641"/>
      <c r="D12" s="641"/>
      <c r="E12" s="641"/>
      <c r="F12" s="641"/>
      <c r="G12" s="641"/>
      <c r="H12" s="641"/>
      <c r="I12" s="641"/>
      <c r="J12" s="641"/>
      <c r="K12" s="641"/>
    </row>
    <row r="13" spans="1:11" ht="15" thickBot="1">
      <c r="A13" s="675"/>
      <c r="B13" s="640" t="s">
        <v>112</v>
      </c>
      <c r="D13" s="676"/>
      <c r="E13" s="676"/>
      <c r="F13" s="676"/>
      <c r="G13" s="676"/>
      <c r="H13" s="676"/>
      <c r="I13" s="676"/>
      <c r="J13" s="676"/>
      <c r="K13" s="676"/>
    </row>
    <row r="15" spans="1:11">
      <c r="A15" s="642" t="s">
        <v>108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</row>
    <row r="16" spans="1:11" ht="15" thickBot="1">
      <c r="A16" s="642"/>
      <c r="B16" s="641"/>
      <c r="C16" s="641"/>
      <c r="D16" s="641"/>
      <c r="E16" s="641"/>
      <c r="F16" s="641"/>
      <c r="G16" s="641"/>
      <c r="H16" s="641"/>
      <c r="I16" s="641"/>
      <c r="J16" s="641"/>
      <c r="K16" s="641"/>
    </row>
    <row r="17" spans="1:13" s="643" customFormat="1">
      <c r="A17" s="1091" t="s">
        <v>30</v>
      </c>
      <c r="B17" s="1068"/>
      <c r="C17" s="1068"/>
      <c r="D17" s="1068"/>
      <c r="E17" s="1092"/>
      <c r="F17" s="1087" t="s">
        <v>3</v>
      </c>
      <c r="G17" s="1126" t="str">
        <f>CONCATENATE("За ",RIGHT(B4,4)," год")</f>
        <v>За 2012 год</v>
      </c>
      <c r="H17" s="1074"/>
      <c r="I17" s="1127"/>
      <c r="J17" s="1126" t="str">
        <f>CONCATENATE("За ",RIGHT(B4,4)-1," год")</f>
        <v>За 2011 год</v>
      </c>
      <c r="K17" s="1074"/>
      <c r="L17" s="1127"/>
      <c r="M17" s="1087" t="s">
        <v>115</v>
      </c>
    </row>
    <row r="18" spans="1:13" s="643" customFormat="1" ht="28.8">
      <c r="A18" s="1093"/>
      <c r="B18" s="1094"/>
      <c r="C18" s="1094"/>
      <c r="D18" s="1094"/>
      <c r="E18" s="1095"/>
      <c r="F18" s="1088"/>
      <c r="G18" s="644" t="s">
        <v>87</v>
      </c>
      <c r="H18" s="645" t="s">
        <v>88</v>
      </c>
      <c r="I18" s="646" t="s">
        <v>89</v>
      </c>
      <c r="J18" s="644" t="s">
        <v>87</v>
      </c>
      <c r="K18" s="645" t="s">
        <v>88</v>
      </c>
      <c r="L18" s="646" t="s">
        <v>89</v>
      </c>
      <c r="M18" s="1088"/>
    </row>
    <row r="19" spans="1:13" s="643" customFormat="1">
      <c r="A19" s="1183">
        <v>1</v>
      </c>
      <c r="B19" s="1184"/>
      <c r="C19" s="1184"/>
      <c r="D19" s="1184"/>
      <c r="E19" s="1185"/>
      <c r="F19" s="647">
        <v>2</v>
      </c>
      <c r="G19" s="648">
        <v>3</v>
      </c>
      <c r="H19" s="649">
        <v>4</v>
      </c>
      <c r="I19" s="650">
        <v>5</v>
      </c>
      <c r="J19" s="648">
        <v>6</v>
      </c>
      <c r="K19" s="649">
        <v>7</v>
      </c>
      <c r="L19" s="650">
        <v>8</v>
      </c>
      <c r="M19" s="647">
        <v>9</v>
      </c>
    </row>
    <row r="20" spans="1:13" s="643" customFormat="1">
      <c r="A20" s="1186" t="s">
        <v>505</v>
      </c>
      <c r="B20" s="1187"/>
      <c r="C20" s="1187"/>
      <c r="D20" s="1187"/>
      <c r="E20" s="1188"/>
      <c r="F20" s="677">
        <v>4100</v>
      </c>
      <c r="G20" s="702" t="e">
        <f>'Форма 4'!#REF!</f>
        <v>#REF!</v>
      </c>
      <c r="H20" s="678">
        <f>SUM('Форма 4'!G11:G14)+SUM('Форма 4'!G17:G21)</f>
        <v>0</v>
      </c>
      <c r="I20" s="654" t="e">
        <f>H20-G20</f>
        <v>#REF!</v>
      </c>
      <c r="J20" s="702" t="e">
        <f>'Форма 4'!#REF!</f>
        <v>#REF!</v>
      </c>
      <c r="K20" s="678">
        <f>SUM('Форма 4'!H11:H14)+SUM('Форма 4'!H17:H21)</f>
        <v>0</v>
      </c>
      <c r="L20" s="654" t="e">
        <f>K20-J20</f>
        <v>#REF!</v>
      </c>
      <c r="M20" s="679"/>
    </row>
    <row r="21" spans="1:13" s="643" customFormat="1">
      <c r="A21" s="1186" t="s">
        <v>491</v>
      </c>
      <c r="B21" s="1187"/>
      <c r="C21" s="1187"/>
      <c r="D21" s="1187"/>
      <c r="E21" s="1188"/>
      <c r="F21" s="677">
        <v>4200</v>
      </c>
      <c r="G21" s="702">
        <f>'Форма 4'!G39</f>
        <v>0</v>
      </c>
      <c r="H21" s="678">
        <f>SUM('Форма 4'!G27:G31)+SUM('Форма 4'!G34:G38)</f>
        <v>0</v>
      </c>
      <c r="I21" s="654">
        <f>H21-G21</f>
        <v>0</v>
      </c>
      <c r="J21" s="702">
        <f>'Форма 4'!H39</f>
        <v>0</v>
      </c>
      <c r="K21" s="678">
        <f>SUM('Форма 4'!H27:H31)+SUM('Форма 4'!H34:H38)</f>
        <v>0</v>
      </c>
      <c r="L21" s="654">
        <f>K21-J21</f>
        <v>0</v>
      </c>
      <c r="M21" s="679"/>
    </row>
    <row r="22" spans="1:13" s="643" customFormat="1">
      <c r="A22" s="1186" t="s">
        <v>501</v>
      </c>
      <c r="B22" s="1187"/>
      <c r="C22" s="1187"/>
      <c r="D22" s="1187"/>
      <c r="E22" s="1188"/>
      <c r="F22" s="677">
        <v>4300</v>
      </c>
      <c r="G22" s="702">
        <f>'Форма 4'!G55</f>
        <v>0</v>
      </c>
      <c r="H22" s="678">
        <f>SUM('Форма 4'!G44:G48)+SUM('Форма 4'!G51:G54)</f>
        <v>0</v>
      </c>
      <c r="I22" s="654">
        <f>H22-G22</f>
        <v>0</v>
      </c>
      <c r="J22" s="702">
        <f>'Форма 4'!H55</f>
        <v>0</v>
      </c>
      <c r="K22" s="678">
        <f>SUM('Форма 4'!H44:H48)+SUM('Форма 4'!H51:H54)</f>
        <v>0</v>
      </c>
      <c r="L22" s="654">
        <f>K22-J22</f>
        <v>0</v>
      </c>
      <c r="M22" s="679"/>
    </row>
    <row r="23" spans="1:13" s="572" customFormat="1" ht="30.75" customHeight="1" thickBot="1">
      <c r="A23" s="1180" t="s">
        <v>506</v>
      </c>
      <c r="B23" s="1181"/>
      <c r="C23" s="1181"/>
      <c r="D23" s="1181"/>
      <c r="E23" s="1182"/>
      <c r="F23" s="680">
        <v>4500</v>
      </c>
      <c r="G23" s="703">
        <f>'Форма 4'!G59</f>
        <v>0</v>
      </c>
      <c r="H23" s="681" t="e">
        <f>'Форма 4'!G57+'Форма 4'!#REF!+'Форма 4'!G39+'Форма 4'!G55+'Форма 4'!G61</f>
        <v>#REF!</v>
      </c>
      <c r="I23" s="660" t="e">
        <f>H23-G23</f>
        <v>#REF!</v>
      </c>
      <c r="J23" s="703">
        <f>'Форма 4'!H59</f>
        <v>0</v>
      </c>
      <c r="K23" s="681" t="e">
        <f>'Форма 4'!H57+'Форма 4'!#REF!+'Форма 4'!H39+'Форма 4'!H55+'Форма 4'!H61</f>
        <v>#REF!</v>
      </c>
      <c r="L23" s="660" t="e">
        <f>K23-J23</f>
        <v>#REF!</v>
      </c>
      <c r="M23" s="682"/>
    </row>
    <row r="28" spans="1:13">
      <c r="E28" s="683"/>
    </row>
  </sheetData>
  <mergeCells count="23">
    <mergeCell ref="A4:A5"/>
    <mergeCell ref="B4:C5"/>
    <mergeCell ref="D4:F4"/>
    <mergeCell ref="G4:H4"/>
    <mergeCell ref="D5:E5"/>
    <mergeCell ref="A1:A2"/>
    <mergeCell ref="B1:F2"/>
    <mergeCell ref="B3:C3"/>
    <mergeCell ref="D3:F3"/>
    <mergeCell ref="G3:H3"/>
    <mergeCell ref="M17:M18"/>
    <mergeCell ref="A23:E23"/>
    <mergeCell ref="A19:E19"/>
    <mergeCell ref="A20:E20"/>
    <mergeCell ref="A21:E21"/>
    <mergeCell ref="A22:E22"/>
    <mergeCell ref="E6:F6"/>
    <mergeCell ref="A11:K11"/>
    <mergeCell ref="A7:I7"/>
    <mergeCell ref="A17:E18"/>
    <mergeCell ref="F17:F18"/>
    <mergeCell ref="G17:I17"/>
    <mergeCell ref="J17:L17"/>
  </mergeCells>
  <phoneticPr fontId="0" type="noConversion"/>
  <conditionalFormatting sqref="I20:I23 L20:L23">
    <cfRule type="cellIs" dxfId="11" priority="6" stopIfTrue="1" operator="notEqual">
      <formula>0</formula>
    </cfRule>
  </conditionalFormatting>
  <conditionalFormatting sqref="I20">
    <cfRule type="cellIs" dxfId="10" priority="5" stopIfTrue="1" operator="notEqual">
      <formula>0</formula>
    </cfRule>
  </conditionalFormatting>
  <conditionalFormatting sqref="I21">
    <cfRule type="cellIs" dxfId="9" priority="4" stopIfTrue="1" operator="notEqual">
      <formula>0</formula>
    </cfRule>
  </conditionalFormatting>
  <conditionalFormatting sqref="I22">
    <cfRule type="cellIs" dxfId="8" priority="3" stopIfTrue="1" operator="notEqual">
      <formula>0</formula>
    </cfRule>
  </conditionalFormatting>
  <conditionalFormatting sqref="I23">
    <cfRule type="cellIs" dxfId="7" priority="2" stopIfTrue="1" operator="notEqual">
      <formula>0</formula>
    </cfRule>
  </conditionalFormatting>
  <conditionalFormatting sqref="L20:L23">
    <cfRule type="cellIs" dxfId="6" priority="1" stopIfTrue="1" operator="notEqual">
      <formula>0</formula>
    </cfRule>
  </conditionalFormatting>
  <pageMargins left="0.39370078740157483" right="0.39370078740157483" top="0.39370078740157483" bottom="0.39370078740157483" header="0.51181102362204722" footer="0.51181102362204722"/>
  <pageSetup paperSize="9" scale="73" fitToHeight="7" orientation="landscape" horizontalDpi="4294967293" r:id="rId1"/>
  <headerFooter alignWithMargins="0">
    <oddFooter>&amp;R&amp;F
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pageSetUpPr fitToPage="1"/>
  </sheetPr>
  <dimension ref="A1:AJ91"/>
  <sheetViews>
    <sheetView zoomScale="80" zoomScaleNormal="80" workbookViewId="0">
      <selection activeCell="J33" sqref="J33"/>
    </sheetView>
  </sheetViews>
  <sheetFormatPr defaultColWidth="7.88671875" defaultRowHeight="14.4"/>
  <cols>
    <col min="1" max="1" width="6.5546875" style="6" customWidth="1"/>
    <col min="2" max="2" width="5.5546875" style="6" customWidth="1"/>
    <col min="3" max="3" width="4.5546875" style="6" customWidth="1"/>
    <col min="4" max="4" width="2.33203125" style="6" customWidth="1"/>
    <col min="5" max="5" width="24.33203125" style="6" customWidth="1"/>
    <col min="6" max="6" width="13.5546875" style="6" customWidth="1"/>
    <col min="7" max="7" width="16.109375" style="6" customWidth="1"/>
    <col min="8" max="8" width="19" style="6" customWidth="1"/>
    <col min="9" max="9" width="19.5546875" style="6" customWidth="1"/>
    <col min="10" max="10" width="18.5546875" style="516" customWidth="1"/>
    <col min="11" max="16" width="14.5546875" style="516" customWidth="1"/>
    <col min="17" max="17" width="18" style="516" customWidth="1"/>
    <col min="18" max="36" width="7.88671875" style="516" customWidth="1"/>
    <col min="37" max="16384" width="7.88671875" style="6"/>
  </cols>
  <sheetData>
    <row r="1" spans="1:17">
      <c r="A1" s="21" t="s">
        <v>1</v>
      </c>
      <c r="B1" s="21"/>
      <c r="C1" s="21"/>
      <c r="D1" s="21"/>
      <c r="E1" s="21"/>
      <c r="F1" s="2"/>
      <c r="G1" s="2"/>
      <c r="H1" s="2"/>
      <c r="I1" s="2"/>
    </row>
    <row r="2" spans="1:17" ht="15.75" customHeight="1">
      <c r="A2" s="1193"/>
      <c r="B2" s="1193"/>
      <c r="C2" s="1193"/>
      <c r="D2" s="1193"/>
      <c r="E2" s="759" t="s">
        <v>585</v>
      </c>
      <c r="F2" s="769" t="str">
        <f>IF(LEN(Инфо!C4)&gt;4,"30 сентября","31 декабря")</f>
        <v>31 декабря</v>
      </c>
      <c r="G2" s="770" t="str">
        <f>RIGHT(Инфо!C4,4)</f>
        <v>2012</v>
      </c>
      <c r="H2" s="208" t="s">
        <v>587</v>
      </c>
      <c r="I2" s="203"/>
      <c r="J2" s="444"/>
    </row>
    <row r="3" spans="1:17" ht="15.75" customHeight="1">
      <c r="A3" s="516" t="s">
        <v>0</v>
      </c>
      <c r="B3" s="516"/>
      <c r="C3" s="211" t="str">
        <f>Инфо!C2</f>
        <v>АААА</v>
      </c>
      <c r="D3" s="516"/>
      <c r="E3" s="516"/>
      <c r="F3" s="516"/>
      <c r="G3" s="516"/>
      <c r="H3" s="22"/>
      <c r="I3" s="147"/>
      <c r="J3" s="444"/>
    </row>
    <row r="4" spans="1:17">
      <c r="A4" s="516"/>
      <c r="B4" s="516"/>
      <c r="C4" s="516"/>
      <c r="D4" s="516"/>
      <c r="E4" s="516"/>
      <c r="F4" s="516"/>
      <c r="G4" s="516"/>
      <c r="H4" s="516"/>
      <c r="I4" s="209"/>
      <c r="J4" s="444"/>
    </row>
    <row r="5" spans="1:17">
      <c r="A5" s="516"/>
      <c r="B5" s="516"/>
      <c r="C5" s="516"/>
      <c r="D5" s="516"/>
      <c r="E5" s="516"/>
      <c r="F5" s="516"/>
      <c r="G5" s="516"/>
      <c r="H5" s="516"/>
      <c r="I5" s="209"/>
      <c r="J5" s="444"/>
    </row>
    <row r="6" spans="1:17" ht="15" thickBot="1">
      <c r="A6" s="1189"/>
      <c r="B6" s="1189"/>
      <c r="C6" s="1189"/>
      <c r="D6" s="1189"/>
      <c r="E6" s="1189"/>
      <c r="F6" s="1189"/>
      <c r="G6" s="1189"/>
      <c r="H6" s="1189"/>
      <c r="I6" s="1189"/>
      <c r="J6" s="444"/>
      <c r="K6" s="1189" t="s">
        <v>755</v>
      </c>
      <c r="L6" s="1189"/>
      <c r="M6" s="1189"/>
      <c r="N6" s="1189" t="s">
        <v>68</v>
      </c>
      <c r="O6" s="1189"/>
      <c r="P6" s="1189"/>
      <c r="Q6" s="6"/>
    </row>
    <row r="7" spans="1:17" ht="15" thickBot="1">
      <c r="A7" s="24" t="s">
        <v>2</v>
      </c>
      <c r="B7" s="25"/>
      <c r="C7" s="25"/>
      <c r="D7" s="25"/>
      <c r="E7" s="25"/>
      <c r="F7" s="26"/>
      <c r="G7" s="27" t="s">
        <v>3</v>
      </c>
      <c r="H7" s="823" t="str">
        <f>IF(LEN(Инфо!C4)=4,CONCATENATE("На 31.12.",RIGHT(Инфо!C4,4)),CONCATENATE("На 30.09.",RIGHT(Инфо!C4,4)))</f>
        <v>На 31.12.2012</v>
      </c>
      <c r="I7" s="824" t="str">
        <f>CONCATENATE("На 31.12.",RIGHT(Инфо!C4,4)-1)</f>
        <v>На 31.12.2011</v>
      </c>
      <c r="J7" s="823" t="str">
        <f>CONCATENATE("На 31.12.",RIGHT(Инфо!C4,4)-2)</f>
        <v>На 31.12.2010</v>
      </c>
      <c r="K7" s="27" t="str">
        <f t="shared" ref="K7:M7" si="0">H7</f>
        <v>На 31.12.2012</v>
      </c>
      <c r="L7" s="940" t="str">
        <f t="shared" si="0"/>
        <v>На 31.12.2011</v>
      </c>
      <c r="M7" s="27" t="str">
        <f t="shared" si="0"/>
        <v>На 31.12.2010</v>
      </c>
      <c r="N7" s="27" t="str">
        <f t="shared" ref="N7:P7" si="1">H7</f>
        <v>На 31.12.2012</v>
      </c>
      <c r="O7" s="940" t="str">
        <f t="shared" si="1"/>
        <v>На 31.12.2011</v>
      </c>
      <c r="P7" s="27" t="str">
        <f t="shared" si="1"/>
        <v>На 31.12.2010</v>
      </c>
      <c r="Q7" s="27" t="s">
        <v>115</v>
      </c>
    </row>
    <row r="8" spans="1:17" ht="15" thickBot="1">
      <c r="A8" s="1194">
        <v>1</v>
      </c>
      <c r="B8" s="1195"/>
      <c r="C8" s="1195"/>
      <c r="D8" s="1195"/>
      <c r="E8" s="1195"/>
      <c r="F8" s="1196"/>
      <c r="G8" s="28">
        <v>2</v>
      </c>
      <c r="H8" s="210">
        <v>3</v>
      </c>
      <c r="I8" s="238">
        <v>4</v>
      </c>
      <c r="J8" s="210">
        <v>5</v>
      </c>
      <c r="K8" s="28">
        <v>6</v>
      </c>
      <c r="L8" s="939">
        <v>7</v>
      </c>
      <c r="M8" s="28">
        <v>8</v>
      </c>
      <c r="N8" s="941" t="s">
        <v>756</v>
      </c>
      <c r="O8" s="942" t="s">
        <v>757</v>
      </c>
      <c r="P8" s="941" t="s">
        <v>758</v>
      </c>
      <c r="Q8" s="941" t="s">
        <v>759</v>
      </c>
    </row>
    <row r="9" spans="1:17">
      <c r="A9" s="29" t="s">
        <v>4</v>
      </c>
      <c r="B9" s="30"/>
      <c r="C9" s="30"/>
      <c r="D9" s="30"/>
      <c r="E9" s="30"/>
      <c r="F9" s="31"/>
      <c r="G9" s="32"/>
      <c r="H9" s="33"/>
      <c r="I9" s="239"/>
      <c r="J9" s="246"/>
      <c r="K9" s="33"/>
      <c r="L9" s="239"/>
      <c r="M9" s="943"/>
      <c r="N9" s="33"/>
      <c r="O9" s="239"/>
      <c r="P9" s="943"/>
      <c r="Q9" s="944"/>
    </row>
    <row r="10" spans="1:17">
      <c r="A10" s="515" t="s">
        <v>5</v>
      </c>
      <c r="B10" s="527"/>
      <c r="C10" s="527"/>
      <c r="D10" s="527"/>
      <c r="E10" s="527"/>
      <c r="F10" s="528"/>
      <c r="G10" s="34">
        <v>1110</v>
      </c>
      <c r="H10" s="456">
        <v>0</v>
      </c>
      <c r="I10" s="459">
        <v>0</v>
      </c>
      <c r="J10" s="456">
        <v>0</v>
      </c>
      <c r="K10" s="945">
        <v>0</v>
      </c>
      <c r="L10" s="946">
        <v>0</v>
      </c>
      <c r="M10" s="945">
        <v>0</v>
      </c>
      <c r="N10" s="945">
        <f t="shared" ref="N10:P19" si="2">H10-ROUND(K10/1000,0)</f>
        <v>0</v>
      </c>
      <c r="O10" s="946">
        <f>I10-ROUND(L10/1000,0)</f>
        <v>0</v>
      </c>
      <c r="P10" s="945">
        <f t="shared" si="2"/>
        <v>0</v>
      </c>
      <c r="Q10" s="947"/>
    </row>
    <row r="11" spans="1:17">
      <c r="A11" s="441" t="s">
        <v>132</v>
      </c>
      <c r="B11" s="442"/>
      <c r="C11" s="442"/>
      <c r="D11" s="442"/>
      <c r="E11" s="442"/>
      <c r="F11" s="443"/>
      <c r="G11" s="34">
        <v>1120</v>
      </c>
      <c r="H11" s="456">
        <v>0</v>
      </c>
      <c r="I11" s="459">
        <v>0</v>
      </c>
      <c r="J11" s="456"/>
      <c r="K11" s="945">
        <v>0</v>
      </c>
      <c r="L11" s="946">
        <v>0</v>
      </c>
      <c r="M11" s="945">
        <v>0</v>
      </c>
      <c r="N11" s="945">
        <f t="shared" si="2"/>
        <v>0</v>
      </c>
      <c r="O11" s="946">
        <f t="shared" si="2"/>
        <v>0</v>
      </c>
      <c r="P11" s="945">
        <f t="shared" si="2"/>
        <v>0</v>
      </c>
      <c r="Q11" s="947"/>
    </row>
    <row r="12" spans="1:17">
      <c r="A12" s="441" t="s">
        <v>459</v>
      </c>
      <c r="B12" s="442"/>
      <c r="C12" s="442"/>
      <c r="D12" s="442"/>
      <c r="E12" s="442"/>
      <c r="F12" s="443"/>
      <c r="G12" s="547">
        <v>1130</v>
      </c>
      <c r="H12" s="456"/>
      <c r="I12" s="459"/>
      <c r="J12" s="456"/>
      <c r="K12" s="945">
        <v>0</v>
      </c>
      <c r="L12" s="946">
        <v>0</v>
      </c>
      <c r="M12" s="945">
        <v>0</v>
      </c>
      <c r="N12" s="945">
        <f t="shared" si="2"/>
        <v>0</v>
      </c>
      <c r="O12" s="946">
        <f t="shared" si="2"/>
        <v>0</v>
      </c>
      <c r="P12" s="945">
        <f t="shared" si="2"/>
        <v>0</v>
      </c>
      <c r="Q12" s="947"/>
    </row>
    <row r="13" spans="1:17">
      <c r="A13" s="441" t="s">
        <v>460</v>
      </c>
      <c r="B13" s="442"/>
      <c r="C13" s="442"/>
      <c r="D13" s="442"/>
      <c r="E13" s="442"/>
      <c r="F13" s="443"/>
      <c r="G13" s="547">
        <v>1140</v>
      </c>
      <c r="H13" s="456"/>
      <c r="I13" s="459"/>
      <c r="J13" s="456"/>
      <c r="K13" s="945">
        <v>0</v>
      </c>
      <c r="L13" s="946">
        <v>0</v>
      </c>
      <c r="M13" s="945">
        <v>0</v>
      </c>
      <c r="N13" s="945">
        <f t="shared" si="2"/>
        <v>0</v>
      </c>
      <c r="O13" s="946">
        <f t="shared" si="2"/>
        <v>0</v>
      </c>
      <c r="P13" s="945">
        <f t="shared" si="2"/>
        <v>0</v>
      </c>
      <c r="Q13" s="947"/>
    </row>
    <row r="14" spans="1:17">
      <c r="A14" s="445" t="s">
        <v>6</v>
      </c>
      <c r="B14" s="446"/>
      <c r="C14" s="446"/>
      <c r="D14" s="446"/>
      <c r="E14" s="446"/>
      <c r="F14" s="447"/>
      <c r="G14" s="548">
        <v>1150</v>
      </c>
      <c r="H14" s="456">
        <v>0</v>
      </c>
      <c r="I14" s="459">
        <v>0</v>
      </c>
      <c r="J14" s="456">
        <v>0</v>
      </c>
      <c r="K14" s="945">
        <v>0</v>
      </c>
      <c r="L14" s="946">
        <v>0</v>
      </c>
      <c r="M14" s="945">
        <v>0</v>
      </c>
      <c r="N14" s="945">
        <f t="shared" si="2"/>
        <v>0</v>
      </c>
      <c r="O14" s="946">
        <f t="shared" si="2"/>
        <v>0</v>
      </c>
      <c r="P14" s="945">
        <f t="shared" si="2"/>
        <v>0</v>
      </c>
      <c r="Q14" s="947"/>
    </row>
    <row r="15" spans="1:17">
      <c r="A15" s="445" t="s">
        <v>7</v>
      </c>
      <c r="B15" s="446"/>
      <c r="C15" s="446"/>
      <c r="D15" s="446"/>
      <c r="E15" s="446"/>
      <c r="F15" s="447"/>
      <c r="G15" s="548">
        <v>1160</v>
      </c>
      <c r="H15" s="456">
        <v>0</v>
      </c>
      <c r="I15" s="459">
        <v>0</v>
      </c>
      <c r="J15" s="456">
        <v>0</v>
      </c>
      <c r="K15" s="945">
        <v>0</v>
      </c>
      <c r="L15" s="946">
        <v>0</v>
      </c>
      <c r="M15" s="945">
        <v>0</v>
      </c>
      <c r="N15" s="945">
        <f t="shared" si="2"/>
        <v>0</v>
      </c>
      <c r="O15" s="946">
        <f t="shared" si="2"/>
        <v>0</v>
      </c>
      <c r="P15" s="945">
        <f t="shared" si="2"/>
        <v>0</v>
      </c>
      <c r="Q15" s="947"/>
    </row>
    <row r="16" spans="1:17">
      <c r="A16" s="445" t="s">
        <v>61</v>
      </c>
      <c r="B16" s="446"/>
      <c r="C16" s="446"/>
      <c r="D16" s="446"/>
      <c r="E16" s="446"/>
      <c r="F16" s="447"/>
      <c r="G16" s="548">
        <v>1170</v>
      </c>
      <c r="H16" s="456">
        <v>0</v>
      </c>
      <c r="I16" s="459">
        <v>0</v>
      </c>
      <c r="J16" s="456">
        <v>0</v>
      </c>
      <c r="K16" s="945">
        <v>0</v>
      </c>
      <c r="L16" s="946">
        <v>0</v>
      </c>
      <c r="M16" s="945">
        <v>0</v>
      </c>
      <c r="N16" s="945">
        <f t="shared" si="2"/>
        <v>0</v>
      </c>
      <c r="O16" s="946">
        <f t="shared" si="2"/>
        <v>0</v>
      </c>
      <c r="P16" s="945">
        <f t="shared" si="2"/>
        <v>0</v>
      </c>
      <c r="Q16" s="947"/>
    </row>
    <row r="17" spans="1:17">
      <c r="A17" s="445" t="s">
        <v>8</v>
      </c>
      <c r="B17" s="446"/>
      <c r="C17" s="446"/>
      <c r="D17" s="446"/>
      <c r="E17" s="446"/>
      <c r="F17" s="447"/>
      <c r="G17" s="548">
        <v>1180</v>
      </c>
      <c r="H17" s="456">
        <v>0</v>
      </c>
      <c r="I17" s="459">
        <v>0</v>
      </c>
      <c r="J17" s="456">
        <v>0</v>
      </c>
      <c r="K17" s="945">
        <v>0</v>
      </c>
      <c r="L17" s="946">
        <v>0</v>
      </c>
      <c r="M17" s="945">
        <v>0</v>
      </c>
      <c r="N17" s="945">
        <f t="shared" si="2"/>
        <v>0</v>
      </c>
      <c r="O17" s="946">
        <f>I17-ROUND(L17/1000,0)</f>
        <v>0</v>
      </c>
      <c r="P17" s="945">
        <f t="shared" si="2"/>
        <v>0</v>
      </c>
      <c r="Q17" s="947"/>
    </row>
    <row r="18" spans="1:17">
      <c r="A18" s="445" t="s">
        <v>9</v>
      </c>
      <c r="B18" s="446"/>
      <c r="C18" s="446"/>
      <c r="D18" s="446"/>
      <c r="E18" s="446"/>
      <c r="F18" s="447"/>
      <c r="G18" s="548">
        <v>1190</v>
      </c>
      <c r="H18" s="456">
        <v>0</v>
      </c>
      <c r="I18" s="459">
        <v>0</v>
      </c>
      <c r="J18" s="456">
        <v>0</v>
      </c>
      <c r="K18" s="945">
        <v>0</v>
      </c>
      <c r="L18" s="946">
        <v>0</v>
      </c>
      <c r="M18" s="945">
        <v>0</v>
      </c>
      <c r="N18" s="945">
        <f t="shared" si="2"/>
        <v>0</v>
      </c>
      <c r="O18" s="946">
        <f t="shared" si="2"/>
        <v>0</v>
      </c>
      <c r="P18" s="945">
        <f t="shared" si="2"/>
        <v>0</v>
      </c>
      <c r="Q18" s="947"/>
    </row>
    <row r="19" spans="1:17">
      <c r="A19" s="37" t="s">
        <v>10</v>
      </c>
      <c r="B19" s="38"/>
      <c r="C19" s="38"/>
      <c r="D19" s="38"/>
      <c r="E19" s="38"/>
      <c r="F19" s="39"/>
      <c r="G19" s="36">
        <v>1100</v>
      </c>
      <c r="H19" s="40">
        <f>SUM(H10:H18)</f>
        <v>0</v>
      </c>
      <c r="I19" s="240">
        <f>SUM(I10:I18)</f>
        <v>0</v>
      </c>
      <c r="J19" s="40">
        <f>SUM(J10:J18)</f>
        <v>0</v>
      </c>
      <c r="K19" s="948">
        <f t="shared" ref="K19:M19" si="3">SUM(K10:K18)</f>
        <v>0</v>
      </c>
      <c r="L19" s="949">
        <f t="shared" si="3"/>
        <v>0</v>
      </c>
      <c r="M19" s="948">
        <f t="shared" si="3"/>
        <v>0</v>
      </c>
      <c r="N19" s="948">
        <f>H19-ROUND(K19/1000,0)</f>
        <v>0</v>
      </c>
      <c r="O19" s="949">
        <f t="shared" si="2"/>
        <v>0</v>
      </c>
      <c r="P19" s="948">
        <f t="shared" si="2"/>
        <v>0</v>
      </c>
      <c r="Q19" s="950"/>
    </row>
    <row r="20" spans="1:17">
      <c r="A20" s="41" t="s">
        <v>11</v>
      </c>
      <c r="B20" s="42"/>
      <c r="C20" s="42"/>
      <c r="D20" s="42"/>
      <c r="E20" s="42"/>
      <c r="F20" s="43"/>
      <c r="G20" s="44"/>
      <c r="H20" s="45"/>
      <c r="I20" s="241"/>
      <c r="J20" s="245"/>
      <c r="K20" s="951"/>
      <c r="L20" s="952"/>
      <c r="M20" s="953"/>
      <c r="N20" s="951"/>
      <c r="O20" s="952"/>
      <c r="P20" s="953"/>
      <c r="Q20" s="954"/>
    </row>
    <row r="21" spans="1:17">
      <c r="A21" s="1197" t="s">
        <v>12</v>
      </c>
      <c r="B21" s="1198"/>
      <c r="C21" s="1198"/>
      <c r="D21" s="1198"/>
      <c r="E21" s="1198"/>
      <c r="F21" s="1199"/>
      <c r="G21" s="34">
        <v>1210</v>
      </c>
      <c r="H21" s="454">
        <v>0</v>
      </c>
      <c r="I21" s="455">
        <v>0</v>
      </c>
      <c r="J21" s="454">
        <v>0</v>
      </c>
      <c r="K21" s="454">
        <v>0</v>
      </c>
      <c r="L21" s="455">
        <v>0</v>
      </c>
      <c r="M21" s="454">
        <v>0</v>
      </c>
      <c r="N21" s="457">
        <f t="shared" ref="N21:P28" si="4">H21-ROUND(K21/1000,0)</f>
        <v>0</v>
      </c>
      <c r="O21" s="457">
        <f t="shared" si="4"/>
        <v>0</v>
      </c>
      <c r="P21" s="457">
        <f t="shared" si="4"/>
        <v>0</v>
      </c>
      <c r="Q21" s="955"/>
    </row>
    <row r="22" spans="1:17">
      <c r="A22" s="514" t="s">
        <v>13</v>
      </c>
      <c r="B22" s="524"/>
      <c r="C22" s="524"/>
      <c r="D22" s="524"/>
      <c r="E22" s="524"/>
      <c r="F22" s="525"/>
      <c r="G22" s="36">
        <v>1220</v>
      </c>
      <c r="H22" s="456">
        <v>0</v>
      </c>
      <c r="I22" s="242">
        <v>0</v>
      </c>
      <c r="J22" s="47">
        <v>0</v>
      </c>
      <c r="K22" s="945">
        <v>0</v>
      </c>
      <c r="L22" s="242">
        <v>0</v>
      </c>
      <c r="M22" s="47">
        <v>0</v>
      </c>
      <c r="N22" s="945">
        <f t="shared" si="4"/>
        <v>0</v>
      </c>
      <c r="O22" s="945">
        <f t="shared" si="4"/>
        <v>0</v>
      </c>
      <c r="P22" s="945">
        <f t="shared" si="4"/>
        <v>0</v>
      </c>
      <c r="Q22" s="947"/>
    </row>
    <row r="23" spans="1:17">
      <c r="A23" s="539" t="s">
        <v>133</v>
      </c>
      <c r="B23" s="527"/>
      <c r="C23" s="527"/>
      <c r="D23" s="527"/>
      <c r="E23" s="527"/>
      <c r="F23" s="528"/>
      <c r="G23" s="34">
        <v>1230</v>
      </c>
      <c r="H23" s="457">
        <v>0</v>
      </c>
      <c r="I23" s="458">
        <v>0</v>
      </c>
      <c r="J23" s="457">
        <v>0</v>
      </c>
      <c r="K23" s="457">
        <v>0</v>
      </c>
      <c r="L23" s="458">
        <v>0</v>
      </c>
      <c r="M23" s="457">
        <v>0</v>
      </c>
      <c r="N23" s="945">
        <f t="shared" si="4"/>
        <v>0</v>
      </c>
      <c r="O23" s="945">
        <f t="shared" si="4"/>
        <v>0</v>
      </c>
      <c r="P23" s="945">
        <f t="shared" si="4"/>
        <v>0</v>
      </c>
      <c r="Q23" s="947"/>
    </row>
    <row r="24" spans="1:17">
      <c r="A24" s="445" t="s">
        <v>461</v>
      </c>
      <c r="B24" s="446"/>
      <c r="C24" s="446"/>
      <c r="D24" s="446"/>
      <c r="E24" s="446"/>
      <c r="F24" s="447"/>
      <c r="G24" s="36">
        <v>1240</v>
      </c>
      <c r="H24" s="47">
        <v>0</v>
      </c>
      <c r="I24" s="242">
        <v>0</v>
      </c>
      <c r="J24" s="47">
        <v>0</v>
      </c>
      <c r="K24" s="47">
        <v>0</v>
      </c>
      <c r="L24" s="242">
        <v>0</v>
      </c>
      <c r="M24" s="47">
        <v>0</v>
      </c>
      <c r="N24" s="945">
        <f t="shared" si="4"/>
        <v>0</v>
      </c>
      <c r="O24" s="945">
        <f t="shared" si="4"/>
        <v>0</v>
      </c>
      <c r="P24" s="945">
        <f t="shared" si="4"/>
        <v>0</v>
      </c>
      <c r="Q24" s="947"/>
    </row>
    <row r="25" spans="1:17">
      <c r="A25" s="445" t="s">
        <v>462</v>
      </c>
      <c r="B25" s="446"/>
      <c r="C25" s="446"/>
      <c r="D25" s="446"/>
      <c r="E25" s="446"/>
      <c r="F25" s="447"/>
      <c r="G25" s="36">
        <v>1250</v>
      </c>
      <c r="H25" s="47">
        <v>0</v>
      </c>
      <c r="I25" s="242">
        <v>0</v>
      </c>
      <c r="J25" s="47">
        <v>0</v>
      </c>
      <c r="K25" s="47">
        <v>0</v>
      </c>
      <c r="L25" s="242">
        <v>0</v>
      </c>
      <c r="M25" s="47">
        <v>0</v>
      </c>
      <c r="N25" s="945">
        <f t="shared" si="4"/>
        <v>0</v>
      </c>
      <c r="O25" s="945">
        <f t="shared" si="4"/>
        <v>0</v>
      </c>
      <c r="P25" s="945">
        <f t="shared" si="4"/>
        <v>0</v>
      </c>
      <c r="Q25" s="947"/>
    </row>
    <row r="26" spans="1:17">
      <c r="A26" s="514" t="s">
        <v>14</v>
      </c>
      <c r="B26" s="524"/>
      <c r="C26" s="524"/>
      <c r="D26" s="524"/>
      <c r="E26" s="524"/>
      <c r="F26" s="525"/>
      <c r="G26" s="36">
        <v>1260</v>
      </c>
      <c r="H26" s="47">
        <v>0</v>
      </c>
      <c r="I26" s="242">
        <v>0</v>
      </c>
      <c r="J26" s="47">
        <v>0</v>
      </c>
      <c r="K26" s="47">
        <v>0</v>
      </c>
      <c r="L26" s="242">
        <v>0</v>
      </c>
      <c r="M26" s="47">
        <v>0</v>
      </c>
      <c r="N26" s="945">
        <f t="shared" si="4"/>
        <v>0</v>
      </c>
      <c r="O26" s="945">
        <f t="shared" si="4"/>
        <v>0</v>
      </c>
      <c r="P26" s="945">
        <f t="shared" si="4"/>
        <v>0</v>
      </c>
      <c r="Q26" s="947"/>
    </row>
    <row r="27" spans="1:17">
      <c r="A27" s="37" t="s">
        <v>15</v>
      </c>
      <c r="B27" s="38"/>
      <c r="C27" s="38"/>
      <c r="D27" s="38"/>
      <c r="E27" s="38"/>
      <c r="F27" s="39"/>
      <c r="G27" s="36">
        <v>1200</v>
      </c>
      <c r="H27" s="54">
        <f>SUM(H21:H26)</f>
        <v>0</v>
      </c>
      <c r="I27" s="54">
        <f>SUM(I21:I26)</f>
        <v>0</v>
      </c>
      <c r="J27" s="54">
        <f>SUM(J21:J26)</f>
        <v>0</v>
      </c>
      <c r="K27" s="956">
        <f t="shared" ref="K27:M27" si="5">SUM(K21:K26)</f>
        <v>0</v>
      </c>
      <c r="L27" s="956">
        <f t="shared" si="5"/>
        <v>0</v>
      </c>
      <c r="M27" s="956">
        <f t="shared" si="5"/>
        <v>0</v>
      </c>
      <c r="N27" s="956">
        <f t="shared" si="4"/>
        <v>0</v>
      </c>
      <c r="O27" s="956">
        <f t="shared" si="4"/>
        <v>0</v>
      </c>
      <c r="P27" s="956">
        <f t="shared" si="4"/>
        <v>0</v>
      </c>
      <c r="Q27" s="957"/>
    </row>
    <row r="28" spans="1:17" ht="15" thickBot="1">
      <c r="A28" s="48" t="s">
        <v>134</v>
      </c>
      <c r="B28" s="49"/>
      <c r="C28" s="49"/>
      <c r="D28" s="49"/>
      <c r="E28" s="49"/>
      <c r="F28" s="50"/>
      <c r="G28" s="51">
        <v>1600</v>
      </c>
      <c r="H28" s="54">
        <f>H27+H19</f>
        <v>0</v>
      </c>
      <c r="I28" s="243">
        <f>I27+I19</f>
        <v>0</v>
      </c>
      <c r="J28" s="54">
        <f>J27+J19</f>
        <v>0</v>
      </c>
      <c r="K28" s="956">
        <f t="shared" ref="K28:M28" si="6">K27+K19</f>
        <v>0</v>
      </c>
      <c r="L28" s="958">
        <f t="shared" si="6"/>
        <v>0</v>
      </c>
      <c r="M28" s="956">
        <f t="shared" si="6"/>
        <v>0</v>
      </c>
      <c r="N28" s="956">
        <f t="shared" si="4"/>
        <v>0</v>
      </c>
      <c r="O28" s="958">
        <f t="shared" si="4"/>
        <v>0</v>
      </c>
      <c r="P28" s="956">
        <f t="shared" si="4"/>
        <v>0</v>
      </c>
      <c r="Q28" s="957"/>
    </row>
    <row r="29" spans="1:17" ht="15" thickBot="1">
      <c r="A29" s="24" t="s">
        <v>16</v>
      </c>
      <c r="B29" s="25"/>
      <c r="C29" s="25"/>
      <c r="D29" s="25"/>
      <c r="E29" s="25"/>
      <c r="F29" s="26"/>
      <c r="G29" s="27" t="s">
        <v>3</v>
      </c>
      <c r="H29" s="823" t="str">
        <f>H7</f>
        <v>На 31.12.2012</v>
      </c>
      <c r="I29" s="824" t="str">
        <f>I7</f>
        <v>На 31.12.2011</v>
      </c>
      <c r="J29" s="823" t="str">
        <f>J7</f>
        <v>На 31.12.2010</v>
      </c>
      <c r="K29" s="27" t="str">
        <f t="shared" ref="K29:P29" si="7">K7</f>
        <v>На 31.12.2012</v>
      </c>
      <c r="L29" s="940" t="str">
        <f t="shared" si="7"/>
        <v>На 31.12.2011</v>
      </c>
      <c r="M29" s="27" t="str">
        <f t="shared" si="7"/>
        <v>На 31.12.2010</v>
      </c>
      <c r="N29" s="27" t="str">
        <f t="shared" si="7"/>
        <v>На 31.12.2012</v>
      </c>
      <c r="O29" s="940" t="str">
        <f t="shared" si="7"/>
        <v>На 31.12.2011</v>
      </c>
      <c r="P29" s="27" t="str">
        <f t="shared" si="7"/>
        <v>На 31.12.2010</v>
      </c>
      <c r="Q29" s="959"/>
    </row>
    <row r="30" spans="1:17" ht="45.75" customHeight="1">
      <c r="A30" s="29" t="s">
        <v>17</v>
      </c>
      <c r="B30" s="30"/>
      <c r="C30" s="30"/>
      <c r="D30" s="30"/>
      <c r="E30" s="30"/>
      <c r="F30" s="31"/>
      <c r="G30" s="32"/>
      <c r="H30" s="33"/>
      <c r="I30" s="239"/>
      <c r="J30" s="247"/>
      <c r="K30" s="33"/>
      <c r="L30" s="239"/>
      <c r="M30" s="420"/>
      <c r="N30" s="33"/>
      <c r="O30" s="239"/>
      <c r="P30" s="420"/>
      <c r="Q30" s="960"/>
    </row>
    <row r="31" spans="1:17" ht="32.25" customHeight="1">
      <c r="A31" s="1190" t="s">
        <v>135</v>
      </c>
      <c r="B31" s="1191"/>
      <c r="C31" s="1191"/>
      <c r="D31" s="1191"/>
      <c r="E31" s="1191"/>
      <c r="F31" s="1192"/>
      <c r="G31" s="34">
        <v>1310</v>
      </c>
      <c r="H31" s="47">
        <v>0</v>
      </c>
      <c r="I31" s="242">
        <v>0</v>
      </c>
      <c r="J31" s="47">
        <v>0</v>
      </c>
      <c r="K31" s="47">
        <v>0</v>
      </c>
      <c r="L31" s="242">
        <v>0</v>
      </c>
      <c r="M31" s="47">
        <v>0</v>
      </c>
      <c r="N31" s="457">
        <f t="shared" ref="N31:P37" si="8">H31-ROUND(K31/1000,0)</f>
        <v>0</v>
      </c>
      <c r="O31" s="457">
        <f t="shared" si="8"/>
        <v>0</v>
      </c>
      <c r="P31" s="457">
        <f t="shared" si="8"/>
        <v>0</v>
      </c>
      <c r="Q31" s="955"/>
    </row>
    <row r="32" spans="1:17">
      <c r="A32" s="515" t="s">
        <v>19</v>
      </c>
      <c r="B32" s="527"/>
      <c r="C32" s="527"/>
      <c r="D32" s="527"/>
      <c r="E32" s="527"/>
      <c r="F32" s="528"/>
      <c r="G32" s="34">
        <v>1320</v>
      </c>
      <c r="H32" s="47">
        <v>0</v>
      </c>
      <c r="I32" s="242">
        <v>0</v>
      </c>
      <c r="J32" s="47">
        <v>0</v>
      </c>
      <c r="K32" s="47">
        <v>0</v>
      </c>
      <c r="L32" s="242">
        <v>0</v>
      </c>
      <c r="M32" s="47">
        <v>0</v>
      </c>
      <c r="N32" s="47">
        <f t="shared" si="8"/>
        <v>0</v>
      </c>
      <c r="O32" s="242">
        <f t="shared" si="8"/>
        <v>0</v>
      </c>
      <c r="P32" s="47">
        <f t="shared" si="8"/>
        <v>0</v>
      </c>
      <c r="Q32" s="961"/>
    </row>
    <row r="33" spans="1:17">
      <c r="A33" s="441" t="s">
        <v>136</v>
      </c>
      <c r="B33" s="442"/>
      <c r="C33" s="442"/>
      <c r="D33" s="442"/>
      <c r="E33" s="442"/>
      <c r="F33" s="443"/>
      <c r="G33" s="34">
        <v>1340</v>
      </c>
      <c r="H33" s="47"/>
      <c r="I33" s="242"/>
      <c r="J33" s="47"/>
      <c r="K33" s="47">
        <v>0</v>
      </c>
      <c r="L33" s="242">
        <v>0</v>
      </c>
      <c r="M33" s="47">
        <v>0</v>
      </c>
      <c r="N33" s="47">
        <f t="shared" si="8"/>
        <v>0</v>
      </c>
      <c r="O33" s="242">
        <f t="shared" si="8"/>
        <v>0</v>
      </c>
      <c r="P33" s="47">
        <f t="shared" si="8"/>
        <v>0</v>
      </c>
      <c r="Q33" s="961"/>
    </row>
    <row r="34" spans="1:17">
      <c r="A34" s="445" t="s">
        <v>137</v>
      </c>
      <c r="B34" s="446"/>
      <c r="C34" s="446"/>
      <c r="D34" s="446"/>
      <c r="E34" s="446"/>
      <c r="F34" s="447"/>
      <c r="G34" s="36">
        <v>1350</v>
      </c>
      <c r="H34" s="47">
        <v>0</v>
      </c>
      <c r="I34" s="242">
        <v>0</v>
      </c>
      <c r="J34" s="47">
        <v>0</v>
      </c>
      <c r="K34" s="47">
        <v>0</v>
      </c>
      <c r="L34" s="242">
        <v>0</v>
      </c>
      <c r="M34" s="47">
        <v>0</v>
      </c>
      <c r="N34" s="47">
        <f t="shared" si="8"/>
        <v>0</v>
      </c>
      <c r="O34" s="242">
        <f t="shared" si="8"/>
        <v>0</v>
      </c>
      <c r="P34" s="47">
        <f t="shared" si="8"/>
        <v>0</v>
      </c>
      <c r="Q34" s="961"/>
    </row>
    <row r="35" spans="1:17">
      <c r="A35" s="445" t="s">
        <v>21</v>
      </c>
      <c r="B35" s="446"/>
      <c r="C35" s="446"/>
      <c r="D35" s="446"/>
      <c r="E35" s="446"/>
      <c r="F35" s="447"/>
      <c r="G35" s="36">
        <v>1360</v>
      </c>
      <c r="H35" s="327">
        <v>0</v>
      </c>
      <c r="I35" s="460">
        <v>0</v>
      </c>
      <c r="J35" s="327">
        <v>0</v>
      </c>
      <c r="K35" s="962">
        <v>0</v>
      </c>
      <c r="L35" s="963">
        <v>0</v>
      </c>
      <c r="M35" s="962">
        <v>0</v>
      </c>
      <c r="N35" s="962">
        <f t="shared" si="8"/>
        <v>0</v>
      </c>
      <c r="O35" s="963">
        <f t="shared" si="8"/>
        <v>0</v>
      </c>
      <c r="P35" s="962">
        <f t="shared" si="8"/>
        <v>0</v>
      </c>
      <c r="Q35" s="964"/>
    </row>
    <row r="36" spans="1:17">
      <c r="A36" s="445" t="s">
        <v>22</v>
      </c>
      <c r="B36" s="446"/>
      <c r="C36" s="446"/>
      <c r="D36" s="446"/>
      <c r="E36" s="446"/>
      <c r="F36" s="447"/>
      <c r="G36" s="36">
        <v>1370</v>
      </c>
      <c r="H36" s="47">
        <v>0</v>
      </c>
      <c r="I36" s="242">
        <v>0</v>
      </c>
      <c r="J36" s="47">
        <v>0</v>
      </c>
      <c r="K36" s="47">
        <v>0</v>
      </c>
      <c r="L36" s="242">
        <v>0</v>
      </c>
      <c r="M36" s="47">
        <v>0</v>
      </c>
      <c r="N36" s="47">
        <f t="shared" si="8"/>
        <v>0</v>
      </c>
      <c r="O36" s="242">
        <f t="shared" si="8"/>
        <v>0</v>
      </c>
      <c r="P36" s="47">
        <f t="shared" si="8"/>
        <v>0</v>
      </c>
      <c r="Q36" s="961"/>
    </row>
    <row r="37" spans="1:17">
      <c r="A37" s="448" t="s">
        <v>23</v>
      </c>
      <c r="B37" s="449"/>
      <c r="C37" s="449"/>
      <c r="D37" s="449"/>
      <c r="E37" s="449"/>
      <c r="F37" s="450"/>
      <c r="G37" s="36">
        <v>1300</v>
      </c>
      <c r="H37" s="54">
        <f>SUM(H31:H36)</f>
        <v>0</v>
      </c>
      <c r="I37" s="54">
        <f>SUM(I31:I36)</f>
        <v>0</v>
      </c>
      <c r="J37" s="54">
        <f>SUM(J31:J36)</f>
        <v>0</v>
      </c>
      <c r="K37" s="956">
        <f t="shared" ref="K37:M37" si="9">SUM(K31:K36)</f>
        <v>0</v>
      </c>
      <c r="L37" s="956">
        <f t="shared" si="9"/>
        <v>0</v>
      </c>
      <c r="M37" s="956">
        <f t="shared" si="9"/>
        <v>0</v>
      </c>
      <c r="N37" s="956">
        <f>H37-ROUND(K37/1000,0)</f>
        <v>0</v>
      </c>
      <c r="O37" s="956">
        <f t="shared" si="8"/>
        <v>0</v>
      </c>
      <c r="P37" s="956">
        <f t="shared" si="8"/>
        <v>0</v>
      </c>
      <c r="Q37" s="957"/>
    </row>
    <row r="38" spans="1:17">
      <c r="A38" s="451" t="s">
        <v>24</v>
      </c>
      <c r="B38" s="452"/>
      <c r="C38" s="452"/>
      <c r="D38" s="452"/>
      <c r="E38" s="452"/>
      <c r="F38" s="453"/>
      <c r="G38" s="44"/>
      <c r="H38" s="53"/>
      <c r="I38" s="244"/>
      <c r="J38" s="53"/>
      <c r="K38" s="965"/>
      <c r="L38" s="966"/>
      <c r="M38" s="965"/>
      <c r="N38" s="965"/>
      <c r="O38" s="966"/>
      <c r="P38" s="965"/>
      <c r="Q38" s="954"/>
    </row>
    <row r="39" spans="1:17">
      <c r="A39" s="441" t="s">
        <v>138</v>
      </c>
      <c r="B39" s="442"/>
      <c r="C39" s="442"/>
      <c r="D39" s="442"/>
      <c r="E39" s="442"/>
      <c r="F39" s="443"/>
      <c r="G39" s="34">
        <v>1410</v>
      </c>
      <c r="H39" s="47">
        <v>0</v>
      </c>
      <c r="I39" s="242">
        <v>0</v>
      </c>
      <c r="J39" s="47">
        <v>0</v>
      </c>
      <c r="K39" s="47">
        <v>0</v>
      </c>
      <c r="L39" s="242">
        <v>0</v>
      </c>
      <c r="M39" s="47">
        <v>0</v>
      </c>
      <c r="N39" s="457">
        <f t="shared" ref="N39:P43" si="10">H39-ROUND(K39/1000,0)</f>
        <v>0</v>
      </c>
      <c r="O39" s="457">
        <f t="shared" si="10"/>
        <v>0</v>
      </c>
      <c r="P39" s="457">
        <f t="shared" si="10"/>
        <v>0</v>
      </c>
      <c r="Q39" s="955"/>
    </row>
    <row r="40" spans="1:17">
      <c r="A40" s="441" t="s">
        <v>25</v>
      </c>
      <c r="B40" s="442"/>
      <c r="C40" s="442"/>
      <c r="D40" s="442"/>
      <c r="E40" s="442"/>
      <c r="F40" s="443"/>
      <c r="G40" s="34">
        <v>1420</v>
      </c>
      <c r="H40" s="47">
        <v>0</v>
      </c>
      <c r="I40" s="242">
        <v>0</v>
      </c>
      <c r="J40" s="47">
        <v>0</v>
      </c>
      <c r="K40" s="47">
        <v>0</v>
      </c>
      <c r="L40" s="242">
        <v>0</v>
      </c>
      <c r="M40" s="47">
        <v>0</v>
      </c>
      <c r="N40" s="47">
        <f t="shared" si="10"/>
        <v>0</v>
      </c>
      <c r="O40" s="242">
        <f t="shared" si="10"/>
        <v>0</v>
      </c>
      <c r="P40" s="47">
        <f t="shared" si="10"/>
        <v>0</v>
      </c>
      <c r="Q40" s="961"/>
    </row>
    <row r="41" spans="1:17">
      <c r="A41" s="441" t="s">
        <v>458</v>
      </c>
      <c r="B41" s="442"/>
      <c r="C41" s="442"/>
      <c r="D41" s="442"/>
      <c r="E41" s="442"/>
      <c r="F41" s="443"/>
      <c r="G41" s="34">
        <v>1430</v>
      </c>
      <c r="H41" s="47"/>
      <c r="I41" s="242"/>
      <c r="J41" s="47"/>
      <c r="K41" s="47">
        <v>0</v>
      </c>
      <c r="L41" s="242">
        <v>0</v>
      </c>
      <c r="M41" s="47">
        <v>0</v>
      </c>
      <c r="N41" s="47">
        <f t="shared" si="10"/>
        <v>0</v>
      </c>
      <c r="O41" s="242">
        <f t="shared" si="10"/>
        <v>0</v>
      </c>
      <c r="P41" s="47">
        <f t="shared" si="10"/>
        <v>0</v>
      </c>
      <c r="Q41" s="961"/>
    </row>
    <row r="42" spans="1:17">
      <c r="A42" s="445" t="s">
        <v>139</v>
      </c>
      <c r="B42" s="446"/>
      <c r="C42" s="446"/>
      <c r="D42" s="446"/>
      <c r="E42" s="446"/>
      <c r="F42" s="447"/>
      <c r="G42" s="36">
        <v>1450</v>
      </c>
      <c r="H42" s="47">
        <v>0</v>
      </c>
      <c r="I42" s="242">
        <v>0</v>
      </c>
      <c r="J42" s="47">
        <v>0</v>
      </c>
      <c r="K42" s="47">
        <v>0</v>
      </c>
      <c r="L42" s="242">
        <v>0</v>
      </c>
      <c r="M42" s="47">
        <v>0</v>
      </c>
      <c r="N42" s="47">
        <f t="shared" si="10"/>
        <v>0</v>
      </c>
      <c r="O42" s="242">
        <f t="shared" si="10"/>
        <v>0</v>
      </c>
      <c r="P42" s="47">
        <f t="shared" si="10"/>
        <v>0</v>
      </c>
      <c r="Q42" s="961"/>
    </row>
    <row r="43" spans="1:17">
      <c r="A43" s="37" t="s">
        <v>26</v>
      </c>
      <c r="B43" s="38"/>
      <c r="C43" s="38"/>
      <c r="D43" s="38"/>
      <c r="E43" s="38"/>
      <c r="F43" s="39"/>
      <c r="G43" s="36">
        <v>1400</v>
      </c>
      <c r="H43" s="54">
        <f>SUM(H39:H42)</f>
        <v>0</v>
      </c>
      <c r="I43" s="243">
        <f>SUM(I39:I42)</f>
        <v>0</v>
      </c>
      <c r="J43" s="54">
        <f>SUM(J39:J42)</f>
        <v>0</v>
      </c>
      <c r="K43" s="956">
        <f t="shared" ref="K43:M43" si="11">SUM(K39:K42)</f>
        <v>0</v>
      </c>
      <c r="L43" s="958">
        <f t="shared" si="11"/>
        <v>0</v>
      </c>
      <c r="M43" s="956">
        <f t="shared" si="11"/>
        <v>0</v>
      </c>
      <c r="N43" s="956">
        <f t="shared" si="10"/>
        <v>0</v>
      </c>
      <c r="O43" s="958">
        <f t="shared" si="10"/>
        <v>0</v>
      </c>
      <c r="P43" s="956">
        <f t="shared" si="10"/>
        <v>0</v>
      </c>
      <c r="Q43" s="957"/>
    </row>
    <row r="44" spans="1:17">
      <c r="A44" s="41" t="s">
        <v>27</v>
      </c>
      <c r="B44" s="42"/>
      <c r="C44" s="42"/>
      <c r="D44" s="42"/>
      <c r="E44" s="42"/>
      <c r="F44" s="43"/>
      <c r="G44" s="44"/>
      <c r="H44" s="53"/>
      <c r="I44" s="244"/>
      <c r="J44" s="53"/>
      <c r="K44" s="965"/>
      <c r="L44" s="966"/>
      <c r="M44" s="965"/>
      <c r="N44" s="965"/>
      <c r="O44" s="966"/>
      <c r="P44" s="965"/>
      <c r="Q44" s="954"/>
    </row>
    <row r="45" spans="1:17">
      <c r="A45" s="515" t="s">
        <v>138</v>
      </c>
      <c r="B45" s="527"/>
      <c r="C45" s="527"/>
      <c r="D45" s="527"/>
      <c r="E45" s="527"/>
      <c r="F45" s="528"/>
      <c r="G45" s="34">
        <v>1510</v>
      </c>
      <c r="H45" s="47">
        <v>0</v>
      </c>
      <c r="I45" s="199">
        <v>0</v>
      </c>
      <c r="J45" s="117">
        <v>0</v>
      </c>
      <c r="K45" s="47">
        <v>0</v>
      </c>
      <c r="L45" s="199">
        <v>0</v>
      </c>
      <c r="M45" s="117">
        <v>0</v>
      </c>
      <c r="N45" s="457">
        <f t="shared" ref="N45:P51" si="12">H45-ROUND(K45/1000,0)</f>
        <v>0</v>
      </c>
      <c r="O45" s="457">
        <f t="shared" si="12"/>
        <v>0</v>
      </c>
      <c r="P45" s="457">
        <f t="shared" si="12"/>
        <v>0</v>
      </c>
      <c r="Q45" s="955"/>
    </row>
    <row r="46" spans="1:17">
      <c r="A46" s="514" t="s">
        <v>28</v>
      </c>
      <c r="B46" s="524"/>
      <c r="C46" s="524"/>
      <c r="D46" s="524"/>
      <c r="E46" s="524"/>
      <c r="F46" s="525"/>
      <c r="G46" s="36">
        <v>1520</v>
      </c>
      <c r="H46" s="47">
        <v>0</v>
      </c>
      <c r="I46" s="199">
        <v>0</v>
      </c>
      <c r="J46" s="117">
        <v>0</v>
      </c>
      <c r="K46" s="47">
        <v>0</v>
      </c>
      <c r="L46" s="199">
        <v>0</v>
      </c>
      <c r="M46" s="117">
        <v>0</v>
      </c>
      <c r="N46" s="47">
        <f t="shared" si="12"/>
        <v>0</v>
      </c>
      <c r="O46" s="199">
        <f t="shared" si="12"/>
        <v>0</v>
      </c>
      <c r="P46" s="117">
        <f t="shared" si="12"/>
        <v>0</v>
      </c>
      <c r="Q46" s="955"/>
    </row>
    <row r="47" spans="1:17">
      <c r="A47" s="514" t="s">
        <v>29</v>
      </c>
      <c r="B47" s="524"/>
      <c r="C47" s="524"/>
      <c r="D47" s="524"/>
      <c r="E47" s="524"/>
      <c r="F47" s="525"/>
      <c r="G47" s="36">
        <v>1530</v>
      </c>
      <c r="H47" s="47">
        <v>0</v>
      </c>
      <c r="I47" s="242">
        <v>0</v>
      </c>
      <c r="J47" s="47">
        <v>0</v>
      </c>
      <c r="K47" s="47">
        <v>0</v>
      </c>
      <c r="L47" s="242">
        <v>0</v>
      </c>
      <c r="M47" s="47">
        <v>0</v>
      </c>
      <c r="N47" s="47">
        <f t="shared" si="12"/>
        <v>0</v>
      </c>
      <c r="O47" s="242">
        <f t="shared" si="12"/>
        <v>0</v>
      </c>
      <c r="P47" s="47">
        <f t="shared" si="12"/>
        <v>0</v>
      </c>
      <c r="Q47" s="961"/>
    </row>
    <row r="48" spans="1:17">
      <c r="A48" s="514" t="s">
        <v>458</v>
      </c>
      <c r="B48" s="524"/>
      <c r="C48" s="524"/>
      <c r="D48" s="524"/>
      <c r="E48" s="524"/>
      <c r="F48" s="525"/>
      <c r="G48" s="36">
        <v>1540</v>
      </c>
      <c r="H48" s="47">
        <v>0</v>
      </c>
      <c r="I48" s="242">
        <v>0</v>
      </c>
      <c r="J48" s="47">
        <v>0</v>
      </c>
      <c r="K48" s="47">
        <v>0</v>
      </c>
      <c r="L48" s="242">
        <v>0</v>
      </c>
      <c r="M48" s="47">
        <v>0</v>
      </c>
      <c r="N48" s="47">
        <f t="shared" si="12"/>
        <v>0</v>
      </c>
      <c r="O48" s="242">
        <f t="shared" si="12"/>
        <v>0</v>
      </c>
      <c r="P48" s="47">
        <f t="shared" si="12"/>
        <v>0</v>
      </c>
      <c r="Q48" s="961"/>
    </row>
    <row r="49" spans="1:17">
      <c r="A49" s="514" t="s">
        <v>139</v>
      </c>
      <c r="B49" s="524"/>
      <c r="C49" s="524"/>
      <c r="D49" s="524"/>
      <c r="E49" s="524"/>
      <c r="F49" s="525"/>
      <c r="G49" s="36">
        <v>1550</v>
      </c>
      <c r="H49" s="47">
        <v>0</v>
      </c>
      <c r="I49" s="242">
        <v>0</v>
      </c>
      <c r="J49" s="47">
        <v>0</v>
      </c>
      <c r="K49" s="47">
        <v>0</v>
      </c>
      <c r="L49" s="242">
        <v>0</v>
      </c>
      <c r="M49" s="47">
        <v>0</v>
      </c>
      <c r="N49" s="47">
        <f t="shared" si="12"/>
        <v>0</v>
      </c>
      <c r="O49" s="242">
        <f t="shared" si="12"/>
        <v>0</v>
      </c>
      <c r="P49" s="47">
        <f t="shared" si="12"/>
        <v>0</v>
      </c>
      <c r="Q49" s="961"/>
    </row>
    <row r="50" spans="1:17">
      <c r="A50" s="37" t="s">
        <v>140</v>
      </c>
      <c r="B50" s="38"/>
      <c r="C50" s="38"/>
      <c r="D50" s="38"/>
      <c r="E50" s="38"/>
      <c r="F50" s="39"/>
      <c r="G50" s="36">
        <v>1500</v>
      </c>
      <c r="H50" s="54">
        <f>SUM(H45:H49)</f>
        <v>0</v>
      </c>
      <c r="I50" s="54">
        <f>SUM(I45:I49)</f>
        <v>0</v>
      </c>
      <c r="J50" s="54">
        <f>SUM(J45:J49)</f>
        <v>0</v>
      </c>
      <c r="K50" s="956">
        <f t="shared" ref="K50:M50" si="13">SUM(K45:K49)</f>
        <v>0</v>
      </c>
      <c r="L50" s="956">
        <f t="shared" si="13"/>
        <v>0</v>
      </c>
      <c r="M50" s="956">
        <f t="shared" si="13"/>
        <v>0</v>
      </c>
      <c r="N50" s="956">
        <f t="shared" si="12"/>
        <v>0</v>
      </c>
      <c r="O50" s="956">
        <f t="shared" si="12"/>
        <v>0</v>
      </c>
      <c r="P50" s="956">
        <f t="shared" si="12"/>
        <v>0</v>
      </c>
      <c r="Q50" s="957"/>
    </row>
    <row r="51" spans="1:17" ht="15" thickBot="1">
      <c r="A51" s="48" t="s">
        <v>134</v>
      </c>
      <c r="B51" s="49"/>
      <c r="C51" s="49"/>
      <c r="D51" s="49"/>
      <c r="E51" s="49"/>
      <c r="F51" s="50"/>
      <c r="G51" s="51">
        <v>1700</v>
      </c>
      <c r="H51" s="54">
        <f>SUM(H37,H43,H50)</f>
        <v>0</v>
      </c>
      <c r="I51" s="243">
        <f>SUM(I37,I43,I50)</f>
        <v>0</v>
      </c>
      <c r="J51" s="54">
        <f>SUM(J37,J43,J50)</f>
        <v>0</v>
      </c>
      <c r="K51" s="956">
        <f t="shared" ref="K51:M51" si="14">SUM(K37,K43,K50)</f>
        <v>0</v>
      </c>
      <c r="L51" s="958">
        <f t="shared" si="14"/>
        <v>0</v>
      </c>
      <c r="M51" s="956">
        <f t="shared" si="14"/>
        <v>0</v>
      </c>
      <c r="N51" s="956">
        <f t="shared" si="12"/>
        <v>0</v>
      </c>
      <c r="O51" s="958">
        <f t="shared" si="12"/>
        <v>0</v>
      </c>
      <c r="P51" s="956">
        <f t="shared" si="12"/>
        <v>0</v>
      </c>
      <c r="Q51" s="957"/>
    </row>
    <row r="52" spans="1:17" ht="15" thickBot="1">
      <c r="A52" s="542"/>
      <c r="B52" s="56"/>
      <c r="C52" s="56"/>
      <c r="D52" s="56"/>
      <c r="E52" s="56"/>
      <c r="F52" s="56"/>
      <c r="G52" s="57"/>
      <c r="H52" s="58">
        <f>H28-H51</f>
        <v>0</v>
      </c>
      <c r="I52" s="58">
        <f>I28-I51</f>
        <v>0</v>
      </c>
      <c r="J52" s="58">
        <f>J28-J51</f>
        <v>0</v>
      </c>
      <c r="K52" s="967">
        <f t="shared" ref="K52:P52" si="15">K28-K51</f>
        <v>0</v>
      </c>
      <c r="L52" s="967">
        <f t="shared" si="15"/>
        <v>0</v>
      </c>
      <c r="M52" s="967">
        <f t="shared" si="15"/>
        <v>0</v>
      </c>
      <c r="N52" s="967">
        <f t="shared" si="15"/>
        <v>0</v>
      </c>
      <c r="O52" s="967">
        <f t="shared" si="15"/>
        <v>0</v>
      </c>
      <c r="P52" s="967">
        <f t="shared" si="15"/>
        <v>0</v>
      </c>
      <c r="Q52" s="968"/>
    </row>
    <row r="53" spans="1:17">
      <c r="A53" s="516"/>
      <c r="B53" s="516"/>
      <c r="C53" s="516"/>
      <c r="D53" s="516"/>
      <c r="E53" s="516"/>
      <c r="F53" s="516"/>
      <c r="G53" s="516"/>
      <c r="H53" s="516"/>
      <c r="I53" s="516"/>
    </row>
    <row r="54" spans="1:17">
      <c r="A54" s="516"/>
      <c r="B54" s="516"/>
      <c r="C54" s="516"/>
      <c r="D54" s="516"/>
      <c r="E54" s="516"/>
      <c r="F54" s="516"/>
      <c r="G54" s="516"/>
      <c r="H54" s="516"/>
      <c r="I54" s="516"/>
    </row>
    <row r="55" spans="1:17">
      <c r="A55" s="516"/>
      <c r="B55" s="516"/>
      <c r="C55" s="516"/>
      <c r="D55" s="516"/>
      <c r="E55" s="516"/>
      <c r="F55" s="516"/>
      <c r="G55" s="516"/>
      <c r="H55" s="516"/>
      <c r="I55" s="516"/>
    </row>
    <row r="56" spans="1:17">
      <c r="A56" s="516"/>
      <c r="B56" s="516"/>
      <c r="C56" s="516"/>
      <c r="D56" s="516"/>
      <c r="E56" s="516"/>
      <c r="F56" s="516"/>
      <c r="G56" s="516"/>
      <c r="H56" s="516"/>
      <c r="I56" s="516"/>
    </row>
    <row r="57" spans="1:17">
      <c r="A57" s="516"/>
      <c r="B57" s="516"/>
      <c r="C57" s="516"/>
      <c r="D57" s="516"/>
      <c r="E57" s="516"/>
      <c r="F57" s="516"/>
      <c r="G57" s="516"/>
      <c r="H57" s="516"/>
      <c r="I57" s="516"/>
    </row>
    <row r="58" spans="1:17">
      <c r="A58" s="516"/>
      <c r="B58" s="516"/>
      <c r="C58" s="516"/>
      <c r="D58" s="516"/>
      <c r="E58" s="516"/>
      <c r="F58" s="516"/>
      <c r="G58" s="516"/>
      <c r="H58" s="516"/>
      <c r="I58" s="516"/>
    </row>
    <row r="59" spans="1:17">
      <c r="A59" s="516"/>
      <c r="B59" s="516"/>
      <c r="C59" s="516"/>
      <c r="D59" s="516"/>
      <c r="E59" s="516"/>
      <c r="F59" s="516"/>
      <c r="G59" s="516"/>
      <c r="H59" s="516"/>
      <c r="I59" s="516"/>
    </row>
    <row r="60" spans="1:17">
      <c r="A60" s="516"/>
      <c r="B60" s="516"/>
      <c r="C60" s="516"/>
      <c r="D60" s="516"/>
      <c r="E60" s="516"/>
      <c r="F60" s="516"/>
      <c r="G60" s="516"/>
      <c r="H60" s="516"/>
      <c r="I60" s="516"/>
    </row>
    <row r="61" spans="1:17">
      <c r="A61" s="516"/>
      <c r="B61" s="516"/>
      <c r="C61" s="516"/>
      <c r="D61" s="516"/>
      <c r="E61" s="516"/>
      <c r="F61" s="516"/>
      <c r="G61" s="516"/>
      <c r="H61" s="516"/>
      <c r="I61" s="516"/>
    </row>
    <row r="62" spans="1:17">
      <c r="A62" s="516"/>
      <c r="B62" s="516"/>
      <c r="C62" s="516"/>
      <c r="D62" s="516"/>
      <c r="E62" s="516"/>
      <c r="F62" s="516"/>
      <c r="G62" s="516"/>
      <c r="H62" s="516"/>
      <c r="I62" s="516"/>
    </row>
    <row r="63" spans="1:17">
      <c r="A63" s="516"/>
      <c r="B63" s="516"/>
      <c r="C63" s="516"/>
      <c r="D63" s="516"/>
      <c r="E63" s="516"/>
      <c r="F63" s="516"/>
      <c r="G63" s="516"/>
      <c r="H63" s="516"/>
      <c r="I63" s="516"/>
    </row>
    <row r="64" spans="1:17">
      <c r="A64" s="516"/>
      <c r="B64" s="516"/>
      <c r="C64" s="516"/>
      <c r="D64" s="516"/>
      <c r="E64" s="516"/>
      <c r="F64" s="516"/>
      <c r="G64" s="516"/>
      <c r="H64" s="516"/>
      <c r="I64" s="516"/>
    </row>
    <row r="65" spans="1:9">
      <c r="A65" s="516"/>
      <c r="B65" s="516"/>
      <c r="C65" s="516"/>
      <c r="D65" s="516"/>
      <c r="E65" s="516"/>
      <c r="F65" s="516"/>
      <c r="G65" s="516"/>
      <c r="H65" s="516"/>
      <c r="I65" s="516"/>
    </row>
    <row r="66" spans="1:9">
      <c r="A66" s="516"/>
      <c r="B66" s="516"/>
      <c r="C66" s="516"/>
      <c r="D66" s="516"/>
      <c r="E66" s="516"/>
      <c r="F66" s="516"/>
      <c r="G66" s="516"/>
      <c r="H66" s="516"/>
      <c r="I66" s="516"/>
    </row>
    <row r="67" spans="1:9">
      <c r="A67" s="516"/>
      <c r="B67" s="516"/>
      <c r="C67" s="516"/>
      <c r="D67" s="516"/>
      <c r="E67" s="516"/>
      <c r="F67" s="516"/>
      <c r="G67" s="516"/>
      <c r="H67" s="516"/>
      <c r="I67" s="516"/>
    </row>
    <row r="68" spans="1:9">
      <c r="A68" s="516"/>
      <c r="B68" s="516"/>
      <c r="C68" s="516"/>
      <c r="D68" s="516"/>
      <c r="E68" s="516"/>
      <c r="F68" s="516"/>
      <c r="G68" s="516"/>
      <c r="H68" s="516"/>
      <c r="I68" s="516"/>
    </row>
    <row r="69" spans="1:9">
      <c r="A69" s="516"/>
      <c r="B69" s="516"/>
      <c r="C69" s="516"/>
      <c r="D69" s="516"/>
      <c r="E69" s="516"/>
      <c r="F69" s="516"/>
      <c r="G69" s="516"/>
      <c r="H69" s="516"/>
      <c r="I69" s="516"/>
    </row>
    <row r="70" spans="1:9">
      <c r="A70" s="516"/>
      <c r="B70" s="516"/>
      <c r="C70" s="516"/>
      <c r="D70" s="516"/>
      <c r="E70" s="516"/>
      <c r="F70" s="516"/>
      <c r="G70" s="516"/>
      <c r="H70" s="516"/>
      <c r="I70" s="516"/>
    </row>
    <row r="71" spans="1:9">
      <c r="A71" s="516"/>
      <c r="B71" s="516"/>
      <c r="C71" s="516"/>
      <c r="D71" s="516"/>
      <c r="E71" s="516"/>
      <c r="F71" s="516"/>
      <c r="G71" s="516"/>
      <c r="H71" s="516"/>
      <c r="I71" s="516"/>
    </row>
    <row r="72" spans="1:9">
      <c r="A72" s="516"/>
      <c r="B72" s="516"/>
      <c r="C72" s="516"/>
      <c r="D72" s="516"/>
      <c r="E72" s="516"/>
      <c r="F72" s="516"/>
      <c r="G72" s="516"/>
      <c r="H72" s="516"/>
      <c r="I72" s="516"/>
    </row>
    <row r="73" spans="1:9">
      <c r="A73" s="516"/>
      <c r="B73" s="516"/>
      <c r="C73" s="516"/>
      <c r="D73" s="516"/>
      <c r="E73" s="516"/>
      <c r="F73" s="516"/>
      <c r="G73" s="516"/>
      <c r="H73" s="516"/>
      <c r="I73" s="516"/>
    </row>
    <row r="74" spans="1:9">
      <c r="A74" s="516"/>
      <c r="B74" s="516"/>
      <c r="C74" s="516"/>
      <c r="D74" s="516"/>
      <c r="E74" s="516"/>
      <c r="F74" s="516"/>
      <c r="G74" s="516"/>
      <c r="H74" s="516"/>
      <c r="I74" s="516"/>
    </row>
    <row r="75" spans="1:9">
      <c r="A75" s="516"/>
      <c r="B75" s="516"/>
      <c r="C75" s="516"/>
      <c r="D75" s="516"/>
      <c r="E75" s="516"/>
      <c r="F75" s="516"/>
      <c r="G75" s="516"/>
      <c r="H75" s="516"/>
      <c r="I75" s="516"/>
    </row>
    <row r="76" spans="1:9">
      <c r="A76" s="516"/>
      <c r="B76" s="516"/>
      <c r="C76" s="516"/>
      <c r="D76" s="516"/>
      <c r="E76" s="516"/>
      <c r="F76" s="516"/>
      <c r="G76" s="516"/>
      <c r="H76" s="516"/>
      <c r="I76" s="516"/>
    </row>
    <row r="77" spans="1:9">
      <c r="A77" s="516"/>
      <c r="B77" s="516"/>
      <c r="C77" s="516"/>
      <c r="D77" s="516"/>
      <c r="E77" s="516"/>
      <c r="F77" s="516"/>
      <c r="G77" s="516"/>
      <c r="H77" s="516"/>
      <c r="I77" s="516"/>
    </row>
    <row r="78" spans="1:9">
      <c r="A78" s="516"/>
      <c r="B78" s="516"/>
      <c r="C78" s="516"/>
      <c r="D78" s="516"/>
      <c r="E78" s="516"/>
      <c r="F78" s="516"/>
      <c r="G78" s="516"/>
      <c r="H78" s="516"/>
      <c r="I78" s="516"/>
    </row>
    <row r="79" spans="1:9">
      <c r="A79" s="516"/>
      <c r="B79" s="516"/>
      <c r="C79" s="516"/>
      <c r="D79" s="516"/>
      <c r="E79" s="516"/>
      <c r="F79" s="516"/>
      <c r="G79" s="516"/>
      <c r="H79" s="516"/>
      <c r="I79" s="516"/>
    </row>
    <row r="80" spans="1:9">
      <c r="A80" s="516"/>
      <c r="B80" s="516"/>
      <c r="C80" s="516"/>
      <c r="D80" s="516"/>
      <c r="E80" s="516"/>
      <c r="F80" s="516"/>
      <c r="G80" s="516"/>
      <c r="H80" s="516"/>
      <c r="I80" s="516"/>
    </row>
    <row r="81" spans="1:6">
      <c r="A81" s="516"/>
      <c r="B81" s="516"/>
      <c r="C81" s="516"/>
      <c r="D81" s="516"/>
      <c r="E81" s="516"/>
      <c r="F81" s="516"/>
    </row>
    <row r="82" spans="1:6">
      <c r="A82" s="516"/>
      <c r="B82" s="516"/>
      <c r="C82" s="516"/>
      <c r="D82" s="516"/>
      <c r="E82" s="516"/>
      <c r="F82" s="516"/>
    </row>
    <row r="83" spans="1:6">
      <c r="A83" s="516"/>
      <c r="B83" s="516"/>
      <c r="C83" s="516"/>
      <c r="D83" s="516"/>
      <c r="E83" s="516"/>
      <c r="F83" s="516"/>
    </row>
    <row r="84" spans="1:6">
      <c r="A84" s="516"/>
      <c r="B84" s="516"/>
      <c r="C84" s="516"/>
      <c r="D84" s="516"/>
      <c r="E84" s="516"/>
      <c r="F84" s="516"/>
    </row>
    <row r="85" spans="1:6">
      <c r="A85" s="516"/>
      <c r="B85" s="516"/>
      <c r="C85" s="516"/>
      <c r="D85" s="516"/>
      <c r="E85" s="516"/>
      <c r="F85" s="516"/>
    </row>
    <row r="86" spans="1:6">
      <c r="A86" s="516"/>
      <c r="B86" s="516"/>
      <c r="C86" s="516"/>
      <c r="D86" s="516"/>
      <c r="E86" s="516"/>
      <c r="F86" s="516"/>
    </row>
    <row r="87" spans="1:6">
      <c r="A87" s="516"/>
      <c r="B87" s="516"/>
      <c r="C87" s="516"/>
      <c r="D87" s="516"/>
      <c r="E87" s="516"/>
      <c r="F87" s="516"/>
    </row>
    <row r="88" spans="1:6">
      <c r="A88" s="516"/>
      <c r="B88" s="516"/>
      <c r="C88" s="516"/>
      <c r="D88" s="516"/>
      <c r="E88" s="516"/>
      <c r="F88" s="516"/>
    </row>
    <row r="89" spans="1:6">
      <c r="A89" s="516"/>
      <c r="B89" s="516"/>
      <c r="C89" s="516"/>
      <c r="D89" s="516"/>
      <c r="E89" s="516"/>
      <c r="F89" s="516"/>
    </row>
    <row r="90" spans="1:6">
      <c r="A90" s="516"/>
      <c r="B90" s="516"/>
      <c r="C90" s="516"/>
      <c r="D90" s="516"/>
      <c r="E90" s="516"/>
      <c r="F90" s="516"/>
    </row>
    <row r="91" spans="1:6">
      <c r="A91" s="516"/>
      <c r="B91" s="516"/>
      <c r="C91" s="516"/>
      <c r="D91" s="516"/>
      <c r="E91" s="516"/>
      <c r="F91" s="516"/>
    </row>
  </sheetData>
  <mergeCells count="7">
    <mergeCell ref="K6:M6"/>
    <mergeCell ref="N6:P6"/>
    <mergeCell ref="A31:F31"/>
    <mergeCell ref="A2:D2"/>
    <mergeCell ref="A6:I6"/>
    <mergeCell ref="A8:F8"/>
    <mergeCell ref="A21:F21"/>
  </mergeCells>
  <phoneticPr fontId="0" type="noConversion"/>
  <conditionalFormatting sqref="H52:L52">
    <cfRule type="cellIs" dxfId="5" priority="4" stopIfTrue="1" operator="notEqual">
      <formula>0</formula>
    </cfRule>
  </conditionalFormatting>
  <conditionalFormatting sqref="K52:M52">
    <cfRule type="cellIs" dxfId="4" priority="3" stopIfTrue="1" operator="notEqual">
      <formula>0</formula>
    </cfRule>
  </conditionalFormatting>
  <conditionalFormatting sqref="N52:P52">
    <cfRule type="cellIs" dxfId="3" priority="2" stopIfTrue="1" operator="notEqual">
      <formula>0</formula>
    </cfRule>
  </conditionalFormatting>
  <conditionalFormatting sqref="Q52">
    <cfRule type="cellIs" dxfId="2" priority="1" stopIfTrue="1" operator="notEqual">
      <formula>0</formula>
    </cfRule>
  </conditionalFormatting>
  <pageMargins left="0.39370078740157483" right="0.39370078740157483" top="0.98425196850393704" bottom="0.98425196850393704" header="0.51181102362204722" footer="0.51181102362204722"/>
  <pageSetup paperSize="9" scale="74" fitToHeight="3" orientation="portrait" r:id="rId1"/>
  <headerFooter alignWithMargins="0">
    <oddFooter>&amp;R&amp;F
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N1228"/>
  <sheetViews>
    <sheetView zoomScale="80" zoomScaleNormal="80" zoomScaleSheetLayoutView="80" workbookViewId="0">
      <selection activeCell="R10" sqref="R10"/>
    </sheetView>
  </sheetViews>
  <sheetFormatPr defaultColWidth="9.109375" defaultRowHeight="14.4"/>
  <cols>
    <col min="1" max="1" width="6.5546875" style="70" customWidth="1"/>
    <col min="2" max="2" width="5.5546875" style="70" customWidth="1"/>
    <col min="3" max="3" width="4.5546875" style="70" customWidth="1"/>
    <col min="4" max="4" width="4.88671875" style="70" customWidth="1"/>
    <col min="5" max="5" width="25.6640625" style="70" customWidth="1"/>
    <col min="6" max="6" width="14.109375" style="70" customWidth="1"/>
    <col min="7" max="7" width="7.88671875" style="257" customWidth="1"/>
    <col min="8" max="8" width="19.33203125" style="70" customWidth="1"/>
    <col min="9" max="9" width="23.33203125" style="70" bestFit="1" customWidth="1"/>
    <col min="10" max="11" width="12.6640625" style="70" customWidth="1"/>
    <col min="12" max="13" width="10.44140625" style="70" customWidth="1"/>
    <col min="14" max="14" width="15.5546875" style="70" customWidth="1"/>
    <col min="15" max="15" width="4.88671875" style="70" customWidth="1"/>
    <col min="16" max="16" width="9.109375" style="70"/>
    <col min="17" max="20" width="10.6640625" style="70" customWidth="1"/>
    <col min="21" max="40" width="9.109375" style="71"/>
    <col min="41" max="16384" width="9.109375" style="70"/>
  </cols>
  <sheetData>
    <row r="1" spans="1:20" s="65" customFormat="1">
      <c r="A1" s="63" t="s">
        <v>545</v>
      </c>
      <c r="B1" s="63"/>
      <c r="C1" s="63"/>
      <c r="D1" s="63"/>
      <c r="E1" s="63"/>
      <c r="F1" s="64"/>
      <c r="G1" s="512"/>
      <c r="H1" s="64"/>
      <c r="I1" s="64"/>
    </row>
    <row r="2" spans="1:20" s="65" customFormat="1">
      <c r="A2" s="1203"/>
      <c r="B2" s="1203"/>
      <c r="C2" s="1203"/>
      <c r="D2" s="220"/>
      <c r="E2" s="222" t="s">
        <v>120</v>
      </c>
      <c r="F2" s="771" t="str">
        <f>IF(LEN(Инфо!C4)&gt;4,CONCATENATE("9 мес. ",Инфо!C4),RIGHT(Инфо!C4,4))</f>
        <v>2012</v>
      </c>
      <c r="G2" s="255" t="str">
        <f>IF(LEN(Инфо!C4)&gt;4,"года","год")</f>
        <v>год</v>
      </c>
      <c r="H2" s="221"/>
      <c r="I2" s="95"/>
    </row>
    <row r="3" spans="1:20" s="65" customFormat="1">
      <c r="A3" s="65" t="s">
        <v>0</v>
      </c>
      <c r="C3" s="1217" t="str">
        <f>Инфо!C2</f>
        <v>АААА</v>
      </c>
      <c r="D3" s="1217"/>
      <c r="E3" s="1217"/>
      <c r="F3" s="1217"/>
      <c r="G3" s="1217"/>
      <c r="H3" s="1217"/>
      <c r="I3" s="1217"/>
    </row>
    <row r="4" spans="1:20" s="65" customFormat="1" ht="15" thickBot="1">
      <c r="A4" s="1207"/>
      <c r="B4" s="1207"/>
      <c r="C4" s="1207"/>
      <c r="D4" s="1207"/>
      <c r="E4" s="1207"/>
      <c r="F4" s="1207"/>
      <c r="G4" s="1207"/>
      <c r="H4" s="1207"/>
      <c r="I4" s="1208"/>
      <c r="J4" s="1218" t="s">
        <v>755</v>
      </c>
      <c r="K4" s="1189"/>
      <c r="L4" s="1189" t="s">
        <v>68</v>
      </c>
      <c r="M4" s="1189"/>
      <c r="N4" s="6"/>
    </row>
    <row r="5" spans="1:20" ht="36.75" customHeight="1" thickBot="1">
      <c r="A5" s="66" t="s">
        <v>30</v>
      </c>
      <c r="B5" s="67"/>
      <c r="C5" s="67"/>
      <c r="D5" s="67"/>
      <c r="E5" s="67"/>
      <c r="F5" s="68"/>
      <c r="G5" s="69" t="s">
        <v>31</v>
      </c>
      <c r="H5" s="825" t="str">
        <f>IF(LEN(Инфо!C4)&gt;4,CONCATENATE("9 мес. ",RIGHT(Инфо!C4,4)," г."),CONCATENATE("За ",RIGHT(Инфо!C4,4)," г."))</f>
        <v>За 2012 г.</v>
      </c>
      <c r="I5" s="825" t="str">
        <f>IF(LEN(Инфо!C4)&gt;4,CONCATENATE("9 мес. ",RIGHT(Инфо!C4,4)-1," г."),CONCATENATE("За ",RIGHT(Инфо!C4,4)-1," г."))</f>
        <v>За 2011 г.</v>
      </c>
      <c r="J5" s="101" t="str">
        <f t="shared" ref="J5:K5" si="0">H5</f>
        <v>За 2012 г.</v>
      </c>
      <c r="K5" s="101" t="str">
        <f t="shared" si="0"/>
        <v>За 2011 г.</v>
      </c>
      <c r="L5" s="101" t="str">
        <f t="shared" ref="L5:M5" si="1">H5</f>
        <v>За 2012 г.</v>
      </c>
      <c r="M5" s="101" t="str">
        <f t="shared" si="1"/>
        <v>За 2011 г.</v>
      </c>
      <c r="N5" s="1219" t="s">
        <v>115</v>
      </c>
    </row>
    <row r="6" spans="1:20" ht="15" thickBot="1">
      <c r="A6" s="1209" t="s">
        <v>32</v>
      </c>
      <c r="B6" s="1210"/>
      <c r="C6" s="1210"/>
      <c r="D6" s="1210"/>
      <c r="E6" s="1210"/>
      <c r="F6" s="1211"/>
      <c r="G6" s="72"/>
      <c r="H6" s="73"/>
      <c r="I6" s="73"/>
      <c r="J6" s="969"/>
      <c r="K6" s="969"/>
      <c r="L6" s="969"/>
      <c r="M6" s="969"/>
      <c r="N6" s="1220"/>
    </row>
    <row r="7" spans="1:20" ht="15" thickBot="1">
      <c r="A7" s="1204">
        <v>1</v>
      </c>
      <c r="B7" s="1205"/>
      <c r="C7" s="1205"/>
      <c r="D7" s="1205"/>
      <c r="E7" s="1205"/>
      <c r="F7" s="1206"/>
      <c r="G7" s="74">
        <v>2</v>
      </c>
      <c r="H7" s="75">
        <v>3</v>
      </c>
      <c r="I7" s="75">
        <v>4</v>
      </c>
      <c r="J7" s="171">
        <v>5</v>
      </c>
      <c r="K7" s="171">
        <v>6</v>
      </c>
      <c r="L7" s="970" t="s">
        <v>760</v>
      </c>
      <c r="M7" s="970" t="s">
        <v>761</v>
      </c>
      <c r="N7" s="970" t="s">
        <v>429</v>
      </c>
    </row>
    <row r="8" spans="1:20">
      <c r="A8" s="1212" t="s">
        <v>141</v>
      </c>
      <c r="B8" s="1213"/>
      <c r="C8" s="1213"/>
      <c r="D8" s="1213"/>
      <c r="E8" s="1213"/>
      <c r="F8" s="1214"/>
      <c r="G8" s="249" t="s">
        <v>142</v>
      </c>
      <c r="H8" s="250">
        <v>0</v>
      </c>
      <c r="I8" s="250">
        <v>0</v>
      </c>
      <c r="J8" s="971">
        <v>0</v>
      </c>
      <c r="K8" s="971">
        <v>0</v>
      </c>
      <c r="L8" s="971">
        <f t="shared" ref="L8:M31" si="2">H8-ROUND(J8/1000,0)</f>
        <v>0</v>
      </c>
      <c r="M8" s="971">
        <f t="shared" si="2"/>
        <v>0</v>
      </c>
      <c r="N8" s="972"/>
      <c r="O8" s="65"/>
      <c r="P8" s="65"/>
      <c r="Q8" s="65"/>
      <c r="R8" s="65"/>
      <c r="S8" s="65"/>
      <c r="T8" s="65"/>
    </row>
    <row r="9" spans="1:20">
      <c r="A9" s="82" t="s">
        <v>143</v>
      </c>
      <c r="B9" s="83"/>
      <c r="C9" s="83"/>
      <c r="D9" s="83"/>
      <c r="E9" s="83"/>
      <c r="F9" s="83"/>
      <c r="G9" s="79" t="s">
        <v>144</v>
      </c>
      <c r="H9" s="77">
        <v>0</v>
      </c>
      <c r="I9" s="77">
        <v>0</v>
      </c>
      <c r="J9" s="62">
        <v>0</v>
      </c>
      <c r="K9" s="62">
        <v>0</v>
      </c>
      <c r="L9" s="62">
        <f t="shared" si="2"/>
        <v>0</v>
      </c>
      <c r="M9" s="62">
        <f t="shared" si="2"/>
        <v>0</v>
      </c>
      <c r="N9" s="973"/>
      <c r="O9" s="65"/>
      <c r="P9" s="65"/>
      <c r="Q9" s="65"/>
      <c r="R9" s="65"/>
      <c r="S9" s="65"/>
      <c r="T9" s="65"/>
    </row>
    <row r="10" spans="1:20">
      <c r="A10" s="1215" t="s">
        <v>145</v>
      </c>
      <c r="B10" s="1216"/>
      <c r="C10" s="1216"/>
      <c r="D10" s="1216"/>
      <c r="E10" s="1216"/>
      <c r="F10" s="1216"/>
      <c r="G10" s="79" t="s">
        <v>146</v>
      </c>
      <c r="H10" s="80">
        <f>SUM(H8:H9)</f>
        <v>0</v>
      </c>
      <c r="I10" s="80">
        <f>SUM(I8:I9)</f>
        <v>0</v>
      </c>
      <c r="J10" s="974">
        <f>SUM(J8:J9)</f>
        <v>0</v>
      </c>
      <c r="K10" s="974">
        <f>SUM(K8:K9)</f>
        <v>0</v>
      </c>
      <c r="L10" s="974">
        <f t="shared" si="2"/>
        <v>0</v>
      </c>
      <c r="M10" s="974">
        <f t="shared" si="2"/>
        <v>0</v>
      </c>
      <c r="N10" s="950"/>
      <c r="O10" s="65"/>
      <c r="P10" s="65"/>
      <c r="Q10" s="65"/>
      <c r="R10" s="65"/>
      <c r="S10" s="65"/>
      <c r="T10" s="65"/>
    </row>
    <row r="11" spans="1:20">
      <c r="A11" s="513" t="s">
        <v>35</v>
      </c>
      <c r="B11" s="78"/>
      <c r="C11" s="78"/>
      <c r="D11" s="78"/>
      <c r="E11" s="78"/>
      <c r="F11" s="78"/>
      <c r="G11" s="79" t="s">
        <v>147</v>
      </c>
      <c r="H11" s="77">
        <v>0</v>
      </c>
      <c r="I11" s="77">
        <v>0</v>
      </c>
      <c r="J11" s="62">
        <v>0</v>
      </c>
      <c r="K11" s="62">
        <v>0</v>
      </c>
      <c r="L11" s="62">
        <f t="shared" si="2"/>
        <v>0</v>
      </c>
      <c r="M11" s="62">
        <f t="shared" si="2"/>
        <v>0</v>
      </c>
      <c r="N11" s="973"/>
      <c r="O11" s="65"/>
      <c r="P11" s="65"/>
      <c r="Q11" s="65"/>
      <c r="R11" s="65"/>
      <c r="S11" s="65"/>
      <c r="T11" s="65"/>
    </row>
    <row r="12" spans="1:20">
      <c r="A12" s="513" t="s">
        <v>36</v>
      </c>
      <c r="B12" s="78"/>
      <c r="C12" s="78"/>
      <c r="D12" s="78"/>
      <c r="E12" s="78"/>
      <c r="F12" s="78"/>
      <c r="G12" s="79" t="s">
        <v>148</v>
      </c>
      <c r="H12" s="77">
        <v>0</v>
      </c>
      <c r="I12" s="77">
        <v>0</v>
      </c>
      <c r="J12" s="62">
        <v>0</v>
      </c>
      <c r="K12" s="62">
        <v>0</v>
      </c>
      <c r="L12" s="62">
        <f t="shared" si="2"/>
        <v>0</v>
      </c>
      <c r="M12" s="62">
        <f t="shared" si="2"/>
        <v>0</v>
      </c>
      <c r="N12" s="973"/>
      <c r="O12" s="65"/>
      <c r="P12" s="65"/>
      <c r="Q12" s="65"/>
      <c r="R12" s="65"/>
      <c r="S12" s="65"/>
      <c r="T12" s="65"/>
    </row>
    <row r="13" spans="1:20">
      <c r="A13" s="1223" t="s">
        <v>98</v>
      </c>
      <c r="B13" s="1224"/>
      <c r="C13" s="1224"/>
      <c r="D13" s="1224"/>
      <c r="E13" s="1224"/>
      <c r="F13" s="1225"/>
      <c r="G13" s="79" t="s">
        <v>149</v>
      </c>
      <c r="H13" s="80">
        <f>SUM(H10:H12)</f>
        <v>0</v>
      </c>
      <c r="I13" s="80">
        <f>SUM(I10:I12)</f>
        <v>0</v>
      </c>
      <c r="J13" s="974">
        <f>SUM(J10:J12)</f>
        <v>0</v>
      </c>
      <c r="K13" s="974">
        <f>SUM(K10:K12)</f>
        <v>0</v>
      </c>
      <c r="L13" s="974">
        <f t="shared" si="2"/>
        <v>0</v>
      </c>
      <c r="M13" s="974">
        <f t="shared" si="2"/>
        <v>0</v>
      </c>
      <c r="N13" s="950"/>
      <c r="O13" s="65"/>
      <c r="P13" s="65"/>
      <c r="Q13" s="65"/>
      <c r="R13" s="65"/>
      <c r="S13" s="65"/>
      <c r="T13" s="65"/>
    </row>
    <row r="14" spans="1:20">
      <c r="A14" s="513" t="s">
        <v>39</v>
      </c>
      <c r="B14" s="78"/>
      <c r="C14" s="78"/>
      <c r="D14" s="78"/>
      <c r="E14" s="78"/>
      <c r="F14" s="78"/>
      <c r="G14" s="79" t="s">
        <v>158</v>
      </c>
      <c r="H14" s="77">
        <v>0</v>
      </c>
      <c r="I14" s="77">
        <v>0</v>
      </c>
      <c r="J14" s="62">
        <v>0</v>
      </c>
      <c r="K14" s="62">
        <v>0</v>
      </c>
      <c r="L14" s="62">
        <f t="shared" si="2"/>
        <v>0</v>
      </c>
      <c r="M14" s="62">
        <f t="shared" si="2"/>
        <v>0</v>
      </c>
      <c r="N14" s="973"/>
      <c r="O14" s="65"/>
      <c r="P14" s="65"/>
      <c r="Q14" s="65"/>
      <c r="R14" s="65"/>
      <c r="S14" s="65"/>
      <c r="T14" s="65"/>
    </row>
    <row r="15" spans="1:20">
      <c r="A15" s="82" t="s">
        <v>37</v>
      </c>
      <c r="B15" s="83"/>
      <c r="C15" s="83"/>
      <c r="D15" s="83"/>
      <c r="E15" s="83"/>
      <c r="F15" s="83"/>
      <c r="G15" s="76" t="s">
        <v>159</v>
      </c>
      <c r="H15" s="77">
        <v>0</v>
      </c>
      <c r="I15" s="77">
        <v>0</v>
      </c>
      <c r="J15" s="62">
        <v>0</v>
      </c>
      <c r="K15" s="62">
        <v>0</v>
      </c>
      <c r="L15" s="62">
        <f t="shared" si="2"/>
        <v>0</v>
      </c>
      <c r="M15" s="62">
        <f t="shared" si="2"/>
        <v>0</v>
      </c>
      <c r="N15" s="973"/>
      <c r="O15" s="65"/>
      <c r="P15" s="65"/>
      <c r="Q15" s="65"/>
      <c r="R15" s="65"/>
      <c r="S15" s="65"/>
      <c r="T15" s="65"/>
    </row>
    <row r="16" spans="1:20">
      <c r="A16" s="513" t="s">
        <v>38</v>
      </c>
      <c r="B16" s="78"/>
      <c r="C16" s="78"/>
      <c r="D16" s="78"/>
      <c r="E16" s="78"/>
      <c r="F16" s="78"/>
      <c r="G16" s="79" t="s">
        <v>160</v>
      </c>
      <c r="H16" s="77">
        <v>0</v>
      </c>
      <c r="I16" s="77">
        <v>0</v>
      </c>
      <c r="J16" s="62">
        <v>0</v>
      </c>
      <c r="K16" s="62">
        <v>0</v>
      </c>
      <c r="L16" s="62">
        <f t="shared" si="2"/>
        <v>0</v>
      </c>
      <c r="M16" s="62">
        <f t="shared" si="2"/>
        <v>0</v>
      </c>
      <c r="N16" s="973"/>
      <c r="O16" s="65"/>
      <c r="P16" s="65"/>
      <c r="Q16" s="65"/>
      <c r="R16" s="65"/>
      <c r="S16" s="65"/>
      <c r="T16" s="65"/>
    </row>
    <row r="17" spans="1:20">
      <c r="A17" s="513" t="s">
        <v>52</v>
      </c>
      <c r="B17" s="78"/>
      <c r="C17" s="78"/>
      <c r="D17" s="78"/>
      <c r="E17" s="78"/>
      <c r="F17" s="78"/>
      <c r="G17" s="79" t="s">
        <v>161</v>
      </c>
      <c r="H17" s="77">
        <v>0</v>
      </c>
      <c r="I17" s="77">
        <v>0</v>
      </c>
      <c r="J17" s="62">
        <v>0</v>
      </c>
      <c r="K17" s="62">
        <v>0</v>
      </c>
      <c r="L17" s="62">
        <f t="shared" si="2"/>
        <v>0</v>
      </c>
      <c r="M17" s="62">
        <f t="shared" si="2"/>
        <v>0</v>
      </c>
      <c r="N17" s="973"/>
      <c r="O17" s="65"/>
      <c r="P17" s="65"/>
      <c r="Q17" s="65"/>
      <c r="R17" s="65"/>
      <c r="S17" s="65"/>
      <c r="T17" s="65"/>
    </row>
    <row r="18" spans="1:20">
      <c r="A18" s="513" t="s">
        <v>114</v>
      </c>
      <c r="B18" s="78"/>
      <c r="C18" s="78"/>
      <c r="D18" s="78"/>
      <c r="E18" s="78"/>
      <c r="F18" s="78"/>
      <c r="G18" s="79" t="s">
        <v>162</v>
      </c>
      <c r="H18" s="77">
        <v>0</v>
      </c>
      <c r="I18" s="77">
        <v>0</v>
      </c>
      <c r="J18" s="62">
        <v>0</v>
      </c>
      <c r="K18" s="62">
        <v>0</v>
      </c>
      <c r="L18" s="62">
        <f t="shared" si="2"/>
        <v>0</v>
      </c>
      <c r="M18" s="62">
        <f t="shared" si="2"/>
        <v>0</v>
      </c>
      <c r="N18" s="973"/>
      <c r="O18" s="65"/>
      <c r="P18" s="65"/>
      <c r="Q18" s="65"/>
      <c r="R18" s="65"/>
      <c r="S18" s="65"/>
      <c r="T18" s="65"/>
    </row>
    <row r="19" spans="1:20">
      <c r="A19" s="85" t="s">
        <v>40</v>
      </c>
      <c r="B19" s="86"/>
      <c r="C19" s="86"/>
      <c r="D19" s="86"/>
      <c r="E19" s="86"/>
      <c r="F19" s="86"/>
      <c r="G19" s="79" t="s">
        <v>163</v>
      </c>
      <c r="H19" s="80">
        <f>H13+H15+H16+H14+H17+H18</f>
        <v>0</v>
      </c>
      <c r="I19" s="80">
        <f>I13+I15+I16+I14+I17+I18</f>
        <v>0</v>
      </c>
      <c r="J19" s="974">
        <f>J13+J15+J16+J14+J17+J18</f>
        <v>0</v>
      </c>
      <c r="K19" s="974">
        <f>K13+K15+K16+K14+K17+K18</f>
        <v>0</v>
      </c>
      <c r="L19" s="974">
        <f t="shared" si="2"/>
        <v>0</v>
      </c>
      <c r="M19" s="974">
        <f t="shared" si="2"/>
        <v>0</v>
      </c>
      <c r="N19" s="950"/>
      <c r="O19" s="65"/>
      <c r="P19" s="65"/>
      <c r="Q19" s="65"/>
      <c r="R19" s="65"/>
      <c r="S19" s="65"/>
      <c r="T19" s="65"/>
    </row>
    <row r="20" spans="1:20">
      <c r="A20" s="513" t="s">
        <v>41</v>
      </c>
      <c r="B20" s="78"/>
      <c r="C20" s="78"/>
      <c r="D20" s="78"/>
      <c r="E20" s="78"/>
      <c r="F20" s="78"/>
      <c r="G20" s="79" t="s">
        <v>164</v>
      </c>
      <c r="H20" s="77">
        <v>0</v>
      </c>
      <c r="I20" s="77">
        <v>0</v>
      </c>
      <c r="J20" s="62">
        <v>0</v>
      </c>
      <c r="K20" s="62">
        <v>0</v>
      </c>
      <c r="L20" s="62">
        <f t="shared" si="2"/>
        <v>0</v>
      </c>
      <c r="M20" s="62">
        <f t="shared" si="2"/>
        <v>0</v>
      </c>
      <c r="N20" s="973"/>
      <c r="O20" s="65"/>
      <c r="P20" s="65"/>
      <c r="Q20" s="65"/>
      <c r="R20" s="65"/>
      <c r="S20" s="65"/>
      <c r="T20" s="65"/>
    </row>
    <row r="21" spans="1:20">
      <c r="A21" s="251" t="s">
        <v>150</v>
      </c>
      <c r="B21" s="90"/>
      <c r="C21" s="90"/>
      <c r="D21" s="90"/>
      <c r="E21" s="90"/>
      <c r="F21" s="90"/>
      <c r="G21" s="79" t="s">
        <v>165</v>
      </c>
      <c r="H21" s="77">
        <v>0</v>
      </c>
      <c r="I21" s="77">
        <v>0</v>
      </c>
      <c r="J21" s="62">
        <v>0</v>
      </c>
      <c r="K21" s="62">
        <v>0</v>
      </c>
      <c r="L21" s="62">
        <f t="shared" si="2"/>
        <v>0</v>
      </c>
      <c r="M21" s="62">
        <f t="shared" si="2"/>
        <v>0</v>
      </c>
      <c r="N21" s="973"/>
      <c r="O21" s="65"/>
      <c r="P21" s="65"/>
      <c r="Q21" s="65"/>
      <c r="R21" s="65"/>
      <c r="S21" s="65"/>
      <c r="T21" s="65"/>
    </row>
    <row r="22" spans="1:20">
      <c r="A22" s="91" t="s">
        <v>151</v>
      </c>
      <c r="B22" s="86"/>
      <c r="C22" s="86"/>
      <c r="D22" s="86"/>
      <c r="E22" s="86"/>
      <c r="F22" s="252"/>
      <c r="G22" s="79" t="s">
        <v>166</v>
      </c>
      <c r="H22" s="77">
        <v>0</v>
      </c>
      <c r="I22" s="77">
        <v>0</v>
      </c>
      <c r="J22" s="62">
        <v>0</v>
      </c>
      <c r="K22" s="62">
        <v>0</v>
      </c>
      <c r="L22" s="62">
        <f t="shared" si="2"/>
        <v>0</v>
      </c>
      <c r="M22" s="62">
        <f t="shared" si="2"/>
        <v>0</v>
      </c>
      <c r="N22" s="973"/>
      <c r="O22" s="65"/>
      <c r="P22" s="65"/>
      <c r="Q22" s="65"/>
      <c r="R22" s="65"/>
      <c r="S22" s="65"/>
      <c r="T22" s="65"/>
    </row>
    <row r="23" spans="1:20">
      <c r="A23" s="87" t="s">
        <v>152</v>
      </c>
      <c r="B23" s="81"/>
      <c r="C23" s="81"/>
      <c r="D23" s="81"/>
      <c r="E23" s="81"/>
      <c r="F23" s="81"/>
      <c r="G23" s="79" t="s">
        <v>167</v>
      </c>
      <c r="H23" s="77">
        <v>0</v>
      </c>
      <c r="I23" s="77">
        <v>0</v>
      </c>
      <c r="J23" s="62">
        <v>0</v>
      </c>
      <c r="K23" s="62">
        <v>0</v>
      </c>
      <c r="L23" s="62">
        <f t="shared" si="2"/>
        <v>0</v>
      </c>
      <c r="M23" s="62">
        <f t="shared" si="2"/>
        <v>0</v>
      </c>
      <c r="N23" s="973"/>
      <c r="O23" s="65"/>
      <c r="P23" s="65"/>
      <c r="Q23" s="65"/>
      <c r="R23" s="65"/>
      <c r="S23" s="65"/>
      <c r="T23" s="65"/>
    </row>
    <row r="24" spans="1:20">
      <c r="A24" s="513" t="s">
        <v>153</v>
      </c>
      <c r="B24" s="88"/>
      <c r="C24" s="88"/>
      <c r="D24" s="88"/>
      <c r="E24" s="88"/>
      <c r="F24" s="88"/>
      <c r="G24" s="84" t="s">
        <v>168</v>
      </c>
      <c r="H24" s="77">
        <v>0</v>
      </c>
      <c r="I24" s="77">
        <v>0</v>
      </c>
      <c r="J24" s="62">
        <v>0</v>
      </c>
      <c r="K24" s="62">
        <v>0</v>
      </c>
      <c r="L24" s="62">
        <f t="shared" si="2"/>
        <v>0</v>
      </c>
      <c r="M24" s="62">
        <f t="shared" si="2"/>
        <v>0</v>
      </c>
      <c r="N24" s="973"/>
      <c r="O24" s="65"/>
      <c r="P24" s="65"/>
      <c r="Q24" s="65"/>
      <c r="R24" s="65"/>
      <c r="S24" s="65"/>
      <c r="T24" s="65"/>
    </row>
    <row r="25" spans="1:20">
      <c r="A25" s="1221" t="s">
        <v>154</v>
      </c>
      <c r="B25" s="1222"/>
      <c r="C25" s="1222"/>
      <c r="D25" s="1222"/>
      <c r="E25" s="1222"/>
      <c r="F25" s="1222"/>
      <c r="G25" s="84" t="s">
        <v>169</v>
      </c>
      <c r="H25" s="223">
        <f>H19+H20+H22+H23+H24</f>
        <v>0</v>
      </c>
      <c r="I25" s="223">
        <f>I19+I20+I22+I23+I24</f>
        <v>0</v>
      </c>
      <c r="J25" s="975">
        <f>J19+J20+J22+J23+J24</f>
        <v>0</v>
      </c>
      <c r="K25" s="975">
        <f>K19+K20+K22+K23+K24</f>
        <v>0</v>
      </c>
      <c r="L25" s="975">
        <f t="shared" si="2"/>
        <v>0</v>
      </c>
      <c r="M25" s="975">
        <f t="shared" si="2"/>
        <v>0</v>
      </c>
      <c r="N25" s="976"/>
      <c r="O25" s="65"/>
      <c r="P25" s="65"/>
      <c r="Q25" s="65"/>
      <c r="R25" s="65"/>
      <c r="S25" s="65"/>
      <c r="T25" s="65"/>
    </row>
    <row r="26" spans="1:20">
      <c r="A26" s="253" t="s">
        <v>60</v>
      </c>
      <c r="B26" s="88"/>
      <c r="C26" s="88"/>
      <c r="D26" s="88"/>
      <c r="E26" s="88"/>
      <c r="F26" s="88"/>
      <c r="G26" s="256"/>
      <c r="H26" s="248"/>
      <c r="I26" s="248"/>
      <c r="J26" s="977"/>
      <c r="K26" s="977"/>
      <c r="L26" s="977"/>
      <c r="M26" s="977"/>
      <c r="N26" s="978"/>
      <c r="O26" s="65"/>
      <c r="P26" s="65"/>
      <c r="Q26" s="65"/>
      <c r="R26" s="65"/>
      <c r="S26" s="65"/>
      <c r="T26" s="65"/>
    </row>
    <row r="27" spans="1:20" ht="30.75" customHeight="1">
      <c r="A27" s="1200" t="s">
        <v>155</v>
      </c>
      <c r="B27" s="1201"/>
      <c r="C27" s="1201"/>
      <c r="D27" s="1201"/>
      <c r="E27" s="1201"/>
      <c r="F27" s="1202"/>
      <c r="G27" s="256">
        <v>2510</v>
      </c>
      <c r="H27" s="77">
        <v>0</v>
      </c>
      <c r="I27" s="77">
        <v>0</v>
      </c>
      <c r="J27" s="62">
        <v>0</v>
      </c>
      <c r="K27" s="62">
        <v>0</v>
      </c>
      <c r="L27" s="62">
        <f t="shared" si="2"/>
        <v>0</v>
      </c>
      <c r="M27" s="62">
        <f t="shared" si="2"/>
        <v>0</v>
      </c>
      <c r="N27" s="973"/>
      <c r="O27" s="65"/>
      <c r="P27" s="65"/>
      <c r="Q27" s="65"/>
      <c r="R27" s="65"/>
      <c r="S27" s="65"/>
      <c r="T27" s="65"/>
    </row>
    <row r="28" spans="1:20" ht="30" customHeight="1">
      <c r="A28" s="1200" t="s">
        <v>156</v>
      </c>
      <c r="B28" s="1201"/>
      <c r="C28" s="1201"/>
      <c r="D28" s="1201"/>
      <c r="E28" s="1201"/>
      <c r="F28" s="1202"/>
      <c r="G28" s="256">
        <v>2520</v>
      </c>
      <c r="H28" s="77">
        <v>0</v>
      </c>
      <c r="I28" s="77">
        <v>0</v>
      </c>
      <c r="J28" s="62">
        <v>0</v>
      </c>
      <c r="K28" s="62">
        <v>0</v>
      </c>
      <c r="L28" s="62">
        <f t="shared" si="2"/>
        <v>0</v>
      </c>
      <c r="M28" s="62">
        <f t="shared" si="2"/>
        <v>0</v>
      </c>
      <c r="N28" s="973"/>
      <c r="O28" s="65"/>
      <c r="P28" s="65"/>
      <c r="Q28" s="65"/>
      <c r="R28" s="65"/>
      <c r="S28" s="65"/>
      <c r="T28" s="65"/>
    </row>
    <row r="29" spans="1:20">
      <c r="A29" s="89" t="s">
        <v>157</v>
      </c>
      <c r="B29" s="88"/>
      <c r="C29" s="88"/>
      <c r="D29" s="88"/>
      <c r="E29" s="88"/>
      <c r="F29" s="88"/>
      <c r="G29" s="256">
        <v>2500</v>
      </c>
      <c r="H29" s="254">
        <f>H25+H27+H28</f>
        <v>0</v>
      </c>
      <c r="I29" s="254">
        <f>I25+I27+I28</f>
        <v>0</v>
      </c>
      <c r="J29" s="313">
        <f>J25+J27+J28</f>
        <v>0</v>
      </c>
      <c r="K29" s="313">
        <f>K25+K27+K28</f>
        <v>0</v>
      </c>
      <c r="L29" s="313">
        <f t="shared" si="2"/>
        <v>0</v>
      </c>
      <c r="M29" s="313">
        <f t="shared" si="2"/>
        <v>0</v>
      </c>
      <c r="N29" s="979"/>
      <c r="O29" s="65"/>
      <c r="P29" s="65"/>
      <c r="Q29" s="65"/>
      <c r="R29" s="65"/>
      <c r="S29" s="65"/>
      <c r="T29" s="65"/>
    </row>
    <row r="30" spans="1:20">
      <c r="A30" s="91" t="s">
        <v>42</v>
      </c>
      <c r="B30" s="78"/>
      <c r="C30" s="78"/>
      <c r="D30" s="78"/>
      <c r="E30" s="78"/>
      <c r="F30" s="78"/>
      <c r="G30" s="201">
        <v>2900</v>
      </c>
      <c r="H30" s="461">
        <v>0</v>
      </c>
      <c r="I30" s="461">
        <v>0</v>
      </c>
      <c r="J30" s="980">
        <v>0</v>
      </c>
      <c r="K30" s="980">
        <v>0</v>
      </c>
      <c r="L30" s="980">
        <f t="shared" si="2"/>
        <v>0</v>
      </c>
      <c r="M30" s="980">
        <f t="shared" si="2"/>
        <v>0</v>
      </c>
      <c r="N30" s="973"/>
      <c r="O30" s="65"/>
      <c r="P30" s="65"/>
      <c r="Q30" s="65"/>
      <c r="R30" s="65"/>
      <c r="S30" s="65"/>
      <c r="T30" s="65"/>
    </row>
    <row r="31" spans="1:20" ht="15" thickBot="1">
      <c r="A31" s="92" t="s">
        <v>43</v>
      </c>
      <c r="B31" s="93"/>
      <c r="C31" s="93"/>
      <c r="D31" s="93"/>
      <c r="E31" s="93"/>
      <c r="F31" s="93"/>
      <c r="G31" s="94">
        <v>2910</v>
      </c>
      <c r="H31" s="202">
        <v>0</v>
      </c>
      <c r="I31" s="202">
        <v>0</v>
      </c>
      <c r="J31" s="981">
        <v>0</v>
      </c>
      <c r="K31" s="981">
        <v>0</v>
      </c>
      <c r="L31" s="981">
        <f t="shared" si="2"/>
        <v>0</v>
      </c>
      <c r="M31" s="981">
        <f t="shared" si="2"/>
        <v>0</v>
      </c>
      <c r="N31" s="982"/>
      <c r="O31" s="65"/>
      <c r="P31" s="65"/>
      <c r="Q31" s="65"/>
      <c r="R31" s="65"/>
      <c r="S31" s="65"/>
      <c r="T31" s="65"/>
    </row>
    <row r="32" spans="1:20" s="65" customFormat="1">
      <c r="G32" s="512"/>
    </row>
    <row r="33" spans="7:7" s="65" customFormat="1">
      <c r="G33" s="512"/>
    </row>
    <row r="34" spans="7:7" s="65" customFormat="1">
      <c r="G34" s="512"/>
    </row>
    <row r="35" spans="7:7" s="65" customFormat="1">
      <c r="G35" s="512"/>
    </row>
    <row r="36" spans="7:7" s="65" customFormat="1">
      <c r="G36" s="512"/>
    </row>
    <row r="37" spans="7:7" s="65" customFormat="1">
      <c r="G37" s="512"/>
    </row>
    <row r="38" spans="7:7" s="65" customFormat="1">
      <c r="G38" s="512"/>
    </row>
    <row r="39" spans="7:7" s="65" customFormat="1">
      <c r="G39" s="512"/>
    </row>
    <row r="40" spans="7:7" s="65" customFormat="1">
      <c r="G40" s="512"/>
    </row>
    <row r="41" spans="7:7" s="65" customFormat="1">
      <c r="G41" s="512"/>
    </row>
    <row r="42" spans="7:7" s="65" customFormat="1">
      <c r="G42" s="512"/>
    </row>
    <row r="43" spans="7:7" s="65" customFormat="1">
      <c r="G43" s="512"/>
    </row>
    <row r="44" spans="7:7" s="65" customFormat="1">
      <c r="G44" s="512"/>
    </row>
    <row r="45" spans="7:7" s="65" customFormat="1">
      <c r="G45" s="512"/>
    </row>
    <row r="46" spans="7:7" s="65" customFormat="1">
      <c r="G46" s="512"/>
    </row>
    <row r="47" spans="7:7" s="65" customFormat="1">
      <c r="G47" s="512"/>
    </row>
    <row r="48" spans="7:7" s="65" customFormat="1">
      <c r="G48" s="512"/>
    </row>
    <row r="49" spans="7:7" s="65" customFormat="1">
      <c r="G49" s="512"/>
    </row>
    <row r="50" spans="7:7" s="65" customFormat="1">
      <c r="G50" s="512"/>
    </row>
    <row r="51" spans="7:7" s="65" customFormat="1">
      <c r="G51" s="512"/>
    </row>
    <row r="52" spans="7:7" s="65" customFormat="1">
      <c r="G52" s="512"/>
    </row>
    <row r="53" spans="7:7" s="65" customFormat="1">
      <c r="G53" s="512"/>
    </row>
    <row r="54" spans="7:7" s="65" customFormat="1">
      <c r="G54" s="512"/>
    </row>
    <row r="55" spans="7:7" s="65" customFormat="1">
      <c r="G55" s="512"/>
    </row>
    <row r="56" spans="7:7" s="65" customFormat="1">
      <c r="G56" s="512"/>
    </row>
    <row r="57" spans="7:7" s="65" customFormat="1">
      <c r="G57" s="512"/>
    </row>
    <row r="58" spans="7:7" s="65" customFormat="1">
      <c r="G58" s="512"/>
    </row>
    <row r="59" spans="7:7" s="65" customFormat="1">
      <c r="G59" s="512"/>
    </row>
    <row r="60" spans="7:7" s="65" customFormat="1">
      <c r="G60" s="512"/>
    </row>
    <row r="61" spans="7:7" s="65" customFormat="1">
      <c r="G61" s="512"/>
    </row>
    <row r="62" spans="7:7" s="65" customFormat="1">
      <c r="G62" s="512"/>
    </row>
    <row r="63" spans="7:7" s="65" customFormat="1">
      <c r="G63" s="512"/>
    </row>
    <row r="64" spans="7:7" s="65" customFormat="1">
      <c r="G64" s="512"/>
    </row>
    <row r="65" spans="7:7" s="65" customFormat="1">
      <c r="G65" s="512"/>
    </row>
    <row r="66" spans="7:7" s="65" customFormat="1">
      <c r="G66" s="512"/>
    </row>
    <row r="67" spans="7:7" s="65" customFormat="1">
      <c r="G67" s="512"/>
    </row>
    <row r="68" spans="7:7" s="65" customFormat="1">
      <c r="G68" s="512"/>
    </row>
    <row r="69" spans="7:7" s="65" customFormat="1">
      <c r="G69" s="512"/>
    </row>
    <row r="70" spans="7:7" s="65" customFormat="1">
      <c r="G70" s="512"/>
    </row>
    <row r="71" spans="7:7" s="65" customFormat="1">
      <c r="G71" s="512"/>
    </row>
    <row r="72" spans="7:7" s="65" customFormat="1">
      <c r="G72" s="512"/>
    </row>
    <row r="73" spans="7:7" s="65" customFormat="1">
      <c r="G73" s="512"/>
    </row>
    <row r="74" spans="7:7" s="65" customFormat="1">
      <c r="G74" s="512"/>
    </row>
    <row r="75" spans="7:7" s="65" customFormat="1">
      <c r="G75" s="512"/>
    </row>
    <row r="76" spans="7:7" s="65" customFormat="1">
      <c r="G76" s="512"/>
    </row>
    <row r="77" spans="7:7" s="65" customFormat="1">
      <c r="G77" s="512"/>
    </row>
    <row r="78" spans="7:7" s="65" customFormat="1">
      <c r="G78" s="512"/>
    </row>
    <row r="79" spans="7:7" s="65" customFormat="1">
      <c r="G79" s="512"/>
    </row>
    <row r="80" spans="7:7" s="65" customFormat="1">
      <c r="G80" s="512"/>
    </row>
    <row r="81" spans="7:7" s="65" customFormat="1">
      <c r="G81" s="512"/>
    </row>
    <row r="82" spans="7:7" s="65" customFormat="1">
      <c r="G82" s="512"/>
    </row>
    <row r="83" spans="7:7" s="65" customFormat="1">
      <c r="G83" s="512"/>
    </row>
    <row r="84" spans="7:7" s="65" customFormat="1">
      <c r="G84" s="512"/>
    </row>
    <row r="85" spans="7:7" s="65" customFormat="1">
      <c r="G85" s="512"/>
    </row>
    <row r="86" spans="7:7" s="65" customFormat="1">
      <c r="G86" s="512"/>
    </row>
    <row r="87" spans="7:7" s="65" customFormat="1">
      <c r="G87" s="512"/>
    </row>
    <row r="88" spans="7:7" s="65" customFormat="1">
      <c r="G88" s="512"/>
    </row>
    <row r="89" spans="7:7" s="65" customFormat="1">
      <c r="G89" s="512"/>
    </row>
    <row r="90" spans="7:7" s="65" customFormat="1">
      <c r="G90" s="512"/>
    </row>
    <row r="91" spans="7:7" s="65" customFormat="1">
      <c r="G91" s="512"/>
    </row>
    <row r="92" spans="7:7" s="65" customFormat="1">
      <c r="G92" s="512"/>
    </row>
    <row r="93" spans="7:7" s="65" customFormat="1">
      <c r="G93" s="512"/>
    </row>
    <row r="94" spans="7:7" s="65" customFormat="1">
      <c r="G94" s="512"/>
    </row>
    <row r="95" spans="7:7" s="65" customFormat="1">
      <c r="G95" s="512"/>
    </row>
    <row r="96" spans="7:7" s="65" customFormat="1">
      <c r="G96" s="512"/>
    </row>
    <row r="97" spans="7:7" s="65" customFormat="1">
      <c r="G97" s="512"/>
    </row>
    <row r="98" spans="7:7" s="65" customFormat="1">
      <c r="G98" s="512"/>
    </row>
    <row r="99" spans="7:7" s="65" customFormat="1">
      <c r="G99" s="512"/>
    </row>
    <row r="100" spans="7:7" s="65" customFormat="1">
      <c r="G100" s="512"/>
    </row>
    <row r="101" spans="7:7" s="65" customFormat="1">
      <c r="G101" s="512"/>
    </row>
    <row r="102" spans="7:7" s="65" customFormat="1">
      <c r="G102" s="512"/>
    </row>
    <row r="103" spans="7:7" s="65" customFormat="1">
      <c r="G103" s="512"/>
    </row>
    <row r="104" spans="7:7" s="65" customFormat="1">
      <c r="G104" s="512"/>
    </row>
    <row r="105" spans="7:7" s="65" customFormat="1">
      <c r="G105" s="512"/>
    </row>
    <row r="106" spans="7:7" s="65" customFormat="1">
      <c r="G106" s="512"/>
    </row>
    <row r="107" spans="7:7" s="65" customFormat="1">
      <c r="G107" s="512"/>
    </row>
    <row r="108" spans="7:7" s="65" customFormat="1">
      <c r="G108" s="512"/>
    </row>
    <row r="109" spans="7:7" s="65" customFormat="1">
      <c r="G109" s="512"/>
    </row>
    <row r="110" spans="7:7" s="65" customFormat="1">
      <c r="G110" s="512"/>
    </row>
    <row r="111" spans="7:7" s="65" customFormat="1">
      <c r="G111" s="512"/>
    </row>
    <row r="112" spans="7:7" s="65" customFormat="1">
      <c r="G112" s="512"/>
    </row>
    <row r="113" spans="7:7" s="65" customFormat="1">
      <c r="G113" s="512"/>
    </row>
    <row r="114" spans="7:7" s="65" customFormat="1">
      <c r="G114" s="512"/>
    </row>
    <row r="115" spans="7:7" s="65" customFormat="1">
      <c r="G115" s="512"/>
    </row>
    <row r="116" spans="7:7" s="65" customFormat="1">
      <c r="G116" s="512"/>
    </row>
    <row r="117" spans="7:7" s="65" customFormat="1">
      <c r="G117" s="512"/>
    </row>
    <row r="118" spans="7:7" s="65" customFormat="1">
      <c r="G118" s="512"/>
    </row>
    <row r="119" spans="7:7" s="65" customFormat="1">
      <c r="G119" s="512"/>
    </row>
    <row r="120" spans="7:7" s="65" customFormat="1">
      <c r="G120" s="512"/>
    </row>
    <row r="121" spans="7:7" s="65" customFormat="1">
      <c r="G121" s="512"/>
    </row>
    <row r="122" spans="7:7" s="65" customFormat="1">
      <c r="G122" s="512"/>
    </row>
    <row r="123" spans="7:7" s="65" customFormat="1">
      <c r="G123" s="512"/>
    </row>
    <row r="124" spans="7:7" s="65" customFormat="1">
      <c r="G124" s="512"/>
    </row>
    <row r="125" spans="7:7" s="65" customFormat="1">
      <c r="G125" s="512"/>
    </row>
    <row r="126" spans="7:7" s="65" customFormat="1">
      <c r="G126" s="512"/>
    </row>
    <row r="127" spans="7:7" s="65" customFormat="1">
      <c r="G127" s="512"/>
    </row>
    <row r="128" spans="7:7" s="65" customFormat="1">
      <c r="G128" s="512"/>
    </row>
    <row r="129" spans="7:7" s="65" customFormat="1">
      <c r="G129" s="512"/>
    </row>
    <row r="130" spans="7:7" s="65" customFormat="1">
      <c r="G130" s="512"/>
    </row>
    <row r="131" spans="7:7" s="65" customFormat="1">
      <c r="G131" s="512"/>
    </row>
    <row r="132" spans="7:7" s="65" customFormat="1">
      <c r="G132" s="512"/>
    </row>
    <row r="133" spans="7:7" s="65" customFormat="1">
      <c r="G133" s="512"/>
    </row>
    <row r="134" spans="7:7" s="65" customFormat="1">
      <c r="G134" s="512"/>
    </row>
    <row r="135" spans="7:7" s="65" customFormat="1">
      <c r="G135" s="512"/>
    </row>
    <row r="136" spans="7:7" s="65" customFormat="1">
      <c r="G136" s="512"/>
    </row>
    <row r="137" spans="7:7" s="65" customFormat="1">
      <c r="G137" s="512"/>
    </row>
    <row r="138" spans="7:7" s="65" customFormat="1">
      <c r="G138" s="512"/>
    </row>
    <row r="139" spans="7:7" s="65" customFormat="1">
      <c r="G139" s="512"/>
    </row>
    <row r="140" spans="7:7" s="65" customFormat="1">
      <c r="G140" s="512"/>
    </row>
    <row r="141" spans="7:7" s="65" customFormat="1">
      <c r="G141" s="512"/>
    </row>
    <row r="142" spans="7:7" s="65" customFormat="1">
      <c r="G142" s="512"/>
    </row>
    <row r="143" spans="7:7" s="65" customFormat="1">
      <c r="G143" s="512"/>
    </row>
    <row r="144" spans="7:7" s="65" customFormat="1">
      <c r="G144" s="512"/>
    </row>
    <row r="145" spans="7:7" s="65" customFormat="1">
      <c r="G145" s="512"/>
    </row>
    <row r="146" spans="7:7" s="65" customFormat="1">
      <c r="G146" s="512"/>
    </row>
    <row r="147" spans="7:7" s="65" customFormat="1">
      <c r="G147" s="512"/>
    </row>
    <row r="148" spans="7:7" s="65" customFormat="1">
      <c r="G148" s="512"/>
    </row>
    <row r="149" spans="7:7" s="65" customFormat="1">
      <c r="G149" s="512"/>
    </row>
    <row r="150" spans="7:7" s="65" customFormat="1">
      <c r="G150" s="512"/>
    </row>
    <row r="151" spans="7:7" s="65" customFormat="1">
      <c r="G151" s="512"/>
    </row>
    <row r="152" spans="7:7" s="65" customFormat="1">
      <c r="G152" s="512"/>
    </row>
    <row r="153" spans="7:7" s="65" customFormat="1">
      <c r="G153" s="512"/>
    </row>
    <row r="154" spans="7:7" s="65" customFormat="1">
      <c r="G154" s="512"/>
    </row>
    <row r="155" spans="7:7" s="65" customFormat="1">
      <c r="G155" s="512"/>
    </row>
    <row r="156" spans="7:7" s="65" customFormat="1">
      <c r="G156" s="512"/>
    </row>
    <row r="157" spans="7:7" s="65" customFormat="1">
      <c r="G157" s="512"/>
    </row>
    <row r="158" spans="7:7" s="65" customFormat="1">
      <c r="G158" s="512"/>
    </row>
    <row r="159" spans="7:7" s="65" customFormat="1">
      <c r="G159" s="512"/>
    </row>
    <row r="160" spans="7:7" s="65" customFormat="1">
      <c r="G160" s="512"/>
    </row>
    <row r="161" spans="7:7" s="65" customFormat="1">
      <c r="G161" s="512"/>
    </row>
    <row r="162" spans="7:7" s="65" customFormat="1">
      <c r="G162" s="512"/>
    </row>
    <row r="163" spans="7:7" s="65" customFormat="1">
      <c r="G163" s="512"/>
    </row>
    <row r="164" spans="7:7" s="65" customFormat="1">
      <c r="G164" s="512"/>
    </row>
    <row r="165" spans="7:7" s="65" customFormat="1">
      <c r="G165" s="512"/>
    </row>
    <row r="166" spans="7:7" s="65" customFormat="1">
      <c r="G166" s="512"/>
    </row>
    <row r="167" spans="7:7" s="65" customFormat="1">
      <c r="G167" s="512"/>
    </row>
    <row r="168" spans="7:7" s="65" customFormat="1">
      <c r="G168" s="512"/>
    </row>
    <row r="169" spans="7:7" s="65" customFormat="1">
      <c r="G169" s="512"/>
    </row>
    <row r="170" spans="7:7" s="65" customFormat="1">
      <c r="G170" s="512"/>
    </row>
    <row r="171" spans="7:7" s="65" customFormat="1">
      <c r="G171" s="512"/>
    </row>
    <row r="172" spans="7:7" s="65" customFormat="1">
      <c r="G172" s="512"/>
    </row>
    <row r="173" spans="7:7" s="65" customFormat="1">
      <c r="G173" s="512"/>
    </row>
    <row r="174" spans="7:7" s="65" customFormat="1">
      <c r="G174" s="512"/>
    </row>
    <row r="175" spans="7:7" s="65" customFormat="1">
      <c r="G175" s="512"/>
    </row>
    <row r="176" spans="7:7" s="65" customFormat="1">
      <c r="G176" s="512"/>
    </row>
    <row r="177" spans="7:7" s="65" customFormat="1">
      <c r="G177" s="512"/>
    </row>
    <row r="178" spans="7:7" s="65" customFormat="1">
      <c r="G178" s="512"/>
    </row>
    <row r="179" spans="7:7" s="65" customFormat="1">
      <c r="G179" s="512"/>
    </row>
    <row r="180" spans="7:7" s="65" customFormat="1">
      <c r="G180" s="512"/>
    </row>
    <row r="181" spans="7:7" s="65" customFormat="1">
      <c r="G181" s="512"/>
    </row>
    <row r="182" spans="7:7" s="65" customFormat="1">
      <c r="G182" s="512"/>
    </row>
    <row r="183" spans="7:7" s="65" customFormat="1">
      <c r="G183" s="512"/>
    </row>
    <row r="184" spans="7:7" s="65" customFormat="1">
      <c r="G184" s="512"/>
    </row>
    <row r="185" spans="7:7" s="65" customFormat="1">
      <c r="G185" s="512"/>
    </row>
    <row r="186" spans="7:7" s="65" customFormat="1">
      <c r="G186" s="512"/>
    </row>
    <row r="187" spans="7:7" s="65" customFormat="1">
      <c r="G187" s="512"/>
    </row>
    <row r="188" spans="7:7" s="65" customFormat="1">
      <c r="G188" s="512"/>
    </row>
    <row r="189" spans="7:7" s="65" customFormat="1">
      <c r="G189" s="512"/>
    </row>
    <row r="190" spans="7:7" s="65" customFormat="1">
      <c r="G190" s="512"/>
    </row>
    <row r="191" spans="7:7" s="65" customFormat="1">
      <c r="G191" s="512"/>
    </row>
    <row r="192" spans="7:7" s="65" customFormat="1">
      <c r="G192" s="512"/>
    </row>
    <row r="193" spans="7:7" s="65" customFormat="1">
      <c r="G193" s="512"/>
    </row>
    <row r="194" spans="7:7" s="65" customFormat="1">
      <c r="G194" s="512"/>
    </row>
    <row r="195" spans="7:7" s="65" customFormat="1">
      <c r="G195" s="512"/>
    </row>
    <row r="196" spans="7:7" s="65" customFormat="1">
      <c r="G196" s="512"/>
    </row>
    <row r="197" spans="7:7" s="65" customFormat="1">
      <c r="G197" s="512"/>
    </row>
    <row r="198" spans="7:7" s="65" customFormat="1">
      <c r="G198" s="512"/>
    </row>
    <row r="199" spans="7:7" s="65" customFormat="1">
      <c r="G199" s="512"/>
    </row>
    <row r="200" spans="7:7" s="65" customFormat="1">
      <c r="G200" s="512"/>
    </row>
    <row r="201" spans="7:7" s="65" customFormat="1">
      <c r="G201" s="512"/>
    </row>
    <row r="202" spans="7:7" s="65" customFormat="1">
      <c r="G202" s="512"/>
    </row>
    <row r="203" spans="7:7" s="65" customFormat="1">
      <c r="G203" s="512"/>
    </row>
    <row r="204" spans="7:7" s="65" customFormat="1">
      <c r="G204" s="512"/>
    </row>
    <row r="205" spans="7:7" s="65" customFormat="1">
      <c r="G205" s="512"/>
    </row>
    <row r="206" spans="7:7" s="65" customFormat="1">
      <c r="G206" s="512"/>
    </row>
    <row r="207" spans="7:7" s="65" customFormat="1">
      <c r="G207" s="512"/>
    </row>
    <row r="208" spans="7:7" s="65" customFormat="1">
      <c r="G208" s="512"/>
    </row>
    <row r="209" spans="7:7" s="65" customFormat="1">
      <c r="G209" s="512"/>
    </row>
    <row r="210" spans="7:7" s="65" customFormat="1">
      <c r="G210" s="512"/>
    </row>
    <row r="211" spans="7:7" s="65" customFormat="1">
      <c r="G211" s="512"/>
    </row>
    <row r="212" spans="7:7" s="65" customFormat="1">
      <c r="G212" s="512"/>
    </row>
    <row r="213" spans="7:7" s="65" customFormat="1">
      <c r="G213" s="512"/>
    </row>
    <row r="214" spans="7:7" s="65" customFormat="1">
      <c r="G214" s="512"/>
    </row>
    <row r="215" spans="7:7" s="65" customFormat="1">
      <c r="G215" s="512"/>
    </row>
    <row r="216" spans="7:7" s="65" customFormat="1">
      <c r="G216" s="512"/>
    </row>
    <row r="217" spans="7:7" s="65" customFormat="1">
      <c r="G217" s="512"/>
    </row>
    <row r="218" spans="7:7" s="65" customFormat="1">
      <c r="G218" s="512"/>
    </row>
    <row r="219" spans="7:7" s="65" customFormat="1">
      <c r="G219" s="512"/>
    </row>
    <row r="220" spans="7:7" s="65" customFormat="1">
      <c r="G220" s="512"/>
    </row>
    <row r="221" spans="7:7" s="65" customFormat="1">
      <c r="G221" s="512"/>
    </row>
    <row r="222" spans="7:7" s="65" customFormat="1">
      <c r="G222" s="512"/>
    </row>
    <row r="223" spans="7:7" s="65" customFormat="1">
      <c r="G223" s="512"/>
    </row>
    <row r="224" spans="7:7" s="65" customFormat="1">
      <c r="G224" s="512"/>
    </row>
    <row r="225" spans="7:7" s="65" customFormat="1">
      <c r="G225" s="512"/>
    </row>
    <row r="226" spans="7:7" s="65" customFormat="1">
      <c r="G226" s="512"/>
    </row>
    <row r="227" spans="7:7" s="65" customFormat="1">
      <c r="G227" s="512"/>
    </row>
    <row r="228" spans="7:7" s="65" customFormat="1">
      <c r="G228" s="512"/>
    </row>
    <row r="229" spans="7:7" s="65" customFormat="1">
      <c r="G229" s="512"/>
    </row>
    <row r="230" spans="7:7" s="65" customFormat="1">
      <c r="G230" s="512"/>
    </row>
    <row r="231" spans="7:7" s="65" customFormat="1">
      <c r="G231" s="512"/>
    </row>
    <row r="232" spans="7:7" s="65" customFormat="1">
      <c r="G232" s="512"/>
    </row>
    <row r="233" spans="7:7" s="65" customFormat="1">
      <c r="G233" s="512"/>
    </row>
    <row r="234" spans="7:7" s="65" customFormat="1">
      <c r="G234" s="512"/>
    </row>
    <row r="235" spans="7:7" s="65" customFormat="1">
      <c r="G235" s="512"/>
    </row>
    <row r="236" spans="7:7" s="65" customFormat="1">
      <c r="G236" s="512"/>
    </row>
    <row r="237" spans="7:7" s="65" customFormat="1">
      <c r="G237" s="512"/>
    </row>
    <row r="238" spans="7:7" s="65" customFormat="1">
      <c r="G238" s="512"/>
    </row>
    <row r="239" spans="7:7" s="65" customFormat="1">
      <c r="G239" s="512"/>
    </row>
    <row r="240" spans="7:7" s="65" customFormat="1">
      <c r="G240" s="512"/>
    </row>
    <row r="241" spans="7:7" s="65" customFormat="1">
      <c r="G241" s="512"/>
    </row>
    <row r="242" spans="7:7" s="65" customFormat="1">
      <c r="G242" s="512"/>
    </row>
    <row r="243" spans="7:7" s="65" customFormat="1">
      <c r="G243" s="512"/>
    </row>
    <row r="244" spans="7:7" s="65" customFormat="1">
      <c r="G244" s="512"/>
    </row>
    <row r="245" spans="7:7" s="65" customFormat="1">
      <c r="G245" s="512"/>
    </row>
    <row r="246" spans="7:7" s="65" customFormat="1">
      <c r="G246" s="512"/>
    </row>
    <row r="247" spans="7:7" s="65" customFormat="1">
      <c r="G247" s="512"/>
    </row>
    <row r="248" spans="7:7" s="65" customFormat="1">
      <c r="G248" s="512"/>
    </row>
    <row r="249" spans="7:7" s="65" customFormat="1">
      <c r="G249" s="512"/>
    </row>
    <row r="250" spans="7:7" s="65" customFormat="1">
      <c r="G250" s="512"/>
    </row>
    <row r="251" spans="7:7" s="65" customFormat="1">
      <c r="G251" s="512"/>
    </row>
    <row r="252" spans="7:7" s="65" customFormat="1">
      <c r="G252" s="512"/>
    </row>
    <row r="253" spans="7:7" s="65" customFormat="1">
      <c r="G253" s="512"/>
    </row>
    <row r="254" spans="7:7" s="65" customFormat="1">
      <c r="G254" s="512"/>
    </row>
    <row r="255" spans="7:7" s="65" customFormat="1">
      <c r="G255" s="512"/>
    </row>
    <row r="256" spans="7:7" s="65" customFormat="1">
      <c r="G256" s="512"/>
    </row>
    <row r="257" spans="7:7" s="65" customFormat="1">
      <c r="G257" s="512"/>
    </row>
    <row r="258" spans="7:7" s="65" customFormat="1">
      <c r="G258" s="512"/>
    </row>
    <row r="259" spans="7:7" s="65" customFormat="1">
      <c r="G259" s="512"/>
    </row>
    <row r="260" spans="7:7" s="65" customFormat="1">
      <c r="G260" s="512"/>
    </row>
    <row r="261" spans="7:7" s="65" customFormat="1">
      <c r="G261" s="512"/>
    </row>
    <row r="262" spans="7:7" s="65" customFormat="1">
      <c r="G262" s="512"/>
    </row>
    <row r="263" spans="7:7" s="65" customFormat="1">
      <c r="G263" s="512"/>
    </row>
    <row r="264" spans="7:7" s="65" customFormat="1">
      <c r="G264" s="512"/>
    </row>
    <row r="265" spans="7:7" s="65" customFormat="1">
      <c r="G265" s="512"/>
    </row>
    <row r="266" spans="7:7" s="65" customFormat="1">
      <c r="G266" s="512"/>
    </row>
    <row r="267" spans="7:7" s="65" customFormat="1">
      <c r="G267" s="512"/>
    </row>
    <row r="268" spans="7:7" s="65" customFormat="1">
      <c r="G268" s="512"/>
    </row>
    <row r="269" spans="7:7" s="65" customFormat="1">
      <c r="G269" s="512"/>
    </row>
    <row r="270" spans="7:7" s="65" customFormat="1">
      <c r="G270" s="512"/>
    </row>
    <row r="271" spans="7:7" s="65" customFormat="1">
      <c r="G271" s="512"/>
    </row>
    <row r="272" spans="7:7" s="65" customFormat="1">
      <c r="G272" s="512"/>
    </row>
    <row r="273" spans="7:7" s="65" customFormat="1">
      <c r="G273" s="512"/>
    </row>
    <row r="274" spans="7:7" s="65" customFormat="1">
      <c r="G274" s="512"/>
    </row>
    <row r="275" spans="7:7" s="65" customFormat="1">
      <c r="G275" s="512"/>
    </row>
    <row r="276" spans="7:7" s="65" customFormat="1">
      <c r="G276" s="512"/>
    </row>
    <row r="277" spans="7:7" s="65" customFormat="1">
      <c r="G277" s="512"/>
    </row>
    <row r="278" spans="7:7" s="65" customFormat="1">
      <c r="G278" s="512"/>
    </row>
    <row r="279" spans="7:7" s="65" customFormat="1">
      <c r="G279" s="512"/>
    </row>
    <row r="280" spans="7:7" s="65" customFormat="1">
      <c r="G280" s="512"/>
    </row>
    <row r="281" spans="7:7" s="65" customFormat="1">
      <c r="G281" s="512"/>
    </row>
    <row r="282" spans="7:7" s="65" customFormat="1">
      <c r="G282" s="512"/>
    </row>
    <row r="283" spans="7:7" s="65" customFormat="1">
      <c r="G283" s="512"/>
    </row>
    <row r="284" spans="7:7" s="65" customFormat="1">
      <c r="G284" s="512"/>
    </row>
    <row r="285" spans="7:7" s="65" customFormat="1">
      <c r="G285" s="512"/>
    </row>
    <row r="286" spans="7:7" s="65" customFormat="1">
      <c r="G286" s="512"/>
    </row>
    <row r="287" spans="7:7" s="65" customFormat="1">
      <c r="G287" s="512"/>
    </row>
    <row r="288" spans="7:7" s="65" customFormat="1">
      <c r="G288" s="512"/>
    </row>
    <row r="289" spans="7:7" s="65" customFormat="1">
      <c r="G289" s="512"/>
    </row>
    <row r="290" spans="7:7" s="65" customFormat="1">
      <c r="G290" s="512"/>
    </row>
    <row r="291" spans="7:7" s="65" customFormat="1">
      <c r="G291" s="512"/>
    </row>
    <row r="292" spans="7:7" s="65" customFormat="1">
      <c r="G292" s="512"/>
    </row>
    <row r="293" spans="7:7" s="65" customFormat="1">
      <c r="G293" s="512"/>
    </row>
    <row r="294" spans="7:7" s="65" customFormat="1">
      <c r="G294" s="512"/>
    </row>
    <row r="295" spans="7:7" s="65" customFormat="1">
      <c r="G295" s="512"/>
    </row>
    <row r="296" spans="7:7" s="65" customFormat="1">
      <c r="G296" s="512"/>
    </row>
    <row r="297" spans="7:7" s="65" customFormat="1">
      <c r="G297" s="512"/>
    </row>
    <row r="298" spans="7:7" s="65" customFormat="1">
      <c r="G298" s="512"/>
    </row>
    <row r="299" spans="7:7" s="65" customFormat="1">
      <c r="G299" s="512"/>
    </row>
    <row r="300" spans="7:7" s="65" customFormat="1">
      <c r="G300" s="512"/>
    </row>
    <row r="301" spans="7:7" s="65" customFormat="1">
      <c r="G301" s="512"/>
    </row>
    <row r="302" spans="7:7" s="65" customFormat="1">
      <c r="G302" s="512"/>
    </row>
    <row r="303" spans="7:7" s="65" customFormat="1">
      <c r="G303" s="512"/>
    </row>
    <row r="304" spans="7:7" s="65" customFormat="1">
      <c r="G304" s="512"/>
    </row>
    <row r="305" spans="7:7" s="65" customFormat="1">
      <c r="G305" s="512"/>
    </row>
    <row r="306" spans="7:7" s="65" customFormat="1">
      <c r="G306" s="512"/>
    </row>
    <row r="307" spans="7:7" s="65" customFormat="1">
      <c r="G307" s="512"/>
    </row>
    <row r="308" spans="7:7" s="65" customFormat="1">
      <c r="G308" s="512"/>
    </row>
    <row r="309" spans="7:7" s="65" customFormat="1">
      <c r="G309" s="512"/>
    </row>
    <row r="310" spans="7:7" s="65" customFormat="1">
      <c r="G310" s="512"/>
    </row>
    <row r="311" spans="7:7" s="65" customFormat="1">
      <c r="G311" s="512"/>
    </row>
    <row r="312" spans="7:7" s="65" customFormat="1">
      <c r="G312" s="512"/>
    </row>
    <row r="313" spans="7:7" s="65" customFormat="1">
      <c r="G313" s="512"/>
    </row>
    <row r="314" spans="7:7" s="65" customFormat="1">
      <c r="G314" s="512"/>
    </row>
    <row r="315" spans="7:7" s="65" customFormat="1">
      <c r="G315" s="512"/>
    </row>
    <row r="316" spans="7:7" s="65" customFormat="1">
      <c r="G316" s="512"/>
    </row>
    <row r="317" spans="7:7" s="65" customFormat="1">
      <c r="G317" s="512"/>
    </row>
    <row r="318" spans="7:7" s="65" customFormat="1">
      <c r="G318" s="512"/>
    </row>
    <row r="319" spans="7:7" s="65" customFormat="1">
      <c r="G319" s="512"/>
    </row>
    <row r="320" spans="7:7" s="65" customFormat="1">
      <c r="G320" s="512"/>
    </row>
    <row r="321" spans="7:7" s="65" customFormat="1">
      <c r="G321" s="512"/>
    </row>
    <row r="322" spans="7:7" s="65" customFormat="1">
      <c r="G322" s="512"/>
    </row>
    <row r="323" spans="7:7" s="65" customFormat="1">
      <c r="G323" s="512"/>
    </row>
    <row r="324" spans="7:7" s="65" customFormat="1">
      <c r="G324" s="512"/>
    </row>
    <row r="325" spans="7:7" s="65" customFormat="1">
      <c r="G325" s="512"/>
    </row>
    <row r="326" spans="7:7" s="65" customFormat="1">
      <c r="G326" s="512"/>
    </row>
    <row r="327" spans="7:7" s="65" customFormat="1">
      <c r="G327" s="512"/>
    </row>
    <row r="328" spans="7:7" s="65" customFormat="1">
      <c r="G328" s="512"/>
    </row>
    <row r="329" spans="7:7" s="65" customFormat="1">
      <c r="G329" s="512"/>
    </row>
    <row r="330" spans="7:7" s="65" customFormat="1">
      <c r="G330" s="512"/>
    </row>
    <row r="331" spans="7:7" s="65" customFormat="1">
      <c r="G331" s="512"/>
    </row>
    <row r="332" spans="7:7" s="65" customFormat="1">
      <c r="G332" s="512"/>
    </row>
    <row r="333" spans="7:7" s="65" customFormat="1">
      <c r="G333" s="512"/>
    </row>
    <row r="334" spans="7:7" s="65" customFormat="1">
      <c r="G334" s="512"/>
    </row>
    <row r="335" spans="7:7" s="65" customFormat="1">
      <c r="G335" s="512"/>
    </row>
    <row r="336" spans="7:7" s="65" customFormat="1">
      <c r="G336" s="512"/>
    </row>
    <row r="337" spans="7:7" s="65" customFormat="1">
      <c r="G337" s="512"/>
    </row>
    <row r="338" spans="7:7" s="65" customFormat="1">
      <c r="G338" s="512"/>
    </row>
    <row r="339" spans="7:7" s="65" customFormat="1">
      <c r="G339" s="512"/>
    </row>
    <row r="340" spans="7:7" s="65" customFormat="1">
      <c r="G340" s="512"/>
    </row>
    <row r="341" spans="7:7" s="65" customFormat="1">
      <c r="G341" s="512"/>
    </row>
    <row r="342" spans="7:7" s="65" customFormat="1">
      <c r="G342" s="512"/>
    </row>
    <row r="343" spans="7:7" s="65" customFormat="1">
      <c r="G343" s="512"/>
    </row>
    <row r="344" spans="7:7" s="65" customFormat="1">
      <c r="G344" s="512"/>
    </row>
    <row r="345" spans="7:7" s="65" customFormat="1">
      <c r="G345" s="512"/>
    </row>
    <row r="346" spans="7:7" s="65" customFormat="1">
      <c r="G346" s="512"/>
    </row>
    <row r="347" spans="7:7" s="65" customFormat="1">
      <c r="G347" s="512"/>
    </row>
    <row r="348" spans="7:7" s="65" customFormat="1">
      <c r="G348" s="512"/>
    </row>
    <row r="349" spans="7:7" s="65" customFormat="1">
      <c r="G349" s="512"/>
    </row>
    <row r="350" spans="7:7" s="65" customFormat="1">
      <c r="G350" s="512"/>
    </row>
    <row r="351" spans="7:7" s="65" customFormat="1">
      <c r="G351" s="512"/>
    </row>
    <row r="352" spans="7:7" s="65" customFormat="1">
      <c r="G352" s="512"/>
    </row>
    <row r="353" spans="7:7" s="65" customFormat="1">
      <c r="G353" s="512"/>
    </row>
    <row r="354" spans="7:7" s="65" customFormat="1">
      <c r="G354" s="512"/>
    </row>
    <row r="355" spans="7:7" s="65" customFormat="1">
      <c r="G355" s="512"/>
    </row>
    <row r="356" spans="7:7" s="65" customFormat="1">
      <c r="G356" s="512"/>
    </row>
    <row r="357" spans="7:7" s="65" customFormat="1">
      <c r="G357" s="512"/>
    </row>
    <row r="358" spans="7:7" s="65" customFormat="1">
      <c r="G358" s="512"/>
    </row>
    <row r="359" spans="7:7" s="65" customFormat="1">
      <c r="G359" s="512"/>
    </row>
    <row r="360" spans="7:7" s="65" customFormat="1">
      <c r="G360" s="512"/>
    </row>
    <row r="361" spans="7:7" s="65" customFormat="1">
      <c r="G361" s="512"/>
    </row>
    <row r="362" spans="7:7" s="65" customFormat="1">
      <c r="G362" s="512"/>
    </row>
    <row r="363" spans="7:7" s="65" customFormat="1">
      <c r="G363" s="512"/>
    </row>
    <row r="364" spans="7:7" s="65" customFormat="1">
      <c r="G364" s="512"/>
    </row>
    <row r="365" spans="7:7" s="65" customFormat="1">
      <c r="G365" s="512"/>
    </row>
    <row r="366" spans="7:7" s="65" customFormat="1">
      <c r="G366" s="512"/>
    </row>
    <row r="367" spans="7:7" s="65" customFormat="1">
      <c r="G367" s="512"/>
    </row>
    <row r="368" spans="7:7" s="65" customFormat="1">
      <c r="G368" s="512"/>
    </row>
    <row r="369" spans="7:7" s="65" customFormat="1">
      <c r="G369" s="512"/>
    </row>
    <row r="370" spans="7:7" s="65" customFormat="1">
      <c r="G370" s="512"/>
    </row>
    <row r="371" spans="7:7" s="65" customFormat="1">
      <c r="G371" s="512"/>
    </row>
    <row r="372" spans="7:7" s="65" customFormat="1">
      <c r="G372" s="512"/>
    </row>
    <row r="373" spans="7:7" s="65" customFormat="1">
      <c r="G373" s="512"/>
    </row>
    <row r="374" spans="7:7" s="65" customFormat="1">
      <c r="G374" s="512"/>
    </row>
    <row r="375" spans="7:7" s="65" customFormat="1">
      <c r="G375" s="512"/>
    </row>
    <row r="376" spans="7:7" s="65" customFormat="1">
      <c r="G376" s="512"/>
    </row>
    <row r="377" spans="7:7" s="65" customFormat="1">
      <c r="G377" s="512"/>
    </row>
    <row r="378" spans="7:7" s="65" customFormat="1">
      <c r="G378" s="512"/>
    </row>
    <row r="379" spans="7:7" s="65" customFormat="1">
      <c r="G379" s="512"/>
    </row>
    <row r="380" spans="7:7" s="65" customFormat="1">
      <c r="G380" s="512"/>
    </row>
    <row r="381" spans="7:7" s="65" customFormat="1">
      <c r="G381" s="512"/>
    </row>
    <row r="382" spans="7:7" s="65" customFormat="1">
      <c r="G382" s="512"/>
    </row>
    <row r="383" spans="7:7" s="65" customFormat="1">
      <c r="G383" s="512"/>
    </row>
    <row r="384" spans="7:7" s="65" customFormat="1">
      <c r="G384" s="512"/>
    </row>
    <row r="385" spans="7:7" s="65" customFormat="1">
      <c r="G385" s="512"/>
    </row>
    <row r="386" spans="7:7" s="65" customFormat="1">
      <c r="G386" s="512"/>
    </row>
    <row r="387" spans="7:7" s="65" customFormat="1">
      <c r="G387" s="512"/>
    </row>
    <row r="388" spans="7:7" s="65" customFormat="1">
      <c r="G388" s="512"/>
    </row>
    <row r="389" spans="7:7" s="65" customFormat="1">
      <c r="G389" s="512"/>
    </row>
    <row r="390" spans="7:7" s="65" customFormat="1">
      <c r="G390" s="512"/>
    </row>
    <row r="391" spans="7:7" s="65" customFormat="1">
      <c r="G391" s="512"/>
    </row>
    <row r="392" spans="7:7" s="65" customFormat="1">
      <c r="G392" s="512"/>
    </row>
    <row r="393" spans="7:7" s="65" customFormat="1">
      <c r="G393" s="512"/>
    </row>
    <row r="394" spans="7:7" s="65" customFormat="1">
      <c r="G394" s="512"/>
    </row>
    <row r="395" spans="7:7" s="65" customFormat="1">
      <c r="G395" s="512"/>
    </row>
    <row r="396" spans="7:7" s="65" customFormat="1">
      <c r="G396" s="512"/>
    </row>
    <row r="397" spans="7:7" s="65" customFormat="1">
      <c r="G397" s="512"/>
    </row>
    <row r="398" spans="7:7" s="65" customFormat="1">
      <c r="G398" s="512"/>
    </row>
    <row r="399" spans="7:7" s="65" customFormat="1">
      <c r="G399" s="512"/>
    </row>
    <row r="400" spans="7:7" s="65" customFormat="1">
      <c r="G400" s="512"/>
    </row>
    <row r="401" spans="7:7" s="65" customFormat="1">
      <c r="G401" s="512"/>
    </row>
    <row r="402" spans="7:7" s="65" customFormat="1">
      <c r="G402" s="512"/>
    </row>
    <row r="403" spans="7:7" s="65" customFormat="1">
      <c r="G403" s="512"/>
    </row>
    <row r="404" spans="7:7" s="65" customFormat="1">
      <c r="G404" s="512"/>
    </row>
    <row r="405" spans="7:7" s="65" customFormat="1">
      <c r="G405" s="512"/>
    </row>
    <row r="406" spans="7:7" s="65" customFormat="1">
      <c r="G406" s="512"/>
    </row>
    <row r="407" spans="7:7" s="65" customFormat="1">
      <c r="G407" s="512"/>
    </row>
    <row r="408" spans="7:7" s="65" customFormat="1">
      <c r="G408" s="512"/>
    </row>
    <row r="409" spans="7:7" s="65" customFormat="1">
      <c r="G409" s="512"/>
    </row>
    <row r="410" spans="7:7" s="65" customFormat="1">
      <c r="G410" s="512"/>
    </row>
    <row r="411" spans="7:7" s="65" customFormat="1">
      <c r="G411" s="512"/>
    </row>
    <row r="412" spans="7:7" s="65" customFormat="1">
      <c r="G412" s="512"/>
    </row>
    <row r="413" spans="7:7" s="65" customFormat="1">
      <c r="G413" s="512"/>
    </row>
    <row r="414" spans="7:7" s="65" customFormat="1">
      <c r="G414" s="512"/>
    </row>
    <row r="415" spans="7:7" s="65" customFormat="1">
      <c r="G415" s="512"/>
    </row>
    <row r="416" spans="7:7" s="65" customFormat="1">
      <c r="G416" s="512"/>
    </row>
    <row r="417" spans="7:7" s="65" customFormat="1">
      <c r="G417" s="512"/>
    </row>
    <row r="418" spans="7:7" s="65" customFormat="1">
      <c r="G418" s="512"/>
    </row>
    <row r="419" spans="7:7" s="65" customFormat="1">
      <c r="G419" s="512"/>
    </row>
    <row r="420" spans="7:7" s="65" customFormat="1">
      <c r="G420" s="512"/>
    </row>
    <row r="421" spans="7:7" s="65" customFormat="1">
      <c r="G421" s="512"/>
    </row>
    <row r="422" spans="7:7" s="65" customFormat="1">
      <c r="G422" s="512"/>
    </row>
    <row r="423" spans="7:7" s="65" customFormat="1">
      <c r="G423" s="512"/>
    </row>
    <row r="424" spans="7:7" s="65" customFormat="1">
      <c r="G424" s="512"/>
    </row>
    <row r="425" spans="7:7" s="65" customFormat="1">
      <c r="G425" s="512"/>
    </row>
    <row r="426" spans="7:7" s="65" customFormat="1">
      <c r="G426" s="512"/>
    </row>
    <row r="427" spans="7:7" s="65" customFormat="1">
      <c r="G427" s="512"/>
    </row>
    <row r="428" spans="7:7" s="65" customFormat="1">
      <c r="G428" s="512"/>
    </row>
    <row r="429" spans="7:7" s="65" customFormat="1">
      <c r="G429" s="512"/>
    </row>
    <row r="430" spans="7:7" s="65" customFormat="1">
      <c r="G430" s="512"/>
    </row>
    <row r="431" spans="7:7" s="65" customFormat="1">
      <c r="G431" s="512"/>
    </row>
    <row r="432" spans="7:7" s="65" customFormat="1">
      <c r="G432" s="512"/>
    </row>
    <row r="433" spans="7:7" s="65" customFormat="1">
      <c r="G433" s="512"/>
    </row>
    <row r="434" spans="7:7" s="65" customFormat="1">
      <c r="G434" s="512"/>
    </row>
    <row r="435" spans="7:7" s="65" customFormat="1">
      <c r="G435" s="512"/>
    </row>
    <row r="436" spans="7:7" s="65" customFormat="1">
      <c r="G436" s="512"/>
    </row>
    <row r="437" spans="7:7" s="65" customFormat="1">
      <c r="G437" s="512"/>
    </row>
    <row r="438" spans="7:7" s="65" customFormat="1">
      <c r="G438" s="512"/>
    </row>
    <row r="439" spans="7:7" s="65" customFormat="1">
      <c r="G439" s="512"/>
    </row>
    <row r="440" spans="7:7" s="65" customFormat="1">
      <c r="G440" s="512"/>
    </row>
    <row r="441" spans="7:7" s="65" customFormat="1">
      <c r="G441" s="512"/>
    </row>
    <row r="442" spans="7:7" s="65" customFormat="1">
      <c r="G442" s="512"/>
    </row>
    <row r="443" spans="7:7" s="65" customFormat="1">
      <c r="G443" s="512"/>
    </row>
    <row r="444" spans="7:7" s="65" customFormat="1">
      <c r="G444" s="512"/>
    </row>
    <row r="445" spans="7:7" s="65" customFormat="1">
      <c r="G445" s="512"/>
    </row>
    <row r="446" spans="7:7" s="65" customFormat="1">
      <c r="G446" s="512"/>
    </row>
    <row r="447" spans="7:7" s="65" customFormat="1">
      <c r="G447" s="512"/>
    </row>
    <row r="448" spans="7:7" s="65" customFormat="1">
      <c r="G448" s="512"/>
    </row>
    <row r="449" spans="7:7" s="65" customFormat="1">
      <c r="G449" s="512"/>
    </row>
    <row r="450" spans="7:7" s="65" customFormat="1">
      <c r="G450" s="512"/>
    </row>
    <row r="451" spans="7:7" s="65" customFormat="1">
      <c r="G451" s="512"/>
    </row>
    <row r="452" spans="7:7" s="65" customFormat="1">
      <c r="G452" s="512"/>
    </row>
    <row r="453" spans="7:7" s="65" customFormat="1">
      <c r="G453" s="512"/>
    </row>
    <row r="454" spans="7:7" s="65" customFormat="1">
      <c r="G454" s="512"/>
    </row>
    <row r="455" spans="7:7" s="65" customFormat="1">
      <c r="G455" s="512"/>
    </row>
    <row r="456" spans="7:7" s="65" customFormat="1">
      <c r="G456" s="512"/>
    </row>
    <row r="457" spans="7:7" s="65" customFormat="1">
      <c r="G457" s="512"/>
    </row>
    <row r="458" spans="7:7" s="65" customFormat="1">
      <c r="G458" s="512"/>
    </row>
    <row r="459" spans="7:7" s="65" customFormat="1">
      <c r="G459" s="512"/>
    </row>
    <row r="460" spans="7:7" s="65" customFormat="1">
      <c r="G460" s="512"/>
    </row>
    <row r="461" spans="7:7" s="65" customFormat="1">
      <c r="G461" s="512"/>
    </row>
    <row r="462" spans="7:7" s="65" customFormat="1">
      <c r="G462" s="512"/>
    </row>
    <row r="463" spans="7:7" s="65" customFormat="1">
      <c r="G463" s="512"/>
    </row>
    <row r="464" spans="7:7" s="65" customFormat="1">
      <c r="G464" s="512"/>
    </row>
    <row r="465" spans="7:7" s="65" customFormat="1">
      <c r="G465" s="512"/>
    </row>
    <row r="466" spans="7:7" s="65" customFormat="1">
      <c r="G466" s="512"/>
    </row>
    <row r="467" spans="7:7" s="65" customFormat="1">
      <c r="G467" s="512"/>
    </row>
    <row r="468" spans="7:7" s="65" customFormat="1">
      <c r="G468" s="512"/>
    </row>
    <row r="469" spans="7:7" s="65" customFormat="1">
      <c r="G469" s="512"/>
    </row>
    <row r="470" spans="7:7" s="65" customFormat="1">
      <c r="G470" s="512"/>
    </row>
    <row r="471" spans="7:7" s="65" customFormat="1">
      <c r="G471" s="512"/>
    </row>
    <row r="472" spans="7:7" s="65" customFormat="1">
      <c r="G472" s="512"/>
    </row>
    <row r="473" spans="7:7" s="65" customFormat="1">
      <c r="G473" s="512"/>
    </row>
    <row r="474" spans="7:7" s="65" customFormat="1">
      <c r="G474" s="512"/>
    </row>
    <row r="475" spans="7:7" s="65" customFormat="1">
      <c r="G475" s="512"/>
    </row>
    <row r="476" spans="7:7" s="65" customFormat="1">
      <c r="G476" s="512"/>
    </row>
    <row r="477" spans="7:7" s="65" customFormat="1">
      <c r="G477" s="512"/>
    </row>
    <row r="478" spans="7:7" s="65" customFormat="1">
      <c r="G478" s="512"/>
    </row>
    <row r="479" spans="7:7" s="65" customFormat="1">
      <c r="G479" s="512"/>
    </row>
    <row r="480" spans="7:7" s="65" customFormat="1">
      <c r="G480" s="512"/>
    </row>
    <row r="481" spans="7:7" s="65" customFormat="1">
      <c r="G481" s="512"/>
    </row>
    <row r="482" spans="7:7" s="65" customFormat="1">
      <c r="G482" s="512"/>
    </row>
    <row r="483" spans="7:7" s="65" customFormat="1">
      <c r="G483" s="512"/>
    </row>
    <row r="484" spans="7:7" s="65" customFormat="1">
      <c r="G484" s="512"/>
    </row>
    <row r="485" spans="7:7" s="65" customFormat="1">
      <c r="G485" s="512"/>
    </row>
    <row r="486" spans="7:7" s="65" customFormat="1">
      <c r="G486" s="512"/>
    </row>
    <row r="487" spans="7:7" s="65" customFormat="1">
      <c r="G487" s="512"/>
    </row>
    <row r="488" spans="7:7" s="65" customFormat="1">
      <c r="G488" s="512"/>
    </row>
    <row r="489" spans="7:7" s="65" customFormat="1">
      <c r="G489" s="512"/>
    </row>
    <row r="490" spans="7:7" s="65" customFormat="1">
      <c r="G490" s="512"/>
    </row>
    <row r="491" spans="7:7" s="65" customFormat="1">
      <c r="G491" s="512"/>
    </row>
    <row r="492" spans="7:7" s="65" customFormat="1">
      <c r="G492" s="512"/>
    </row>
    <row r="493" spans="7:7" s="65" customFormat="1">
      <c r="G493" s="512"/>
    </row>
    <row r="494" spans="7:7" s="65" customFormat="1">
      <c r="G494" s="512"/>
    </row>
    <row r="495" spans="7:7" s="65" customFormat="1">
      <c r="G495" s="512"/>
    </row>
    <row r="496" spans="7:7" s="65" customFormat="1">
      <c r="G496" s="512"/>
    </row>
    <row r="497" spans="7:7" s="65" customFormat="1">
      <c r="G497" s="512"/>
    </row>
    <row r="498" spans="7:7" s="65" customFormat="1">
      <c r="G498" s="512"/>
    </row>
    <row r="499" spans="7:7" s="65" customFormat="1">
      <c r="G499" s="512"/>
    </row>
    <row r="500" spans="7:7" s="65" customFormat="1">
      <c r="G500" s="512"/>
    </row>
    <row r="501" spans="7:7" s="65" customFormat="1">
      <c r="G501" s="512"/>
    </row>
    <row r="502" spans="7:7" s="65" customFormat="1">
      <c r="G502" s="512"/>
    </row>
    <row r="503" spans="7:7" s="65" customFormat="1">
      <c r="G503" s="512"/>
    </row>
    <row r="504" spans="7:7" s="65" customFormat="1">
      <c r="G504" s="512"/>
    </row>
    <row r="505" spans="7:7" s="65" customFormat="1">
      <c r="G505" s="512"/>
    </row>
    <row r="506" spans="7:7" s="65" customFormat="1">
      <c r="G506" s="512"/>
    </row>
    <row r="507" spans="7:7" s="65" customFormat="1">
      <c r="G507" s="512"/>
    </row>
    <row r="508" spans="7:7" s="65" customFormat="1">
      <c r="G508" s="512"/>
    </row>
    <row r="509" spans="7:7" s="65" customFormat="1">
      <c r="G509" s="512"/>
    </row>
    <row r="510" spans="7:7" s="65" customFormat="1">
      <c r="G510" s="512"/>
    </row>
    <row r="511" spans="7:7" s="65" customFormat="1">
      <c r="G511" s="512"/>
    </row>
    <row r="512" spans="7:7" s="65" customFormat="1">
      <c r="G512" s="512"/>
    </row>
    <row r="513" spans="7:7" s="65" customFormat="1">
      <c r="G513" s="512"/>
    </row>
    <row r="514" spans="7:7" s="65" customFormat="1">
      <c r="G514" s="512"/>
    </row>
    <row r="515" spans="7:7" s="65" customFormat="1">
      <c r="G515" s="512"/>
    </row>
    <row r="516" spans="7:7" s="65" customFormat="1">
      <c r="G516" s="512"/>
    </row>
    <row r="517" spans="7:7" s="65" customFormat="1">
      <c r="G517" s="512"/>
    </row>
    <row r="518" spans="7:7" s="65" customFormat="1">
      <c r="G518" s="512"/>
    </row>
    <row r="519" spans="7:7" s="65" customFormat="1">
      <c r="G519" s="512"/>
    </row>
    <row r="520" spans="7:7" s="65" customFormat="1">
      <c r="G520" s="512"/>
    </row>
    <row r="521" spans="7:7" s="65" customFormat="1">
      <c r="G521" s="512"/>
    </row>
    <row r="522" spans="7:7" s="65" customFormat="1">
      <c r="G522" s="512"/>
    </row>
    <row r="523" spans="7:7" s="65" customFormat="1">
      <c r="G523" s="512"/>
    </row>
    <row r="524" spans="7:7" s="65" customFormat="1">
      <c r="G524" s="512"/>
    </row>
    <row r="525" spans="7:7" s="65" customFormat="1">
      <c r="G525" s="512"/>
    </row>
    <row r="526" spans="7:7" s="65" customFormat="1">
      <c r="G526" s="512"/>
    </row>
    <row r="527" spans="7:7" s="65" customFormat="1">
      <c r="G527" s="512"/>
    </row>
    <row r="528" spans="7:7" s="65" customFormat="1">
      <c r="G528" s="512"/>
    </row>
    <row r="529" spans="7:7" s="65" customFormat="1">
      <c r="G529" s="512"/>
    </row>
    <row r="530" spans="7:7" s="65" customFormat="1">
      <c r="G530" s="512"/>
    </row>
    <row r="531" spans="7:7" s="65" customFormat="1">
      <c r="G531" s="512"/>
    </row>
    <row r="532" spans="7:7" s="65" customFormat="1">
      <c r="G532" s="512"/>
    </row>
    <row r="533" spans="7:7" s="65" customFormat="1">
      <c r="G533" s="512"/>
    </row>
    <row r="534" spans="7:7" s="65" customFormat="1">
      <c r="G534" s="512"/>
    </row>
    <row r="535" spans="7:7" s="65" customFormat="1">
      <c r="G535" s="512"/>
    </row>
    <row r="536" spans="7:7" s="65" customFormat="1">
      <c r="G536" s="512"/>
    </row>
    <row r="537" spans="7:7" s="65" customFormat="1">
      <c r="G537" s="512"/>
    </row>
    <row r="538" spans="7:7" s="65" customFormat="1">
      <c r="G538" s="512"/>
    </row>
    <row r="539" spans="7:7" s="65" customFormat="1">
      <c r="G539" s="512"/>
    </row>
    <row r="540" spans="7:7" s="65" customFormat="1">
      <c r="G540" s="512"/>
    </row>
    <row r="541" spans="7:7" s="65" customFormat="1">
      <c r="G541" s="512"/>
    </row>
    <row r="542" spans="7:7" s="65" customFormat="1">
      <c r="G542" s="512"/>
    </row>
    <row r="543" spans="7:7" s="65" customFormat="1">
      <c r="G543" s="512"/>
    </row>
    <row r="544" spans="7:7" s="65" customFormat="1">
      <c r="G544" s="512"/>
    </row>
    <row r="545" spans="7:7" s="65" customFormat="1">
      <c r="G545" s="512"/>
    </row>
    <row r="546" spans="7:7" s="65" customFormat="1">
      <c r="G546" s="512"/>
    </row>
    <row r="547" spans="7:7" s="65" customFormat="1">
      <c r="G547" s="512"/>
    </row>
    <row r="548" spans="7:7" s="65" customFormat="1">
      <c r="G548" s="512"/>
    </row>
    <row r="549" spans="7:7" s="65" customFormat="1">
      <c r="G549" s="512"/>
    </row>
    <row r="550" spans="7:7" s="65" customFormat="1">
      <c r="G550" s="512"/>
    </row>
    <row r="551" spans="7:7" s="65" customFormat="1">
      <c r="G551" s="512"/>
    </row>
    <row r="552" spans="7:7" s="65" customFormat="1">
      <c r="G552" s="512"/>
    </row>
    <row r="553" spans="7:7" s="65" customFormat="1">
      <c r="G553" s="512"/>
    </row>
    <row r="554" spans="7:7" s="65" customFormat="1">
      <c r="G554" s="512"/>
    </row>
    <row r="555" spans="7:7" s="65" customFormat="1">
      <c r="G555" s="512"/>
    </row>
    <row r="556" spans="7:7" s="65" customFormat="1">
      <c r="G556" s="512"/>
    </row>
    <row r="557" spans="7:7" s="65" customFormat="1">
      <c r="G557" s="512"/>
    </row>
    <row r="558" spans="7:7" s="65" customFormat="1">
      <c r="G558" s="512"/>
    </row>
    <row r="559" spans="7:7" s="65" customFormat="1">
      <c r="G559" s="512"/>
    </row>
    <row r="560" spans="7:7" s="65" customFormat="1">
      <c r="G560" s="512"/>
    </row>
    <row r="561" spans="7:7" s="65" customFormat="1">
      <c r="G561" s="512"/>
    </row>
    <row r="562" spans="7:7" s="65" customFormat="1">
      <c r="G562" s="512"/>
    </row>
    <row r="563" spans="7:7" s="65" customFormat="1">
      <c r="G563" s="512"/>
    </row>
    <row r="564" spans="7:7" s="65" customFormat="1">
      <c r="G564" s="512"/>
    </row>
    <row r="565" spans="7:7" s="65" customFormat="1">
      <c r="G565" s="512"/>
    </row>
    <row r="566" spans="7:7" s="65" customFormat="1">
      <c r="G566" s="512"/>
    </row>
    <row r="567" spans="7:7" s="65" customFormat="1">
      <c r="G567" s="512"/>
    </row>
    <row r="568" spans="7:7" s="65" customFormat="1">
      <c r="G568" s="512"/>
    </row>
    <row r="569" spans="7:7" s="65" customFormat="1">
      <c r="G569" s="512"/>
    </row>
    <row r="570" spans="7:7" s="65" customFormat="1">
      <c r="G570" s="512"/>
    </row>
    <row r="571" spans="7:7" s="65" customFormat="1">
      <c r="G571" s="512"/>
    </row>
    <row r="572" spans="7:7" s="65" customFormat="1">
      <c r="G572" s="512"/>
    </row>
    <row r="573" spans="7:7" s="65" customFormat="1">
      <c r="G573" s="512"/>
    </row>
    <row r="574" spans="7:7" s="65" customFormat="1">
      <c r="G574" s="512"/>
    </row>
    <row r="575" spans="7:7" s="65" customFormat="1">
      <c r="G575" s="512"/>
    </row>
    <row r="576" spans="7:7" s="65" customFormat="1">
      <c r="G576" s="512"/>
    </row>
    <row r="577" spans="7:7" s="65" customFormat="1">
      <c r="G577" s="512"/>
    </row>
    <row r="578" spans="7:7" s="65" customFormat="1">
      <c r="G578" s="512"/>
    </row>
    <row r="579" spans="7:7" s="65" customFormat="1">
      <c r="G579" s="512"/>
    </row>
    <row r="580" spans="7:7" s="65" customFormat="1">
      <c r="G580" s="512"/>
    </row>
    <row r="581" spans="7:7" s="65" customFormat="1">
      <c r="G581" s="512"/>
    </row>
    <row r="582" spans="7:7" s="65" customFormat="1">
      <c r="G582" s="512"/>
    </row>
    <row r="583" spans="7:7" s="65" customFormat="1">
      <c r="G583" s="512"/>
    </row>
    <row r="584" spans="7:7" s="65" customFormat="1">
      <c r="G584" s="512"/>
    </row>
    <row r="585" spans="7:7" s="65" customFormat="1">
      <c r="G585" s="512"/>
    </row>
    <row r="586" spans="7:7" s="65" customFormat="1">
      <c r="G586" s="512"/>
    </row>
    <row r="587" spans="7:7" s="65" customFormat="1">
      <c r="G587" s="512"/>
    </row>
    <row r="588" spans="7:7" s="65" customFormat="1">
      <c r="G588" s="512"/>
    </row>
    <row r="589" spans="7:7" s="65" customFormat="1">
      <c r="G589" s="512"/>
    </row>
    <row r="590" spans="7:7" s="65" customFormat="1">
      <c r="G590" s="512"/>
    </row>
    <row r="591" spans="7:7" s="65" customFormat="1">
      <c r="G591" s="512"/>
    </row>
    <row r="592" spans="7:7" s="65" customFormat="1">
      <c r="G592" s="512"/>
    </row>
    <row r="593" spans="7:7" s="65" customFormat="1">
      <c r="G593" s="512"/>
    </row>
    <row r="594" spans="7:7" s="65" customFormat="1">
      <c r="G594" s="512"/>
    </row>
    <row r="595" spans="7:7" s="65" customFormat="1">
      <c r="G595" s="512"/>
    </row>
    <row r="596" spans="7:7" s="65" customFormat="1">
      <c r="G596" s="512"/>
    </row>
    <row r="597" spans="7:7" s="65" customFormat="1">
      <c r="G597" s="512"/>
    </row>
    <row r="598" spans="7:7" s="65" customFormat="1">
      <c r="G598" s="512"/>
    </row>
    <row r="599" spans="7:7" s="65" customFormat="1">
      <c r="G599" s="512"/>
    </row>
    <row r="600" spans="7:7" s="65" customFormat="1">
      <c r="G600" s="512"/>
    </row>
    <row r="601" spans="7:7" s="65" customFormat="1">
      <c r="G601" s="512"/>
    </row>
    <row r="602" spans="7:7" s="65" customFormat="1">
      <c r="G602" s="512"/>
    </row>
    <row r="603" spans="7:7" s="65" customFormat="1">
      <c r="G603" s="512"/>
    </row>
    <row r="604" spans="7:7" s="65" customFormat="1">
      <c r="G604" s="512"/>
    </row>
    <row r="605" spans="7:7" s="65" customFormat="1">
      <c r="G605" s="512"/>
    </row>
    <row r="606" spans="7:7" s="65" customFormat="1">
      <c r="G606" s="512"/>
    </row>
    <row r="607" spans="7:7" s="65" customFormat="1">
      <c r="G607" s="512"/>
    </row>
    <row r="608" spans="7:7" s="65" customFormat="1">
      <c r="G608" s="512"/>
    </row>
    <row r="609" spans="7:7" s="65" customFormat="1">
      <c r="G609" s="512"/>
    </row>
    <row r="610" spans="7:7" s="65" customFormat="1">
      <c r="G610" s="512"/>
    </row>
    <row r="611" spans="7:7" s="65" customFormat="1">
      <c r="G611" s="512"/>
    </row>
    <row r="612" spans="7:7" s="65" customFormat="1">
      <c r="G612" s="512"/>
    </row>
    <row r="613" spans="7:7" s="65" customFormat="1">
      <c r="G613" s="512"/>
    </row>
    <row r="614" spans="7:7" s="65" customFormat="1">
      <c r="G614" s="512"/>
    </row>
    <row r="615" spans="7:7" s="65" customFormat="1">
      <c r="G615" s="512"/>
    </row>
    <row r="616" spans="7:7" s="65" customFormat="1">
      <c r="G616" s="512"/>
    </row>
    <row r="617" spans="7:7" s="65" customFormat="1">
      <c r="G617" s="512"/>
    </row>
    <row r="618" spans="7:7" s="65" customFormat="1">
      <c r="G618" s="512"/>
    </row>
    <row r="619" spans="7:7" s="65" customFormat="1">
      <c r="G619" s="512"/>
    </row>
    <row r="620" spans="7:7" s="65" customFormat="1">
      <c r="G620" s="512"/>
    </row>
    <row r="621" spans="7:7" s="65" customFormat="1">
      <c r="G621" s="512"/>
    </row>
    <row r="622" spans="7:7" s="65" customFormat="1">
      <c r="G622" s="512"/>
    </row>
    <row r="623" spans="7:7" s="65" customFormat="1">
      <c r="G623" s="512"/>
    </row>
    <row r="624" spans="7:7" s="65" customFormat="1">
      <c r="G624" s="512"/>
    </row>
    <row r="625" spans="7:7" s="65" customFormat="1">
      <c r="G625" s="512"/>
    </row>
    <row r="626" spans="7:7" s="65" customFormat="1">
      <c r="G626" s="512"/>
    </row>
    <row r="627" spans="7:7" s="65" customFormat="1">
      <c r="G627" s="512"/>
    </row>
    <row r="628" spans="7:7" s="65" customFormat="1">
      <c r="G628" s="512"/>
    </row>
    <row r="629" spans="7:7" s="65" customFormat="1">
      <c r="G629" s="512"/>
    </row>
    <row r="630" spans="7:7" s="65" customFormat="1">
      <c r="G630" s="512"/>
    </row>
    <row r="631" spans="7:7" s="65" customFormat="1">
      <c r="G631" s="512"/>
    </row>
    <row r="632" spans="7:7" s="65" customFormat="1">
      <c r="G632" s="512"/>
    </row>
    <row r="633" spans="7:7" s="65" customFormat="1">
      <c r="G633" s="512"/>
    </row>
    <row r="634" spans="7:7" s="65" customFormat="1">
      <c r="G634" s="512"/>
    </row>
    <row r="635" spans="7:7" s="65" customFormat="1">
      <c r="G635" s="512"/>
    </row>
    <row r="636" spans="7:7" s="65" customFormat="1">
      <c r="G636" s="512"/>
    </row>
    <row r="637" spans="7:7" s="65" customFormat="1">
      <c r="G637" s="512"/>
    </row>
    <row r="638" spans="7:7" s="65" customFormat="1">
      <c r="G638" s="512"/>
    </row>
    <row r="639" spans="7:7" s="65" customFormat="1">
      <c r="G639" s="512"/>
    </row>
    <row r="640" spans="7:7" s="65" customFormat="1">
      <c r="G640" s="512"/>
    </row>
    <row r="641" spans="7:7" s="65" customFormat="1">
      <c r="G641" s="512"/>
    </row>
    <row r="642" spans="7:7" s="65" customFormat="1">
      <c r="G642" s="512"/>
    </row>
    <row r="643" spans="7:7" s="65" customFormat="1">
      <c r="G643" s="512"/>
    </row>
    <row r="644" spans="7:7" s="65" customFormat="1">
      <c r="G644" s="512"/>
    </row>
    <row r="645" spans="7:7" s="65" customFormat="1">
      <c r="G645" s="512"/>
    </row>
    <row r="646" spans="7:7" s="65" customFormat="1">
      <c r="G646" s="512"/>
    </row>
    <row r="647" spans="7:7" s="65" customFormat="1">
      <c r="G647" s="512"/>
    </row>
    <row r="648" spans="7:7" s="65" customFormat="1">
      <c r="G648" s="512"/>
    </row>
    <row r="649" spans="7:7" s="65" customFormat="1">
      <c r="G649" s="512"/>
    </row>
    <row r="650" spans="7:7" s="65" customFormat="1">
      <c r="G650" s="512"/>
    </row>
    <row r="651" spans="7:7" s="65" customFormat="1">
      <c r="G651" s="512"/>
    </row>
    <row r="652" spans="7:7" s="65" customFormat="1">
      <c r="G652" s="512"/>
    </row>
    <row r="653" spans="7:7" s="65" customFormat="1">
      <c r="G653" s="512"/>
    </row>
    <row r="654" spans="7:7" s="65" customFormat="1">
      <c r="G654" s="512"/>
    </row>
    <row r="655" spans="7:7" s="65" customFormat="1">
      <c r="G655" s="512"/>
    </row>
    <row r="656" spans="7:7" s="65" customFormat="1">
      <c r="G656" s="512"/>
    </row>
    <row r="657" spans="7:7" s="65" customFormat="1">
      <c r="G657" s="512"/>
    </row>
    <row r="658" spans="7:7" s="65" customFormat="1">
      <c r="G658" s="512"/>
    </row>
    <row r="659" spans="7:7" s="65" customFormat="1">
      <c r="G659" s="512"/>
    </row>
    <row r="660" spans="7:7" s="65" customFormat="1">
      <c r="G660" s="512"/>
    </row>
    <row r="661" spans="7:7" s="65" customFormat="1">
      <c r="G661" s="512"/>
    </row>
    <row r="662" spans="7:7" s="65" customFormat="1">
      <c r="G662" s="512"/>
    </row>
    <row r="663" spans="7:7" s="65" customFormat="1">
      <c r="G663" s="512"/>
    </row>
    <row r="664" spans="7:7" s="65" customFormat="1">
      <c r="G664" s="512"/>
    </row>
    <row r="665" spans="7:7" s="65" customFormat="1">
      <c r="G665" s="512"/>
    </row>
    <row r="666" spans="7:7" s="65" customFormat="1">
      <c r="G666" s="512"/>
    </row>
    <row r="667" spans="7:7" s="65" customFormat="1">
      <c r="G667" s="512"/>
    </row>
    <row r="668" spans="7:7" s="65" customFormat="1">
      <c r="G668" s="512"/>
    </row>
    <row r="669" spans="7:7" s="65" customFormat="1">
      <c r="G669" s="512"/>
    </row>
    <row r="670" spans="7:7" s="65" customFormat="1">
      <c r="G670" s="512"/>
    </row>
    <row r="671" spans="7:7" s="65" customFormat="1">
      <c r="G671" s="512"/>
    </row>
    <row r="672" spans="7:7" s="65" customFormat="1">
      <c r="G672" s="512"/>
    </row>
    <row r="673" spans="7:7" s="65" customFormat="1">
      <c r="G673" s="512"/>
    </row>
    <row r="674" spans="7:7" s="65" customFormat="1">
      <c r="G674" s="512"/>
    </row>
    <row r="675" spans="7:7" s="65" customFormat="1">
      <c r="G675" s="512"/>
    </row>
    <row r="676" spans="7:7" s="65" customFormat="1">
      <c r="G676" s="512"/>
    </row>
    <row r="677" spans="7:7" s="65" customFormat="1">
      <c r="G677" s="512"/>
    </row>
    <row r="678" spans="7:7" s="65" customFormat="1">
      <c r="G678" s="512"/>
    </row>
    <row r="679" spans="7:7" s="65" customFormat="1">
      <c r="G679" s="512"/>
    </row>
    <row r="680" spans="7:7" s="65" customFormat="1">
      <c r="G680" s="512"/>
    </row>
    <row r="681" spans="7:7" s="65" customFormat="1">
      <c r="G681" s="512"/>
    </row>
    <row r="682" spans="7:7" s="65" customFormat="1">
      <c r="G682" s="512"/>
    </row>
    <row r="683" spans="7:7" s="65" customFormat="1">
      <c r="G683" s="512"/>
    </row>
    <row r="684" spans="7:7" s="65" customFormat="1">
      <c r="G684" s="512"/>
    </row>
    <row r="685" spans="7:7" s="65" customFormat="1">
      <c r="G685" s="512"/>
    </row>
    <row r="686" spans="7:7" s="65" customFormat="1">
      <c r="G686" s="512"/>
    </row>
    <row r="687" spans="7:7" s="65" customFormat="1">
      <c r="G687" s="512"/>
    </row>
    <row r="688" spans="7:7" s="65" customFormat="1">
      <c r="G688" s="512"/>
    </row>
    <row r="689" spans="7:7" s="65" customFormat="1">
      <c r="G689" s="512"/>
    </row>
    <row r="690" spans="7:7" s="65" customFormat="1">
      <c r="G690" s="512"/>
    </row>
    <row r="691" spans="7:7" s="65" customFormat="1">
      <c r="G691" s="512"/>
    </row>
    <row r="692" spans="7:7" s="65" customFormat="1">
      <c r="G692" s="512"/>
    </row>
    <row r="693" spans="7:7" s="65" customFormat="1">
      <c r="G693" s="512"/>
    </row>
    <row r="694" spans="7:7" s="65" customFormat="1">
      <c r="G694" s="512"/>
    </row>
    <row r="695" spans="7:7" s="65" customFormat="1">
      <c r="G695" s="512"/>
    </row>
    <row r="696" spans="7:7" s="65" customFormat="1">
      <c r="G696" s="512"/>
    </row>
    <row r="697" spans="7:7" s="65" customFormat="1">
      <c r="G697" s="512"/>
    </row>
    <row r="698" spans="7:7" s="65" customFormat="1">
      <c r="G698" s="512"/>
    </row>
    <row r="699" spans="7:7" s="65" customFormat="1">
      <c r="G699" s="512"/>
    </row>
    <row r="700" spans="7:7" s="65" customFormat="1">
      <c r="G700" s="512"/>
    </row>
    <row r="701" spans="7:7" s="65" customFormat="1">
      <c r="G701" s="512"/>
    </row>
    <row r="702" spans="7:7" s="65" customFormat="1">
      <c r="G702" s="512"/>
    </row>
    <row r="703" spans="7:7" s="65" customFormat="1">
      <c r="G703" s="512"/>
    </row>
    <row r="704" spans="7:7" s="65" customFormat="1">
      <c r="G704" s="512"/>
    </row>
    <row r="705" spans="7:7" s="65" customFormat="1">
      <c r="G705" s="512"/>
    </row>
    <row r="706" spans="7:7" s="65" customFormat="1">
      <c r="G706" s="512"/>
    </row>
    <row r="707" spans="7:7" s="65" customFormat="1">
      <c r="G707" s="512"/>
    </row>
    <row r="708" spans="7:7" s="65" customFormat="1">
      <c r="G708" s="512"/>
    </row>
    <row r="709" spans="7:7" s="65" customFormat="1">
      <c r="G709" s="512"/>
    </row>
    <row r="710" spans="7:7" s="65" customFormat="1">
      <c r="G710" s="512"/>
    </row>
    <row r="711" spans="7:7" s="65" customFormat="1">
      <c r="G711" s="512"/>
    </row>
    <row r="712" spans="7:7" s="65" customFormat="1">
      <c r="G712" s="512"/>
    </row>
    <row r="713" spans="7:7" s="65" customFormat="1">
      <c r="G713" s="512"/>
    </row>
    <row r="714" spans="7:7" s="65" customFormat="1">
      <c r="G714" s="512"/>
    </row>
    <row r="715" spans="7:7" s="65" customFormat="1">
      <c r="G715" s="512"/>
    </row>
    <row r="716" spans="7:7" s="65" customFormat="1">
      <c r="G716" s="512"/>
    </row>
    <row r="717" spans="7:7" s="65" customFormat="1">
      <c r="G717" s="512"/>
    </row>
    <row r="718" spans="7:7" s="65" customFormat="1">
      <c r="G718" s="512"/>
    </row>
    <row r="719" spans="7:7" s="65" customFormat="1">
      <c r="G719" s="512"/>
    </row>
    <row r="720" spans="7:7" s="65" customFormat="1">
      <c r="G720" s="512"/>
    </row>
    <row r="721" spans="7:7" s="65" customFormat="1">
      <c r="G721" s="512"/>
    </row>
    <row r="722" spans="7:7" s="65" customFormat="1">
      <c r="G722" s="512"/>
    </row>
    <row r="723" spans="7:7" s="65" customFormat="1">
      <c r="G723" s="512"/>
    </row>
    <row r="724" spans="7:7" s="65" customFormat="1">
      <c r="G724" s="512"/>
    </row>
    <row r="725" spans="7:7" s="65" customFormat="1">
      <c r="G725" s="512"/>
    </row>
    <row r="726" spans="7:7" s="65" customFormat="1">
      <c r="G726" s="512"/>
    </row>
    <row r="727" spans="7:7" s="65" customFormat="1">
      <c r="G727" s="512"/>
    </row>
    <row r="728" spans="7:7" s="65" customFormat="1">
      <c r="G728" s="512"/>
    </row>
    <row r="729" spans="7:7" s="65" customFormat="1">
      <c r="G729" s="512"/>
    </row>
    <row r="730" spans="7:7" s="65" customFormat="1">
      <c r="G730" s="512"/>
    </row>
    <row r="731" spans="7:7" s="65" customFormat="1">
      <c r="G731" s="512"/>
    </row>
    <row r="732" spans="7:7" s="65" customFormat="1">
      <c r="G732" s="512"/>
    </row>
    <row r="733" spans="7:7" s="65" customFormat="1">
      <c r="G733" s="512"/>
    </row>
    <row r="734" spans="7:7" s="65" customFormat="1">
      <c r="G734" s="512"/>
    </row>
    <row r="735" spans="7:7" s="65" customFormat="1">
      <c r="G735" s="512"/>
    </row>
    <row r="736" spans="7:7" s="65" customFormat="1">
      <c r="G736" s="512"/>
    </row>
    <row r="737" spans="7:7" s="65" customFormat="1">
      <c r="G737" s="512"/>
    </row>
    <row r="738" spans="7:7" s="65" customFormat="1">
      <c r="G738" s="512"/>
    </row>
    <row r="739" spans="7:7" s="65" customFormat="1">
      <c r="G739" s="512"/>
    </row>
    <row r="740" spans="7:7" s="65" customFormat="1">
      <c r="G740" s="512"/>
    </row>
    <row r="741" spans="7:7" s="65" customFormat="1">
      <c r="G741" s="512"/>
    </row>
    <row r="742" spans="7:7" s="65" customFormat="1">
      <c r="G742" s="512"/>
    </row>
    <row r="743" spans="7:7" s="65" customFormat="1">
      <c r="G743" s="512"/>
    </row>
    <row r="744" spans="7:7" s="65" customFormat="1">
      <c r="G744" s="512"/>
    </row>
    <row r="745" spans="7:7" s="65" customFormat="1">
      <c r="G745" s="512"/>
    </row>
    <row r="746" spans="7:7" s="65" customFormat="1">
      <c r="G746" s="512"/>
    </row>
    <row r="747" spans="7:7" s="65" customFormat="1">
      <c r="G747" s="512"/>
    </row>
    <row r="748" spans="7:7" s="65" customFormat="1">
      <c r="G748" s="512"/>
    </row>
    <row r="749" spans="7:7" s="65" customFormat="1">
      <c r="G749" s="512"/>
    </row>
    <row r="750" spans="7:7" s="65" customFormat="1">
      <c r="G750" s="512"/>
    </row>
    <row r="751" spans="7:7" s="65" customFormat="1">
      <c r="G751" s="512"/>
    </row>
    <row r="752" spans="7:7" s="65" customFormat="1">
      <c r="G752" s="512"/>
    </row>
    <row r="753" spans="7:7" s="65" customFormat="1">
      <c r="G753" s="512"/>
    </row>
    <row r="754" spans="7:7" s="65" customFormat="1">
      <c r="G754" s="512"/>
    </row>
    <row r="755" spans="7:7" s="65" customFormat="1">
      <c r="G755" s="512"/>
    </row>
    <row r="756" spans="7:7" s="65" customFormat="1">
      <c r="G756" s="512"/>
    </row>
    <row r="757" spans="7:7" s="65" customFormat="1">
      <c r="G757" s="512"/>
    </row>
    <row r="758" spans="7:7" s="65" customFormat="1">
      <c r="G758" s="512"/>
    </row>
    <row r="759" spans="7:7" s="65" customFormat="1">
      <c r="G759" s="512"/>
    </row>
    <row r="760" spans="7:7" s="65" customFormat="1">
      <c r="G760" s="512"/>
    </row>
    <row r="761" spans="7:7" s="65" customFormat="1">
      <c r="G761" s="512"/>
    </row>
    <row r="762" spans="7:7" s="65" customFormat="1">
      <c r="G762" s="512"/>
    </row>
    <row r="763" spans="7:7" s="65" customFormat="1">
      <c r="G763" s="512"/>
    </row>
    <row r="764" spans="7:7" s="65" customFormat="1">
      <c r="G764" s="512"/>
    </row>
    <row r="765" spans="7:7" s="65" customFormat="1">
      <c r="G765" s="512"/>
    </row>
    <row r="766" spans="7:7" s="65" customFormat="1">
      <c r="G766" s="512"/>
    </row>
    <row r="767" spans="7:7" s="65" customFormat="1">
      <c r="G767" s="512"/>
    </row>
    <row r="768" spans="7:7" s="65" customFormat="1">
      <c r="G768" s="512"/>
    </row>
    <row r="769" spans="7:7" s="65" customFormat="1">
      <c r="G769" s="512"/>
    </row>
    <row r="770" spans="7:7" s="65" customFormat="1">
      <c r="G770" s="512"/>
    </row>
    <row r="771" spans="7:7" s="65" customFormat="1">
      <c r="G771" s="512"/>
    </row>
    <row r="772" spans="7:7" s="65" customFormat="1">
      <c r="G772" s="512"/>
    </row>
    <row r="773" spans="7:7" s="65" customFormat="1">
      <c r="G773" s="512"/>
    </row>
    <row r="774" spans="7:7" s="65" customFormat="1">
      <c r="G774" s="512"/>
    </row>
    <row r="775" spans="7:7" s="65" customFormat="1">
      <c r="G775" s="512"/>
    </row>
    <row r="776" spans="7:7" s="65" customFormat="1">
      <c r="G776" s="512"/>
    </row>
    <row r="777" spans="7:7" s="65" customFormat="1">
      <c r="G777" s="512"/>
    </row>
    <row r="778" spans="7:7" s="65" customFormat="1">
      <c r="G778" s="512"/>
    </row>
    <row r="779" spans="7:7" s="65" customFormat="1">
      <c r="G779" s="512"/>
    </row>
    <row r="780" spans="7:7" s="65" customFormat="1">
      <c r="G780" s="512"/>
    </row>
    <row r="781" spans="7:7" s="65" customFormat="1">
      <c r="G781" s="512"/>
    </row>
    <row r="782" spans="7:7" s="65" customFormat="1">
      <c r="G782" s="512"/>
    </row>
    <row r="783" spans="7:7" s="65" customFormat="1">
      <c r="G783" s="512"/>
    </row>
    <row r="784" spans="7:7" s="65" customFormat="1">
      <c r="G784" s="512"/>
    </row>
    <row r="785" spans="7:7" s="65" customFormat="1">
      <c r="G785" s="512"/>
    </row>
    <row r="786" spans="7:7" s="65" customFormat="1">
      <c r="G786" s="512"/>
    </row>
    <row r="787" spans="7:7" s="65" customFormat="1">
      <c r="G787" s="512"/>
    </row>
    <row r="788" spans="7:7" s="65" customFormat="1">
      <c r="G788" s="512"/>
    </row>
    <row r="789" spans="7:7" s="65" customFormat="1">
      <c r="G789" s="512"/>
    </row>
    <row r="790" spans="7:7" s="65" customFormat="1">
      <c r="G790" s="512"/>
    </row>
    <row r="791" spans="7:7" s="65" customFormat="1">
      <c r="G791" s="512"/>
    </row>
    <row r="792" spans="7:7" s="65" customFormat="1">
      <c r="G792" s="512"/>
    </row>
    <row r="793" spans="7:7" s="65" customFormat="1">
      <c r="G793" s="512"/>
    </row>
    <row r="794" spans="7:7" s="65" customFormat="1">
      <c r="G794" s="512"/>
    </row>
    <row r="795" spans="7:7" s="65" customFormat="1">
      <c r="G795" s="512"/>
    </row>
    <row r="796" spans="7:7" s="65" customFormat="1">
      <c r="G796" s="512"/>
    </row>
    <row r="797" spans="7:7" s="65" customFormat="1">
      <c r="G797" s="512"/>
    </row>
    <row r="798" spans="7:7" s="65" customFormat="1">
      <c r="G798" s="512"/>
    </row>
    <row r="799" spans="7:7" s="65" customFormat="1">
      <c r="G799" s="512"/>
    </row>
    <row r="800" spans="7:7" s="65" customFormat="1">
      <c r="G800" s="512"/>
    </row>
    <row r="801" spans="7:7" s="65" customFormat="1">
      <c r="G801" s="512"/>
    </row>
    <row r="802" spans="7:7" s="65" customFormat="1">
      <c r="G802" s="512"/>
    </row>
    <row r="803" spans="7:7" s="65" customFormat="1">
      <c r="G803" s="512"/>
    </row>
    <row r="804" spans="7:7" s="65" customFormat="1">
      <c r="G804" s="512"/>
    </row>
    <row r="805" spans="7:7" s="65" customFormat="1">
      <c r="G805" s="512"/>
    </row>
    <row r="806" spans="7:7" s="65" customFormat="1">
      <c r="G806" s="512"/>
    </row>
    <row r="807" spans="7:7" s="65" customFormat="1">
      <c r="G807" s="512"/>
    </row>
    <row r="808" spans="7:7" s="65" customFormat="1">
      <c r="G808" s="512"/>
    </row>
    <row r="809" spans="7:7" s="65" customFormat="1">
      <c r="G809" s="512"/>
    </row>
    <row r="810" spans="7:7" s="65" customFormat="1">
      <c r="G810" s="512"/>
    </row>
    <row r="811" spans="7:7" s="65" customFormat="1">
      <c r="G811" s="512"/>
    </row>
    <row r="812" spans="7:7" s="65" customFormat="1">
      <c r="G812" s="512"/>
    </row>
    <row r="813" spans="7:7" s="65" customFormat="1">
      <c r="G813" s="512"/>
    </row>
    <row r="814" spans="7:7" s="65" customFormat="1">
      <c r="G814" s="512"/>
    </row>
    <row r="815" spans="7:7" s="65" customFormat="1">
      <c r="G815" s="512"/>
    </row>
    <row r="816" spans="7:7" s="65" customFormat="1">
      <c r="G816" s="512"/>
    </row>
    <row r="817" spans="7:7" s="65" customFormat="1">
      <c r="G817" s="512"/>
    </row>
    <row r="818" spans="7:7" s="65" customFormat="1">
      <c r="G818" s="512"/>
    </row>
    <row r="819" spans="7:7" s="65" customFormat="1">
      <c r="G819" s="512"/>
    </row>
    <row r="820" spans="7:7" s="65" customFormat="1">
      <c r="G820" s="512"/>
    </row>
    <row r="821" spans="7:7" s="65" customFormat="1">
      <c r="G821" s="512"/>
    </row>
    <row r="822" spans="7:7" s="65" customFormat="1">
      <c r="G822" s="512"/>
    </row>
    <row r="823" spans="7:7" s="65" customFormat="1">
      <c r="G823" s="512"/>
    </row>
    <row r="824" spans="7:7" s="65" customFormat="1">
      <c r="G824" s="512"/>
    </row>
    <row r="825" spans="7:7" s="65" customFormat="1">
      <c r="G825" s="512"/>
    </row>
    <row r="826" spans="7:7" s="65" customFormat="1">
      <c r="G826" s="512"/>
    </row>
    <row r="827" spans="7:7" s="65" customFormat="1">
      <c r="G827" s="512"/>
    </row>
    <row r="828" spans="7:7" s="65" customFormat="1">
      <c r="G828" s="512"/>
    </row>
    <row r="829" spans="7:7" s="65" customFormat="1">
      <c r="G829" s="512"/>
    </row>
    <row r="830" spans="7:7" s="65" customFormat="1">
      <c r="G830" s="512"/>
    </row>
    <row r="831" spans="7:7" s="65" customFormat="1">
      <c r="G831" s="512"/>
    </row>
    <row r="832" spans="7:7" s="65" customFormat="1">
      <c r="G832" s="512"/>
    </row>
    <row r="833" spans="7:7" s="65" customFormat="1">
      <c r="G833" s="512"/>
    </row>
    <row r="834" spans="7:7" s="65" customFormat="1">
      <c r="G834" s="512"/>
    </row>
    <row r="835" spans="7:7" s="65" customFormat="1">
      <c r="G835" s="512"/>
    </row>
    <row r="836" spans="7:7" s="65" customFormat="1">
      <c r="G836" s="512"/>
    </row>
    <row r="837" spans="7:7" s="65" customFormat="1">
      <c r="G837" s="512"/>
    </row>
    <row r="838" spans="7:7" s="65" customFormat="1">
      <c r="G838" s="512"/>
    </row>
    <row r="839" spans="7:7" s="65" customFormat="1">
      <c r="G839" s="512"/>
    </row>
    <row r="840" spans="7:7" s="65" customFormat="1">
      <c r="G840" s="512"/>
    </row>
    <row r="841" spans="7:7" s="65" customFormat="1">
      <c r="G841" s="512"/>
    </row>
    <row r="842" spans="7:7" s="65" customFormat="1">
      <c r="G842" s="512"/>
    </row>
    <row r="843" spans="7:7" s="65" customFormat="1">
      <c r="G843" s="512"/>
    </row>
    <row r="844" spans="7:7" s="65" customFormat="1">
      <c r="G844" s="512"/>
    </row>
    <row r="845" spans="7:7" s="65" customFormat="1">
      <c r="G845" s="512"/>
    </row>
    <row r="846" spans="7:7" s="65" customFormat="1">
      <c r="G846" s="512"/>
    </row>
    <row r="847" spans="7:7" s="65" customFormat="1">
      <c r="G847" s="512"/>
    </row>
    <row r="848" spans="7:7" s="65" customFormat="1">
      <c r="G848" s="512"/>
    </row>
    <row r="849" spans="7:7" s="65" customFormat="1">
      <c r="G849" s="512"/>
    </row>
    <row r="850" spans="7:7" s="65" customFormat="1">
      <c r="G850" s="512"/>
    </row>
    <row r="851" spans="7:7" s="65" customFormat="1">
      <c r="G851" s="512"/>
    </row>
    <row r="852" spans="7:7" s="65" customFormat="1">
      <c r="G852" s="512"/>
    </row>
    <row r="853" spans="7:7" s="65" customFormat="1">
      <c r="G853" s="512"/>
    </row>
    <row r="854" spans="7:7" s="65" customFormat="1">
      <c r="G854" s="512"/>
    </row>
    <row r="855" spans="7:7" s="65" customFormat="1">
      <c r="G855" s="512"/>
    </row>
    <row r="856" spans="7:7" s="65" customFormat="1">
      <c r="G856" s="512"/>
    </row>
    <row r="857" spans="7:7" s="65" customFormat="1">
      <c r="G857" s="512"/>
    </row>
    <row r="858" spans="7:7" s="65" customFormat="1">
      <c r="G858" s="512"/>
    </row>
    <row r="859" spans="7:7" s="65" customFormat="1">
      <c r="G859" s="512"/>
    </row>
    <row r="860" spans="7:7" s="65" customFormat="1">
      <c r="G860" s="512"/>
    </row>
    <row r="861" spans="7:7" s="65" customFormat="1">
      <c r="G861" s="512"/>
    </row>
    <row r="862" spans="7:7" s="65" customFormat="1">
      <c r="G862" s="512"/>
    </row>
    <row r="863" spans="7:7" s="65" customFormat="1">
      <c r="G863" s="512"/>
    </row>
    <row r="864" spans="7:7" s="65" customFormat="1">
      <c r="G864" s="512"/>
    </row>
    <row r="865" spans="7:7" s="65" customFormat="1">
      <c r="G865" s="512"/>
    </row>
    <row r="866" spans="7:7" s="65" customFormat="1">
      <c r="G866" s="512"/>
    </row>
    <row r="867" spans="7:7" s="65" customFormat="1">
      <c r="G867" s="512"/>
    </row>
    <row r="868" spans="7:7" s="65" customFormat="1">
      <c r="G868" s="512"/>
    </row>
    <row r="869" spans="7:7" s="65" customFormat="1">
      <c r="G869" s="512"/>
    </row>
    <row r="870" spans="7:7" s="65" customFormat="1">
      <c r="G870" s="512"/>
    </row>
    <row r="871" spans="7:7" s="65" customFormat="1">
      <c r="G871" s="512"/>
    </row>
    <row r="872" spans="7:7" s="65" customFormat="1">
      <c r="G872" s="512"/>
    </row>
    <row r="873" spans="7:7" s="65" customFormat="1">
      <c r="G873" s="512"/>
    </row>
    <row r="874" spans="7:7" s="65" customFormat="1">
      <c r="G874" s="512"/>
    </row>
    <row r="875" spans="7:7" s="65" customFormat="1">
      <c r="G875" s="512"/>
    </row>
    <row r="876" spans="7:7" s="65" customFormat="1">
      <c r="G876" s="512"/>
    </row>
    <row r="877" spans="7:7" s="65" customFormat="1">
      <c r="G877" s="512"/>
    </row>
    <row r="878" spans="7:7" s="65" customFormat="1">
      <c r="G878" s="512"/>
    </row>
    <row r="879" spans="7:7" s="65" customFormat="1">
      <c r="G879" s="512"/>
    </row>
    <row r="880" spans="7:7" s="65" customFormat="1">
      <c r="G880" s="512"/>
    </row>
    <row r="881" spans="7:7" s="65" customFormat="1">
      <c r="G881" s="512"/>
    </row>
    <row r="882" spans="7:7" s="65" customFormat="1">
      <c r="G882" s="512"/>
    </row>
    <row r="883" spans="7:7" s="65" customFormat="1">
      <c r="G883" s="512"/>
    </row>
    <row r="884" spans="7:7" s="65" customFormat="1">
      <c r="G884" s="512"/>
    </row>
    <row r="885" spans="7:7" s="65" customFormat="1">
      <c r="G885" s="512"/>
    </row>
    <row r="886" spans="7:7" s="65" customFormat="1">
      <c r="G886" s="512"/>
    </row>
    <row r="887" spans="7:7" s="65" customFormat="1">
      <c r="G887" s="512"/>
    </row>
    <row r="888" spans="7:7" s="65" customFormat="1">
      <c r="G888" s="512"/>
    </row>
    <row r="889" spans="7:7" s="65" customFormat="1">
      <c r="G889" s="512"/>
    </row>
    <row r="890" spans="7:7" s="65" customFormat="1">
      <c r="G890" s="512"/>
    </row>
    <row r="891" spans="7:7" s="65" customFormat="1">
      <c r="G891" s="512"/>
    </row>
    <row r="892" spans="7:7" s="65" customFormat="1">
      <c r="G892" s="512"/>
    </row>
    <row r="893" spans="7:7" s="65" customFormat="1">
      <c r="G893" s="512"/>
    </row>
    <row r="894" spans="7:7" s="65" customFormat="1">
      <c r="G894" s="512"/>
    </row>
    <row r="895" spans="7:7" s="65" customFormat="1">
      <c r="G895" s="512"/>
    </row>
    <row r="896" spans="7:7" s="65" customFormat="1">
      <c r="G896" s="512"/>
    </row>
    <row r="897" spans="7:7" s="65" customFormat="1">
      <c r="G897" s="512"/>
    </row>
    <row r="898" spans="7:7" s="65" customFormat="1">
      <c r="G898" s="512"/>
    </row>
    <row r="899" spans="7:7" s="65" customFormat="1">
      <c r="G899" s="512"/>
    </row>
    <row r="900" spans="7:7" s="65" customFormat="1">
      <c r="G900" s="512"/>
    </row>
    <row r="901" spans="7:7" s="65" customFormat="1">
      <c r="G901" s="512"/>
    </row>
    <row r="902" spans="7:7" s="65" customFormat="1">
      <c r="G902" s="512"/>
    </row>
    <row r="903" spans="7:7" s="65" customFormat="1">
      <c r="G903" s="512"/>
    </row>
    <row r="904" spans="7:7" s="65" customFormat="1">
      <c r="G904" s="512"/>
    </row>
    <row r="905" spans="7:7" s="65" customFormat="1">
      <c r="G905" s="512"/>
    </row>
    <row r="906" spans="7:7" s="65" customFormat="1">
      <c r="G906" s="512"/>
    </row>
    <row r="907" spans="7:7" s="65" customFormat="1">
      <c r="G907" s="512"/>
    </row>
    <row r="908" spans="7:7" s="65" customFormat="1">
      <c r="G908" s="512"/>
    </row>
    <row r="909" spans="7:7" s="65" customFormat="1">
      <c r="G909" s="512"/>
    </row>
    <row r="910" spans="7:7" s="65" customFormat="1">
      <c r="G910" s="512"/>
    </row>
    <row r="911" spans="7:7" s="65" customFormat="1">
      <c r="G911" s="512"/>
    </row>
    <row r="912" spans="7:7" s="65" customFormat="1">
      <c r="G912" s="512"/>
    </row>
    <row r="913" spans="7:7" s="65" customFormat="1">
      <c r="G913" s="512"/>
    </row>
    <row r="914" spans="7:7" s="65" customFormat="1">
      <c r="G914" s="512"/>
    </row>
    <row r="915" spans="7:7" s="65" customFormat="1">
      <c r="G915" s="512"/>
    </row>
    <row r="916" spans="7:7" s="65" customFormat="1">
      <c r="G916" s="512"/>
    </row>
    <row r="917" spans="7:7" s="65" customFormat="1">
      <c r="G917" s="512"/>
    </row>
    <row r="918" spans="7:7" s="65" customFormat="1">
      <c r="G918" s="512"/>
    </row>
    <row r="919" spans="7:7" s="65" customFormat="1">
      <c r="G919" s="512"/>
    </row>
    <row r="920" spans="7:7" s="65" customFormat="1">
      <c r="G920" s="512"/>
    </row>
    <row r="921" spans="7:7" s="65" customFormat="1">
      <c r="G921" s="512"/>
    </row>
    <row r="922" spans="7:7" s="65" customFormat="1">
      <c r="G922" s="512"/>
    </row>
    <row r="923" spans="7:7" s="65" customFormat="1">
      <c r="G923" s="512"/>
    </row>
    <row r="924" spans="7:7" s="65" customFormat="1">
      <c r="G924" s="512"/>
    </row>
    <row r="925" spans="7:7" s="65" customFormat="1">
      <c r="G925" s="512"/>
    </row>
    <row r="926" spans="7:7" s="65" customFormat="1">
      <c r="G926" s="512"/>
    </row>
    <row r="927" spans="7:7" s="65" customFormat="1">
      <c r="G927" s="512"/>
    </row>
    <row r="928" spans="7:7" s="65" customFormat="1">
      <c r="G928" s="512"/>
    </row>
    <row r="929" spans="7:7" s="65" customFormat="1">
      <c r="G929" s="512"/>
    </row>
    <row r="930" spans="7:7" s="65" customFormat="1">
      <c r="G930" s="512"/>
    </row>
    <row r="931" spans="7:7" s="65" customFormat="1">
      <c r="G931" s="512"/>
    </row>
    <row r="932" spans="7:7" s="65" customFormat="1">
      <c r="G932" s="512"/>
    </row>
    <row r="933" spans="7:7" s="65" customFormat="1">
      <c r="G933" s="512"/>
    </row>
    <row r="934" spans="7:7" s="65" customFormat="1">
      <c r="G934" s="512"/>
    </row>
    <row r="935" spans="7:7" s="65" customFormat="1">
      <c r="G935" s="512"/>
    </row>
    <row r="936" spans="7:7" s="65" customFormat="1">
      <c r="G936" s="512"/>
    </row>
    <row r="937" spans="7:7" s="65" customFormat="1">
      <c r="G937" s="512"/>
    </row>
    <row r="938" spans="7:7" s="65" customFormat="1">
      <c r="G938" s="512"/>
    </row>
    <row r="939" spans="7:7" s="65" customFormat="1">
      <c r="G939" s="512"/>
    </row>
    <row r="940" spans="7:7" s="65" customFormat="1">
      <c r="G940" s="512"/>
    </row>
    <row r="941" spans="7:7" s="65" customFormat="1">
      <c r="G941" s="512"/>
    </row>
    <row r="942" spans="7:7" s="65" customFormat="1">
      <c r="G942" s="512"/>
    </row>
    <row r="943" spans="7:7" s="65" customFormat="1">
      <c r="G943" s="512"/>
    </row>
    <row r="944" spans="7:7" s="65" customFormat="1">
      <c r="G944" s="512"/>
    </row>
    <row r="945" spans="7:7" s="65" customFormat="1">
      <c r="G945" s="512"/>
    </row>
    <row r="946" spans="7:7" s="65" customFormat="1">
      <c r="G946" s="512"/>
    </row>
    <row r="947" spans="7:7" s="65" customFormat="1">
      <c r="G947" s="512"/>
    </row>
    <row r="948" spans="7:7" s="65" customFormat="1">
      <c r="G948" s="512"/>
    </row>
    <row r="949" spans="7:7" s="65" customFormat="1">
      <c r="G949" s="512"/>
    </row>
    <row r="950" spans="7:7" s="65" customFormat="1">
      <c r="G950" s="512"/>
    </row>
    <row r="951" spans="7:7" s="65" customFormat="1">
      <c r="G951" s="512"/>
    </row>
    <row r="952" spans="7:7" s="65" customFormat="1">
      <c r="G952" s="512"/>
    </row>
    <row r="953" spans="7:7" s="65" customFormat="1">
      <c r="G953" s="512"/>
    </row>
    <row r="954" spans="7:7" s="65" customFormat="1">
      <c r="G954" s="512"/>
    </row>
    <row r="955" spans="7:7" s="65" customFormat="1">
      <c r="G955" s="512"/>
    </row>
    <row r="956" spans="7:7" s="65" customFormat="1">
      <c r="G956" s="512"/>
    </row>
    <row r="957" spans="7:7" s="65" customFormat="1">
      <c r="G957" s="512"/>
    </row>
    <row r="958" spans="7:7" s="65" customFormat="1">
      <c r="G958" s="512"/>
    </row>
    <row r="959" spans="7:7" s="65" customFormat="1">
      <c r="G959" s="512"/>
    </row>
    <row r="960" spans="7:7" s="65" customFormat="1">
      <c r="G960" s="512"/>
    </row>
    <row r="961" spans="7:7" s="65" customFormat="1">
      <c r="G961" s="512"/>
    </row>
    <row r="962" spans="7:7" s="65" customFormat="1">
      <c r="G962" s="512"/>
    </row>
    <row r="963" spans="7:7" s="65" customFormat="1">
      <c r="G963" s="512"/>
    </row>
    <row r="964" spans="7:7" s="65" customFormat="1">
      <c r="G964" s="512"/>
    </row>
    <row r="965" spans="7:7" s="65" customFormat="1">
      <c r="G965" s="512"/>
    </row>
    <row r="966" spans="7:7" s="65" customFormat="1">
      <c r="G966" s="512"/>
    </row>
    <row r="967" spans="7:7" s="65" customFormat="1">
      <c r="G967" s="512"/>
    </row>
    <row r="968" spans="7:7" s="65" customFormat="1">
      <c r="G968" s="512"/>
    </row>
    <row r="969" spans="7:7" s="65" customFormat="1">
      <c r="G969" s="512"/>
    </row>
    <row r="970" spans="7:7" s="65" customFormat="1">
      <c r="G970" s="512"/>
    </row>
    <row r="971" spans="7:7" s="65" customFormat="1">
      <c r="G971" s="512"/>
    </row>
    <row r="972" spans="7:7" s="65" customFormat="1">
      <c r="G972" s="512"/>
    </row>
    <row r="973" spans="7:7" s="65" customFormat="1">
      <c r="G973" s="512"/>
    </row>
    <row r="974" spans="7:7" s="65" customFormat="1">
      <c r="G974" s="512"/>
    </row>
    <row r="975" spans="7:7" s="65" customFormat="1">
      <c r="G975" s="512"/>
    </row>
    <row r="976" spans="7:7" s="65" customFormat="1">
      <c r="G976" s="512"/>
    </row>
    <row r="977" spans="7:7" s="65" customFormat="1">
      <c r="G977" s="512"/>
    </row>
    <row r="978" spans="7:7" s="65" customFormat="1">
      <c r="G978" s="512"/>
    </row>
    <row r="979" spans="7:7" s="65" customFormat="1">
      <c r="G979" s="512"/>
    </row>
    <row r="980" spans="7:7" s="65" customFormat="1">
      <c r="G980" s="512"/>
    </row>
    <row r="981" spans="7:7" s="65" customFormat="1">
      <c r="G981" s="512"/>
    </row>
    <row r="982" spans="7:7" s="65" customFormat="1">
      <c r="G982" s="512"/>
    </row>
    <row r="983" spans="7:7" s="65" customFormat="1">
      <c r="G983" s="512"/>
    </row>
    <row r="984" spans="7:7" s="65" customFormat="1">
      <c r="G984" s="512"/>
    </row>
    <row r="985" spans="7:7" s="65" customFormat="1">
      <c r="G985" s="512"/>
    </row>
    <row r="986" spans="7:7" s="65" customFormat="1">
      <c r="G986" s="512"/>
    </row>
    <row r="987" spans="7:7" s="65" customFormat="1">
      <c r="G987" s="512"/>
    </row>
    <row r="988" spans="7:7" s="65" customFormat="1">
      <c r="G988" s="512"/>
    </row>
    <row r="989" spans="7:7" s="65" customFormat="1">
      <c r="G989" s="512"/>
    </row>
    <row r="990" spans="7:7" s="65" customFormat="1">
      <c r="G990" s="512"/>
    </row>
    <row r="991" spans="7:7" s="65" customFormat="1">
      <c r="G991" s="512"/>
    </row>
    <row r="992" spans="7:7" s="65" customFormat="1">
      <c r="G992" s="512"/>
    </row>
    <row r="993" spans="7:7" s="65" customFormat="1">
      <c r="G993" s="512"/>
    </row>
    <row r="994" spans="7:7" s="65" customFormat="1">
      <c r="G994" s="512"/>
    </row>
    <row r="995" spans="7:7" s="65" customFormat="1">
      <c r="G995" s="512"/>
    </row>
    <row r="996" spans="7:7" s="65" customFormat="1">
      <c r="G996" s="512"/>
    </row>
    <row r="997" spans="7:7" s="65" customFormat="1">
      <c r="G997" s="512"/>
    </row>
    <row r="998" spans="7:7" s="65" customFormat="1">
      <c r="G998" s="512"/>
    </row>
    <row r="999" spans="7:7" s="65" customFormat="1">
      <c r="G999" s="512"/>
    </row>
    <row r="1000" spans="7:7" s="65" customFormat="1">
      <c r="G1000" s="512"/>
    </row>
    <row r="1001" spans="7:7" s="65" customFormat="1">
      <c r="G1001" s="512"/>
    </row>
    <row r="1002" spans="7:7" s="65" customFormat="1">
      <c r="G1002" s="512"/>
    </row>
    <row r="1003" spans="7:7" s="65" customFormat="1">
      <c r="G1003" s="512"/>
    </row>
    <row r="1004" spans="7:7" s="65" customFormat="1">
      <c r="G1004" s="512"/>
    </row>
    <row r="1005" spans="7:7" s="65" customFormat="1">
      <c r="G1005" s="512"/>
    </row>
    <row r="1006" spans="7:7" s="65" customFormat="1">
      <c r="G1006" s="512"/>
    </row>
    <row r="1007" spans="7:7" s="65" customFormat="1">
      <c r="G1007" s="512"/>
    </row>
    <row r="1008" spans="7:7" s="65" customFormat="1">
      <c r="G1008" s="512"/>
    </row>
    <row r="1009" spans="7:7" s="65" customFormat="1">
      <c r="G1009" s="512"/>
    </row>
    <row r="1010" spans="7:7" s="65" customFormat="1">
      <c r="G1010" s="512"/>
    </row>
    <row r="1011" spans="7:7" s="65" customFormat="1">
      <c r="G1011" s="512"/>
    </row>
    <row r="1012" spans="7:7" s="65" customFormat="1">
      <c r="G1012" s="512"/>
    </row>
    <row r="1013" spans="7:7" s="65" customFormat="1">
      <c r="G1013" s="512"/>
    </row>
    <row r="1014" spans="7:7" s="65" customFormat="1">
      <c r="G1014" s="512"/>
    </row>
    <row r="1015" spans="7:7" s="65" customFormat="1">
      <c r="G1015" s="512"/>
    </row>
    <row r="1016" spans="7:7" s="65" customFormat="1">
      <c r="G1016" s="512"/>
    </row>
    <row r="1017" spans="7:7" s="65" customFormat="1">
      <c r="G1017" s="512"/>
    </row>
    <row r="1018" spans="7:7" s="65" customFormat="1">
      <c r="G1018" s="512"/>
    </row>
    <row r="1019" spans="7:7" s="65" customFormat="1">
      <c r="G1019" s="512"/>
    </row>
    <row r="1020" spans="7:7" s="65" customFormat="1">
      <c r="G1020" s="512"/>
    </row>
    <row r="1021" spans="7:7" s="65" customFormat="1">
      <c r="G1021" s="512"/>
    </row>
    <row r="1022" spans="7:7" s="65" customFormat="1">
      <c r="G1022" s="512"/>
    </row>
    <row r="1023" spans="7:7" s="65" customFormat="1">
      <c r="G1023" s="512"/>
    </row>
    <row r="1024" spans="7:7" s="65" customFormat="1">
      <c r="G1024" s="512"/>
    </row>
    <row r="1025" spans="7:7" s="65" customFormat="1">
      <c r="G1025" s="512"/>
    </row>
    <row r="1026" spans="7:7" s="65" customFormat="1">
      <c r="G1026" s="512"/>
    </row>
    <row r="1027" spans="7:7" s="65" customFormat="1">
      <c r="G1027" s="512"/>
    </row>
    <row r="1028" spans="7:7" s="65" customFormat="1">
      <c r="G1028" s="512"/>
    </row>
    <row r="1029" spans="7:7" s="65" customFormat="1">
      <c r="G1029" s="512"/>
    </row>
    <row r="1030" spans="7:7" s="65" customFormat="1">
      <c r="G1030" s="512"/>
    </row>
    <row r="1031" spans="7:7" s="65" customFormat="1">
      <c r="G1031" s="512"/>
    </row>
    <row r="1032" spans="7:7" s="65" customFormat="1">
      <c r="G1032" s="512"/>
    </row>
    <row r="1033" spans="7:7" s="65" customFormat="1">
      <c r="G1033" s="512"/>
    </row>
    <row r="1034" spans="7:7" s="65" customFormat="1">
      <c r="G1034" s="512"/>
    </row>
    <row r="1035" spans="7:7" s="65" customFormat="1">
      <c r="G1035" s="512"/>
    </row>
    <row r="1036" spans="7:7" s="65" customFormat="1">
      <c r="G1036" s="512"/>
    </row>
    <row r="1037" spans="7:7" s="65" customFormat="1">
      <c r="G1037" s="512"/>
    </row>
    <row r="1038" spans="7:7" s="65" customFormat="1">
      <c r="G1038" s="512"/>
    </row>
    <row r="1039" spans="7:7" s="65" customFormat="1">
      <c r="G1039" s="512"/>
    </row>
    <row r="1040" spans="7:7" s="65" customFormat="1">
      <c r="G1040" s="512"/>
    </row>
    <row r="1041" spans="7:7" s="65" customFormat="1">
      <c r="G1041" s="512"/>
    </row>
    <row r="1042" spans="7:7" s="65" customFormat="1">
      <c r="G1042" s="512"/>
    </row>
    <row r="1043" spans="7:7" s="65" customFormat="1">
      <c r="G1043" s="512"/>
    </row>
    <row r="1044" spans="7:7" s="65" customFormat="1">
      <c r="G1044" s="512"/>
    </row>
    <row r="1045" spans="7:7" s="65" customFormat="1">
      <c r="G1045" s="512"/>
    </row>
    <row r="1046" spans="7:7" s="65" customFormat="1">
      <c r="G1046" s="512"/>
    </row>
    <row r="1047" spans="7:7" s="65" customFormat="1">
      <c r="G1047" s="512"/>
    </row>
    <row r="1048" spans="7:7" s="65" customFormat="1">
      <c r="G1048" s="512"/>
    </row>
    <row r="1049" spans="7:7" s="65" customFormat="1">
      <c r="G1049" s="512"/>
    </row>
    <row r="1050" spans="7:7" s="65" customFormat="1">
      <c r="G1050" s="512"/>
    </row>
    <row r="1051" spans="7:7" s="65" customFormat="1">
      <c r="G1051" s="512"/>
    </row>
    <row r="1052" spans="7:7" s="65" customFormat="1">
      <c r="G1052" s="512"/>
    </row>
    <row r="1053" spans="7:7" s="65" customFormat="1">
      <c r="G1053" s="512"/>
    </row>
    <row r="1054" spans="7:7" s="65" customFormat="1">
      <c r="G1054" s="512"/>
    </row>
    <row r="1055" spans="7:7" s="65" customFormat="1">
      <c r="G1055" s="512"/>
    </row>
    <row r="1056" spans="7:7" s="65" customFormat="1">
      <c r="G1056" s="512"/>
    </row>
    <row r="1057" spans="7:7" s="65" customFormat="1">
      <c r="G1057" s="512"/>
    </row>
    <row r="1058" spans="7:7" s="65" customFormat="1">
      <c r="G1058" s="512"/>
    </row>
    <row r="1059" spans="7:7" s="65" customFormat="1">
      <c r="G1059" s="512"/>
    </row>
    <row r="1060" spans="7:7" s="65" customFormat="1">
      <c r="G1060" s="512"/>
    </row>
    <row r="1061" spans="7:7" s="65" customFormat="1">
      <c r="G1061" s="512"/>
    </row>
    <row r="1062" spans="7:7" s="65" customFormat="1">
      <c r="G1062" s="512"/>
    </row>
    <row r="1063" spans="7:7" s="65" customFormat="1">
      <c r="G1063" s="512"/>
    </row>
    <row r="1064" spans="7:7" s="65" customFormat="1">
      <c r="G1064" s="512"/>
    </row>
    <row r="1065" spans="7:7" s="65" customFormat="1">
      <c r="G1065" s="512"/>
    </row>
    <row r="1066" spans="7:7" s="65" customFormat="1">
      <c r="G1066" s="512"/>
    </row>
    <row r="1067" spans="7:7" s="65" customFormat="1">
      <c r="G1067" s="512"/>
    </row>
    <row r="1068" spans="7:7" s="65" customFormat="1">
      <c r="G1068" s="512"/>
    </row>
    <row r="1069" spans="7:7" s="65" customFormat="1">
      <c r="G1069" s="512"/>
    </row>
    <row r="1070" spans="7:7" s="65" customFormat="1">
      <c r="G1070" s="512"/>
    </row>
    <row r="1071" spans="7:7" s="65" customFormat="1">
      <c r="G1071" s="512"/>
    </row>
    <row r="1072" spans="7:7" s="65" customFormat="1">
      <c r="G1072" s="512"/>
    </row>
    <row r="1073" spans="7:7" s="65" customFormat="1">
      <c r="G1073" s="512"/>
    </row>
    <row r="1074" spans="7:7" s="65" customFormat="1">
      <c r="G1074" s="512"/>
    </row>
    <row r="1075" spans="7:7" s="65" customFormat="1">
      <c r="G1075" s="512"/>
    </row>
    <row r="1076" spans="7:7" s="65" customFormat="1">
      <c r="G1076" s="512"/>
    </row>
    <row r="1077" spans="7:7" s="65" customFormat="1">
      <c r="G1077" s="512"/>
    </row>
    <row r="1078" spans="7:7" s="65" customFormat="1">
      <c r="G1078" s="512"/>
    </row>
    <row r="1079" spans="7:7" s="65" customFormat="1">
      <c r="G1079" s="512"/>
    </row>
    <row r="1080" spans="7:7" s="65" customFormat="1">
      <c r="G1080" s="512"/>
    </row>
    <row r="1081" spans="7:7" s="65" customFormat="1">
      <c r="G1081" s="512"/>
    </row>
    <row r="1082" spans="7:7" s="65" customFormat="1">
      <c r="G1082" s="512"/>
    </row>
    <row r="1083" spans="7:7" s="65" customFormat="1">
      <c r="G1083" s="512"/>
    </row>
    <row r="1084" spans="7:7" s="65" customFormat="1">
      <c r="G1084" s="512"/>
    </row>
    <row r="1085" spans="7:7" s="65" customFormat="1">
      <c r="G1085" s="512"/>
    </row>
    <row r="1086" spans="7:7" s="65" customFormat="1">
      <c r="G1086" s="512"/>
    </row>
    <row r="1087" spans="7:7" s="65" customFormat="1">
      <c r="G1087" s="512"/>
    </row>
    <row r="1088" spans="7:7" s="65" customFormat="1">
      <c r="G1088" s="512"/>
    </row>
    <row r="1089" spans="7:7" s="65" customFormat="1">
      <c r="G1089" s="512"/>
    </row>
    <row r="1090" spans="7:7" s="65" customFormat="1">
      <c r="G1090" s="512"/>
    </row>
    <row r="1091" spans="7:7" s="65" customFormat="1">
      <c r="G1091" s="512"/>
    </row>
    <row r="1092" spans="7:7" s="65" customFormat="1">
      <c r="G1092" s="512"/>
    </row>
    <row r="1093" spans="7:7" s="65" customFormat="1">
      <c r="G1093" s="512"/>
    </row>
    <row r="1094" spans="7:7" s="65" customFormat="1">
      <c r="G1094" s="512"/>
    </row>
    <row r="1095" spans="7:7" s="65" customFormat="1">
      <c r="G1095" s="512"/>
    </row>
    <row r="1096" spans="7:7" s="65" customFormat="1">
      <c r="G1096" s="512"/>
    </row>
    <row r="1097" spans="7:7" s="65" customFormat="1">
      <c r="G1097" s="512"/>
    </row>
    <row r="1098" spans="7:7" s="65" customFormat="1">
      <c r="G1098" s="512"/>
    </row>
    <row r="1099" spans="7:7" s="65" customFormat="1">
      <c r="G1099" s="512"/>
    </row>
    <row r="1100" spans="7:7" s="65" customFormat="1">
      <c r="G1100" s="512"/>
    </row>
    <row r="1101" spans="7:7" s="65" customFormat="1">
      <c r="G1101" s="512"/>
    </row>
    <row r="1102" spans="7:7" s="65" customFormat="1">
      <c r="G1102" s="512"/>
    </row>
    <row r="1103" spans="7:7" s="65" customFormat="1">
      <c r="G1103" s="512"/>
    </row>
    <row r="1104" spans="7:7" s="65" customFormat="1">
      <c r="G1104" s="512"/>
    </row>
    <row r="1105" spans="7:7" s="65" customFormat="1">
      <c r="G1105" s="512"/>
    </row>
    <row r="1106" spans="7:7" s="65" customFormat="1">
      <c r="G1106" s="512"/>
    </row>
    <row r="1107" spans="7:7" s="65" customFormat="1">
      <c r="G1107" s="512"/>
    </row>
    <row r="1108" spans="7:7" s="65" customFormat="1">
      <c r="G1108" s="512"/>
    </row>
    <row r="1109" spans="7:7" s="65" customFormat="1">
      <c r="G1109" s="512"/>
    </row>
    <row r="1110" spans="7:7" s="65" customFormat="1">
      <c r="G1110" s="512"/>
    </row>
    <row r="1111" spans="7:7" s="65" customFormat="1">
      <c r="G1111" s="512"/>
    </row>
    <row r="1112" spans="7:7" s="65" customFormat="1">
      <c r="G1112" s="512"/>
    </row>
    <row r="1113" spans="7:7" s="65" customFormat="1">
      <c r="G1113" s="512"/>
    </row>
    <row r="1114" spans="7:7" s="65" customFormat="1">
      <c r="G1114" s="512"/>
    </row>
    <row r="1115" spans="7:7" s="65" customFormat="1">
      <c r="G1115" s="512"/>
    </row>
    <row r="1116" spans="7:7" s="65" customFormat="1">
      <c r="G1116" s="512"/>
    </row>
    <row r="1117" spans="7:7" s="65" customFormat="1">
      <c r="G1117" s="512"/>
    </row>
    <row r="1118" spans="7:7" s="65" customFormat="1">
      <c r="G1118" s="512"/>
    </row>
    <row r="1119" spans="7:7" s="65" customFormat="1">
      <c r="G1119" s="512"/>
    </row>
    <row r="1120" spans="7:7" s="65" customFormat="1">
      <c r="G1120" s="512"/>
    </row>
    <row r="1121" spans="7:7" s="65" customFormat="1">
      <c r="G1121" s="512"/>
    </row>
    <row r="1122" spans="7:7" s="65" customFormat="1">
      <c r="G1122" s="512"/>
    </row>
    <row r="1123" spans="7:7" s="65" customFormat="1">
      <c r="G1123" s="512"/>
    </row>
    <row r="1124" spans="7:7" s="65" customFormat="1">
      <c r="G1124" s="512"/>
    </row>
    <row r="1125" spans="7:7" s="65" customFormat="1">
      <c r="G1125" s="512"/>
    </row>
    <row r="1126" spans="7:7" s="65" customFormat="1">
      <c r="G1126" s="512"/>
    </row>
    <row r="1127" spans="7:7" s="65" customFormat="1">
      <c r="G1127" s="512"/>
    </row>
    <row r="1128" spans="7:7" s="65" customFormat="1">
      <c r="G1128" s="512"/>
    </row>
    <row r="1129" spans="7:7" s="65" customFormat="1">
      <c r="G1129" s="512"/>
    </row>
    <row r="1130" spans="7:7" s="65" customFormat="1">
      <c r="G1130" s="512"/>
    </row>
    <row r="1131" spans="7:7" s="65" customFormat="1">
      <c r="G1131" s="512"/>
    </row>
    <row r="1132" spans="7:7" s="65" customFormat="1">
      <c r="G1132" s="512"/>
    </row>
    <row r="1133" spans="7:7" s="65" customFormat="1">
      <c r="G1133" s="512"/>
    </row>
    <row r="1134" spans="7:7" s="65" customFormat="1">
      <c r="G1134" s="512"/>
    </row>
    <row r="1135" spans="7:7" s="65" customFormat="1">
      <c r="G1135" s="512"/>
    </row>
    <row r="1136" spans="7:7" s="65" customFormat="1">
      <c r="G1136" s="512"/>
    </row>
    <row r="1137" spans="7:7" s="65" customFormat="1">
      <c r="G1137" s="512"/>
    </row>
    <row r="1138" spans="7:7" s="65" customFormat="1">
      <c r="G1138" s="512"/>
    </row>
    <row r="1139" spans="7:7" s="65" customFormat="1">
      <c r="G1139" s="512"/>
    </row>
    <row r="1140" spans="7:7" s="65" customFormat="1">
      <c r="G1140" s="512"/>
    </row>
    <row r="1141" spans="7:7" s="65" customFormat="1">
      <c r="G1141" s="512"/>
    </row>
    <row r="1142" spans="7:7" s="65" customFormat="1">
      <c r="G1142" s="512"/>
    </row>
    <row r="1143" spans="7:7" s="65" customFormat="1">
      <c r="G1143" s="512"/>
    </row>
    <row r="1144" spans="7:7" s="65" customFormat="1">
      <c r="G1144" s="512"/>
    </row>
    <row r="1145" spans="7:7" s="65" customFormat="1">
      <c r="G1145" s="512"/>
    </row>
    <row r="1146" spans="7:7" s="65" customFormat="1">
      <c r="G1146" s="512"/>
    </row>
    <row r="1147" spans="7:7" s="65" customFormat="1">
      <c r="G1147" s="512"/>
    </row>
    <row r="1148" spans="7:7" s="65" customFormat="1">
      <c r="G1148" s="512"/>
    </row>
    <row r="1149" spans="7:7" s="65" customFormat="1">
      <c r="G1149" s="512"/>
    </row>
    <row r="1150" spans="7:7" s="65" customFormat="1">
      <c r="G1150" s="512"/>
    </row>
    <row r="1151" spans="7:7" s="65" customFormat="1">
      <c r="G1151" s="512"/>
    </row>
    <row r="1152" spans="7:7" s="65" customFormat="1">
      <c r="G1152" s="512"/>
    </row>
    <row r="1153" spans="7:7" s="65" customFormat="1">
      <c r="G1153" s="512"/>
    </row>
    <row r="1154" spans="7:7" s="65" customFormat="1">
      <c r="G1154" s="512"/>
    </row>
    <row r="1155" spans="7:7" s="65" customFormat="1">
      <c r="G1155" s="512"/>
    </row>
    <row r="1156" spans="7:7" s="65" customFormat="1">
      <c r="G1156" s="512"/>
    </row>
    <row r="1157" spans="7:7" s="65" customFormat="1">
      <c r="G1157" s="512"/>
    </row>
    <row r="1158" spans="7:7" s="65" customFormat="1">
      <c r="G1158" s="512"/>
    </row>
    <row r="1159" spans="7:7" s="65" customFormat="1">
      <c r="G1159" s="512"/>
    </row>
    <row r="1160" spans="7:7" s="65" customFormat="1">
      <c r="G1160" s="512"/>
    </row>
    <row r="1161" spans="7:7" s="65" customFormat="1">
      <c r="G1161" s="512"/>
    </row>
    <row r="1162" spans="7:7" s="65" customFormat="1">
      <c r="G1162" s="512"/>
    </row>
    <row r="1163" spans="7:7" s="65" customFormat="1">
      <c r="G1163" s="512"/>
    </row>
    <row r="1164" spans="7:7" s="65" customFormat="1">
      <c r="G1164" s="512"/>
    </row>
    <row r="1165" spans="7:7" s="65" customFormat="1">
      <c r="G1165" s="512"/>
    </row>
    <row r="1166" spans="7:7" s="65" customFormat="1">
      <c r="G1166" s="512"/>
    </row>
    <row r="1167" spans="7:7" s="65" customFormat="1">
      <c r="G1167" s="512"/>
    </row>
    <row r="1168" spans="7:7" s="65" customFormat="1">
      <c r="G1168" s="512"/>
    </row>
    <row r="1169" spans="7:7" s="65" customFormat="1">
      <c r="G1169" s="512"/>
    </row>
    <row r="1170" spans="7:7" s="65" customFormat="1">
      <c r="G1170" s="512"/>
    </row>
    <row r="1171" spans="7:7" s="65" customFormat="1">
      <c r="G1171" s="512"/>
    </row>
    <row r="1172" spans="7:7" s="65" customFormat="1">
      <c r="G1172" s="512"/>
    </row>
    <row r="1173" spans="7:7" s="65" customFormat="1">
      <c r="G1173" s="512"/>
    </row>
    <row r="1174" spans="7:7" s="65" customFormat="1">
      <c r="G1174" s="512"/>
    </row>
    <row r="1175" spans="7:7" s="65" customFormat="1">
      <c r="G1175" s="512"/>
    </row>
    <row r="1176" spans="7:7" s="65" customFormat="1">
      <c r="G1176" s="512"/>
    </row>
    <row r="1177" spans="7:7" s="65" customFormat="1">
      <c r="G1177" s="512"/>
    </row>
    <row r="1178" spans="7:7" s="65" customFormat="1">
      <c r="G1178" s="512"/>
    </row>
    <row r="1179" spans="7:7" s="65" customFormat="1">
      <c r="G1179" s="512"/>
    </row>
    <row r="1180" spans="7:7" s="65" customFormat="1">
      <c r="G1180" s="512"/>
    </row>
    <row r="1181" spans="7:7" s="65" customFormat="1">
      <c r="G1181" s="512"/>
    </row>
    <row r="1182" spans="7:7" s="65" customFormat="1">
      <c r="G1182" s="512"/>
    </row>
    <row r="1183" spans="7:7" s="65" customFormat="1">
      <c r="G1183" s="512"/>
    </row>
    <row r="1184" spans="7:7" s="65" customFormat="1">
      <c r="G1184" s="512"/>
    </row>
    <row r="1185" spans="7:7" s="65" customFormat="1">
      <c r="G1185" s="512"/>
    </row>
    <row r="1186" spans="7:7" s="65" customFormat="1">
      <c r="G1186" s="512"/>
    </row>
    <row r="1187" spans="7:7" s="65" customFormat="1">
      <c r="G1187" s="512"/>
    </row>
    <row r="1188" spans="7:7" s="65" customFormat="1">
      <c r="G1188" s="512"/>
    </row>
    <row r="1189" spans="7:7" s="65" customFormat="1">
      <c r="G1189" s="512"/>
    </row>
    <row r="1190" spans="7:7" s="65" customFormat="1">
      <c r="G1190" s="512"/>
    </row>
    <row r="1191" spans="7:7" s="65" customFormat="1">
      <c r="G1191" s="512"/>
    </row>
    <row r="1192" spans="7:7" s="65" customFormat="1">
      <c r="G1192" s="512"/>
    </row>
    <row r="1193" spans="7:7" s="65" customFormat="1">
      <c r="G1193" s="512"/>
    </row>
    <row r="1194" spans="7:7" s="65" customFormat="1">
      <c r="G1194" s="512"/>
    </row>
    <row r="1195" spans="7:7" s="65" customFormat="1">
      <c r="G1195" s="512"/>
    </row>
    <row r="1196" spans="7:7" s="65" customFormat="1">
      <c r="G1196" s="512"/>
    </row>
    <row r="1197" spans="7:7" s="65" customFormat="1">
      <c r="G1197" s="512"/>
    </row>
    <row r="1198" spans="7:7" s="65" customFormat="1">
      <c r="G1198" s="512"/>
    </row>
    <row r="1199" spans="7:7" s="65" customFormat="1">
      <c r="G1199" s="512"/>
    </row>
    <row r="1200" spans="7:7" s="65" customFormat="1">
      <c r="G1200" s="512"/>
    </row>
    <row r="1201" spans="7:7" s="65" customFormat="1">
      <c r="G1201" s="512"/>
    </row>
    <row r="1202" spans="7:7" s="65" customFormat="1">
      <c r="G1202" s="512"/>
    </row>
    <row r="1203" spans="7:7" s="65" customFormat="1">
      <c r="G1203" s="512"/>
    </row>
    <row r="1204" spans="7:7" s="65" customFormat="1">
      <c r="G1204" s="512"/>
    </row>
    <row r="1205" spans="7:7" s="65" customFormat="1">
      <c r="G1205" s="512"/>
    </row>
    <row r="1206" spans="7:7" s="65" customFormat="1">
      <c r="G1206" s="512"/>
    </row>
    <row r="1207" spans="7:7" s="65" customFormat="1">
      <c r="G1207" s="512"/>
    </row>
    <row r="1208" spans="7:7" s="65" customFormat="1">
      <c r="G1208" s="512"/>
    </row>
    <row r="1209" spans="7:7" s="65" customFormat="1">
      <c r="G1209" s="512"/>
    </row>
    <row r="1210" spans="7:7" s="65" customFormat="1">
      <c r="G1210" s="512"/>
    </row>
    <row r="1211" spans="7:7" s="65" customFormat="1">
      <c r="G1211" s="512"/>
    </row>
    <row r="1212" spans="7:7" s="65" customFormat="1">
      <c r="G1212" s="512"/>
    </row>
    <row r="1213" spans="7:7" s="65" customFormat="1">
      <c r="G1213" s="512"/>
    </row>
    <row r="1214" spans="7:7" s="65" customFormat="1">
      <c r="G1214" s="512"/>
    </row>
    <row r="1215" spans="7:7" s="65" customFormat="1">
      <c r="G1215" s="512"/>
    </row>
    <row r="1216" spans="7:7" s="65" customFormat="1">
      <c r="G1216" s="512"/>
    </row>
    <row r="1217" spans="7:7" s="65" customFormat="1">
      <c r="G1217" s="512"/>
    </row>
    <row r="1218" spans="7:7" s="65" customFormat="1">
      <c r="G1218" s="512"/>
    </row>
    <row r="1219" spans="7:7" s="65" customFormat="1">
      <c r="G1219" s="512"/>
    </row>
    <row r="1220" spans="7:7" s="65" customFormat="1">
      <c r="G1220" s="512"/>
    </row>
    <row r="1221" spans="7:7" s="65" customFormat="1">
      <c r="G1221" s="512"/>
    </row>
    <row r="1222" spans="7:7" s="65" customFormat="1">
      <c r="G1222" s="512"/>
    </row>
    <row r="1223" spans="7:7" s="65" customFormat="1">
      <c r="G1223" s="512"/>
    </row>
    <row r="1224" spans="7:7" s="65" customFormat="1">
      <c r="G1224" s="512"/>
    </row>
    <row r="1225" spans="7:7" s="65" customFormat="1">
      <c r="G1225" s="512"/>
    </row>
    <row r="1226" spans="7:7" s="65" customFormat="1">
      <c r="G1226" s="512"/>
    </row>
    <row r="1227" spans="7:7" s="65" customFormat="1">
      <c r="G1227" s="512"/>
    </row>
    <row r="1228" spans="7:7" s="65" customFormat="1">
      <c r="G1228" s="512"/>
    </row>
  </sheetData>
  <mergeCells count="14">
    <mergeCell ref="J4:K4"/>
    <mergeCell ref="L4:M4"/>
    <mergeCell ref="N5:N6"/>
    <mergeCell ref="A25:F25"/>
    <mergeCell ref="A13:F13"/>
    <mergeCell ref="A27:F27"/>
    <mergeCell ref="A28:F28"/>
    <mergeCell ref="A2:C2"/>
    <mergeCell ref="A7:F7"/>
    <mergeCell ref="A4:I4"/>
    <mergeCell ref="A6:F6"/>
    <mergeCell ref="A8:F8"/>
    <mergeCell ref="A10:F10"/>
    <mergeCell ref="C3:I3"/>
  </mergeCells>
  <phoneticPr fontId="0" type="noConversion"/>
  <pageMargins left="0.75" right="0.75" top="1" bottom="1" header="0.5" footer="0.5"/>
  <pageSetup paperSize="9" scale="85" orientation="portrait" r:id="rId1"/>
  <headerFooter alignWithMargins="0">
    <oddFooter>&amp;R&amp;F
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3</vt:i4>
      </vt:variant>
    </vt:vector>
  </HeadingPairs>
  <TitlesOfParts>
    <vt:vector size="19" baseType="lpstr">
      <vt:lpstr>Инфо</vt:lpstr>
      <vt:lpstr>Инструкция</vt:lpstr>
      <vt:lpstr>Увязка_отчетный год</vt:lpstr>
      <vt:lpstr>Увязка_предшеств.год</vt:lpstr>
      <vt:lpstr>Проверка ф.1_2</vt:lpstr>
      <vt:lpstr>Проверка ф_3</vt:lpstr>
      <vt:lpstr>Проверка ф_4</vt:lpstr>
      <vt:lpstr>Форма 1</vt:lpstr>
      <vt:lpstr>Форма 2</vt:lpstr>
      <vt:lpstr>Форма 3</vt:lpstr>
      <vt:lpstr>Форма 4</vt:lpstr>
      <vt:lpstr>Форма 6</vt:lpstr>
      <vt:lpstr>Пояснения</vt:lpstr>
      <vt:lpstr>Стратегия аудита</vt:lpstr>
      <vt:lpstr>A7</vt:lpstr>
      <vt:lpstr>ОПА</vt:lpstr>
      <vt:lpstr>'A7'!Область_печати</vt:lpstr>
      <vt:lpstr>'Форма 3'!Область_печати</vt:lpstr>
      <vt:lpstr>'Форма 4'!Область_печати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Светлана</cp:lastModifiedBy>
  <cp:lastPrinted>2021-08-18T08:30:11Z</cp:lastPrinted>
  <dcterms:created xsi:type="dcterms:W3CDTF">2005-02-03T07:00:42Z</dcterms:created>
  <dcterms:modified xsi:type="dcterms:W3CDTF">2022-01-10T07:36:31Z</dcterms:modified>
</cp:coreProperties>
</file>