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package/2006/relationships/metadata/core-properties" Id="rId2"/><Relationship Target="docProps/app.xml" Type="http://schemas.openxmlformats.org/officeDocument/2006/relationships/extended-properties" Id="rId3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sheetId="1" name="1st - %" r:id="rId4"/>
    <sheet sheetId="2" name="1st - #" r:id="rId5"/>
  </sheets>
</workbook>
</file>

<file path=xl/sharedStrings.xml><?xml version="1.0" encoding="utf-8"?>
<sst xmlns="http://schemas.openxmlformats.org/spreadsheetml/2006/main" count="176" uniqueCount="74" xml:space="preserve">
  <si>
    <t>Tutor Student Scores</t>
  </si>
  <si>
    <t>PHYS135B</t>
  </si>
  <si>
    <t>Exported 04/12/2021</t>
  </si>
  <si>
    <t>1st</t>
  </si>
  <si>
    <t>Averages</t>
  </si>
  <si>
    <t>Homework 5</t>
  </si>
  <si>
    <t>Homework 4</t>
  </si>
  <si>
    <t>Reading 6</t>
  </si>
  <si>
    <t>Reading 5</t>
  </si>
  <si>
    <t>Homework 3</t>
  </si>
  <si>
    <t>Reading 4</t>
  </si>
  <si>
    <t>Reading 3</t>
  </si>
  <si>
    <t>Homework 2</t>
  </si>
  <si>
    <t>Reading 2</t>
  </si>
  <si>
    <t>Homework 1</t>
  </si>
  <si>
    <t>Week 1 Reading Assignment</t>
  </si>
  <si>
    <t>First Assignment (Testing)</t>
  </si>
  <si>
    <t>Due 4/2/2021</t>
  </si>
  <si>
    <t>Due 3/28/2021</t>
  </si>
  <si>
    <t>Due 3/20/2021</t>
  </si>
  <si>
    <t>Due 3/15/2021</t>
  </si>
  <si>
    <t>Due 3/13/2021</t>
  </si>
  <si>
    <t>Due 3/8/2021</t>
  </si>
  <si>
    <t>Due 3/5/2021</t>
  </si>
  <si>
    <t>Due 3/1/2021</t>
  </si>
  <si>
    <t>Due 2/27/2021</t>
  </si>
  <si>
    <t>Due 2/24/2021</t>
  </si>
  <si>
    <t>Course Average*</t>
  </si>
  <si>
    <t>Homework Averages</t>
  </si>
  <si>
    <t>Reading Averages</t>
  </si>
  <si>
    <t>Score</t>
  </si>
  <si>
    <t>First Name</t>
  </si>
  <si>
    <t>Last Name</t>
  </si>
  <si>
    <t>Student ID</t>
  </si>
  <si>
    <t>Diego</t>
  </si>
  <si>
    <t>Aranda</t>
  </si>
  <si>
    <t>Sophia</t>
  </si>
  <si>
    <t>Boryta</t>
  </si>
  <si>
    <t>Alex</t>
  </si>
  <si>
    <t>Coco</t>
  </si>
  <si>
    <t>Norma</t>
  </si>
  <si>
    <t>De la Rosa</t>
  </si>
  <si>
    <t>Kat</t>
  </si>
  <si>
    <t>Estrada</t>
  </si>
  <si>
    <t>Aaron</t>
  </si>
  <si>
    <t>Gonzalez</t>
  </si>
  <si>
    <t>Andrea</t>
  </si>
  <si>
    <t>Iniguez</t>
  </si>
  <si>
    <t>ashley</t>
  </si>
  <si>
    <t>magana</t>
  </si>
  <si>
    <t>Madison</t>
  </si>
  <si>
    <t>Mole</t>
  </si>
  <si>
    <t>Kirthi</t>
  </si>
  <si>
    <t>Nandi</t>
  </si>
  <si>
    <t>Martin</t>
  </si>
  <si>
    <t>Olmos</t>
  </si>
  <si>
    <t>Ethan</t>
  </si>
  <si>
    <t>Pewu</t>
  </si>
  <si>
    <t>Chad</t>
  </si>
  <si>
    <t>Portugal</t>
  </si>
  <si>
    <t>Brianna</t>
  </si>
  <si>
    <t>Preciado</t>
  </si>
  <si>
    <t>Samantha</t>
  </si>
  <si>
    <t>Salazar</t>
  </si>
  <si>
    <t>levi</t>
  </si>
  <si>
    <t>Scheklar</t>
  </si>
  <si>
    <t>Kiara</t>
  </si>
  <si>
    <t>Valencia</t>
  </si>
  <si>
    <t>Class Average</t>
  </si>
  <si>
    <t>Minimum Score</t>
  </si>
  <si>
    <t>Maximum Score</t>
  </si>
  <si>
    <t>DROPPED</t>
  </si>
  <si>
    <t>* Course average = 50.0% Homework average + 50.0% Reading average. You can set the course average weight in OpenStax Tutor.</t>
  </si>
  <si>
    <t>Total Possible</t>
  </si>
</sst>
</file>

<file path=xl/styles.xml><?xml version="1.0" encoding="utf-8"?>
<styleSheet xmlns="http://schemas.openxmlformats.org/spreadsheetml/2006/main">
  <numFmts count="15">
    <numFmt numFmtId="100" formatCode="yyyy/mm/dd"/>
    <numFmt numFmtId="101" formatCode="yyyy/mm/dd hh:mm:ss"/>
    <numFmt numFmtId="102" formatCode="0.0#;(0.0#);0"/>
    <numFmt numFmtId="103" formatCode="0.0#;(0.0#);0"/>
    <numFmt numFmtId="104" formatCode="0.0#;(0.0#);0"/>
    <numFmt numFmtId="105" formatCode="0.0#;(0.0#);0"/>
    <numFmt numFmtId="106" formatCode="0.0#;(0.0#);0"/>
    <numFmt numFmtId="107" formatCode="0.0#;(0.0#);0"/>
    <numFmt numFmtId="108" formatCode="0"/>
    <numFmt numFmtId="109" formatCode="0.0#;(0.0#);0"/>
    <numFmt numFmtId="110" formatCode="0"/>
    <numFmt numFmtId="111" formatCode="0"/>
    <numFmt numFmtId="112" formatCode="0"/>
    <numFmt numFmtId="113" formatCode="0"/>
    <numFmt numFmtId="114" formatCode="0"/>
  </numFmts>
  <fonts count="36">
    <font>
      <name val="Helvetica Neue"/>
      <sz val="11"/>
      <family val="1"/>
    </font>
    <font>
      <name val="Helvetica Neue"/>
      <sz val="16"/>
      <family val="1"/>
    </font>
    <font>
      <name val="Helvetica Neue"/>
      <sz val="14"/>
      <family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i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</fonts>
  <fills count="2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</fills>
  <borders count="4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</borders>
  <cellStyleXfs count="1">
    <xf borderId="0" numFmtId="0" fontId="0" fillId="0"/>
  </cellStyleXfs>
  <cellXfs count="52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0" applyFill="0" applyFont="1" applyBorder="0" applyAlignment="0" applyProtection="0"/>
    <xf borderId="0" numFmtId="0" fontId="2" fillId="0" applyNumberFormat="0" applyFill="0" applyFont="1" applyBorder="0" applyAlignment="0" applyProtection="0"/>
    <xf borderId="2" numFmtId="0" fontId="3" fillId="0" applyNumberFormat="0" applyFill="0" applyFont="1" applyBorder="1" applyAlignment="0" applyProtection="0"/>
    <xf borderId="0" numFmtId="0" fontId="4" fillId="0" applyNumberFormat="0" applyFill="0" applyFont="1" applyBorder="0" applyAlignment="0" applyProtection="0"/>
    <xf borderId="3" numFmtId="0" fontId="5" fillId="0" applyNumberFormat="0" applyFill="0" applyFont="1" applyBorder="1" applyAlignment="0" applyProtection="0"/>
    <xf borderId="0" numFmtId="0" fontId="6" fillId="0" applyNumberFormat="0" applyFill="0" applyFont="1" applyBorder="0" applyAlignment="0" applyProtection="0"/>
    <xf borderId="4" numFmtId="0" fontId="7" fillId="0" applyNumberFormat="0" applyFill="0" applyFont="1" applyBorder="1" applyAlignment="1" applyProtection="0">
      <alignment horizontal="center" vertical="center" wrapText="1"/>
    </xf>
    <xf borderId="5" numFmtId="0" fontId="8" fillId="0" applyNumberFormat="0" applyFill="0" applyFont="1" applyBorder="1" applyAlignment="1" applyProtection="0">
      <alignment horizontal="center" wrapText="1"/>
    </xf>
    <xf borderId="6" numFmtId="0" fontId="0" fillId="0" applyNumberFormat="0" applyFill="0" applyFont="0" applyBorder="1" applyAlignment="1" applyProtection="0">
      <alignment horizontal="center"/>
    </xf>
    <xf borderId="7" numFmtId="0" fontId="9" fillId="0" applyNumberFormat="0" applyFill="0" applyFont="1" applyBorder="1" applyAlignment="1" applyProtection="0">
      <alignment horizontal="center" vertical="center" wrapText="1"/>
    </xf>
    <xf borderId="0" numFmtId="0" fontId="10" fillId="0" applyNumberFormat="0" applyFill="0" applyFont="1" applyBorder="0" applyAlignment="1" applyProtection="0">
      <alignment horizontal="center" vertical="center" wrapText="1"/>
    </xf>
    <xf borderId="8" numFmtId="0" fontId="11" fillId="0" applyNumberFormat="0" applyFill="0" applyFont="1" applyBorder="1" applyAlignment="1" applyProtection="0">
      <alignment horizontal="center" vertical="center" wrapText="1"/>
    </xf>
    <xf borderId="9" numFmtId="0" fontId="12" fillId="0" applyNumberFormat="0" applyFill="0" applyFont="1" applyBorder="1" applyAlignment="1" applyProtection="0">
      <alignment horizontal="center" vertical="center" wrapText="1"/>
    </xf>
    <xf borderId="0" numFmtId="0" fontId="0" fillId="0" applyNumberFormat="0" applyFill="0" applyFont="0" applyBorder="0" applyAlignment="1" applyProtection="0">
      <alignment horizontal="center"/>
    </xf>
    <xf borderId="10" numFmtId="0" fontId="0" fillId="0" applyNumberFormat="0" applyFill="0" applyFont="0" applyBorder="1" applyAlignment="1" applyProtection="0">
      <alignment horizontal="center"/>
    </xf>
    <xf borderId="11" numFmtId="0" fontId="0" fillId="0" applyNumberFormat="0" applyFill="0" applyFont="0" applyBorder="1" applyAlignment="0" applyProtection="0"/>
    <xf borderId="12" numFmtId="0" fontId="0" fillId="0" applyNumberFormat="0" applyFill="0" applyFont="0" applyBorder="1" applyAlignment="0" applyProtection="0"/>
    <xf borderId="13" numFmtId="0" fontId="0" fillId="0" applyNumberFormat="0" applyFill="0" applyFont="0" applyBorder="1" applyAlignment="1" applyProtection="0">
      <alignment horizontal="center" vertical="center" wrapText="1"/>
    </xf>
    <xf borderId="14" numFmtId="0" fontId="0" fillId="0" applyNumberFormat="0" applyFill="0" applyFont="0" applyBorder="1" applyAlignment="0" applyProtection="0"/>
    <xf borderId="15" numFmtId="0" fontId="0" fillId="0" applyNumberFormat="0" applyFill="0" applyFont="0" applyBorder="1" applyAlignment="0" applyProtection="0"/>
    <xf borderId="16" numFmtId="0" fontId="0" fillId="0" applyNumberFormat="0" applyFill="0" applyFont="0" applyBorder="1" applyAlignment="0" applyProtection="0"/>
    <xf borderId="17" numFmtId="9" fontId="0" fillId="0" applyNumberFormat="1" applyFill="0" applyFont="0" applyBorder="1" applyAlignment="0" applyProtection="0"/>
    <xf borderId="18" numFmtId="9" fontId="0" fillId="0" applyNumberFormat="1" applyFill="0" applyFont="0" applyBorder="1" applyAlignment="1" applyProtection="0">
      <alignment horizontal="center" vertical="center" wrapText="1"/>
    </xf>
    <xf borderId="0" numFmtId="9" fontId="0" fillId="0" applyNumberFormat="1" applyFill="0" applyFont="0" applyBorder="0" applyAlignment="0" applyProtection="0"/>
    <xf borderId="19" numFmtId="9" fontId="0" fillId="0" applyNumberFormat="1" applyFill="0" applyFont="0" applyBorder="1" applyAlignment="0" applyProtection="0"/>
    <xf borderId="20" numFmtId="0" fontId="13" fillId="2" applyNumberFormat="0" applyFill="1" applyFont="1" applyBorder="1" applyAlignment="0" applyProtection="0"/>
    <xf borderId="21" numFmtId="0" fontId="14" fillId="3" applyNumberFormat="0" applyFill="1" applyFont="1" applyBorder="1" applyAlignment="0" applyProtection="0"/>
    <xf borderId="22" numFmtId="0" fontId="15" fillId="4" applyNumberFormat="0" applyFill="1" applyFont="1" applyBorder="1" applyAlignment="0" applyProtection="0"/>
    <xf borderId="23" numFmtId="102" fontId="16" fillId="5" applyNumberFormat="1" applyFill="1" applyFont="1" applyBorder="1" applyAlignment="0" applyProtection="0"/>
    <xf borderId="24" numFmtId="103" fontId="17" fillId="6" applyNumberFormat="1" applyFill="1" applyFont="1" applyBorder="1" applyAlignment="1" applyProtection="0">
      <alignment horizontal="center"/>
    </xf>
    <xf borderId="25" numFmtId="104" fontId="18" fillId="7" applyNumberFormat="1" applyFill="1" applyFont="1" applyBorder="1" applyAlignment="1" applyProtection="0">
      <alignment horizontal="center"/>
    </xf>
    <xf borderId="26" numFmtId="105" fontId="19" fillId="8" applyNumberFormat="1" applyFill="1" applyFont="1" applyBorder="1" applyAlignment="0" applyProtection="0"/>
    <xf borderId="27" numFmtId="106" fontId="20" fillId="9" applyNumberFormat="1" applyFill="1" applyFont="1" applyBorder="1" applyAlignment="0" applyProtection="0"/>
    <xf borderId="28" numFmtId="107" fontId="21" fillId="10" applyNumberFormat="1" applyFill="1" applyFont="1" applyBorder="1" applyAlignment="0" applyProtection="0"/>
    <xf borderId="29" numFmtId="9" fontId="22" fillId="11" applyNumberFormat="1" applyFill="1" applyFont="1" applyBorder="1" applyAlignment="0" applyProtection="0"/>
    <xf borderId="30" numFmtId="9" fontId="23" fillId="12" applyNumberFormat="1" applyFill="1" applyFont="1" applyBorder="1" applyAlignment="1" applyProtection="0">
      <alignment horizontal="center"/>
    </xf>
    <xf borderId="31" numFmtId="9" fontId="24" fillId="13" applyNumberFormat="1" applyFill="1" applyFont="1" applyBorder="1" applyAlignment="1" applyProtection="0">
      <alignment horizontal="center"/>
    </xf>
    <xf borderId="32" numFmtId="9" fontId="25" fillId="14" applyNumberFormat="1" applyFill="1" applyFont="1" applyBorder="1" applyAlignment="0" applyProtection="0"/>
    <xf borderId="33" numFmtId="9" fontId="26" fillId="15" applyNumberFormat="1" applyFill="1" applyFont="1" applyBorder="1" applyAlignment="0" applyProtection="0"/>
    <xf borderId="34" numFmtId="9" fontId="27" fillId="16" applyNumberFormat="1" applyFill="1" applyFont="1" applyBorder="1" applyAlignment="0" applyProtection="0"/>
    <xf borderId="35" numFmtId="108" fontId="28" fillId="17" applyNumberFormat="1" applyFill="1" applyFont="1" applyBorder="1" applyAlignment="0" applyProtection="0"/>
    <xf borderId="36" numFmtId="109" fontId="29" fillId="18" applyNumberFormat="1" applyFill="1" applyFont="1" applyBorder="1" applyAlignment="1" applyProtection="0">
      <alignment horizontal="center"/>
    </xf>
    <xf borderId="37" numFmtId="110" fontId="30" fillId="19" applyNumberFormat="1" applyFill="1" applyFont="1" applyBorder="1" applyAlignment="0" applyProtection="0"/>
    <xf borderId="38" numFmtId="111" fontId="31" fillId="20" applyNumberFormat="1" applyFill="1" applyFont="1" applyBorder="1" applyAlignment="0" applyProtection="0"/>
    <xf borderId="39" numFmtId="112" fontId="32" fillId="21" applyNumberFormat="1" applyFill="1" applyFont="1" applyBorder="1" applyAlignment="0" applyProtection="0"/>
    <xf borderId="40" numFmtId="113" fontId="33" fillId="22" applyNumberFormat="1" applyFill="1" applyFont="1" applyBorder="1" applyAlignment="0" applyProtection="0"/>
    <xf borderId="41" numFmtId="114" fontId="34" fillId="23" applyNumberFormat="1" applyFill="1" applyFont="1" applyBorder="1" applyAlignment="0" applyProtection="0"/>
    <xf borderId="42" numFmtId="0" fontId="35" fillId="0" applyNumberFormat="0" applyFill="0" applyFont="1" applyBorder="1" applyAlignment="1" applyProtection="0">
      <alignment horizontal="left"/>
    </xf>
    <xf borderId="43" numFmtId="0" fontId="0" fillId="0" applyNumberFormat="0" applyFill="0" applyFont="0" applyBorder="1" applyAlignment="0" applyProtection="0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styles.xml" Type="http://schemas.openxmlformats.org/officeDocument/2006/relationships/styles" Id="rId6"/><Relationship Target="sharedStrings.xml" Type="http://schemas.openxmlformats.org/officeDocument/2006/relationships/sharedStrings" Id="rId7"/></Relationships>
</file>

<file path=xl/worksheets/_rels/sheet1.xml.rels><?xml version="1.0" encoding="UTF-8"?><Relationships xmlns="http://schemas.openxmlformats.org/package/2006/relationships"></Relationships>
</file>

<file path=xl/worksheets/_rels/sheet2.xml.rels><?xml version="1.0" encoding="UTF-8"?>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A43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>
      <pane topLeftCell="D11" state="frozen" activePane="bottomRight" ySplit="10" xSplit="3"/>
    </sheetView>
  </sheetViews>
  <sheetFormatPr baseColWidth="8" defaultRowHeight="18"/>
  <cols>
    <col min="1" max="1" bestFit="1" customWidth="1" width="11.549999999999999"/>
    <col min="2" max="2" bestFit="1" customWidth="1" width="11.549999999999999"/>
    <col min="3" max="3" bestFit="1" customWidth="1" width="16.5"/>
    <col min="4" max="4" bestFit="1" customWidth="1" width="18.5"/>
    <col min="5" max="5" bestFit="1" customWidth="1" width="18.5"/>
    <col min="6" max="6" bestFit="1" customWidth="1" width="18.5"/>
    <col min="7" max="7" bestFit="1" customWidth="1" width="16"/>
    <col min="8" max="8" bestFit="1" customWidth="1" width="16"/>
    <col min="9" max="9" bestFit="1" customWidth="1" width="16"/>
    <col min="10" max="10" bestFit="1" customWidth="1" width="16"/>
    <col min="11" max="11" bestFit="1" customWidth="1" width="16"/>
    <col min="12" max="12" bestFit="1" customWidth="1" width="16"/>
    <col min="13" max="13" bestFit="1" customWidth="1" width="16"/>
    <col min="14" max="14" bestFit="1" customWidth="1" width="16"/>
    <col min="15" max="15" bestFit="1" customWidth="1" width="16"/>
    <col min="16" max="16" bestFit="1" customWidth="1" width="16"/>
    <col min="17" max="17" bestFit="1" customWidth="1" width="16"/>
    <col min="18" max="18" bestFit="1" customWidth="1" width="16"/>
    <col min="19" max="19" bestFit="1" customWidth="1" width="16"/>
    <col min="20" max="20" bestFit="1" customWidth="1" width="16"/>
    <col min="21" max="21" bestFit="1" customWidth="1" width="16"/>
    <col min="22" max="22" bestFit="1" customWidth="1" width="16"/>
    <col min="23" max="23" bestFit="1" customWidth="1" width="16"/>
    <col min="24" max="24" bestFit="1" customWidth="1" width="16"/>
    <col min="25" max="25" bestFit="1" customWidth="1" width="16"/>
    <col min="26" max="26" bestFit="1" customWidth="1" width="16"/>
    <col min="27" max="27" bestFit="1" customWidth="1" width="16"/>
    <col min="28" max="28" bestFit="1" customWidth="1" width="16"/>
    <col min="29" max="29" bestFit="1" customWidth="1" width="16"/>
    <col min="30" max="30" bestFit="1" customWidth="1" width="16"/>
  </cols>
  <sheetData>
    <row r="1">
      <c r="A1" s="3" t="s">
        <v>0</v>
      </c>
    </row>
    <row r="2">
      <c r="A2" s="4" t="s">
        <v>1</v>
      </c>
    </row>
    <row r="3">
      <c r="A3" s="8" t="s">
        <v>2</v>
      </c>
    </row>
    <row r="4">
      <c r="A4" s="0" t="inlineStr">
        <is>
          <t/>
        </is>
      </c>
    </row>
    <row r="5">
      <c r="A5" s="4" t="s">
        <v>3</v>
      </c>
    </row>
    <row r="6">
      <c r="A6" s="0" t="inlineStr">
        <is>
          <t/>
        </is>
      </c>
    </row>
    <row customHeight="1" ht="30" r="7">
      <c r="A7" s="0" t="inlineStr">
        <is>
          <t/>
        </is>
      </c>
      <c r="B7" s="0" t="inlineStr">
        <is>
          <t/>
        </is>
      </c>
      <c r="C7" s="0" t="inlineStr">
        <is>
          <t/>
        </is>
      </c>
      <c r="D7" s="29" t="s">
        <v>4</v>
      </c>
      <c r="E7" s="29" t="inlineStr">
        <is>
          <t/>
        </is>
      </c>
      <c r="F7" s="29" t="inlineStr">
        <is>
          <t/>
        </is>
      </c>
      <c r="G7" s="10" t="s">
        <v>5</v>
      </c>
      <c r="H7" s="10" t="s">
        <v>6</v>
      </c>
      <c r="I7" s="10" t="s">
        <v>7</v>
      </c>
      <c r="J7" s="10" t="s">
        <v>8</v>
      </c>
      <c r="K7" s="10" t="s">
        <v>9</v>
      </c>
      <c r="L7" s="10" t="s">
        <v>10</v>
      </c>
      <c r="M7" s="10" t="s">
        <v>11</v>
      </c>
      <c r="N7" s="10" t="s">
        <v>12</v>
      </c>
      <c r="O7" s="10" t="s">
        <v>13</v>
      </c>
      <c r="P7" s="10" t="s">
        <v>14</v>
      </c>
      <c r="Q7" s="10" t="s">
        <v>15</v>
      </c>
      <c r="R7" s="10" t="s">
        <v>16</v>
      </c>
    </row>
    <row customHeight="1" ht="15" r="8">
      <c r="A8" s="0" t="inlineStr">
        <is>
          <t/>
        </is>
      </c>
      <c r="B8" s="0" t="inlineStr">
        <is>
          <t/>
        </is>
      </c>
      <c r="C8" s="0" t="inlineStr">
        <is>
          <t/>
        </is>
      </c>
      <c r="D8" s="29" t="inlineStr">
        <is>
          <t/>
        </is>
      </c>
      <c r="E8" s="29" t="inlineStr">
        <is>
          <t/>
        </is>
      </c>
      <c r="F8" s="29" t="inlineStr">
        <is>
          <t/>
        </is>
      </c>
      <c r="G8" s="11" t="s">
        <v>17</v>
      </c>
      <c r="H8" s="11" t="s">
        <v>18</v>
      </c>
      <c r="I8" s="11" t="s">
        <v>18</v>
      </c>
      <c r="J8" s="11" t="s">
        <v>19</v>
      </c>
      <c r="K8" s="11" t="s">
        <v>20</v>
      </c>
      <c r="L8" s="11" t="s">
        <v>20</v>
      </c>
      <c r="M8" s="11" t="s">
        <v>21</v>
      </c>
      <c r="N8" s="11" t="s">
        <v>22</v>
      </c>
      <c r="O8" s="11" t="s">
        <v>23</v>
      </c>
      <c r="P8" s="11" t="s">
        <v>24</v>
      </c>
      <c r="Q8" s="11" t="s">
        <v>25</v>
      </c>
      <c r="R8" s="11" t="s">
        <v>26</v>
      </c>
    </row>
    <row customHeight="1" ht="15" r="9">
      <c r="A9" s="19" t="inlineStr">
        <is>
          <t/>
        </is>
      </c>
      <c r="B9" s="21" t="inlineStr">
        <is>
          <t/>
        </is>
      </c>
      <c r="C9" s="22" t="inlineStr">
        <is>
          <t/>
        </is>
      </c>
      <c r="D9" s="12" t="s">
        <v>27</v>
      </c>
      <c r="E9" s="13" t="s">
        <v>28</v>
      </c>
      <c r="F9" s="14" t="s">
        <v>29</v>
      </c>
      <c r="G9" s="15" t="s">
        <v>30</v>
      </c>
      <c r="H9" s="15" t="s">
        <v>30</v>
      </c>
      <c r="I9" s="15" t="s">
        <v>30</v>
      </c>
      <c r="J9" s="15" t="s">
        <v>30</v>
      </c>
      <c r="K9" s="15" t="s">
        <v>30</v>
      </c>
      <c r="L9" s="15" t="s">
        <v>30</v>
      </c>
      <c r="M9" s="15" t="s">
        <v>30</v>
      </c>
      <c r="N9" s="15" t="s">
        <v>30</v>
      </c>
      <c r="O9" s="15" t="s">
        <v>30</v>
      </c>
      <c r="P9" s="15" t="s">
        <v>30</v>
      </c>
      <c r="Q9" s="15" t="s">
        <v>30</v>
      </c>
      <c r="R9" s="15" t="s">
        <v>30</v>
      </c>
    </row>
    <row customHeight="1" ht="15" r="10">
      <c r="A10" s="5" t="s">
        <v>31</v>
      </c>
      <c r="B10" s="6" t="s">
        <v>32</v>
      </c>
      <c r="C10" s="7" t="s">
        <v>33</v>
      </c>
      <c r="D10" s="12" t="inlineStr">
        <is>
          <t/>
        </is>
      </c>
      <c r="E10" s="13" t="inlineStr">
        <is>
          <t/>
        </is>
      </c>
      <c r="F10" s="14" t="inlineStr">
        <is>
          <t/>
        </is>
      </c>
      <c r="G10" s="15" t="inlineStr">
        <is>
          <t/>
        </is>
      </c>
      <c r="H10" s="15" t="inlineStr">
        <is>
          <t/>
        </is>
      </c>
      <c r="I10" s="15" t="inlineStr">
        <is>
          <t/>
        </is>
      </c>
      <c r="J10" s="15" t="inlineStr">
        <is>
          <t/>
        </is>
      </c>
      <c r="K10" s="15" t="inlineStr">
        <is>
          <t/>
        </is>
      </c>
      <c r="L10" s="15" t="inlineStr">
        <is>
          <t/>
        </is>
      </c>
      <c r="M10" s="15" t="inlineStr">
        <is>
          <t/>
        </is>
      </c>
      <c r="N10" s="15" t="inlineStr">
        <is>
          <t/>
        </is>
      </c>
      <c r="O10" s="15" t="inlineStr">
        <is>
          <t/>
        </is>
      </c>
      <c r="P10" s="15" t="inlineStr">
        <is>
          <t/>
        </is>
      </c>
      <c r="Q10" s="15" t="inlineStr">
        <is>
          <t/>
        </is>
      </c>
      <c r="R10" s="15" t="inlineStr">
        <is>
          <t/>
        </is>
      </c>
      <c r="S10" s="0" t="inlineStr">
        <is>
          <t/>
        </is>
      </c>
      <c r="T10" s="0" t="inlineStr">
        <is>
          <t/>
        </is>
      </c>
      <c r="U10" s="0" t="inlineStr">
        <is>
          <t/>
        </is>
      </c>
      <c r="V10" s="0" t="inlineStr">
        <is>
          <t/>
        </is>
      </c>
      <c r="W10" s="0" t="inlineStr">
        <is>
          <t/>
        </is>
      </c>
      <c r="X10" s="0" t="inlineStr">
        <is>
          <t/>
        </is>
      </c>
      <c r="Y10" s="0" t="inlineStr">
        <is>
          <t/>
        </is>
      </c>
      <c r="Z10" s="0" t="inlineStr">
        <is>
          <t/>
        </is>
      </c>
      <c r="AA10" s="0" t="inlineStr">
        <is>
          <t/>
        </is>
      </c>
      <c r="AB10" s="0" t="inlineStr">
        <is>
          <t/>
        </is>
      </c>
      <c r="AC10" s="0" t="inlineStr">
        <is>
          <t/>
        </is>
      </c>
      <c r="AD10" s="0" t="inlineStr">
        <is>
          <t/>
        </is>
      </c>
    </row>
    <row customHeight="1" ht="15" r="11">
      <c r="A11" s="18" t="s">
        <v>34</v>
      </c>
      <c r="B11" s="0" t="s">
        <v>35</v>
      </c>
      <c r="C11" s="23" t="inlineStr">
        <is>
          <t/>
        </is>
      </c>
      <c r="D11" s="24" t="str">
        <f>IFERROR(SUM(0.5*E11,0.5*F11),0)</f>
      </c>
      <c r="E11" s="26" t="str">
        <f>IFERROR(AVERAGE(G11,H11,K11,N11,P11),0)</f>
      </c>
      <c r="F11" s="26" t="str">
        <f>IFERROR(AVERAGE(I11,J11,L11,M11,O11,Q11,R11),0)</f>
      </c>
      <c r="G11" s="25" t="n">
        <v>1.0</v>
      </c>
      <c r="H11" s="25" t="n">
        <v>1.0</v>
      </c>
      <c r="I11" s="25" t="n">
        <v>0.9454545454545454</v>
      </c>
      <c r="J11" s="25" t="n">
        <v>0.97</v>
      </c>
      <c r="K11" s="25" t="n">
        <v>0.7272727272727273</v>
      </c>
      <c r="L11" s="25" t="n">
        <v>0.9600000000000001</v>
      </c>
      <c r="M11" s="25" t="n">
        <v>0.975</v>
      </c>
      <c r="N11" s="25" t="n">
        <v>0.6875</v>
      </c>
      <c r="O11" s="25" t="n">
        <v>0.9874999999999999</v>
      </c>
      <c r="P11" s="25" t="n">
        <v>0.8125</v>
      </c>
      <c r="Q11" s="25" t="n">
        <v>0.9684210526315788</v>
      </c>
      <c r="R11" s="25" t="n">
        <v>0.9833333333333334</v>
      </c>
    </row>
    <row customHeight="1" ht="15" r="12">
      <c r="A12" s="18" t="s">
        <v>36</v>
      </c>
      <c r="B12" s="0" t="s">
        <v>37</v>
      </c>
      <c r="C12" s="23" t="inlineStr">
        <is>
          <t/>
        </is>
      </c>
      <c r="D12" s="24" t="str">
        <f>IFERROR(SUM(0.5*E12,0.5*F12),0)</f>
      </c>
      <c r="E12" s="26" t="str">
        <f>IFERROR(AVERAGE(G12,H12,K12,N12,P12),0)</f>
      </c>
      <c r="F12" s="26" t="str">
        <f>IFERROR(AVERAGE(I12,J12,L12,M12,O12,Q12,R12),0)</f>
      </c>
      <c r="G12" s="25" t="n">
        <v>0.0</v>
      </c>
      <c r="H12" s="25" t="n">
        <v>0.5</v>
      </c>
      <c r="I12" s="25" t="n">
        <v>0.9818181818181819</v>
      </c>
      <c r="J12" s="25" t="n">
        <v>0.975</v>
      </c>
      <c r="K12" s="25" t="n">
        <v>0.0</v>
      </c>
      <c r="L12" s="25" t="n">
        <v>0.114</v>
      </c>
      <c r="M12" s="25" t="n">
        <v>0.98125</v>
      </c>
      <c r="N12" s="25" t="n">
        <v>0.75</v>
      </c>
      <c r="O12" s="25" t="n">
        <v>0.8849999999999999</v>
      </c>
      <c r="P12" s="25" t="n">
        <v>0.75</v>
      </c>
      <c r="Q12" s="25" t="n">
        <v>0.9763157894736842</v>
      </c>
      <c r="R12" s="25" t="n">
        <v>0.9833333333333334</v>
      </c>
    </row>
    <row customHeight="1" ht="15" r="13">
      <c r="A13" s="18" t="s">
        <v>38</v>
      </c>
      <c r="B13" s="0" t="s">
        <v>39</v>
      </c>
      <c r="C13" s="23" t="inlineStr">
        <is>
          <t/>
        </is>
      </c>
      <c r="D13" s="24" t="str">
        <f>IFERROR(SUM(0.5*E13,0.5*F13),0)</f>
      </c>
      <c r="E13" s="26" t="str">
        <f>IFERROR(AVERAGE(G13,H13,K13,N13,P13),0)</f>
      </c>
      <c r="F13" s="26" t="str">
        <f>IFERROR(AVERAGE(I13,J13,L13,M13,O13,Q13,R13),0)</f>
      </c>
      <c r="G13" s="25" t="n">
        <v>1.0</v>
      </c>
      <c r="H13" s="25" t="n">
        <v>0.7</v>
      </c>
      <c r="I13" s="25" t="n">
        <v>0.9727272727272727</v>
      </c>
      <c r="J13" s="25" t="n">
        <v>0.9800000000000001</v>
      </c>
      <c r="K13" s="25" t="n">
        <v>0.6363636363636364</v>
      </c>
      <c r="L13" s="25" t="n">
        <v>0.9666666666666667</v>
      </c>
      <c r="M13" s="25" t="n">
        <v>0.98125</v>
      </c>
      <c r="N13" s="25" t="n">
        <v>0.875</v>
      </c>
      <c r="O13" s="25" t="n">
        <v>0.9833333333333334</v>
      </c>
      <c r="P13" s="25" t="n">
        <v>0.8125</v>
      </c>
      <c r="Q13" s="25" t="n">
        <v>0.9763157894736842</v>
      </c>
      <c r="R13" s="25" t="n">
        <v>0.9833333333333334</v>
      </c>
    </row>
    <row customHeight="1" ht="15" r="14">
      <c r="A14" s="18" t="s">
        <v>40</v>
      </c>
      <c r="B14" s="0" t="s">
        <v>41</v>
      </c>
      <c r="C14" s="23" t="inlineStr">
        <is>
          <t/>
        </is>
      </c>
      <c r="D14" s="24" t="str">
        <f>IFERROR(SUM(0.5*E14,0.5*F14),0)</f>
      </c>
      <c r="E14" s="26" t="str">
        <f>IFERROR(AVERAGE(G14,H14,K14,N14,P14),0)</f>
      </c>
      <c r="F14" s="26" t="str">
        <f>IFERROR(AVERAGE(I14,J14,L14,M14,O14,Q14,R14),0)</f>
      </c>
      <c r="G14" s="25" t="n">
        <v>0.8571428571428571</v>
      </c>
      <c r="H14" s="25" t="n">
        <v>0.7</v>
      </c>
      <c r="I14" s="25" t="n">
        <v>0.9454545454545454</v>
      </c>
      <c r="J14" s="25" t="n">
        <v>0.9800000000000001</v>
      </c>
      <c r="K14" s="25" t="n">
        <v>0.6363636363636364</v>
      </c>
      <c r="L14" s="25" t="n">
        <v>0.9666666666666667</v>
      </c>
      <c r="M14" s="25" t="n">
        <v>0.9625</v>
      </c>
      <c r="N14" s="25" t="n">
        <v>0.75</v>
      </c>
      <c r="O14" s="25" t="n">
        <v>0.9708333333333333</v>
      </c>
      <c r="P14" s="25" t="n">
        <v>0.8125</v>
      </c>
      <c r="Q14" s="25" t="n">
        <v>0.9842105263157894</v>
      </c>
      <c r="R14" s="25" t="n">
        <v>0.0</v>
      </c>
    </row>
    <row customHeight="1" ht="15" r="15">
      <c r="A15" s="18" t="s">
        <v>42</v>
      </c>
      <c r="B15" s="0" t="s">
        <v>43</v>
      </c>
      <c r="C15" s="23" t="inlineStr">
        <is>
          <t/>
        </is>
      </c>
      <c r="D15" s="24" t="str">
        <f>IFERROR(SUM(0.5*E15,0.5*F15),0)</f>
      </c>
      <c r="E15" s="26" t="str">
        <f>IFERROR(AVERAGE(G15,H15,K15,N15,P15),0)</f>
      </c>
      <c r="F15" s="26" t="str">
        <f>IFERROR(AVERAGE(I15,J15,L15,M15,O15,Q15,R15),0)</f>
      </c>
      <c r="G15" s="25" t="n">
        <v>0.5714285714285714</v>
      </c>
      <c r="H15" s="25" t="n">
        <v>0.7</v>
      </c>
      <c r="I15" s="25" t="n">
        <v>0.9727272727272727</v>
      </c>
      <c r="J15" s="25" t="n">
        <v>0.9949999999999999</v>
      </c>
      <c r="K15" s="25" t="n">
        <v>0.5454545454545454</v>
      </c>
      <c r="L15" s="25" t="n">
        <v>0.98</v>
      </c>
      <c r="M15" s="25" t="n">
        <v>0.9875</v>
      </c>
      <c r="N15" s="25" t="n">
        <v>0.8125</v>
      </c>
      <c r="O15" s="25" t="n">
        <v>0.9916666666666667</v>
      </c>
      <c r="P15" s="25" t="n">
        <v>0.625</v>
      </c>
      <c r="Q15" s="25" t="n">
        <v>0.9684210526315788</v>
      </c>
      <c r="R15" s="25" t="n">
        <v>0.9666666666666667</v>
      </c>
    </row>
    <row customHeight="1" ht="15" r="16">
      <c r="A16" s="18" t="s">
        <v>44</v>
      </c>
      <c r="B16" s="0" t="s">
        <v>45</v>
      </c>
      <c r="C16" s="23" t="inlineStr">
        <is>
          <t/>
        </is>
      </c>
      <c r="D16" s="24" t="str">
        <f>IFERROR(SUM(0.5*E16,0.5*F16),0)</f>
      </c>
      <c r="E16" s="26" t="str">
        <f>IFERROR(AVERAGE(G16,H16,K16,N16,P16),0)</f>
      </c>
      <c r="F16" s="26" t="str">
        <f>IFERROR(AVERAGE(I16,J16,L16,M16,O16,Q16,R16),0)</f>
      </c>
      <c r="G16" s="25" t="n">
        <v>0.0</v>
      </c>
      <c r="H16" s="25" t="n">
        <v>0.0</v>
      </c>
      <c r="I16" s="25" t="n">
        <v>0.0</v>
      </c>
      <c r="J16" s="25" t="n">
        <v>0.0</v>
      </c>
      <c r="K16" s="25" t="n">
        <v>0.0</v>
      </c>
      <c r="L16" s="25" t="n">
        <v>0.0</v>
      </c>
      <c r="M16" s="25" t="n">
        <v>0.0</v>
      </c>
      <c r="N16" s="25" t="n">
        <v>0.0</v>
      </c>
      <c r="O16" s="25" t="n">
        <v>0.0</v>
      </c>
      <c r="P16" s="25" t="n">
        <v>0.0</v>
      </c>
      <c r="Q16" s="25" t="n">
        <v>0.0</v>
      </c>
      <c r="R16" s="25" t="n">
        <v>0.0</v>
      </c>
    </row>
    <row customHeight="1" ht="15" r="17">
      <c r="A17" s="18" t="s">
        <v>44</v>
      </c>
      <c r="B17" s="0" t="s">
        <v>45</v>
      </c>
      <c r="C17" s="23" t="n">
        <v>20624654</v>
      </c>
      <c r="D17" s="24" t="str">
        <f>IFERROR(SUM(0.5*E17,0.5*F17),0)</f>
      </c>
      <c r="E17" s="26" t="str">
        <f>IFERROR(AVERAGE(G17,H17,K17,N17,P17),0)</f>
      </c>
      <c r="F17" s="26" t="str">
        <f>IFERROR(AVERAGE(I17,J17,L17,M17,O17,Q17,R17),0)</f>
      </c>
      <c r="G17" s="25" t="n">
        <v>0.8571428571428571</v>
      </c>
      <c r="H17" s="25" t="n">
        <v>0.8</v>
      </c>
      <c r="I17" s="25" t="n">
        <v>0.9727272727272727</v>
      </c>
      <c r="J17" s="25" t="n">
        <v>0.975</v>
      </c>
      <c r="K17" s="25" t="n">
        <v>0.45454545454545453</v>
      </c>
      <c r="L17" s="25" t="n">
        <v>0.98</v>
      </c>
      <c r="M17" s="25" t="n">
        <v>0.9875</v>
      </c>
      <c r="N17" s="25" t="n">
        <v>0.875</v>
      </c>
      <c r="O17" s="25" t="n">
        <v>0.9833333333333334</v>
      </c>
      <c r="P17" s="25" t="n">
        <v>0.875</v>
      </c>
      <c r="Q17" s="25" t="n">
        <v>0.9447368421052631</v>
      </c>
      <c r="R17" s="25" t="n">
        <v>1.0</v>
      </c>
    </row>
    <row customHeight="1" ht="15" r="18">
      <c r="A18" s="18" t="s">
        <v>44</v>
      </c>
      <c r="B18" s="0" t="s">
        <v>45</v>
      </c>
      <c r="C18" s="23" t="inlineStr">
        <is>
          <t/>
        </is>
      </c>
      <c r="D18" s="24" t="str">
        <f>IFERROR(SUM(0.5*E18,0.5*F18),0)</f>
      </c>
      <c r="E18" s="26" t="str">
        <f>IFERROR(AVERAGE(G18,H18,K18,N18,P18),0)</f>
      </c>
      <c r="F18" s="26" t="str">
        <f>IFERROR(AVERAGE(I18,J18,L18,M18,O18,Q18,R18),0)</f>
      </c>
      <c r="G18" s="25" t="n">
        <v>0.0</v>
      </c>
      <c r="H18" s="25" t="n">
        <v>0.0</v>
      </c>
      <c r="I18" s="25" t="n">
        <v>0.0</v>
      </c>
      <c r="J18" s="25" t="n">
        <v>0.0</v>
      </c>
      <c r="K18" s="25" t="n">
        <v>0.0</v>
      </c>
      <c r="L18" s="25" t="n">
        <v>0.0</v>
      </c>
      <c r="M18" s="25" t="n">
        <v>0.0</v>
      </c>
      <c r="N18" s="25" t="n">
        <v>0.0</v>
      </c>
      <c r="O18" s="25" t="n">
        <v>0.0</v>
      </c>
      <c r="P18" s="25" t="n">
        <v>0.0</v>
      </c>
      <c r="Q18" s="25" t="n">
        <v>0.0</v>
      </c>
      <c r="R18" s="25" t="n">
        <v>0.0</v>
      </c>
    </row>
    <row customHeight="1" ht="15" r="19">
      <c r="A19" s="18" t="s">
        <v>46</v>
      </c>
      <c r="B19" s="0" t="s">
        <v>47</v>
      </c>
      <c r="C19" s="23" t="inlineStr">
        <is>
          <t/>
        </is>
      </c>
      <c r="D19" s="24" t="str">
        <f>IFERROR(SUM(0.5*E19,0.5*F19),0)</f>
      </c>
      <c r="E19" s="26" t="str">
        <f>IFERROR(AVERAGE(G19,H19,K19,N19,P19),0)</f>
      </c>
      <c r="F19" s="26" t="str">
        <f>IFERROR(AVERAGE(I19,J19,L19,M19,O19,Q19,R19),0)</f>
      </c>
      <c r="G19" s="25" t="n">
        <v>0.8571428571428571</v>
      </c>
      <c r="H19" s="25" t="n">
        <v>0.8</v>
      </c>
      <c r="I19" s="25" t="n">
        <v>0.9818181818181819</v>
      </c>
      <c r="J19" s="25" t="n">
        <v>0.9800000000000001</v>
      </c>
      <c r="K19" s="25" t="n">
        <v>0.7272727272727273</v>
      </c>
      <c r="L19" s="25" t="n">
        <v>0.9866666666666667</v>
      </c>
      <c r="M19" s="25" t="n">
        <v>0.9625</v>
      </c>
      <c r="N19" s="25" t="n">
        <v>0.875</v>
      </c>
      <c r="O19" s="25" t="n">
        <v>1.0</v>
      </c>
      <c r="P19" s="25" t="n">
        <v>0.875</v>
      </c>
      <c r="Q19" s="25" t="n">
        <v>0.9842105263157894</v>
      </c>
      <c r="R19" s="25" t="n">
        <v>1.0</v>
      </c>
    </row>
    <row customHeight="1" ht="15" r="20">
      <c r="A20" s="18" t="s">
        <v>48</v>
      </c>
      <c r="B20" s="0" t="s">
        <v>49</v>
      </c>
      <c r="C20" s="23" t="inlineStr">
        <is>
          <t/>
        </is>
      </c>
      <c r="D20" s="24" t="str">
        <f>IFERROR(SUM(0.5*E20,0.5*F20),0)</f>
      </c>
      <c r="E20" s="26" t="str">
        <f>IFERROR(AVERAGE(G20,H20,K20,N20,P20),0)</f>
      </c>
      <c r="F20" s="26" t="str">
        <f>IFERROR(AVERAGE(I20,J20,L20,M20,O20,Q20,R20),0)</f>
      </c>
      <c r="G20" s="25" t="n">
        <v>1.0</v>
      </c>
      <c r="H20" s="25" t="n">
        <v>1.0</v>
      </c>
      <c r="I20" s="25" t="n">
        <v>0.9636363636363636</v>
      </c>
      <c r="J20" s="25" t="n">
        <v>0.9650000000000001</v>
      </c>
      <c r="K20" s="25" t="n">
        <v>0.45454545454545453</v>
      </c>
      <c r="L20" s="25" t="n">
        <v>0.9666666666666667</v>
      </c>
      <c r="M20" s="25" t="n">
        <v>0.975</v>
      </c>
      <c r="N20" s="25" t="n">
        <v>0.9375</v>
      </c>
      <c r="O20" s="25" t="n">
        <v>0.975</v>
      </c>
      <c r="P20" s="25" t="n">
        <v>0.875</v>
      </c>
      <c r="Q20" s="25" t="n">
        <v>0.9526315789473685</v>
      </c>
      <c r="R20" s="25" t="n">
        <v>1.0</v>
      </c>
    </row>
    <row customHeight="1" ht="15" r="21">
      <c r="A21" s="18" t="s">
        <v>50</v>
      </c>
      <c r="B21" s="0" t="s">
        <v>51</v>
      </c>
      <c r="C21" s="23" t="n">
        <v>20589448</v>
      </c>
      <c r="D21" s="24" t="str">
        <f>IFERROR(SUM(0.5*E21,0.5*F21),0)</f>
      </c>
      <c r="E21" s="26" t="str">
        <f>IFERROR(AVERAGE(G21,H21,K21,N21,P21),0)</f>
      </c>
      <c r="F21" s="26" t="str">
        <f>IFERROR(AVERAGE(I21,J21,L21,M21,O21,Q21,R21),0)</f>
      </c>
      <c r="G21" s="25" t="n">
        <v>0.8571428571428571</v>
      </c>
      <c r="H21" s="25" t="n">
        <v>0.8</v>
      </c>
      <c r="I21" s="25" t="n">
        <v>0.8918181818181818</v>
      </c>
      <c r="J21" s="25" t="n">
        <v>0.0</v>
      </c>
      <c r="K21" s="25" t="n">
        <v>0.36363636363636365</v>
      </c>
      <c r="L21" s="25" t="n">
        <v>0.9266666666666666</v>
      </c>
      <c r="M21" s="25" t="n">
        <v>0.855</v>
      </c>
      <c r="N21" s="25" t="n">
        <v>0.625</v>
      </c>
      <c r="O21" s="25" t="n">
        <v>0.9874999999999999</v>
      </c>
      <c r="P21" s="25" t="n">
        <v>0.5625</v>
      </c>
      <c r="Q21" s="25" t="n">
        <v>0.9428947368421052</v>
      </c>
      <c r="R21" s="25" t="n">
        <v>0.9333333333333332</v>
      </c>
    </row>
    <row customHeight="1" ht="15" r="22">
      <c r="A22" s="18" t="s">
        <v>52</v>
      </c>
      <c r="B22" s="0" t="s">
        <v>53</v>
      </c>
      <c r="C22" s="23" t="inlineStr">
        <is>
          <t/>
        </is>
      </c>
      <c r="D22" s="24" t="str">
        <f>IFERROR(SUM(0.5*E22,0.5*F22),0)</f>
      </c>
      <c r="E22" s="26" t="str">
        <f>IFERROR(AVERAGE(G22,H22,K22,N22,P22),0)</f>
      </c>
      <c r="F22" s="26" t="str">
        <f>IFERROR(AVERAGE(I22,J22,L22,M22,O22,Q22,R22),0)</f>
      </c>
      <c r="G22" s="25" t="n">
        <v>0.8571428571428571</v>
      </c>
      <c r="H22" s="25" t="n">
        <v>0.0</v>
      </c>
      <c r="I22" s="25" t="n">
        <v>0.0</v>
      </c>
      <c r="J22" s="25" t="n">
        <v>0.99</v>
      </c>
      <c r="K22" s="25" t="n">
        <v>0.36363636363636365</v>
      </c>
      <c r="L22" s="25" t="n">
        <v>0.98</v>
      </c>
      <c r="M22" s="25" t="n">
        <v>0.9875</v>
      </c>
      <c r="N22" s="25" t="n">
        <v>0.8125</v>
      </c>
      <c r="O22" s="25" t="n">
        <v>0.9874999999999999</v>
      </c>
      <c r="P22" s="25" t="n">
        <v>0.875</v>
      </c>
      <c r="Q22" s="25" t="n">
        <v>0.9763157894736842</v>
      </c>
      <c r="R22" s="25" t="n">
        <v>0.9833333333333334</v>
      </c>
    </row>
    <row customHeight="1" ht="15" r="23">
      <c r="A23" s="18" t="s">
        <v>54</v>
      </c>
      <c r="B23" s="0" t="s">
        <v>55</v>
      </c>
      <c r="C23" s="23" t="n">
        <v>20554069</v>
      </c>
      <c r="D23" s="24" t="str">
        <f>IFERROR(SUM(0.5*E23,0.5*F23),0)</f>
      </c>
      <c r="E23" s="26" t="str">
        <f>IFERROR(AVERAGE(G23,H23,K23,N23,P23),0)</f>
      </c>
      <c r="F23" s="26" t="str">
        <f>IFERROR(AVERAGE(I23,J23,L23,M23,O23,Q23,R23),0)</f>
      </c>
      <c r="G23" s="25" t="n">
        <v>0.7714285714285715</v>
      </c>
      <c r="H23" s="25" t="n">
        <v>0.6</v>
      </c>
      <c r="I23" s="25" t="n">
        <v>0.9727272727272727</v>
      </c>
      <c r="J23" s="25" t="n">
        <v>0.97</v>
      </c>
      <c r="K23" s="25" t="n">
        <v>0.5454545454545454</v>
      </c>
      <c r="L23" s="25" t="n">
        <v>0.98</v>
      </c>
      <c r="M23" s="25" t="n">
        <v>0.883125</v>
      </c>
      <c r="N23" s="25" t="n">
        <v>0.875</v>
      </c>
      <c r="O23" s="25" t="n">
        <v>0.9916666666666667</v>
      </c>
      <c r="P23" s="25" t="n">
        <v>0.75</v>
      </c>
      <c r="Q23" s="25" t="n">
        <v>0.9526315789473685</v>
      </c>
      <c r="R23" s="25" t="n">
        <v>0.9833333333333334</v>
      </c>
    </row>
    <row customHeight="1" ht="15" r="24">
      <c r="A24" s="18" t="s">
        <v>56</v>
      </c>
      <c r="B24" s="0" t="s">
        <v>57</v>
      </c>
      <c r="C24" s="23" t="inlineStr">
        <is>
          <t/>
        </is>
      </c>
      <c r="D24" s="24" t="str">
        <f>IFERROR(SUM(0.5*E24,0.5*F24),0)</f>
      </c>
      <c r="E24" s="26" t="str">
        <f>IFERROR(AVERAGE(G24,H24,K24,N24,P24),0)</f>
      </c>
      <c r="F24" s="26" t="str">
        <f>IFERROR(AVERAGE(I24,J24,L24,M24,O24,Q24,R24),0)</f>
      </c>
      <c r="G24" s="25" t="n">
        <v>0.9</v>
      </c>
      <c r="H24" s="25" t="n">
        <v>0.9</v>
      </c>
      <c r="I24" s="25" t="n">
        <v>0.9636363636363636</v>
      </c>
      <c r="J24" s="25" t="n">
        <v>0.95</v>
      </c>
      <c r="K24" s="25" t="n">
        <v>0.5454545454545454</v>
      </c>
      <c r="L24" s="25" t="n">
        <v>0.94</v>
      </c>
      <c r="M24" s="25" t="n">
        <v>0.9375</v>
      </c>
      <c r="N24" s="25" t="n">
        <v>0.8125</v>
      </c>
      <c r="O24" s="25" t="n">
        <v>0.9583333333333334</v>
      </c>
      <c r="P24" s="25" t="n">
        <v>0.8125</v>
      </c>
      <c r="Q24" s="25" t="n">
        <v>0.9289473684210525</v>
      </c>
      <c r="R24" s="25" t="n">
        <v>1.0</v>
      </c>
    </row>
    <row customHeight="1" ht="15" r="25">
      <c r="A25" s="18" t="s">
        <v>58</v>
      </c>
      <c r="B25" s="0" t="s">
        <v>59</v>
      </c>
      <c r="C25" s="23" t="inlineStr">
        <is>
          <t/>
        </is>
      </c>
      <c r="D25" s="24" t="str">
        <f>IFERROR(SUM(0.5*E25,0.5*F25),0)</f>
      </c>
      <c r="E25" s="26" t="str">
        <f>IFERROR(AVERAGE(G25,H25,K25,N25,P25),0)</f>
      </c>
      <c r="F25" s="26" t="str">
        <f>IFERROR(AVERAGE(I25,J25,L25,M25,O25,Q25,R25),0)</f>
      </c>
      <c r="G25" s="25" t="n">
        <v>0.9</v>
      </c>
      <c r="H25" s="25" t="n">
        <v>0.7</v>
      </c>
      <c r="I25" s="25" t="n">
        <v>0.859090909090909</v>
      </c>
      <c r="J25" s="25" t="n">
        <v>0.99</v>
      </c>
      <c r="K25" s="25" t="n">
        <v>0.36363636363636365</v>
      </c>
      <c r="L25" s="25" t="n">
        <v>0.9673333333333333</v>
      </c>
      <c r="M25" s="25" t="n">
        <v>0.883125</v>
      </c>
      <c r="N25" s="25" t="n">
        <v>0.6875</v>
      </c>
      <c r="O25" s="25" t="n">
        <v>0.9791666666666666</v>
      </c>
      <c r="P25" s="25" t="n">
        <v>0.9375</v>
      </c>
      <c r="Q25" s="25" t="n">
        <v>0.935</v>
      </c>
      <c r="R25" s="25" t="n">
        <v>0.8849999999999999</v>
      </c>
    </row>
    <row customHeight="1" ht="15" r="26">
      <c r="A26" s="18" t="s">
        <v>60</v>
      </c>
      <c r="B26" s="0" t="s">
        <v>61</v>
      </c>
      <c r="C26" s="23" t="n">
        <v>20610517</v>
      </c>
      <c r="D26" s="24" t="str">
        <f>IFERROR(SUM(0.5*E26,0.5*F26),0)</f>
      </c>
      <c r="E26" s="26" t="str">
        <f>IFERROR(AVERAGE(G26,H26,K26,N26,P26),0)</f>
      </c>
      <c r="F26" s="26" t="str">
        <f>IFERROR(AVERAGE(I26,J26,L26,M26,O26,Q26,R26),0)</f>
      </c>
      <c r="G26" s="25" t="n">
        <v>1.0</v>
      </c>
      <c r="H26" s="25" t="n">
        <v>1.0</v>
      </c>
      <c r="I26" s="25" t="n">
        <v>1.0</v>
      </c>
      <c r="J26" s="25" t="n">
        <v>0.9949999999999999</v>
      </c>
      <c r="K26" s="25" t="n">
        <v>0.5454545454545454</v>
      </c>
      <c r="L26" s="25" t="n">
        <v>0.9933333333333334</v>
      </c>
      <c r="M26" s="25" t="n">
        <v>0.9875</v>
      </c>
      <c r="N26" s="25" t="n">
        <v>0.9375</v>
      </c>
      <c r="O26" s="25" t="n">
        <v>0.975</v>
      </c>
      <c r="P26" s="25" t="n">
        <v>0.75</v>
      </c>
      <c r="Q26" s="25" t="n">
        <v>0.9921052631578948</v>
      </c>
      <c r="R26" s="25" t="n">
        <v>0.87</v>
      </c>
    </row>
    <row customHeight="1" ht="15" r="27">
      <c r="A27" s="18" t="s">
        <v>62</v>
      </c>
      <c r="B27" s="0" t="s">
        <v>63</v>
      </c>
      <c r="C27" s="23" t="inlineStr">
        <is>
          <t/>
        </is>
      </c>
      <c r="D27" s="24" t="str">
        <f>IFERROR(SUM(0.5*E27,0.5*F27),0)</f>
      </c>
      <c r="E27" s="26" t="str">
        <f>IFERROR(AVERAGE(G27,H27,K27,N27,P27),0)</f>
      </c>
      <c r="F27" s="26" t="str">
        <f>IFERROR(AVERAGE(I27,J27,L27,M27,O27,Q27,R27),0)</f>
      </c>
      <c r="G27" s="25" t="n">
        <v>1.0</v>
      </c>
      <c r="H27" s="25" t="n">
        <v>0.7</v>
      </c>
      <c r="I27" s="25" t="n">
        <v>0.9636363636363636</v>
      </c>
      <c r="J27" s="25" t="n">
        <v>0.985</v>
      </c>
      <c r="K27" s="25" t="n">
        <v>0.36363636363636365</v>
      </c>
      <c r="L27" s="25" t="n">
        <v>0.9666666666666667</v>
      </c>
      <c r="M27" s="25" t="n">
        <v>0.9875</v>
      </c>
      <c r="N27" s="25" t="n">
        <v>0.9375</v>
      </c>
      <c r="O27" s="25" t="n">
        <v>0.9791666666666666</v>
      </c>
      <c r="P27" s="25" t="n">
        <v>0.75</v>
      </c>
      <c r="Q27" s="25" t="n">
        <v>0.9763157894736842</v>
      </c>
      <c r="R27" s="25" t="n">
        <v>1.0</v>
      </c>
    </row>
    <row customHeight="1" ht="15" r="28">
      <c r="A28" s="18" t="s">
        <v>64</v>
      </c>
      <c r="B28" s="0" t="s">
        <v>65</v>
      </c>
      <c r="C28" s="23" t="inlineStr">
        <is>
          <t/>
        </is>
      </c>
      <c r="D28" s="24" t="str">
        <f>IFERROR(SUM(0.5*E28,0.5*F28),0)</f>
      </c>
      <c r="E28" s="26" t="str">
        <f>IFERROR(AVERAGE(G28,H28,K28,N28,P28),0)</f>
      </c>
      <c r="F28" s="26" t="str">
        <f>IFERROR(AVERAGE(I28,J28,L28,M28,O28,Q28,R28),0)</f>
      </c>
      <c r="G28" s="25" t="n">
        <v>0.9</v>
      </c>
      <c r="H28" s="25" t="n">
        <v>0.0</v>
      </c>
      <c r="I28" s="25" t="n">
        <v>0.0</v>
      </c>
      <c r="J28" s="25" t="n">
        <v>0.0</v>
      </c>
      <c r="K28" s="25" t="n">
        <v>0.45454545454545453</v>
      </c>
      <c r="L28" s="25" t="n">
        <v>0.9733333333333333</v>
      </c>
      <c r="M28" s="25" t="n">
        <v>0.95625</v>
      </c>
      <c r="N28" s="25" t="n">
        <v>0.8125</v>
      </c>
      <c r="O28" s="25" t="n">
        <v>0.87</v>
      </c>
      <c r="P28" s="25" t="n">
        <v>1.0</v>
      </c>
      <c r="Q28" s="25" t="n">
        <v>0.9210526315789473</v>
      </c>
      <c r="R28" s="25" t="n">
        <v>1.0</v>
      </c>
    </row>
    <row customHeight="1" ht="15" r="29">
      <c r="A29" s="18" t="s">
        <v>66</v>
      </c>
      <c r="B29" s="0" t="s">
        <v>67</v>
      </c>
      <c r="C29" s="23" t="inlineStr">
        <is>
          <t/>
        </is>
      </c>
      <c r="D29" s="24" t="str">
        <f>IFERROR(SUM(0.5*E29,0.5*F29),0)</f>
      </c>
      <c r="E29" s="26" t="str">
        <f>IFERROR(AVERAGE(G29,H29,K29,N29,P29),0)</f>
      </c>
      <c r="F29" s="26" t="str">
        <f>IFERROR(AVERAGE(I29,J29,L29,M29,O29,Q29,R29),0)</f>
      </c>
      <c r="G29" s="25" t="n">
        <v>1.0</v>
      </c>
      <c r="H29" s="25" t="n">
        <v>0.9</v>
      </c>
      <c r="I29" s="25" t="n">
        <v>0.9454545454545454</v>
      </c>
      <c r="J29" s="25" t="n">
        <v>0.975</v>
      </c>
      <c r="K29" s="25" t="n">
        <v>0.6363636363636364</v>
      </c>
      <c r="L29" s="25" t="n">
        <v>0.9600000000000001</v>
      </c>
      <c r="M29" s="25" t="n">
        <v>0.9875</v>
      </c>
      <c r="N29" s="25" t="n">
        <v>0.875</v>
      </c>
      <c r="O29" s="25" t="n">
        <v>0.8849999999999999</v>
      </c>
      <c r="P29" s="25" t="n">
        <v>0.875</v>
      </c>
      <c r="Q29" s="25" t="n">
        <v>0.9842105263157894</v>
      </c>
      <c r="R29" s="25" t="n">
        <v>0.9833333333333334</v>
      </c>
    </row>
    <row customHeight="1" ht="15" r="30">
      <c r="A30" s="28" t="s">
        <v>68</v>
      </c>
      <c r="B30" s="29" t="inlineStr">
        <is>
          <t/>
        </is>
      </c>
      <c r="C30" s="30" t="inlineStr">
        <is>
          <t/>
        </is>
      </c>
      <c r="D30" s="41" t="str">
        <f>IFERROR(AVERAGEIF(D11:D29,"&lt;&gt;#N/A"),0)</f>
      </c>
      <c r="E30" s="41" t="str">
        <f>IFERROR(AVERAGEIF(E11:E29,"&lt;&gt;#N/A"),0)</f>
      </c>
      <c r="F30" s="41" t="str">
        <f>IFERROR(AVERAGEIF(F11:F29,"&lt;&gt;#N/A"),0)</f>
      </c>
      <c r="G30" s="39" t="str">
        <f>IFERROR(AVERAGE(G11:G29),"")</f>
      </c>
      <c r="H30" s="39" t="str">
        <f>IFERROR(AVERAGE(H11:H29),"")</f>
      </c>
      <c r="I30" s="39" t="str">
        <f>IFERROR(AVERAGE(I11:I29),"")</f>
      </c>
      <c r="J30" s="39" t="str">
        <f>IFERROR(AVERAGE(J11:J29),"")</f>
      </c>
      <c r="K30" s="39" t="str">
        <f>IFERROR(AVERAGE(K11:K29),"")</f>
      </c>
      <c r="L30" s="39" t="str">
        <f>IFERROR(AVERAGE(L11:L29),"")</f>
      </c>
      <c r="M30" s="39" t="str">
        <f>IFERROR(AVERAGE(M11:M29),"")</f>
      </c>
      <c r="N30" s="39" t="str">
        <f>IFERROR(AVERAGE(N11:N29),"")</f>
      </c>
      <c r="O30" s="39" t="str">
        <f>IFERROR(AVERAGE(O11:O29),"")</f>
      </c>
      <c r="P30" s="39" t="str">
        <f>IFERROR(AVERAGE(P11:P29),"")</f>
      </c>
      <c r="Q30" s="39" t="str">
        <f>IFERROR(AVERAGE(Q11:Q29),"")</f>
      </c>
      <c r="R30" s="39" t="str">
        <f>IFERROR(AVERAGE(R11:R29),"")</f>
      </c>
    </row>
    <row customHeight="1" ht="15" r="31">
      <c r="A31" s="47" t="s">
        <v>69</v>
      </c>
      <c r="B31" s="48" t="inlineStr">
        <is>
          <t/>
        </is>
      </c>
      <c r="C31" s="49" t="inlineStr">
        <is>
          <t/>
        </is>
      </c>
      <c r="D31" s="37" t="str">
        <f>IFERROR(MIN(D11:D29),0)</f>
      </c>
      <c r="E31" s="40" t="str">
        <f>IFERROR(MIN(E11:E29),0)</f>
      </c>
      <c r="F31" s="40" t="str">
        <f>IFERROR(MIN(F11:F29),0)</f>
      </c>
      <c r="G31" s="38" t="str">
        <f>IFERROR(MIN(G11:G29),"")</f>
      </c>
      <c r="H31" s="38" t="str">
        <f>IFERROR(MIN(H11:H29),"")</f>
      </c>
      <c r="I31" s="38" t="str">
        <f>IFERROR(MIN(I11:I29),"")</f>
      </c>
      <c r="J31" s="38" t="str">
        <f>IFERROR(MIN(J11:J29),"")</f>
      </c>
      <c r="K31" s="38" t="str">
        <f>IFERROR(MIN(K11:K29),"")</f>
      </c>
      <c r="L31" s="38" t="str">
        <f>IFERROR(MIN(L11:L29),"")</f>
      </c>
      <c r="M31" s="38" t="str">
        <f>IFERROR(MIN(M11:M29),"")</f>
      </c>
      <c r="N31" s="38" t="str">
        <f>IFERROR(MIN(N11:N29),"")</f>
      </c>
      <c r="O31" s="38" t="str">
        <f>IFERROR(MIN(O11:O29),"")</f>
      </c>
      <c r="P31" s="38" t="str">
        <f>IFERROR(MIN(P11:P29),"")</f>
      </c>
      <c r="Q31" s="38" t="str">
        <f>IFERROR(MIN(Q11:Q29),"")</f>
      </c>
      <c r="R31" s="38" t="str">
        <f>IFERROR(MIN(R11:R29),"")</f>
      </c>
    </row>
    <row customHeight="1" ht="15" r="32">
      <c r="A32" s="47" t="s">
        <v>70</v>
      </c>
      <c r="B32" s="48" t="inlineStr">
        <is>
          <t/>
        </is>
      </c>
      <c r="C32" s="49" t="inlineStr">
        <is>
          <t/>
        </is>
      </c>
      <c r="D32" s="37" t="str">
        <f>IFERROR(MAX(D11:D29),0)</f>
      </c>
      <c r="E32" s="40" t="str">
        <f>IFERROR(MAX(E11:E29),0)</f>
      </c>
      <c r="F32" s="40" t="str">
        <f>IFERROR(MAX(F11:F29),0)</f>
      </c>
      <c r="G32" s="38" t="str">
        <f>IFERROR(MAX(G11:G29),"")</f>
      </c>
      <c r="H32" s="38" t="str">
        <f>IFERROR(MAX(H11:H29),"")</f>
      </c>
      <c r="I32" s="38" t="str">
        <f>IFERROR(MAX(I11:I29),"")</f>
      </c>
      <c r="J32" s="38" t="str">
        <f>IFERROR(MAX(J11:J29),"")</f>
      </c>
      <c r="K32" s="38" t="str">
        <f>IFERROR(MAX(K11:K29),"")</f>
      </c>
      <c r="L32" s="38" t="str">
        <f>IFERROR(MAX(L11:L29),"")</f>
      </c>
      <c r="M32" s="38" t="str">
        <f>IFERROR(MAX(M11:M29),"")</f>
      </c>
      <c r="N32" s="38" t="str">
        <f>IFERROR(MAX(N11:N29),"")</f>
      </c>
      <c r="O32" s="38" t="str">
        <f>IFERROR(MAX(O11:O29),"")</f>
      </c>
      <c r="P32" s="38" t="str">
        <f>IFERROR(MAX(P11:P29),"")</f>
      </c>
      <c r="Q32" s="38" t="str">
        <f>IFERROR(MAX(Q11:Q29),"")</f>
      </c>
      <c r="R32" s="38" t="str">
        <f>IFERROR(MAX(R11:R29),"")</f>
      </c>
    </row>
    <row customHeight="1" ht="15" r="33"/>
    <row customHeight="1" ht="15" r="34"/>
    <row customHeight="1" ht="15" r="35"/>
    <row customHeight="1" ht="15" r="36"/>
    <row customHeight="1" ht="15" r="37"/>
    <row customHeight="1" ht="15" r="38">
      <c r="A38" s="50" t="s">
        <v>71</v>
      </c>
      <c r="B38" s="50" t="inlineStr">
        <is>
          <t/>
        </is>
      </c>
      <c r="C38" s="50" t="inlineStr">
        <is>
          <t/>
        </is>
      </c>
      <c r="D38" s="50" t="inlineStr">
        <is>
          <t/>
        </is>
      </c>
      <c r="E38" s="50" t="inlineStr">
        <is>
          <t/>
        </is>
      </c>
      <c r="F38" s="50" t="inlineStr">
        <is>
          <t/>
        </is>
      </c>
      <c r="G38" s="50" t="inlineStr">
        <is>
          <t/>
        </is>
      </c>
      <c r="H38" s="50" t="inlineStr">
        <is>
          <t/>
        </is>
      </c>
      <c r="I38" s="50" t="inlineStr">
        <is>
          <t/>
        </is>
      </c>
      <c r="J38" s="50" t="inlineStr">
        <is>
          <t/>
        </is>
      </c>
      <c r="K38" s="50" t="inlineStr">
        <is>
          <t/>
        </is>
      </c>
      <c r="L38" s="50" t="inlineStr">
        <is>
          <t/>
        </is>
      </c>
      <c r="M38" s="50" t="inlineStr">
        <is>
          <t/>
        </is>
      </c>
      <c r="N38" s="50" t="inlineStr">
        <is>
          <t/>
        </is>
      </c>
      <c r="O38" s="50" t="inlineStr">
        <is>
          <t/>
        </is>
      </c>
      <c r="P38" s="50" t="inlineStr">
        <is>
          <t/>
        </is>
      </c>
      <c r="Q38" s="50" t="inlineStr">
        <is>
          <t/>
        </is>
      </c>
      <c r="R38" s="50" t="inlineStr">
        <is>
          <t/>
        </is>
      </c>
    </row>
    <row customHeight="1" ht="15" r="39">
      <c r="A39" s="51" t="inlineStr">
        <is>
          <t/>
        </is>
      </c>
      <c r="B39" s="51" t="inlineStr">
        <is>
          <t/>
        </is>
      </c>
      <c r="C39" s="51" t="inlineStr">
        <is>
          <t/>
        </is>
      </c>
      <c r="D39" s="51" t="inlineStr">
        <is>
          <t/>
        </is>
      </c>
      <c r="E39" s="51" t="inlineStr">
        <is>
          <t/>
        </is>
      </c>
      <c r="F39" s="51" t="inlineStr">
        <is>
          <t/>
        </is>
      </c>
      <c r="G39" s="51" t="inlineStr">
        <is>
          <t/>
        </is>
      </c>
      <c r="H39" s="51" t="inlineStr">
        <is>
          <t/>
        </is>
      </c>
      <c r="I39" s="51" t="inlineStr">
        <is>
          <t/>
        </is>
      </c>
      <c r="J39" s="51" t="inlineStr">
        <is>
          <t/>
        </is>
      </c>
      <c r="K39" s="51" t="inlineStr">
        <is>
          <t/>
        </is>
      </c>
      <c r="L39" s="51" t="inlineStr">
        <is>
          <t/>
        </is>
      </c>
      <c r="M39" s="51" t="inlineStr">
        <is>
          <t/>
        </is>
      </c>
      <c r="N39" s="51" t="inlineStr">
        <is>
          <t/>
        </is>
      </c>
      <c r="O39" s="51" t="inlineStr">
        <is>
          <t/>
        </is>
      </c>
      <c r="P39" s="51" t="inlineStr">
        <is>
          <t/>
        </is>
      </c>
      <c r="Q39" s="51" t="inlineStr">
        <is>
          <t/>
        </is>
      </c>
      <c r="R39" s="51" t="inlineStr">
        <is>
          <t/>
        </is>
      </c>
    </row>
    <row customHeight="1" ht="15" r="40"/>
    <row customHeight="1" ht="15" r="41"/>
    <row customHeight="1" ht="15" r="42"/>
    <row customHeight="1" ht="15" r="43">
      <c r="A43" s="8" t="s">
        <v>72</v>
      </c>
    </row>
  </sheetData>
  <sheetCalcPr fullCalcOnLoad="1"/>
  <mergeCells count="19">
    <mergeCell ref="D7:F8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M9:M10"/>
    <mergeCell ref="N9:N10"/>
    <mergeCell ref="O9:O10"/>
    <mergeCell ref="P9:P10"/>
    <mergeCell ref="Q9:Q10"/>
    <mergeCell ref="R9:R10"/>
    <mergeCell ref="A30:C30"/>
    <mergeCell ref="A31:C31"/>
    <mergeCell ref="A32:C32"/>
  </mergeCells>
  <printOptions verticalCentered="0" horizontalCentered="0" headings="0" gridLines="0"/>
  <pageMargins right="0.75" left="0.75" bottom="1.0" top="1.0" footer="0.5" header="0.5"/>
  <pageSetup/>
  <headerFooter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O40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>
      <pane topLeftCell="D11" state="frozen" activePane="bottomRight" ySplit="10" xSplit="3"/>
    </sheetView>
  </sheetViews>
  <sheetFormatPr baseColWidth="8" defaultRowHeight="18"/>
  <cols>
    <col min="1" max="1" bestFit="1" customWidth="1" width="11.549999999999999"/>
    <col min="2" max="2" bestFit="1" customWidth="1" width="11.549999999999999"/>
    <col min="3" max="3" bestFit="1" customWidth="1" width="16.5"/>
    <col min="4" max="4" bestFit="1" customWidth="1" width="16"/>
    <col min="5" max="5" bestFit="1" customWidth="1" width="16"/>
    <col min="6" max="6" bestFit="1" customWidth="1" width="16"/>
    <col min="7" max="7" bestFit="1" customWidth="1" width="16"/>
    <col min="8" max="8" bestFit="1" customWidth="1" width="16"/>
    <col min="9" max="9" bestFit="1" customWidth="1" width="16"/>
    <col min="10" max="10" bestFit="1" customWidth="1" width="16"/>
    <col min="11" max="11" bestFit="1" customWidth="1" width="16"/>
    <col min="12" max="12" bestFit="1" customWidth="1" width="16"/>
    <col min="13" max="13" bestFit="1" customWidth="1" width="16"/>
    <col min="14" max="14" bestFit="1" customWidth="1" width="16"/>
    <col min="15" max="15" bestFit="1" customWidth="1" width="16"/>
    <col min="16" max="16" bestFit="1" customWidth="1" width="16"/>
    <col min="17" max="17" bestFit="1" customWidth="1" width="16"/>
    <col min="18" max="18" bestFit="1" customWidth="1" width="16"/>
    <col min="19" max="19" bestFit="1" customWidth="1" width="16"/>
    <col min="20" max="20" bestFit="1" customWidth="1" width="16"/>
    <col min="21" max="21" bestFit="1" customWidth="1" width="16"/>
    <col min="22" max="22" bestFit="1" customWidth="1" width="16"/>
    <col min="23" max="23" bestFit="1" customWidth="1" width="16"/>
    <col min="24" max="24" bestFit="1" customWidth="1" width="16"/>
    <col min="25" max="25" bestFit="1" customWidth="1" width="16"/>
    <col min="26" max="26" bestFit="1" customWidth="1" width="16"/>
    <col min="27" max="27" bestFit="1" customWidth="1" width="16"/>
  </cols>
  <sheetData>
    <row r="1">
      <c r="A1" s="3" t="s">
        <v>0</v>
      </c>
    </row>
    <row r="2">
      <c r="A2" s="4" t="s">
        <v>1</v>
      </c>
    </row>
    <row r="3">
      <c r="A3" s="8" t="s">
        <v>2</v>
      </c>
    </row>
    <row r="4">
      <c r="A4" s="0" t="inlineStr">
        <is>
          <t/>
        </is>
      </c>
    </row>
    <row r="5">
      <c r="A5" s="4" t="s">
        <v>3</v>
      </c>
    </row>
    <row r="6">
      <c r="A6" s="0" t="inlineStr">
        <is>
          <t/>
        </is>
      </c>
    </row>
    <row customHeight="1" ht="30" r="7">
      <c r="A7" s="0" t="inlineStr">
        <is>
          <t/>
        </is>
      </c>
      <c r="B7" s="0" t="inlineStr">
        <is>
          <t/>
        </is>
      </c>
      <c r="C7" s="0" t="inlineStr">
        <is>
          <t/>
        </is>
      </c>
      <c r="D7" s="10" t="s">
        <v>5</v>
      </c>
      <c r="E7" s="10" t="s">
        <v>6</v>
      </c>
      <c r="F7" s="10" t="s">
        <v>7</v>
      </c>
      <c r="G7" s="10" t="s">
        <v>8</v>
      </c>
      <c r="H7" s="10" t="s">
        <v>9</v>
      </c>
      <c r="I7" s="10" t="s">
        <v>10</v>
      </c>
      <c r="J7" s="10" t="s">
        <v>11</v>
      </c>
      <c r="K7" s="10" t="s">
        <v>12</v>
      </c>
      <c r="L7" s="10" t="s">
        <v>13</v>
      </c>
      <c r="M7" s="10" t="s">
        <v>14</v>
      </c>
      <c r="N7" s="10" t="s">
        <v>15</v>
      </c>
      <c r="O7" s="10" t="s">
        <v>16</v>
      </c>
    </row>
    <row customHeight="1" ht="15" r="8">
      <c r="A8" s="0" t="inlineStr">
        <is>
          <t/>
        </is>
      </c>
      <c r="B8" s="0" t="inlineStr">
        <is>
          <t/>
        </is>
      </c>
      <c r="C8" s="0" t="inlineStr">
        <is>
          <t/>
        </is>
      </c>
      <c r="D8" s="11" t="s">
        <v>17</v>
      </c>
      <c r="E8" s="11" t="s">
        <v>18</v>
      </c>
      <c r="F8" s="11" t="s">
        <v>18</v>
      </c>
      <c r="G8" s="11" t="s">
        <v>19</v>
      </c>
      <c r="H8" s="11" t="s">
        <v>20</v>
      </c>
      <c r="I8" s="11" t="s">
        <v>20</v>
      </c>
      <c r="J8" s="11" t="s">
        <v>21</v>
      </c>
      <c r="K8" s="11" t="s">
        <v>22</v>
      </c>
      <c r="L8" s="11" t="s">
        <v>23</v>
      </c>
      <c r="M8" s="11" t="s">
        <v>24</v>
      </c>
      <c r="N8" s="11" t="s">
        <v>25</v>
      </c>
      <c r="O8" s="11" t="s">
        <v>26</v>
      </c>
    </row>
    <row customHeight="1" ht="15" r="9">
      <c r="A9" s="19" t="inlineStr">
        <is>
          <t/>
        </is>
      </c>
      <c r="B9" s="21" t="inlineStr">
        <is>
          <t/>
        </is>
      </c>
      <c r="C9" s="22" t="inlineStr">
        <is>
          <t/>
        </is>
      </c>
      <c r="D9" s="15" t="s">
        <v>30</v>
      </c>
      <c r="E9" s="15" t="s">
        <v>30</v>
      </c>
      <c r="F9" s="15" t="s">
        <v>30</v>
      </c>
      <c r="G9" s="15" t="s">
        <v>30</v>
      </c>
      <c r="H9" s="15" t="s">
        <v>30</v>
      </c>
      <c r="I9" s="15" t="s">
        <v>30</v>
      </c>
      <c r="J9" s="15" t="s">
        <v>30</v>
      </c>
      <c r="K9" s="15" t="s">
        <v>30</v>
      </c>
      <c r="L9" s="15" t="s">
        <v>30</v>
      </c>
      <c r="M9" s="15" t="s">
        <v>30</v>
      </c>
      <c r="N9" s="15" t="s">
        <v>30</v>
      </c>
      <c r="O9" s="15" t="s">
        <v>30</v>
      </c>
    </row>
    <row customHeight="1" ht="15" r="10">
      <c r="A10" s="5" t="s">
        <v>31</v>
      </c>
      <c r="B10" s="6" t="s">
        <v>32</v>
      </c>
      <c r="C10" s="7" t="s">
        <v>33</v>
      </c>
      <c r="D10" s="15" t="inlineStr">
        <is>
          <t/>
        </is>
      </c>
      <c r="E10" s="15" t="inlineStr">
        <is>
          <t/>
        </is>
      </c>
      <c r="F10" s="15" t="inlineStr">
        <is>
          <t/>
        </is>
      </c>
      <c r="G10" s="15" t="inlineStr">
        <is>
          <t/>
        </is>
      </c>
      <c r="H10" s="15" t="inlineStr">
        <is>
          <t/>
        </is>
      </c>
      <c r="I10" s="15" t="inlineStr">
        <is>
          <t/>
        </is>
      </c>
      <c r="J10" s="15" t="inlineStr">
        <is>
          <t/>
        </is>
      </c>
      <c r="K10" s="15" t="inlineStr">
        <is>
          <t/>
        </is>
      </c>
      <c r="L10" s="15" t="inlineStr">
        <is>
          <t/>
        </is>
      </c>
      <c r="M10" s="15" t="inlineStr">
        <is>
          <t/>
        </is>
      </c>
      <c r="N10" s="15" t="inlineStr">
        <is>
          <t/>
        </is>
      </c>
      <c r="O10" s="15" t="inlineStr">
        <is>
          <t/>
        </is>
      </c>
      <c r="P10" s="0" t="inlineStr">
        <is>
          <t/>
        </is>
      </c>
      <c r="Q10" s="0" t="inlineStr">
        <is>
          <t/>
        </is>
      </c>
      <c r="R10" s="0" t="inlineStr">
        <is>
          <t/>
        </is>
      </c>
      <c r="S10" s="0" t="inlineStr">
        <is>
          <t/>
        </is>
      </c>
      <c r="T10" s="0" t="inlineStr">
        <is>
          <t/>
        </is>
      </c>
      <c r="U10" s="0" t="inlineStr">
        <is>
          <t/>
        </is>
      </c>
      <c r="V10" s="0" t="inlineStr">
        <is>
          <t/>
        </is>
      </c>
      <c r="W10" s="0" t="inlineStr">
        <is>
          <t/>
        </is>
      </c>
      <c r="X10" s="0" t="inlineStr">
        <is>
          <t/>
        </is>
      </c>
      <c r="Y10" s="0" t="inlineStr">
        <is>
          <t/>
        </is>
      </c>
      <c r="Z10" s="0" t="inlineStr">
        <is>
          <t/>
        </is>
      </c>
      <c r="AA10" s="0" t="inlineStr">
        <is>
          <t/>
        </is>
      </c>
    </row>
    <row customHeight="1" ht="15" r="11">
      <c r="A11" s="18" t="s">
        <v>34</v>
      </c>
      <c r="B11" s="0" t="s">
        <v>35</v>
      </c>
      <c r="C11" s="23" t="inlineStr">
        <is>
          <t/>
        </is>
      </c>
      <c r="D11" s="20" t="str">
        <f>ROUND(7.0, 2)</f>
      </c>
      <c r="E11" s="20" t="str">
        <f>ROUND(10.0, 2)</f>
      </c>
      <c r="F11" s="20" t="str">
        <f>ROUND(10.4, 2)</f>
      </c>
      <c r="G11" s="20" t="str">
        <f>ROUND(19.4, 2)</f>
      </c>
      <c r="H11" s="20" t="str">
        <f>ROUND(8.0, 2)</f>
      </c>
      <c r="I11" s="20" t="str">
        <f>ROUND(14.4, 2)</f>
      </c>
      <c r="J11" s="20" t="str">
        <f>ROUND(15.6, 2)</f>
      </c>
      <c r="K11" s="20" t="str">
        <f>ROUND(11.0, 2)</f>
      </c>
      <c r="L11" s="20" t="str">
        <f>ROUND(23.7, 2)</f>
      </c>
      <c r="M11" s="20" t="str">
        <f>ROUND(13.0, 2)</f>
      </c>
      <c r="N11" s="20" t="str">
        <f>ROUND(18.4, 2)</f>
      </c>
      <c r="O11" s="20" t="str">
        <f>ROUND(5.9, 2)</f>
      </c>
    </row>
    <row customHeight="1" ht="15" r="12">
      <c r="A12" s="18" t="s">
        <v>36</v>
      </c>
      <c r="B12" s="0" t="s">
        <v>37</v>
      </c>
      <c r="C12" s="23" t="inlineStr">
        <is>
          <t/>
        </is>
      </c>
      <c r="D12" s="20" t="str">
        <f>ROUND(0.0, 2)</f>
      </c>
      <c r="E12" s="20" t="str">
        <f>ROUND(5.0, 2)</f>
      </c>
      <c r="F12" s="20" t="str">
        <f>ROUND(10.8, 2)</f>
      </c>
      <c r="G12" s="20" t="str">
        <f>ROUND(19.5, 2)</f>
      </c>
      <c r="H12" s="20" t="str">
        <f>ROUND(0.0, 2)</f>
      </c>
      <c r="I12" s="20" t="str">
        <f>ROUND(1.71, 2)</f>
      </c>
      <c r="J12" s="20" t="str">
        <f>ROUND(15.7, 2)</f>
      </c>
      <c r="K12" s="20" t="str">
        <f>ROUND(12.0, 2)</f>
      </c>
      <c r="L12" s="20" t="str">
        <f>ROUND(21.24, 2)</f>
      </c>
      <c r="M12" s="20" t="str">
        <f>ROUND(12.0, 2)</f>
      </c>
      <c r="N12" s="20" t="str">
        <f>ROUND(18.55, 2)</f>
      </c>
      <c r="O12" s="20" t="str">
        <f>ROUND(5.9, 2)</f>
      </c>
    </row>
    <row customHeight="1" ht="15" r="13">
      <c r="A13" s="18" t="s">
        <v>38</v>
      </c>
      <c r="B13" s="0" t="s">
        <v>39</v>
      </c>
      <c r="C13" s="23" t="inlineStr">
        <is>
          <t/>
        </is>
      </c>
      <c r="D13" s="20" t="str">
        <f>ROUND(7.0, 2)</f>
      </c>
      <c r="E13" s="20" t="str">
        <f>ROUND(7.0, 2)</f>
      </c>
      <c r="F13" s="20" t="str">
        <f>ROUND(10.7, 2)</f>
      </c>
      <c r="G13" s="20" t="str">
        <f>ROUND(19.6, 2)</f>
      </c>
      <c r="H13" s="20" t="str">
        <f>ROUND(7.0, 2)</f>
      </c>
      <c r="I13" s="20" t="str">
        <f>ROUND(14.5, 2)</f>
      </c>
      <c r="J13" s="20" t="str">
        <f>ROUND(15.7, 2)</f>
      </c>
      <c r="K13" s="20" t="str">
        <f>ROUND(14.0, 2)</f>
      </c>
      <c r="L13" s="20" t="str">
        <f>ROUND(23.6, 2)</f>
      </c>
      <c r="M13" s="20" t="str">
        <f>ROUND(13.0, 2)</f>
      </c>
      <c r="N13" s="20" t="str">
        <f>ROUND(18.55, 2)</f>
      </c>
      <c r="O13" s="20" t="str">
        <f>ROUND(5.9, 2)</f>
      </c>
    </row>
    <row customHeight="1" ht="15" r="14">
      <c r="A14" s="18" t="s">
        <v>40</v>
      </c>
      <c r="B14" s="0" t="s">
        <v>41</v>
      </c>
      <c r="C14" s="23" t="inlineStr">
        <is>
          <t/>
        </is>
      </c>
      <c r="D14" s="20" t="str">
        <f>ROUND(6.0, 2)</f>
      </c>
      <c r="E14" s="20" t="str">
        <f>ROUND(7.0, 2)</f>
      </c>
      <c r="F14" s="20" t="str">
        <f>ROUND(10.4, 2)</f>
      </c>
      <c r="G14" s="20" t="str">
        <f>ROUND(19.6, 2)</f>
      </c>
      <c r="H14" s="20" t="str">
        <f>ROUND(7.0, 2)</f>
      </c>
      <c r="I14" s="20" t="str">
        <f>ROUND(14.5, 2)</f>
      </c>
      <c r="J14" s="20" t="str">
        <f>ROUND(15.4, 2)</f>
      </c>
      <c r="K14" s="20" t="str">
        <f>ROUND(12.0, 2)</f>
      </c>
      <c r="L14" s="20" t="str">
        <f>ROUND(23.3, 2)</f>
      </c>
      <c r="M14" s="20" t="str">
        <f>ROUND(13.0, 2)</f>
      </c>
      <c r="N14" s="20" t="str">
        <f>ROUND(18.7, 2)</f>
      </c>
      <c r="O14" s="20" t="str">
        <f>ROUND(0.0, 2)</f>
      </c>
    </row>
    <row customHeight="1" ht="15" r="15">
      <c r="A15" s="18" t="s">
        <v>42</v>
      </c>
      <c r="B15" s="0" t="s">
        <v>43</v>
      </c>
      <c r="C15" s="23" t="inlineStr">
        <is>
          <t/>
        </is>
      </c>
      <c r="D15" s="20" t="str">
        <f>ROUND(4.0, 2)</f>
      </c>
      <c r="E15" s="20" t="str">
        <f>ROUND(7.0, 2)</f>
      </c>
      <c r="F15" s="20" t="str">
        <f>ROUND(10.7, 2)</f>
      </c>
      <c r="G15" s="20" t="str">
        <f>ROUND(19.9, 2)</f>
      </c>
      <c r="H15" s="20" t="str">
        <f>ROUND(6.0, 2)</f>
      </c>
      <c r="I15" s="20" t="str">
        <f>ROUND(14.7, 2)</f>
      </c>
      <c r="J15" s="20" t="str">
        <f>ROUND(15.8, 2)</f>
      </c>
      <c r="K15" s="20" t="str">
        <f>ROUND(13.0, 2)</f>
      </c>
      <c r="L15" s="20" t="str">
        <f>ROUND(23.8, 2)</f>
      </c>
      <c r="M15" s="20" t="str">
        <f>ROUND(10.0, 2)</f>
      </c>
      <c r="N15" s="20" t="str">
        <f>ROUND(18.4, 2)</f>
      </c>
      <c r="O15" s="20" t="str">
        <f>ROUND(5.8, 2)</f>
      </c>
    </row>
    <row customHeight="1" ht="15" r="16">
      <c r="A16" s="18" t="s">
        <v>44</v>
      </c>
      <c r="B16" s="0" t="s">
        <v>45</v>
      </c>
      <c r="C16" s="23" t="inlineStr">
        <is>
          <t/>
        </is>
      </c>
      <c r="D16" s="20" t="str">
        <f>ROUND(0.0, 2)</f>
      </c>
      <c r="E16" s="20" t="str">
        <f>ROUND(0.0, 2)</f>
      </c>
      <c r="F16" s="20" t="str">
        <f>ROUND(0.0, 2)</f>
      </c>
      <c r="G16" s="20" t="str">
        <f>ROUND(0.0, 2)</f>
      </c>
      <c r="H16" s="20" t="str">
        <f>ROUND(0.0, 2)</f>
      </c>
      <c r="I16" s="20" t="str">
        <f>ROUND(0.0, 2)</f>
      </c>
      <c r="J16" s="20" t="str">
        <f>ROUND(0.0, 2)</f>
      </c>
      <c r="K16" s="20" t="str">
        <f>ROUND(0.0, 2)</f>
      </c>
      <c r="L16" s="20" t="str">
        <f>ROUND(0.0, 2)</f>
      </c>
      <c r="M16" s="20" t="str">
        <f>ROUND(0.0, 2)</f>
      </c>
      <c r="N16" s="20" t="str">
        <f>ROUND(0.0, 2)</f>
      </c>
      <c r="O16" s="20" t="str">
        <f>ROUND(0.0, 2)</f>
      </c>
    </row>
    <row customHeight="1" ht="15" r="17">
      <c r="A17" s="18" t="s">
        <v>44</v>
      </c>
      <c r="B17" s="0" t="s">
        <v>45</v>
      </c>
      <c r="C17" s="23" t="n">
        <v>20624654</v>
      </c>
      <c r="D17" s="20" t="str">
        <f>ROUND(6.0, 2)</f>
      </c>
      <c r="E17" s="20" t="str">
        <f>ROUND(8.0, 2)</f>
      </c>
      <c r="F17" s="20" t="str">
        <f>ROUND(10.7, 2)</f>
      </c>
      <c r="G17" s="20" t="str">
        <f>ROUND(19.5, 2)</f>
      </c>
      <c r="H17" s="20" t="str">
        <f>ROUND(5.0, 2)</f>
      </c>
      <c r="I17" s="20" t="str">
        <f>ROUND(14.7, 2)</f>
      </c>
      <c r="J17" s="20" t="str">
        <f>ROUND(15.8, 2)</f>
      </c>
      <c r="K17" s="20" t="str">
        <f>ROUND(14.0, 2)</f>
      </c>
      <c r="L17" s="20" t="str">
        <f>ROUND(23.6, 2)</f>
      </c>
      <c r="M17" s="20" t="str">
        <f>ROUND(14.0, 2)</f>
      </c>
      <c r="N17" s="20" t="str">
        <f>ROUND(17.95, 2)</f>
      </c>
      <c r="O17" s="20" t="str">
        <f>ROUND(6.0, 2)</f>
      </c>
    </row>
    <row customHeight="1" ht="15" r="18">
      <c r="A18" s="18" t="s">
        <v>44</v>
      </c>
      <c r="B18" s="0" t="s">
        <v>45</v>
      </c>
      <c r="C18" s="23" t="inlineStr">
        <is>
          <t/>
        </is>
      </c>
      <c r="D18" s="20" t="str">
        <f>ROUND(0.0, 2)</f>
      </c>
      <c r="E18" s="20" t="str">
        <f>ROUND(0.0, 2)</f>
      </c>
      <c r="F18" s="20" t="str">
        <f>ROUND(0.0, 2)</f>
      </c>
      <c r="G18" s="20" t="str">
        <f>ROUND(0.0, 2)</f>
      </c>
      <c r="H18" s="20" t="str">
        <f>ROUND(0.0, 2)</f>
      </c>
      <c r="I18" s="20" t="str">
        <f>ROUND(0.0, 2)</f>
      </c>
      <c r="J18" s="20" t="str">
        <f>ROUND(0.0, 2)</f>
      </c>
      <c r="K18" s="20" t="str">
        <f>ROUND(0.0, 2)</f>
      </c>
      <c r="L18" s="20" t="str">
        <f>ROUND(0.0, 2)</f>
      </c>
      <c r="M18" s="20" t="str">
        <f>ROUND(0.0, 2)</f>
      </c>
      <c r="N18" s="20" t="str">
        <f>ROUND(0.0, 2)</f>
      </c>
      <c r="O18" s="20" t="str">
        <f>ROUND(0.0, 2)</f>
      </c>
    </row>
    <row customHeight="1" ht="15" r="19">
      <c r="A19" s="18" t="s">
        <v>46</v>
      </c>
      <c r="B19" s="0" t="s">
        <v>47</v>
      </c>
      <c r="C19" s="23" t="inlineStr">
        <is>
          <t/>
        </is>
      </c>
      <c r="D19" s="20" t="str">
        <f>ROUND(6.0, 2)</f>
      </c>
      <c r="E19" s="20" t="str">
        <f>ROUND(8.0, 2)</f>
      </c>
      <c r="F19" s="20" t="str">
        <f>ROUND(10.8, 2)</f>
      </c>
      <c r="G19" s="20" t="str">
        <f>ROUND(19.6, 2)</f>
      </c>
      <c r="H19" s="20" t="str">
        <f>ROUND(8.0, 2)</f>
      </c>
      <c r="I19" s="20" t="str">
        <f>ROUND(14.8, 2)</f>
      </c>
      <c r="J19" s="20" t="str">
        <f>ROUND(15.4, 2)</f>
      </c>
      <c r="K19" s="20" t="str">
        <f>ROUND(14.0, 2)</f>
      </c>
      <c r="L19" s="20" t="str">
        <f>ROUND(24.0, 2)</f>
      </c>
      <c r="M19" s="20" t="str">
        <f>ROUND(14.0, 2)</f>
      </c>
      <c r="N19" s="20" t="str">
        <f>ROUND(18.7, 2)</f>
      </c>
      <c r="O19" s="20" t="str">
        <f>ROUND(6.0, 2)</f>
      </c>
    </row>
    <row customHeight="1" ht="15" r="20">
      <c r="A20" s="18" t="s">
        <v>48</v>
      </c>
      <c r="B20" s="0" t="s">
        <v>49</v>
      </c>
      <c r="C20" s="23" t="inlineStr">
        <is>
          <t/>
        </is>
      </c>
      <c r="D20" s="20" t="str">
        <f>ROUND(7.0, 2)</f>
      </c>
      <c r="E20" s="20" t="str">
        <f>ROUND(10.0, 2)</f>
      </c>
      <c r="F20" s="20" t="str">
        <f>ROUND(10.6, 2)</f>
      </c>
      <c r="G20" s="20" t="str">
        <f>ROUND(19.3, 2)</f>
      </c>
      <c r="H20" s="20" t="str">
        <f>ROUND(5.0, 2)</f>
      </c>
      <c r="I20" s="20" t="str">
        <f>ROUND(14.5, 2)</f>
      </c>
      <c r="J20" s="20" t="str">
        <f>ROUND(15.6, 2)</f>
      </c>
      <c r="K20" s="20" t="str">
        <f>ROUND(15.0, 2)</f>
      </c>
      <c r="L20" s="20" t="str">
        <f>ROUND(23.4, 2)</f>
      </c>
      <c r="M20" s="20" t="str">
        <f>ROUND(14.0, 2)</f>
      </c>
      <c r="N20" s="20" t="str">
        <f>ROUND(18.1, 2)</f>
      </c>
      <c r="O20" s="20" t="str">
        <f>ROUND(6.0, 2)</f>
      </c>
    </row>
    <row customHeight="1" ht="15" r="21">
      <c r="A21" s="18" t="s">
        <v>50</v>
      </c>
      <c r="B21" s="0" t="s">
        <v>51</v>
      </c>
      <c r="C21" s="23" t="n">
        <v>20589448</v>
      </c>
      <c r="D21" s="20" t="str">
        <f>ROUND(6.0, 2)</f>
      </c>
      <c r="E21" s="20" t="str">
        <f>ROUND(8.0, 2)</f>
      </c>
      <c r="F21" s="20" t="str">
        <f>ROUND(9.81, 2)</f>
      </c>
      <c r="G21" s="20" t="str">
        <f>ROUND(0.0, 2)</f>
      </c>
      <c r="H21" s="20" t="str">
        <f>ROUND(4.0, 2)</f>
      </c>
      <c r="I21" s="20" t="str">
        <f>ROUND(13.9, 2)</f>
      </c>
      <c r="J21" s="20" t="str">
        <f>ROUND(13.68, 2)</f>
      </c>
      <c r="K21" s="20" t="str">
        <f>ROUND(10.0, 2)</f>
      </c>
      <c r="L21" s="20" t="str">
        <f>ROUND(23.7, 2)</f>
      </c>
      <c r="M21" s="20" t="str">
        <f>ROUND(9.0, 2)</f>
      </c>
      <c r="N21" s="20" t="str">
        <f>ROUND(17.915, 2)</f>
      </c>
      <c r="O21" s="20" t="str">
        <f>ROUND(5.6, 2)</f>
      </c>
    </row>
    <row customHeight="1" ht="15" r="22">
      <c r="A22" s="18" t="s">
        <v>52</v>
      </c>
      <c r="B22" s="0" t="s">
        <v>53</v>
      </c>
      <c r="C22" s="23" t="inlineStr">
        <is>
          <t/>
        </is>
      </c>
      <c r="D22" s="20" t="str">
        <f>ROUND(6.0, 2)</f>
      </c>
      <c r="E22" s="20" t="str">
        <f>ROUND(0.0, 2)</f>
      </c>
      <c r="F22" s="20" t="str">
        <f>ROUND(0.0, 2)</f>
      </c>
      <c r="G22" s="20" t="str">
        <f>ROUND(19.8, 2)</f>
      </c>
      <c r="H22" s="20" t="str">
        <f>ROUND(4.0, 2)</f>
      </c>
      <c r="I22" s="20" t="str">
        <f>ROUND(14.7, 2)</f>
      </c>
      <c r="J22" s="20" t="str">
        <f>ROUND(15.8, 2)</f>
      </c>
      <c r="K22" s="20" t="str">
        <f>ROUND(13.0, 2)</f>
      </c>
      <c r="L22" s="20" t="str">
        <f>ROUND(23.7, 2)</f>
      </c>
      <c r="M22" s="20" t="str">
        <f>ROUND(14.0, 2)</f>
      </c>
      <c r="N22" s="20" t="str">
        <f>ROUND(18.55, 2)</f>
      </c>
      <c r="O22" s="20" t="str">
        <f>ROUND(5.9, 2)</f>
      </c>
    </row>
    <row customHeight="1" ht="15" r="23">
      <c r="A23" s="18" t="s">
        <v>54</v>
      </c>
      <c r="B23" s="0" t="s">
        <v>55</v>
      </c>
      <c r="C23" s="23" t="n">
        <v>20554069</v>
      </c>
      <c r="D23" s="20" t="str">
        <f>ROUND(5.4, 2)</f>
      </c>
      <c r="E23" s="20" t="str">
        <f>ROUND(6.0, 2)</f>
      </c>
      <c r="F23" s="20" t="str">
        <f>ROUND(10.7, 2)</f>
      </c>
      <c r="G23" s="20" t="str">
        <f>ROUND(19.4, 2)</f>
      </c>
      <c r="H23" s="20" t="str">
        <f>ROUND(6.0, 2)</f>
      </c>
      <c r="I23" s="20" t="str">
        <f>ROUND(14.7, 2)</f>
      </c>
      <c r="J23" s="20" t="str">
        <f>ROUND(14.13, 2)</f>
      </c>
      <c r="K23" s="20" t="str">
        <f>ROUND(14.0, 2)</f>
      </c>
      <c r="L23" s="20" t="str">
        <f>ROUND(23.8, 2)</f>
      </c>
      <c r="M23" s="20" t="str">
        <f>ROUND(12.0, 2)</f>
      </c>
      <c r="N23" s="20" t="str">
        <f>ROUND(18.1, 2)</f>
      </c>
      <c r="O23" s="20" t="str">
        <f>ROUND(5.9, 2)</f>
      </c>
    </row>
    <row customHeight="1" ht="15" r="24">
      <c r="A24" s="18" t="s">
        <v>56</v>
      </c>
      <c r="B24" s="0" t="s">
        <v>57</v>
      </c>
      <c r="C24" s="23" t="inlineStr">
        <is>
          <t/>
        </is>
      </c>
      <c r="D24" s="20" t="str">
        <f>ROUND(6.3, 2)</f>
      </c>
      <c r="E24" s="20" t="str">
        <f>ROUND(9.0, 2)</f>
      </c>
      <c r="F24" s="20" t="str">
        <f>ROUND(10.6, 2)</f>
      </c>
      <c r="G24" s="20" t="str">
        <f>ROUND(19.0, 2)</f>
      </c>
      <c r="H24" s="20" t="str">
        <f>ROUND(6.0, 2)</f>
      </c>
      <c r="I24" s="20" t="str">
        <f>ROUND(14.1, 2)</f>
      </c>
      <c r="J24" s="20" t="str">
        <f>ROUND(15.0, 2)</f>
      </c>
      <c r="K24" s="20" t="str">
        <f>ROUND(13.0, 2)</f>
      </c>
      <c r="L24" s="20" t="str">
        <f>ROUND(23.0, 2)</f>
      </c>
      <c r="M24" s="20" t="str">
        <f>ROUND(13.0, 2)</f>
      </c>
      <c r="N24" s="20" t="str">
        <f>ROUND(17.65, 2)</f>
      </c>
      <c r="O24" s="20" t="str">
        <f>ROUND(6.0, 2)</f>
      </c>
    </row>
    <row customHeight="1" ht="15" r="25">
      <c r="A25" s="18" t="s">
        <v>58</v>
      </c>
      <c r="B25" s="0" t="s">
        <v>59</v>
      </c>
      <c r="C25" s="23" t="inlineStr">
        <is>
          <t/>
        </is>
      </c>
      <c r="D25" s="20" t="str">
        <f>ROUND(6.3, 2)</f>
      </c>
      <c r="E25" s="20" t="str">
        <f>ROUND(7.0, 2)</f>
      </c>
      <c r="F25" s="20" t="str">
        <f>ROUND(9.45, 2)</f>
      </c>
      <c r="G25" s="20" t="str">
        <f>ROUND(19.8, 2)</f>
      </c>
      <c r="H25" s="20" t="str">
        <f>ROUND(4.0, 2)</f>
      </c>
      <c r="I25" s="20" t="str">
        <f>ROUND(14.51, 2)</f>
      </c>
      <c r="J25" s="20" t="str">
        <f>ROUND(14.13, 2)</f>
      </c>
      <c r="K25" s="20" t="str">
        <f>ROUND(11.0, 2)</f>
      </c>
      <c r="L25" s="20" t="str">
        <f>ROUND(23.5, 2)</f>
      </c>
      <c r="M25" s="20" t="str">
        <f>ROUND(15.0, 2)</f>
      </c>
      <c r="N25" s="20" t="str">
        <f>ROUND(17.765, 2)</f>
      </c>
      <c r="O25" s="20" t="str">
        <f>ROUND(5.31, 2)</f>
      </c>
    </row>
    <row customHeight="1" ht="15" r="26">
      <c r="A26" s="18" t="s">
        <v>60</v>
      </c>
      <c r="B26" s="0" t="s">
        <v>61</v>
      </c>
      <c r="C26" s="23" t="n">
        <v>20610517</v>
      </c>
      <c r="D26" s="20" t="str">
        <f>ROUND(7.0, 2)</f>
      </c>
      <c r="E26" s="20" t="str">
        <f>ROUND(10.0, 2)</f>
      </c>
      <c r="F26" s="20" t="str">
        <f>ROUND(11.0, 2)</f>
      </c>
      <c r="G26" s="20" t="str">
        <f>ROUND(19.9, 2)</f>
      </c>
      <c r="H26" s="20" t="str">
        <f>ROUND(6.0, 2)</f>
      </c>
      <c r="I26" s="20" t="str">
        <f>ROUND(14.9, 2)</f>
      </c>
      <c r="J26" s="20" t="str">
        <f>ROUND(15.8, 2)</f>
      </c>
      <c r="K26" s="20" t="str">
        <f>ROUND(15.0, 2)</f>
      </c>
      <c r="L26" s="20" t="str">
        <f>ROUND(23.4, 2)</f>
      </c>
      <c r="M26" s="20" t="str">
        <f>ROUND(12.0, 2)</f>
      </c>
      <c r="N26" s="20" t="str">
        <f>ROUND(18.85, 2)</f>
      </c>
      <c r="O26" s="20" t="str">
        <f>ROUND(5.22, 2)</f>
      </c>
    </row>
    <row customHeight="1" ht="15" r="27">
      <c r="A27" s="18" t="s">
        <v>62</v>
      </c>
      <c r="B27" s="0" t="s">
        <v>63</v>
      </c>
      <c r="C27" s="23" t="inlineStr">
        <is>
          <t/>
        </is>
      </c>
      <c r="D27" s="20" t="str">
        <f>ROUND(7.0, 2)</f>
      </c>
      <c r="E27" s="20" t="str">
        <f>ROUND(7.0, 2)</f>
      </c>
      <c r="F27" s="20" t="str">
        <f>ROUND(10.6, 2)</f>
      </c>
      <c r="G27" s="20" t="str">
        <f>ROUND(19.7, 2)</f>
      </c>
      <c r="H27" s="20" t="str">
        <f>ROUND(4.0, 2)</f>
      </c>
      <c r="I27" s="20" t="str">
        <f>ROUND(14.5, 2)</f>
      </c>
      <c r="J27" s="20" t="str">
        <f>ROUND(15.8, 2)</f>
      </c>
      <c r="K27" s="20" t="str">
        <f>ROUND(15.0, 2)</f>
      </c>
      <c r="L27" s="20" t="str">
        <f>ROUND(23.5, 2)</f>
      </c>
      <c r="M27" s="20" t="str">
        <f>ROUND(12.0, 2)</f>
      </c>
      <c r="N27" s="20" t="str">
        <f>ROUND(18.55, 2)</f>
      </c>
      <c r="O27" s="20" t="str">
        <f>ROUND(6.0, 2)</f>
      </c>
    </row>
    <row customHeight="1" ht="15" r="28">
      <c r="A28" s="18" t="s">
        <v>64</v>
      </c>
      <c r="B28" s="0" t="s">
        <v>65</v>
      </c>
      <c r="C28" s="23" t="inlineStr">
        <is>
          <t/>
        </is>
      </c>
      <c r="D28" s="20" t="str">
        <f>ROUND(6.3, 2)</f>
      </c>
      <c r="E28" s="20" t="str">
        <f>ROUND(0.0, 2)</f>
      </c>
      <c r="F28" s="20" t="str">
        <f>ROUND(0.0, 2)</f>
      </c>
      <c r="G28" s="20" t="str">
        <f>ROUND(0.0, 2)</f>
      </c>
      <c r="H28" s="20" t="str">
        <f>ROUND(5.0, 2)</f>
      </c>
      <c r="I28" s="20" t="str">
        <f>ROUND(14.6, 2)</f>
      </c>
      <c r="J28" s="20" t="str">
        <f>ROUND(15.3, 2)</f>
      </c>
      <c r="K28" s="20" t="str">
        <f>ROUND(13.0, 2)</f>
      </c>
      <c r="L28" s="20" t="str">
        <f>ROUND(20.88, 2)</f>
      </c>
      <c r="M28" s="20" t="str">
        <f>ROUND(16.0, 2)</f>
      </c>
      <c r="N28" s="20" t="str">
        <f>ROUND(17.5, 2)</f>
      </c>
      <c r="O28" s="20" t="str">
        <f>ROUND(6.0, 2)</f>
      </c>
    </row>
    <row customHeight="1" ht="15" r="29">
      <c r="A29" s="18" t="s">
        <v>66</v>
      </c>
      <c r="B29" s="0" t="s">
        <v>67</v>
      </c>
      <c r="C29" s="23" t="inlineStr">
        <is>
          <t/>
        </is>
      </c>
      <c r="D29" s="20" t="str">
        <f>ROUND(7.0, 2)</f>
      </c>
      <c r="E29" s="20" t="str">
        <f>ROUND(9.0, 2)</f>
      </c>
      <c r="F29" s="20" t="str">
        <f>ROUND(10.4, 2)</f>
      </c>
      <c r="G29" s="20" t="str">
        <f>ROUND(19.5, 2)</f>
      </c>
      <c r="H29" s="20" t="str">
        <f>ROUND(7.0, 2)</f>
      </c>
      <c r="I29" s="20" t="str">
        <f>ROUND(14.4, 2)</f>
      </c>
      <c r="J29" s="20" t="str">
        <f>ROUND(15.8, 2)</f>
      </c>
      <c r="K29" s="20" t="str">
        <f>ROUND(14.0, 2)</f>
      </c>
      <c r="L29" s="20" t="str">
        <f>ROUND(21.24, 2)</f>
      </c>
      <c r="M29" s="20" t="str">
        <f>ROUND(14.0, 2)</f>
      </c>
      <c r="N29" s="20" t="str">
        <f>ROUND(18.7, 2)</f>
      </c>
      <c r="O29" s="20" t="str">
        <f>ROUND(5.9, 2)</f>
      </c>
    </row>
    <row customHeight="1" ht="15" r="30">
      <c r="A30" s="28" t="s">
        <v>68</v>
      </c>
      <c r="B30" s="29" t="inlineStr">
        <is>
          <t/>
        </is>
      </c>
      <c r="C30" s="30" t="inlineStr">
        <is>
          <t/>
        </is>
      </c>
      <c r="D30" s="33" t="str">
        <f>IFERROR(AVERAGE(D11:D29),"")</f>
      </c>
      <c r="E30" s="33" t="str">
        <f>IFERROR(AVERAGE(E11:E29),"")</f>
      </c>
      <c r="F30" s="33" t="str">
        <f>IFERROR(AVERAGE(F11:F29),"")</f>
      </c>
      <c r="G30" s="33" t="str">
        <f>IFERROR(AVERAGE(G11:G29),"")</f>
      </c>
      <c r="H30" s="33" t="str">
        <f>IFERROR(AVERAGE(H11:H29),"")</f>
      </c>
      <c r="I30" s="33" t="str">
        <f>IFERROR(AVERAGE(I11:I29),"")</f>
      </c>
      <c r="J30" s="33" t="str">
        <f>IFERROR(AVERAGE(J11:J29),"")</f>
      </c>
      <c r="K30" s="33" t="str">
        <f>IFERROR(AVERAGE(K11:K29),"")</f>
      </c>
      <c r="L30" s="33" t="str">
        <f>IFERROR(AVERAGE(L11:L29),"")</f>
      </c>
      <c r="M30" s="33" t="str">
        <f>IFERROR(AVERAGE(M11:M29),"")</f>
      </c>
      <c r="N30" s="33" t="str">
        <f>IFERROR(AVERAGE(N11:N29),"")</f>
      </c>
      <c r="O30" s="33" t="str">
        <f>IFERROR(AVERAGE(O11:O29),"")</f>
      </c>
    </row>
    <row customHeight="1" ht="15" r="31">
      <c r="A31" s="47" t="s">
        <v>69</v>
      </c>
      <c r="B31" s="48" t="inlineStr">
        <is>
          <t/>
        </is>
      </c>
      <c r="C31" s="49" t="inlineStr">
        <is>
          <t/>
        </is>
      </c>
      <c r="D31" s="32" t="str">
        <f>IFERROR(MIN(D11:D29),"")</f>
      </c>
      <c r="E31" s="32" t="str">
        <f>IFERROR(MIN(E11:E29),"")</f>
      </c>
      <c r="F31" s="32" t="str">
        <f>IFERROR(MIN(F11:F29),"")</f>
      </c>
      <c r="G31" s="32" t="str">
        <f>IFERROR(MIN(G11:G29),"")</f>
      </c>
      <c r="H31" s="32" t="str">
        <f>IFERROR(MIN(H11:H29),"")</f>
      </c>
      <c r="I31" s="32" t="str">
        <f>IFERROR(MIN(I11:I29),"")</f>
      </c>
      <c r="J31" s="32" t="str">
        <f>IFERROR(MIN(J11:J29),"")</f>
      </c>
      <c r="K31" s="32" t="str">
        <f>IFERROR(MIN(K11:K29),"")</f>
      </c>
      <c r="L31" s="32" t="str">
        <f>IFERROR(MIN(L11:L29),"")</f>
      </c>
      <c r="M31" s="32" t="str">
        <f>IFERROR(MIN(M11:M29),"")</f>
      </c>
      <c r="N31" s="32" t="str">
        <f>IFERROR(MIN(N11:N29),"")</f>
      </c>
      <c r="O31" s="32" t="str">
        <f>IFERROR(MIN(O11:O29),"")</f>
      </c>
    </row>
    <row customHeight="1" ht="15" r="32">
      <c r="A32" s="47" t="s">
        <v>70</v>
      </c>
      <c r="B32" s="48" t="inlineStr">
        <is>
          <t/>
        </is>
      </c>
      <c r="C32" s="49" t="inlineStr">
        <is>
          <t/>
        </is>
      </c>
      <c r="D32" s="32" t="str">
        <f>IFERROR(MAX(D11:D29),"")</f>
      </c>
      <c r="E32" s="32" t="str">
        <f>IFERROR(MAX(E11:E29),"")</f>
      </c>
      <c r="F32" s="32" t="str">
        <f>IFERROR(MAX(F11:F29),"")</f>
      </c>
      <c r="G32" s="32" t="str">
        <f>IFERROR(MAX(G11:G29),"")</f>
      </c>
      <c r="H32" s="32" t="str">
        <f>IFERROR(MAX(H11:H29),"")</f>
      </c>
      <c r="I32" s="32" t="str">
        <f>IFERROR(MAX(I11:I29),"")</f>
      </c>
      <c r="J32" s="32" t="str">
        <f>IFERROR(MAX(J11:J29),"")</f>
      </c>
      <c r="K32" s="32" t="str">
        <f>IFERROR(MAX(K11:K29),"")</f>
      </c>
      <c r="L32" s="32" t="str">
        <f>IFERROR(MAX(L11:L29),"")</f>
      </c>
      <c r="M32" s="32" t="str">
        <f>IFERROR(MAX(M11:M29),"")</f>
      </c>
      <c r="N32" s="32" t="str">
        <f>IFERROR(MAX(N11:N29),"")</f>
      </c>
      <c r="O32" s="32" t="str">
        <f>IFERROR(MAX(O11:O29),"")</f>
      </c>
    </row>
    <row customHeight="1" ht="15" r="33">
      <c r="A33" s="43" t="s">
        <v>73</v>
      </c>
      <c r="B33" s="45" t="inlineStr">
        <is>
          <t/>
        </is>
      </c>
      <c r="C33" s="46" t="inlineStr">
        <is>
          <t/>
        </is>
      </c>
      <c r="D33" s="44" t="n">
        <v>7.0</v>
      </c>
      <c r="E33" s="44" t="n">
        <v>10.0</v>
      </c>
      <c r="F33" s="44" t="n">
        <v>12.0</v>
      </c>
      <c r="G33" s="44" t="n">
        <v>21.0</v>
      </c>
      <c r="H33" s="44" t="n">
        <v>11.0</v>
      </c>
      <c r="I33" s="44" t="n">
        <v>15.0</v>
      </c>
      <c r="J33" s="44" t="n">
        <v>16.0</v>
      </c>
      <c r="K33" s="44" t="n">
        <v>16.0</v>
      </c>
      <c r="L33" s="44" t="n">
        <v>24.0</v>
      </c>
      <c r="M33" s="44" t="n">
        <v>16.0</v>
      </c>
      <c r="N33" s="44" t="n">
        <v>19.0</v>
      </c>
      <c r="O33" s="44" t="n">
        <v>6.0</v>
      </c>
    </row>
    <row customHeight="1" ht="15" r="34"/>
    <row customHeight="1" ht="15" r="35"/>
    <row customHeight="1" ht="15" r="36"/>
    <row customHeight="1" ht="15" r="37"/>
    <row customHeight="1" ht="15" r="38"/>
    <row customHeight="1" ht="15" r="39">
      <c r="A39" s="50" t="s">
        <v>71</v>
      </c>
      <c r="B39" s="50" t="inlineStr">
        <is>
          <t/>
        </is>
      </c>
      <c r="C39" s="50" t="inlineStr">
        <is>
          <t/>
        </is>
      </c>
      <c r="D39" s="50" t="inlineStr">
        <is>
          <t/>
        </is>
      </c>
      <c r="E39" s="50" t="inlineStr">
        <is>
          <t/>
        </is>
      </c>
      <c r="F39" s="50" t="inlineStr">
        <is>
          <t/>
        </is>
      </c>
      <c r="G39" s="50" t="inlineStr">
        <is>
          <t/>
        </is>
      </c>
      <c r="H39" s="50" t="inlineStr">
        <is>
          <t/>
        </is>
      </c>
      <c r="I39" s="50" t="inlineStr">
        <is>
          <t/>
        </is>
      </c>
      <c r="J39" s="50" t="inlineStr">
        <is>
          <t/>
        </is>
      </c>
      <c r="K39" s="50" t="inlineStr">
        <is>
          <t/>
        </is>
      </c>
      <c r="L39" s="50" t="inlineStr">
        <is>
          <t/>
        </is>
      </c>
      <c r="M39" s="50" t="inlineStr">
        <is>
          <t/>
        </is>
      </c>
      <c r="N39" s="50" t="inlineStr">
        <is>
          <t/>
        </is>
      </c>
      <c r="O39" s="50" t="inlineStr">
        <is>
          <t/>
        </is>
      </c>
    </row>
    <row customHeight="1" ht="15" r="40">
      <c r="A40" s="51" t="inlineStr">
        <is>
          <t/>
        </is>
      </c>
      <c r="B40" s="51" t="inlineStr">
        <is>
          <t/>
        </is>
      </c>
      <c r="C40" s="51" t="inlineStr">
        <is>
          <t/>
        </is>
      </c>
      <c r="D40" s="51" t="inlineStr">
        <is>
          <t/>
        </is>
      </c>
      <c r="E40" s="51" t="inlineStr">
        <is>
          <t/>
        </is>
      </c>
      <c r="F40" s="51" t="inlineStr">
        <is>
          <t/>
        </is>
      </c>
      <c r="G40" s="51" t="inlineStr">
        <is>
          <t/>
        </is>
      </c>
      <c r="H40" s="51" t="inlineStr">
        <is>
          <t/>
        </is>
      </c>
      <c r="I40" s="51" t="inlineStr">
        <is>
          <t/>
        </is>
      </c>
      <c r="J40" s="51" t="inlineStr">
        <is>
          <t/>
        </is>
      </c>
      <c r="K40" s="51" t="inlineStr">
        <is>
          <t/>
        </is>
      </c>
      <c r="L40" s="51" t="inlineStr">
        <is>
          <t/>
        </is>
      </c>
      <c r="M40" s="51" t="inlineStr">
        <is>
          <t/>
        </is>
      </c>
      <c r="N40" s="51" t="inlineStr">
        <is>
          <t/>
        </is>
      </c>
      <c r="O40" s="51" t="inlineStr">
        <is>
          <t/>
        </is>
      </c>
    </row>
  </sheetData>
  <sheetCalcPr fullCalcOnLoad="1"/>
  <mergeCells count="16"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M9:M10"/>
    <mergeCell ref="N9:N10"/>
    <mergeCell ref="O9:O10"/>
    <mergeCell ref="A30:C30"/>
    <mergeCell ref="A31:C31"/>
    <mergeCell ref="A32:C32"/>
    <mergeCell ref="A33:C33"/>
  </mergeCells>
  <printOptions verticalCentered="0" horizontalCentered="0" headings="0" gridLines="0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2021-04-12T20:33:14Z</dcterms:created>
  <cp:revision>0</cp:revision>
</cp:coreProperties>
</file>