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<sst xmlns="http://schemas.openxmlformats.org/spreadsheetml/2006/main" count="116" uniqueCount="71">
  <si>
    <t xml:space="preserve">First name</t>
  </si>
  <si>
    <t xml:space="preserve">Surname</t>
  </si>
  <si>
    <t xml:space="preserve">Email address</t>
  </si>
  <si>
    <t xml:space="preserve">Homework 1</t>
  </si>
  <si>
    <t xml:space="preserve">Homework 2</t>
  </si>
  <si>
    <t xml:space="preserve">Homework 3</t>
  </si>
  <si>
    <t xml:space="preserve">Homework 4</t>
  </si>
  <si>
    <t xml:space="preserve">Homework 5</t>
  </si>
  <si>
    <t xml:space="preserve">Midterm 1</t>
  </si>
  <si>
    <t xml:space="preserve">Homework 6</t>
  </si>
  <si>
    <t xml:space="preserve">Final Project Proposal</t>
  </si>
  <si>
    <t xml:space="preserve">Homework 7</t>
  </si>
  <si>
    <t xml:space="preserve">Midterm 2</t>
  </si>
  <si>
    <t xml:space="preserve">Final Presentation</t>
  </si>
  <si>
    <t xml:space="preserve">Raw Final Grade</t>
  </si>
  <si>
    <t xml:space="preserve">w/ Curve</t>
  </si>
  <si>
    <t xml:space="preserve">Letter</t>
  </si>
  <si>
    <t xml:space="preserve">Susana</t>
  </si>
  <si>
    <t xml:space="preserve">Jaramillo</t>
  </si>
  <si>
    <t xml:space="preserve">sjaramil@poets.whittier.edu</t>
  </si>
  <si>
    <t xml:space="preserve">A+</t>
  </si>
  <si>
    <t xml:space="preserve">Faith</t>
  </si>
  <si>
    <t xml:space="preserve">Zavala</t>
  </si>
  <si>
    <t xml:space="preserve">fzavala@poets.whittier.edu</t>
  </si>
  <si>
    <t xml:space="preserve">D+</t>
  </si>
  <si>
    <t xml:space="preserve">Jackie</t>
  </si>
  <si>
    <t xml:space="preserve">Torres</t>
  </si>
  <si>
    <t xml:space="preserve">jtorre10@poets.whittier.edu</t>
  </si>
  <si>
    <t xml:space="preserve">B</t>
  </si>
  <si>
    <t xml:space="preserve">Mursalle</t>
  </si>
  <si>
    <t xml:space="preserve">Khwajazada</t>
  </si>
  <si>
    <t xml:space="preserve">mkhwajaz@poets.whittier.edu</t>
  </si>
  <si>
    <t xml:space="preserve">Casandra</t>
  </si>
  <si>
    <t xml:space="preserve">Avila</t>
  </si>
  <si>
    <t xml:space="preserve">cavila@poets.whittier.edu</t>
  </si>
  <si>
    <t xml:space="preserve">Ian</t>
  </si>
  <si>
    <t xml:space="preserve">Ranches</t>
  </si>
  <si>
    <t xml:space="preserve">iranches@poets.whittier.edu</t>
  </si>
  <si>
    <t xml:space="preserve">A</t>
  </si>
  <si>
    <t xml:space="preserve">Ignacio</t>
  </si>
  <si>
    <t xml:space="preserve">Bettinelli</t>
  </si>
  <si>
    <t xml:space="preserve">ibettine@poets.whittier.edu</t>
  </si>
  <si>
    <t xml:space="preserve">Maci</t>
  </si>
  <si>
    <t xml:space="preserve">Davis</t>
  </si>
  <si>
    <t xml:space="preserve">mdavis5@poets.whittier.edu</t>
  </si>
  <si>
    <t xml:space="preserve">A-</t>
  </si>
  <si>
    <t xml:space="preserve">Michael</t>
  </si>
  <si>
    <t xml:space="preserve">Lopez</t>
  </si>
  <si>
    <t xml:space="preserve">mlopez11@poets.whittier.edu</t>
  </si>
  <si>
    <t xml:space="preserve">Haley</t>
  </si>
  <si>
    <t xml:space="preserve">Kivett</t>
  </si>
  <si>
    <t xml:space="preserve">hkivett@poets.whittier.edu</t>
  </si>
  <si>
    <t xml:space="preserve">Diala</t>
  </si>
  <si>
    <t xml:space="preserve">Diyab</t>
  </si>
  <si>
    <t xml:space="preserve">ddiyab@poets.whittier.edu</t>
  </si>
  <si>
    <t xml:space="preserve">Annakaren</t>
  </si>
  <si>
    <t xml:space="preserve">Gonzalez</t>
  </si>
  <si>
    <t xml:space="preserve">agonza32@poets.whittier.edu</t>
  </si>
  <si>
    <t xml:space="preserve">Keitaro</t>
  </si>
  <si>
    <t xml:space="preserve">Saito</t>
  </si>
  <si>
    <t xml:space="preserve">ksaito@poets.whittier.edu</t>
  </si>
  <si>
    <t xml:space="preserve">Owen</t>
  </si>
  <si>
    <t xml:space="preserve">Moore</t>
  </si>
  <si>
    <t xml:space="preserve">omoore@poets.whittier.edu</t>
  </si>
  <si>
    <t xml:space="preserve">Riana</t>
  </si>
  <si>
    <t xml:space="preserve">Barrett</t>
  </si>
  <si>
    <t xml:space="preserve">rbarret2@poets.whittier.edu</t>
  </si>
  <si>
    <t xml:space="preserve">B+</t>
  </si>
  <si>
    <t xml:space="preserve">Kayla</t>
  </si>
  <si>
    <t xml:space="preserve">Pham</t>
  </si>
  <si>
    <t xml:space="preserve">kpham2@poets.whittier.edu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</si>
</sst>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9"/>
  <sheetViews>
    <sheetView showFormulas="false" showGridLines="true" showRowColHeaders="true" showZeros="true" rightToLeft="false" tabSelected="true" showOutlineSymbols="true" defaultGridColor="true" view="normal" topLeftCell="P1" colorId="64" zoomScale="83" zoomScaleNormal="83" zoomScalePageLayoutView="100" workbookViewId="0">
      <selection pane="topLeft" activeCell="T1" activeCellId="0" sqref="T1:V19"/>
    </sheetView>
  </sheetViews>
  <sheetFormatPr defaultColWidth="8.50390625" defaultRowHeight="17.35" zeroHeight="false" outlineLevelRow="0" outlineLevelCol="0"/>
  <cols>
    <col collapsed="false" customWidth="true" hidden="false" outlineLevel="0" max="1" min="1" style="1" width="11.8"/>
    <col collapsed="false" customWidth="true" hidden="false" outlineLevel="0" max="2" min="2" style="1" width="13.11"/>
    <col collapsed="false" customWidth="false" hidden="false" outlineLevel="0" max="4" min="3" style="1" width="8.5"/>
    <col collapsed="false" customWidth="true" hidden="false" outlineLevel="0" max="5" min="5" style="1" width="14.21"/>
    <col collapsed="false" customWidth="true" hidden="false" outlineLevel="0" max="6" min="6" style="1" width="12.91"/>
    <col collapsed="false" customWidth="true" hidden="false" outlineLevel="0" max="7" min="7" style="1" width="13.11"/>
    <col collapsed="false" customWidth="true" hidden="false" outlineLevel="0" max="8" min="8" style="1" width="12.91"/>
    <col collapsed="false" customWidth="true" hidden="false" outlineLevel="0" max="9" min="9" style="1" width="13.21"/>
    <col collapsed="false" customWidth="true" hidden="false" outlineLevel="0" max="10" min="10" style="1" width="13.11"/>
    <col collapsed="false" customWidth="true" hidden="false" outlineLevel="0" max="11" min="11" style="1" width="10.49"/>
    <col collapsed="false" customWidth="true" hidden="false" outlineLevel="0" max="12" min="12" style="1" width="13.71"/>
    <col collapsed="false" customWidth="true" hidden="false" outlineLevel="0" max="13" min="13" style="1" width="20.66"/>
    <col collapsed="false" customWidth="true" hidden="false" outlineLevel="0" max="14" min="14" style="1" width="12.8"/>
    <col collapsed="false" customWidth="true" hidden="false" outlineLevel="0" max="15" min="15" style="1" width="11.39"/>
    <col collapsed="false" customWidth="true" hidden="false" outlineLevel="0" max="16" min="16" style="1" width="20.29"/>
    <col collapsed="false" customWidth="true" hidden="false" outlineLevel="0" max="17" min="17" style="1" width="17.56"/>
    <col collapsed="false" customWidth="true" hidden="false" outlineLevel="0" max="18" min="18" style="1" width="16.28"/>
    <col collapsed="false" customWidth="true" hidden="false" outlineLevel="0" max="19" min="19" style="1" width="9.84"/>
    <col collapsed="false" customWidth="true" hidden="false" outlineLevel="0" max="20" min="20" style="1" width="7.04"/>
    <col collapsed="false" customWidth="true" hidden="false" outlineLevel="0" max="21" min="21" style="1" width="11.8"/>
    <col collapsed="false" customWidth="true" hidden="false" outlineLevel="0" max="22" min="22" style="1" width="13.11"/>
    <col collapsed="false" customWidth="false" hidden="false" outlineLevel="0" max="1024" min="23" style="1" width="8.5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T1" s="2"/>
      <c r="U1" s="2" t="s">
        <v>0</v>
      </c>
      <c r="V1" s="2" t="s">
        <v>1</v>
      </c>
    </row>
    <row r="2" customFormat="false" ht="17.35" hidden="false" customHeight="false" outlineLevel="0" collapsed="false"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10</v>
      </c>
      <c r="Q2" s="1" t="s">
        <v>13</v>
      </c>
      <c r="R2" s="1" t="s">
        <v>14</v>
      </c>
      <c r="S2" s="1" t="s">
        <v>15</v>
      </c>
      <c r="T2" s="2" t="s">
        <v>16</v>
      </c>
      <c r="U2" s="2"/>
      <c r="V2" s="2"/>
    </row>
    <row r="3" customFormat="false" ht="17.35" hidden="false" customHeight="false" outlineLevel="0" collapsed="false">
      <c r="A3" s="1" t="s">
        <v>17</v>
      </c>
      <c r="B3" s="1" t="s">
        <v>18</v>
      </c>
      <c r="C3" s="1" t="s">
        <v>19</v>
      </c>
      <c r="F3" s="1" t="n">
        <f aca="false">10.5/10</f>
        <v>1.05</v>
      </c>
      <c r="G3" s="1" t="n">
        <f aca="false">10.5/12</f>
        <v>0.875</v>
      </c>
      <c r="H3" s="1" t="n">
        <f aca="false">14/13</f>
        <v>1.07692307692308</v>
      </c>
      <c r="I3" s="1" t="n">
        <f aca="false">10/10</f>
        <v>1</v>
      </c>
      <c r="J3" s="1" t="n">
        <f aca="false">13/13</f>
        <v>1</v>
      </c>
      <c r="K3" s="1" t="n">
        <f aca="false">47/50</f>
        <v>0.94</v>
      </c>
      <c r="L3" s="1" t="n">
        <f aca="false">12/12</f>
        <v>1</v>
      </c>
      <c r="M3" s="1" t="n">
        <v>1</v>
      </c>
      <c r="N3" s="1" t="n">
        <f aca="false">12/12</f>
        <v>1</v>
      </c>
      <c r="O3" s="1" t="n">
        <f aca="false">55.5/60</f>
        <v>0.925</v>
      </c>
      <c r="P3" s="1" t="n">
        <v>1</v>
      </c>
      <c r="Q3" s="1" t="n">
        <f aca="false">1</f>
        <v>1</v>
      </c>
      <c r="R3" s="1" t="n">
        <f aca="false">0.1+(F3+G3+H3+I3+J3+L3+N3)/7*0.3+K3*0.2+O3*0.2+Q3*0.2</f>
        <v>0.973082417582418</v>
      </c>
      <c r="S3" s="1" t="n">
        <f aca="false">R3+0.03</f>
        <v>1.00308241758242</v>
      </c>
      <c r="T3" s="2" t="s">
        <v>20</v>
      </c>
      <c r="U3" s="2" t="s">
        <v>17</v>
      </c>
      <c r="V3" s="2" t="s">
        <v>18</v>
      </c>
    </row>
    <row r="4" customFormat="false" ht="17.35" hidden="false" customHeight="false" outlineLevel="0" collapsed="false">
      <c r="A4" s="1" t="s">
        <v>21</v>
      </c>
      <c r="B4" s="1" t="s">
        <v>22</v>
      </c>
      <c r="C4" s="1" t="s">
        <v>23</v>
      </c>
      <c r="F4" s="1" t="n">
        <f aca="false">5/10</f>
        <v>0.5</v>
      </c>
      <c r="G4" s="1" t="n">
        <f aca="false">6/12</f>
        <v>0.5</v>
      </c>
      <c r="H4" s="1" t="n">
        <f aca="false">8/13</f>
        <v>0.615384615384615</v>
      </c>
      <c r="I4" s="1" t="n">
        <f aca="false">5/10</f>
        <v>0.5</v>
      </c>
      <c r="J4" s="1" t="n">
        <v>0</v>
      </c>
      <c r="K4" s="1" t="n">
        <f aca="false">31/50</f>
        <v>0.62</v>
      </c>
      <c r="L4" s="1" t="n">
        <f aca="false">10/12</f>
        <v>0.833333333333333</v>
      </c>
      <c r="M4" s="1" t="n">
        <v>1</v>
      </c>
      <c r="N4" s="1" t="n">
        <f aca="false">0</f>
        <v>0</v>
      </c>
      <c r="O4" s="1" t="n">
        <f aca="false">36/60</f>
        <v>0.6</v>
      </c>
      <c r="P4" s="1" t="n">
        <v>1</v>
      </c>
      <c r="Q4" s="1" t="n">
        <f aca="false">0.8</f>
        <v>0.8</v>
      </c>
      <c r="R4" s="1" t="n">
        <f aca="false">0.1+(F4+G4+H4+I4+J4+L4+N4)/7*0.3+K4*0.2+O4*0.2+Q4*0.2</f>
        <v>0.630373626373626</v>
      </c>
      <c r="S4" s="1" t="n">
        <f aca="false">R4+0.03</f>
        <v>0.660373626373626</v>
      </c>
      <c r="T4" s="2" t="s">
        <v>24</v>
      </c>
      <c r="U4" s="2" t="s">
        <v>21</v>
      </c>
      <c r="V4" s="2" t="s">
        <v>22</v>
      </c>
    </row>
    <row r="5" customFormat="false" ht="17.35" hidden="false" customHeight="false" outlineLevel="0" collapsed="false">
      <c r="A5" s="1" t="s">
        <v>25</v>
      </c>
      <c r="B5" s="1" t="s">
        <v>26</v>
      </c>
      <c r="C5" s="1" t="s">
        <v>27</v>
      </c>
      <c r="F5" s="1" t="n">
        <f aca="false">9.25/10</f>
        <v>0.925</v>
      </c>
      <c r="G5" s="1" t="n">
        <f aca="false">12/12</f>
        <v>1</v>
      </c>
      <c r="H5" s="1" t="n">
        <f aca="false">0</f>
        <v>0</v>
      </c>
      <c r="I5" s="1" t="n">
        <f aca="false">0</f>
        <v>0</v>
      </c>
      <c r="J5" s="1" t="n">
        <f aca="false">13/13</f>
        <v>1</v>
      </c>
      <c r="K5" s="1" t="n">
        <f aca="false">43/50</f>
        <v>0.86</v>
      </c>
      <c r="L5" s="1" t="n">
        <f aca="false">12/12</f>
        <v>1</v>
      </c>
      <c r="M5" s="1" t="n">
        <v>1</v>
      </c>
      <c r="N5" s="1" t="n">
        <f aca="false">12/12</f>
        <v>1</v>
      </c>
      <c r="O5" s="1" t="n">
        <f aca="false">46/60</f>
        <v>0.766666666666667</v>
      </c>
      <c r="P5" s="1" t="n">
        <v>1</v>
      </c>
      <c r="Q5" s="1" t="n">
        <f aca="false">0.8</f>
        <v>0.8</v>
      </c>
      <c r="R5" s="1" t="n">
        <f aca="false">0.1+(F5+G5+H5+I5+J5+L5+N5)/7*0.3+K5*0.2+O5*0.2+Q5*0.2</f>
        <v>0.796404761904762</v>
      </c>
      <c r="S5" s="1" t="n">
        <f aca="false">R5+0.03</f>
        <v>0.826404761904762</v>
      </c>
      <c r="T5" s="2" t="s">
        <v>28</v>
      </c>
      <c r="U5" s="2" t="s">
        <v>25</v>
      </c>
      <c r="V5" s="2" t="s">
        <v>26</v>
      </c>
    </row>
    <row r="6" customFormat="false" ht="17.35" hidden="false" customHeight="false" outlineLevel="0" collapsed="false">
      <c r="A6" s="1" t="s">
        <v>29</v>
      </c>
      <c r="B6" s="1" t="s">
        <v>30</v>
      </c>
      <c r="C6" s="1" t="s">
        <v>31</v>
      </c>
      <c r="F6" s="1" t="n">
        <f aca="false">9.75/10</f>
        <v>0.975</v>
      </c>
      <c r="G6" s="1" t="n">
        <f aca="false">12/12</f>
        <v>1</v>
      </c>
      <c r="H6" s="1" t="n">
        <f aca="false">14/13</f>
        <v>1.07692307692308</v>
      </c>
      <c r="I6" s="1" t="n">
        <f aca="false">11/10</f>
        <v>1.1</v>
      </c>
      <c r="J6" s="1" t="n">
        <f aca="false">12.5/13</f>
        <v>0.961538461538462</v>
      </c>
      <c r="K6" s="1" t="n">
        <f aca="false">46.5/50</f>
        <v>0.93</v>
      </c>
      <c r="L6" s="1" t="n">
        <f aca="false">11/12</f>
        <v>0.916666666666667</v>
      </c>
      <c r="M6" s="1" t="n">
        <v>1</v>
      </c>
      <c r="N6" s="1" t="n">
        <f aca="false">12/12</f>
        <v>1</v>
      </c>
      <c r="O6" s="1" t="n">
        <f aca="false">55/60</f>
        <v>0.916666666666667</v>
      </c>
      <c r="P6" s="1" t="n">
        <v>1</v>
      </c>
      <c r="Q6" s="1" t="n">
        <f aca="false">1</f>
        <v>1</v>
      </c>
      <c r="R6" s="1" t="n">
        <f aca="false">0.1+(F6+G6+H6+I6+J6+L6+N6)/7*0.3+K6*0.2+O6*0.2+Q6*0.2</f>
        <v>0.970624542124542</v>
      </c>
      <c r="S6" s="1" t="n">
        <f aca="false">R6+0.03</f>
        <v>1.00062454212454</v>
      </c>
      <c r="T6" s="2" t="s">
        <v>20</v>
      </c>
      <c r="U6" s="2" t="s">
        <v>29</v>
      </c>
      <c r="V6" s="2" t="s">
        <v>30</v>
      </c>
    </row>
    <row r="7" customFormat="false" ht="17.35" hidden="false" customHeight="false" outlineLevel="0" collapsed="false">
      <c r="A7" s="1" t="s">
        <v>32</v>
      </c>
      <c r="B7" s="1" t="s">
        <v>33</v>
      </c>
      <c r="C7" s="1" t="s">
        <v>34</v>
      </c>
      <c r="F7" s="1" t="n">
        <f aca="false">9.75/10</f>
        <v>0.975</v>
      </c>
      <c r="G7" s="1" t="n">
        <f aca="false">12/12</f>
        <v>1</v>
      </c>
      <c r="H7" s="1" t="n">
        <f aca="false">13/13</f>
        <v>1</v>
      </c>
      <c r="I7" s="1" t="n">
        <f aca="false">10.5/10</f>
        <v>1.05</v>
      </c>
      <c r="J7" s="1" t="n">
        <f aca="false">12.5/13</f>
        <v>0.961538461538462</v>
      </c>
      <c r="K7" s="1" t="n">
        <f aca="false">43/50</f>
        <v>0.86</v>
      </c>
      <c r="L7" s="1" t="n">
        <f aca="false">11/12</f>
        <v>0.916666666666667</v>
      </c>
      <c r="M7" s="1" t="n">
        <v>1</v>
      </c>
      <c r="N7" s="1" t="n">
        <f aca="false">12/12</f>
        <v>1</v>
      </c>
      <c r="O7" s="1" t="n">
        <f aca="false">55/60</f>
        <v>0.916666666666667</v>
      </c>
      <c r="P7" s="1" t="n">
        <v>1</v>
      </c>
      <c r="Q7" s="1" t="n">
        <f aca="false">1</f>
        <v>1</v>
      </c>
      <c r="R7" s="1" t="n">
        <f aca="false">0.1+(F7+G7+H7+I7+J7+L7+N7)/7*0.3+K7*0.2+O7*0.2+Q7*0.2</f>
        <v>0.951184981684982</v>
      </c>
      <c r="S7" s="1" t="n">
        <f aca="false">R7+0.03</f>
        <v>0.981184981684982</v>
      </c>
      <c r="T7" s="2" t="s">
        <v>20</v>
      </c>
      <c r="U7" s="2" t="s">
        <v>32</v>
      </c>
      <c r="V7" s="2" t="s">
        <v>33</v>
      </c>
    </row>
    <row r="8" customFormat="false" ht="17.35" hidden="false" customHeight="false" outlineLevel="0" collapsed="false">
      <c r="A8" s="1" t="s">
        <v>35</v>
      </c>
      <c r="B8" s="1" t="s">
        <v>36</v>
      </c>
      <c r="C8" s="1" t="s">
        <v>37</v>
      </c>
      <c r="F8" s="1" t="n">
        <f aca="false">8/10</f>
        <v>0.8</v>
      </c>
      <c r="G8" s="1" t="n">
        <f aca="false">12/12</f>
        <v>1</v>
      </c>
      <c r="H8" s="1" t="n">
        <f aca="false">13/13</f>
        <v>1</v>
      </c>
      <c r="I8" s="1" t="n">
        <f aca="false">10/10</f>
        <v>1</v>
      </c>
      <c r="J8" s="1" t="n">
        <f aca="false">11/13</f>
        <v>0.846153846153846</v>
      </c>
      <c r="K8" s="1" t="n">
        <f aca="false">45/50</f>
        <v>0.9</v>
      </c>
      <c r="L8" s="1" t="n">
        <f aca="false">11/12</f>
        <v>0.916666666666667</v>
      </c>
      <c r="M8" s="1" t="n">
        <v>1</v>
      </c>
      <c r="N8" s="1" t="n">
        <f aca="false">10/12</f>
        <v>0.833333333333333</v>
      </c>
      <c r="O8" s="1" t="n">
        <f aca="false">50.5/60</f>
        <v>0.841666666666667</v>
      </c>
      <c r="P8" s="1" t="n">
        <v>1</v>
      </c>
      <c r="Q8" s="1" t="n">
        <f aca="false">1</f>
        <v>1</v>
      </c>
      <c r="R8" s="1" t="n">
        <f aca="false">0.1+(F8+G8+H8+I8+J8+L8+N8)/7*0.3+K8*0.2+O8*0.2+Q8*0.2</f>
        <v>0.922454212454213</v>
      </c>
      <c r="S8" s="1" t="n">
        <f aca="false">R8+0.03</f>
        <v>0.952454212454212</v>
      </c>
      <c r="T8" s="2" t="s">
        <v>38</v>
      </c>
      <c r="U8" s="2" t="s">
        <v>35</v>
      </c>
      <c r="V8" s="2" t="s">
        <v>36</v>
      </c>
    </row>
    <row r="9" customFormat="false" ht="17.35" hidden="false" customHeight="false" outlineLevel="0" collapsed="false">
      <c r="A9" s="1" t="s">
        <v>39</v>
      </c>
      <c r="B9" s="1" t="s">
        <v>40</v>
      </c>
      <c r="C9" s="1" t="s">
        <v>41</v>
      </c>
      <c r="F9" s="1" t="n">
        <f aca="false">8/10</f>
        <v>0.8</v>
      </c>
      <c r="G9" s="1" t="n">
        <f aca="false">10/12</f>
        <v>0.833333333333333</v>
      </c>
      <c r="H9" s="1" t="n">
        <f aca="false">12/13</f>
        <v>0.923076923076923</v>
      </c>
      <c r="I9" s="1" t="n">
        <f aca="false">9.5/10</f>
        <v>0.95</v>
      </c>
      <c r="J9" s="1" t="n">
        <f aca="false">13/13</f>
        <v>1</v>
      </c>
      <c r="K9" s="1" t="n">
        <f aca="false">45/50</f>
        <v>0.9</v>
      </c>
      <c r="L9" s="1" t="n">
        <f aca="false">12/12</f>
        <v>1</v>
      </c>
      <c r="M9" s="1" t="n">
        <v>1</v>
      </c>
      <c r="N9" s="1" t="n">
        <f aca="false">11/12</f>
        <v>0.916666666666667</v>
      </c>
      <c r="O9" s="1" t="n">
        <f aca="false">54.5/60</f>
        <v>0.908333333333333</v>
      </c>
      <c r="P9" s="1" t="n">
        <v>1</v>
      </c>
      <c r="Q9" s="1" t="n">
        <f aca="false">1</f>
        <v>1</v>
      </c>
      <c r="R9" s="1" t="n">
        <f aca="false">0.1+(F9+G9+H9+I9+J9+L9+N9)/7*0.3+K9*0.2+O9*0.2+Q9*0.2</f>
        <v>0.936941391941392</v>
      </c>
      <c r="S9" s="1" t="n">
        <f aca="false">R9+0.03</f>
        <v>0.966941391941392</v>
      </c>
      <c r="T9" s="2" t="s">
        <v>20</v>
      </c>
      <c r="U9" s="2" t="s">
        <v>39</v>
      </c>
      <c r="V9" s="2" t="s">
        <v>40</v>
      </c>
    </row>
    <row r="10" customFormat="false" ht="17.35" hidden="false" customHeight="false" outlineLevel="0" collapsed="false">
      <c r="T10" s="2"/>
      <c r="U10" s="2"/>
      <c r="V10" s="2"/>
    </row>
    <row r="11" customFormat="false" ht="17.35" hidden="false" customHeight="false" outlineLevel="0" collapsed="false">
      <c r="A11" s="1" t="s">
        <v>42</v>
      </c>
      <c r="B11" s="1" t="s">
        <v>43</v>
      </c>
      <c r="C11" s="1" t="s">
        <v>44</v>
      </c>
      <c r="F11" s="1" t="n">
        <f aca="false">9.5/10</f>
        <v>0.95</v>
      </c>
      <c r="G11" s="1" t="n">
        <f aca="false">12/12</f>
        <v>1</v>
      </c>
      <c r="H11" s="1" t="n">
        <f aca="false">13/13</f>
        <v>1</v>
      </c>
      <c r="I11" s="1" t="n">
        <f aca="false">10/10</f>
        <v>1</v>
      </c>
      <c r="J11" s="1" t="n">
        <f aca="false">13/13</f>
        <v>1</v>
      </c>
      <c r="K11" s="1" t="n">
        <f aca="false">41/50</f>
        <v>0.82</v>
      </c>
      <c r="L11" s="1" t="n">
        <f aca="false">12/12</f>
        <v>1</v>
      </c>
      <c r="M11" s="1" t="n">
        <v>1</v>
      </c>
      <c r="N11" s="1" t="n">
        <f aca="false">11/12</f>
        <v>0.916666666666667</v>
      </c>
      <c r="O11" s="1" t="n">
        <f aca="false">51/60</f>
        <v>0.85</v>
      </c>
      <c r="P11" s="1" t="n">
        <f aca="false">1</f>
        <v>1</v>
      </c>
      <c r="Q11" s="1" t="n">
        <f aca="false">7/10</f>
        <v>0.7</v>
      </c>
      <c r="R11" s="1" t="n">
        <f aca="false">0.1+(F11+G11+H11+I11+J11+L11+N11)/7*0.3+K11*0.2+O11*0.2+Q11*0.2</f>
        <v>0.868285714285714</v>
      </c>
      <c r="S11" s="1" t="n">
        <f aca="false">R11+0.03</f>
        <v>0.898285714285714</v>
      </c>
      <c r="T11" s="2" t="s">
        <v>45</v>
      </c>
      <c r="U11" s="2" t="s">
        <v>42</v>
      </c>
      <c r="V11" s="2" t="s">
        <v>43</v>
      </c>
    </row>
    <row r="12" customFormat="false" ht="17.35" hidden="false" customHeight="false" outlineLevel="0" collapsed="false">
      <c r="A12" s="1" t="s">
        <v>46</v>
      </c>
      <c r="B12" s="1" t="s">
        <v>47</v>
      </c>
      <c r="C12" s="1" t="s">
        <v>48</v>
      </c>
      <c r="F12" s="1" t="n">
        <f aca="false">8.5/10</f>
        <v>0.85</v>
      </c>
      <c r="G12" s="1" t="n">
        <f aca="false">11/12</f>
        <v>0.916666666666667</v>
      </c>
      <c r="H12" s="1" t="n">
        <f aca="false">12.5/13</f>
        <v>0.961538461538462</v>
      </c>
      <c r="I12" s="1" t="n">
        <f aca="false">9/10</f>
        <v>0.9</v>
      </c>
      <c r="J12" s="1" t="n">
        <f aca="false">12/13</f>
        <v>0.923076923076923</v>
      </c>
      <c r="K12" s="1" t="n">
        <f aca="false">42/50</f>
        <v>0.84</v>
      </c>
      <c r="L12" s="1" t="n">
        <f aca="false">11/12</f>
        <v>0.916666666666667</v>
      </c>
      <c r="M12" s="1" t="n">
        <v>1</v>
      </c>
      <c r="N12" s="1" t="n">
        <f aca="false">12/12</f>
        <v>1</v>
      </c>
      <c r="O12" s="1" t="n">
        <f aca="false">49.5/60</f>
        <v>0.825</v>
      </c>
      <c r="P12" s="1" t="n">
        <v>1</v>
      </c>
      <c r="Q12" s="1" t="n">
        <f aca="false">8/10</f>
        <v>0.8</v>
      </c>
      <c r="R12" s="1" t="n">
        <f aca="false">0.1+(F12+G12+H12+I12+J12+L12+N12)/7*0.3+K12*0.2+O12*0.2+Q12*0.2</f>
        <v>0.870197802197802</v>
      </c>
      <c r="S12" s="1" t="n">
        <f aca="false">R12+0.03</f>
        <v>0.900197802197802</v>
      </c>
      <c r="T12" s="2" t="s">
        <v>45</v>
      </c>
      <c r="U12" s="2" t="s">
        <v>46</v>
      </c>
      <c r="V12" s="2" t="s">
        <v>47</v>
      </c>
    </row>
    <row r="13" customFormat="false" ht="17.35" hidden="false" customHeight="false" outlineLevel="0" collapsed="false">
      <c r="A13" s="1" t="s">
        <v>49</v>
      </c>
      <c r="B13" s="1" t="s">
        <v>50</v>
      </c>
      <c r="C13" s="1" t="s">
        <v>51</v>
      </c>
      <c r="F13" s="1" t="n">
        <f aca="false">9.5/10</f>
        <v>0.95</v>
      </c>
      <c r="G13" s="1" t="n">
        <f aca="false">12/12</f>
        <v>1</v>
      </c>
      <c r="H13" s="1" t="n">
        <f aca="false">13/13</f>
        <v>1</v>
      </c>
      <c r="I13" s="1" t="n">
        <f aca="false">11/10</f>
        <v>1.1</v>
      </c>
      <c r="J13" s="1" t="n">
        <f aca="false">13/13</f>
        <v>1</v>
      </c>
      <c r="K13" s="1" t="n">
        <f aca="false">44/50</f>
        <v>0.88</v>
      </c>
      <c r="L13" s="1" t="n">
        <f aca="false">11.5/12</f>
        <v>0.958333333333333</v>
      </c>
      <c r="M13" s="1" t="n">
        <v>1</v>
      </c>
      <c r="N13" s="1" t="n">
        <f aca="false">12/12</f>
        <v>1</v>
      </c>
      <c r="O13" s="1" t="n">
        <f aca="false">51.5/60</f>
        <v>0.858333333333333</v>
      </c>
      <c r="P13" s="1" t="n">
        <f aca="false">1</f>
        <v>1</v>
      </c>
      <c r="Q13" s="1" t="n">
        <f aca="false">7/10</f>
        <v>0.7</v>
      </c>
      <c r="R13" s="1" t="n">
        <f aca="false">0.1+(F13+G13+H13+I13+J13+L13+N13)/7*0.3+K13*0.2+O13*0.2+Q13*0.2</f>
        <v>0.88802380952381</v>
      </c>
      <c r="S13" s="1" t="n">
        <f aca="false">R13+0.03</f>
        <v>0.91802380952381</v>
      </c>
      <c r="T13" s="2" t="s">
        <v>45</v>
      </c>
      <c r="U13" s="2" t="s">
        <v>49</v>
      </c>
      <c r="V13" s="2" t="s">
        <v>50</v>
      </c>
    </row>
    <row r="14" customFormat="false" ht="17.35" hidden="false" customHeight="false" outlineLevel="0" collapsed="false">
      <c r="A14" s="1" t="s">
        <v>52</v>
      </c>
      <c r="B14" s="1" t="s">
        <v>53</v>
      </c>
      <c r="C14" s="1" t="s">
        <v>54</v>
      </c>
      <c r="F14" s="1" t="n">
        <f aca="false">9.5/10</f>
        <v>0.95</v>
      </c>
      <c r="G14" s="1" t="n">
        <f aca="false">12/12</f>
        <v>1</v>
      </c>
      <c r="H14" s="1" t="n">
        <f aca="false">13/13</f>
        <v>1</v>
      </c>
      <c r="I14" s="1" t="n">
        <f aca="false">9/10</f>
        <v>0.9</v>
      </c>
      <c r="J14" s="1" t="n">
        <f aca="false">13/13</f>
        <v>1</v>
      </c>
      <c r="K14" s="1" t="n">
        <f aca="false">40/50</f>
        <v>0.8</v>
      </c>
      <c r="L14" s="1" t="n">
        <f aca="false">11/12</f>
        <v>0.916666666666667</v>
      </c>
      <c r="M14" s="1" t="n">
        <v>1</v>
      </c>
      <c r="N14" s="1" t="n">
        <f aca="false">10.5/12</f>
        <v>0.875</v>
      </c>
      <c r="O14" s="1" t="n">
        <f aca="false">49.5/60</f>
        <v>0.825</v>
      </c>
      <c r="P14" s="1" t="n">
        <v>1</v>
      </c>
      <c r="Q14" s="1" t="n">
        <f aca="false">9/10</f>
        <v>0.9</v>
      </c>
      <c r="R14" s="1" t="n">
        <f aca="false">0.1+(F14+G14+H14+I14+J14+L14+N14)/7*0.3+K14*0.2+O14*0.2+Q14*0.2</f>
        <v>0.889642857142857</v>
      </c>
      <c r="S14" s="1" t="n">
        <f aca="false">R14+0.03</f>
        <v>0.919642857142857</v>
      </c>
      <c r="T14" s="2" t="s">
        <v>45</v>
      </c>
      <c r="U14" s="2" t="s">
        <v>52</v>
      </c>
      <c r="V14" s="2" t="s">
        <v>53</v>
      </c>
    </row>
    <row r="15" customFormat="false" ht="17.35" hidden="false" customHeight="false" outlineLevel="0" collapsed="false">
      <c r="A15" s="1" t="s">
        <v>55</v>
      </c>
      <c r="B15" s="1" t="s">
        <v>56</v>
      </c>
      <c r="C15" s="1" t="s">
        <v>57</v>
      </c>
      <c r="F15" s="1" t="n">
        <f aca="false">9.75/10</f>
        <v>0.975</v>
      </c>
      <c r="G15" s="1" t="n">
        <f aca="false">12/12</f>
        <v>1</v>
      </c>
      <c r="H15" s="1" t="n">
        <f aca="false">12.5/13</f>
        <v>0.961538461538462</v>
      </c>
      <c r="I15" s="1" t="n">
        <f aca="false">8.5/10</f>
        <v>0.85</v>
      </c>
      <c r="J15" s="1" t="n">
        <f aca="false">13/13</f>
        <v>1</v>
      </c>
      <c r="K15" s="1" t="n">
        <f aca="false">46/50</f>
        <v>0.92</v>
      </c>
      <c r="L15" s="1" t="n">
        <f aca="false">11/12</f>
        <v>0.916666666666667</v>
      </c>
      <c r="M15" s="1" t="n">
        <v>1</v>
      </c>
      <c r="N15" s="1" t="n">
        <f aca="false">10.5/12</f>
        <v>0.875</v>
      </c>
      <c r="O15" s="1" t="n">
        <f aca="false">53/60</f>
        <v>0.883333333333333</v>
      </c>
      <c r="P15" s="1" t="n">
        <v>1</v>
      </c>
      <c r="Q15" s="1" t="n">
        <f aca="false">7/10</f>
        <v>0.7</v>
      </c>
      <c r="R15" s="1" t="n">
        <f aca="false">0.1+(F15+G15+H15+I15+J15+L15+N15)/7*0.3+K15*0.2+O15*0.2+Q15*0.2</f>
        <v>0.882589743589744</v>
      </c>
      <c r="S15" s="1" t="n">
        <f aca="false">R15+0.03</f>
        <v>0.912589743589744</v>
      </c>
      <c r="T15" s="2" t="s">
        <v>45</v>
      </c>
      <c r="U15" s="2" t="s">
        <v>55</v>
      </c>
      <c r="V15" s="2" t="s">
        <v>56</v>
      </c>
    </row>
    <row r="16" customFormat="false" ht="17.35" hidden="false" customHeight="false" outlineLevel="0" collapsed="false">
      <c r="A16" s="1" t="s">
        <v>58</v>
      </c>
      <c r="B16" s="1" t="s">
        <v>59</v>
      </c>
      <c r="C16" s="1" t="s">
        <v>60</v>
      </c>
      <c r="F16" s="1" t="n">
        <f aca="false">9/10</f>
        <v>0.9</v>
      </c>
      <c r="G16" s="1" t="n">
        <f aca="false">12/12</f>
        <v>1</v>
      </c>
      <c r="H16" s="1" t="n">
        <f aca="false">13/13</f>
        <v>1</v>
      </c>
      <c r="I16" s="1" t="n">
        <f aca="false">10/10</f>
        <v>1</v>
      </c>
      <c r="J16" s="1" t="n">
        <f aca="false">13/13</f>
        <v>1</v>
      </c>
      <c r="K16" s="1" t="n">
        <f aca="false">47/50</f>
        <v>0.94</v>
      </c>
      <c r="L16" s="1" t="n">
        <f aca="false">12/12</f>
        <v>1</v>
      </c>
      <c r="M16" s="1" t="n">
        <v>1</v>
      </c>
      <c r="N16" s="1" t="n">
        <f aca="false">12/12</f>
        <v>1</v>
      </c>
      <c r="O16" s="1" t="n">
        <f aca="false">56/60</f>
        <v>0.933333333333333</v>
      </c>
      <c r="P16" s="1" t="n">
        <v>1</v>
      </c>
      <c r="Q16" s="1" t="n">
        <f aca="false">8/10</f>
        <v>0.8</v>
      </c>
      <c r="R16" s="1" t="n">
        <f aca="false">0.1+(F16+G16+H16+I16+J16+L16+N16)/7*0.3+K16*0.2+O16*0.2+Q16*0.2</f>
        <v>0.930380952380952</v>
      </c>
      <c r="S16" s="1" t="n">
        <f aca="false">R16+0.03</f>
        <v>0.960380952380952</v>
      </c>
      <c r="T16" s="2" t="s">
        <v>20</v>
      </c>
      <c r="U16" s="2" t="s">
        <v>58</v>
      </c>
      <c r="V16" s="2" t="s">
        <v>59</v>
      </c>
    </row>
    <row r="17" customFormat="false" ht="17.35" hidden="false" customHeight="false" outlineLevel="0" collapsed="false">
      <c r="A17" s="1" t="s">
        <v>61</v>
      </c>
      <c r="B17" s="1" t="s">
        <v>62</v>
      </c>
      <c r="C17" s="1" t="s">
        <v>63</v>
      </c>
      <c r="F17" s="1" t="n">
        <f aca="false">9/10</f>
        <v>0.9</v>
      </c>
      <c r="G17" s="1" t="n">
        <f aca="false">12/12</f>
        <v>1</v>
      </c>
      <c r="H17" s="1" t="n">
        <f aca="false">13/13</f>
        <v>1</v>
      </c>
      <c r="I17" s="1" t="n">
        <f aca="false">9.5/10</f>
        <v>0.95</v>
      </c>
      <c r="J17" s="1" t="n">
        <f aca="false">13/13</f>
        <v>1</v>
      </c>
      <c r="K17" s="1" t="n">
        <f aca="false">45.5/50</f>
        <v>0.91</v>
      </c>
      <c r="L17" s="1" t="n">
        <f aca="false">12/12</f>
        <v>1</v>
      </c>
      <c r="M17" s="1" t="n">
        <v>1</v>
      </c>
      <c r="N17" s="1" t="n">
        <f aca="false">12/12</f>
        <v>1</v>
      </c>
      <c r="O17" s="1" t="n">
        <f aca="false">56.6/60</f>
        <v>0.943333333333333</v>
      </c>
      <c r="P17" s="1" t="n">
        <v>1</v>
      </c>
      <c r="Q17" s="1" t="n">
        <f aca="false">8/10</f>
        <v>0.8</v>
      </c>
      <c r="R17" s="1" t="n">
        <f aca="false">0.1+(F17+G17+H17+I17+J17+L17+N17)/7*0.3+K17*0.2+O17*0.2+Q17*0.2</f>
        <v>0.924238095238095</v>
      </c>
      <c r="S17" s="1" t="n">
        <f aca="false">R17+0.03</f>
        <v>0.954238095238095</v>
      </c>
      <c r="T17" s="2" t="s">
        <v>38</v>
      </c>
      <c r="U17" s="2" t="s">
        <v>61</v>
      </c>
      <c r="V17" s="2" t="s">
        <v>62</v>
      </c>
    </row>
    <row r="18" customFormat="false" ht="17.35" hidden="false" customHeight="false" outlineLevel="0" collapsed="false">
      <c r="A18" s="1" t="s">
        <v>64</v>
      </c>
      <c r="B18" s="1" t="s">
        <v>65</v>
      </c>
      <c r="C18" s="1" t="s">
        <v>66</v>
      </c>
      <c r="F18" s="1" t="n">
        <f aca="false">9.5/10</f>
        <v>0.95</v>
      </c>
      <c r="G18" s="1" t="n">
        <f aca="false">12/12</f>
        <v>1</v>
      </c>
      <c r="H18" s="1" t="n">
        <f aca="false">13/13</f>
        <v>1</v>
      </c>
      <c r="I18" s="1" t="n">
        <f aca="false">11/10</f>
        <v>1.1</v>
      </c>
      <c r="K18" s="1" t="n">
        <f aca="false">42/50</f>
        <v>0.84</v>
      </c>
      <c r="L18" s="1" t="n">
        <f aca="false">11.5/12</f>
        <v>0.958333333333333</v>
      </c>
      <c r="M18" s="1" t="n">
        <v>1</v>
      </c>
      <c r="N18" s="1" t="n">
        <f aca="false">12/12</f>
        <v>1</v>
      </c>
      <c r="O18" s="1" t="n">
        <f aca="false">54.5/60</f>
        <v>0.908333333333333</v>
      </c>
      <c r="P18" s="1" t="n">
        <v>1</v>
      </c>
      <c r="Q18" s="1" t="n">
        <f aca="false">7/10</f>
        <v>0.7</v>
      </c>
      <c r="R18" s="1" t="n">
        <f aca="false">0.1+(F18+G18+H18+I18+J18+L18+N18)/7*0.3+K18*0.2+O18*0.2+Q18*0.2</f>
        <v>0.847166666666667</v>
      </c>
      <c r="S18" s="1" t="n">
        <f aca="false">R18+0.03</f>
        <v>0.877166666666667</v>
      </c>
      <c r="T18" s="2" t="s">
        <v>67</v>
      </c>
      <c r="U18" s="2" t="s">
        <v>64</v>
      </c>
      <c r="V18" s="2" t="s">
        <v>65</v>
      </c>
    </row>
    <row r="19" customFormat="false" ht="17.35" hidden="false" customHeight="false" outlineLevel="0" collapsed="false">
      <c r="A19" s="1" t="s">
        <v>68</v>
      </c>
      <c r="B19" s="1" t="s">
        <v>69</v>
      </c>
      <c r="C19" s="1" t="s">
        <v>70</v>
      </c>
      <c r="F19" s="1" t="n">
        <f aca="false">9/10</f>
        <v>0.9</v>
      </c>
      <c r="G19" s="1" t="n">
        <f aca="false">12/12</f>
        <v>1</v>
      </c>
      <c r="H19" s="1" t="n">
        <f aca="false">13/13</f>
        <v>1</v>
      </c>
      <c r="I19" s="1" t="n">
        <f aca="false">10/10</f>
        <v>1</v>
      </c>
      <c r="J19" s="1" t="n">
        <f aca="false">13/13</f>
        <v>1</v>
      </c>
      <c r="K19" s="1" t="n">
        <f aca="false">45.5/50</f>
        <v>0.91</v>
      </c>
      <c r="L19" s="1" t="n">
        <f aca="false">12/12</f>
        <v>1</v>
      </c>
      <c r="M19" s="1" t="n">
        <v>1</v>
      </c>
      <c r="N19" s="1" t="n">
        <f aca="false">12/12</f>
        <v>1</v>
      </c>
      <c r="O19" s="1" t="n">
        <f aca="false">47.5/60</f>
        <v>0.791666666666667</v>
      </c>
      <c r="P19" s="1" t="n">
        <v>1</v>
      </c>
      <c r="Q19" s="1" t="n">
        <f aca="false">8/10</f>
        <v>0.8</v>
      </c>
      <c r="R19" s="1" t="n">
        <f aca="false">0.1+(F19+G19+H19+I19+J19+L19+N19)/7*0.3+K19*0.2+O19*0.2+Q19*0.2</f>
        <v>0.896047619047619</v>
      </c>
      <c r="S19" s="1" t="n">
        <f aca="false">R19+0.03</f>
        <v>0.926047619047619</v>
      </c>
      <c r="T19" s="2" t="s">
        <v>38</v>
      </c>
      <c r="U19" s="2" t="s">
        <v>68</v>
      </c>
      <c r="V19" s="2" t="s">
        <v>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2024-01-30T00:33:05Z</dcterms:created>
  <dc:creator/>
  <dc:description/>
  <dc:language>en-US</dc:language>
  <cp:lastModifiedBy/>
  <dcterms:modified xsi:type="dcterms:W3CDTF">2024-05-05T13:57:20Z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