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<sst xmlns="http://schemas.openxmlformats.org/spreadsheetml/2006/main" count="71" uniqueCount="62">
  <si>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</si>
  <si>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</si>
  <si>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</si>
  <si>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</si>
  <si>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</si>
  <si>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</si>
  <si>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Quiz 1</t>
  </si>
  <si>
    <t xml:space="preserve">Homework 4</t>
  </si>
  <si>
    <t xml:space="preserve">Homework 5</t>
  </si>
  <si>
    <t xml:space="preserve">Quiz 2</t>
  </si>
  <si>
    <t xml:space="preserve">Quiz 3</t>
  </si>
  <si>
    <t xml:space="preserve">PBL Env</t>
  </si>
  <si>
    <t xml:space="preserve">Raw Grade</t>
  </si>
  <si>
    <t xml:space="preserve">wCurve</t>
  </si>
  <si>
    <t xml:space="preserve">Letter</t>
  </si>
  <si>
    <t xml:space="preserve">Gary</t>
  </si>
  <si>
    <t xml:space="preserve">He</t>
  </si>
  <si>
    <t xml:space="preserve">che@poets.whittier.edu</t>
  </si>
  <si>
    <t xml:space="preserve">A-</t>
  </si>
  <si>
    <t xml:space="preserve">Jayden</t>
  </si>
  <si>
    <t xml:space="preserve">Warlum</t>
  </si>
  <si>
    <t xml:space="preserve">jwarlum@poets.whittier.edu</t>
  </si>
  <si>
    <t xml:space="preserve">Aman</t>
  </si>
  <si>
    <t xml:space="preserve">Kumpawat</t>
  </si>
  <si>
    <t xml:space="preserve">akumpawa@poets.whittier.edu</t>
  </si>
  <si>
    <t xml:space="preserve">Nahom</t>
  </si>
  <si>
    <t xml:space="preserve">Anteneh</t>
  </si>
  <si>
    <t xml:space="preserve">nanteneh@poets.whittier.edu</t>
  </si>
  <si>
    <t xml:space="preserve">Oswen</t>
  </si>
  <si>
    <t xml:space="preserve">Martinez</t>
  </si>
  <si>
    <t xml:space="preserve">omartine@poets.whittier.edu</t>
  </si>
  <si>
    <t xml:space="preserve">F</t>
  </si>
  <si>
    <t xml:space="preserve">Kai</t>
  </si>
  <si>
    <t xml:space="preserve">Stephens</t>
  </si>
  <si>
    <t xml:space="preserve">kstephen@poets.whittier.edu</t>
  </si>
  <si>
    <t xml:space="preserve">James</t>
  </si>
  <si>
    <t xml:space="preserve">Saw</t>
  </si>
  <si>
    <t xml:space="preserve">jsaw@poets.whittier.edu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</si>
  <si>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</si>
  <si>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</si>
  <si>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</si>
  <si>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</si>
  <si>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</si>
  <si>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</si>
  <si>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B</t>
  </si>
  <si>
    <t xml:space="preserve">Almas</t>
  </si>
  <si>
    <t xml:space="preserve">Waseem</t>
  </si>
  <si>
    <t xml:space="preserve">awaseem@poets.whittier.edu</t>
  </si>
  <si>
    <t xml:space="preserve">B+</t>
  </si>
  <si>
    <t xml:space="preserve">Ty</t>
  </si>
  <si>
    <t xml:space="preserve">Carlson</t>
  </si>
  <si>
    <t xml:space="preserve">tcarlson@poets.whittier.edu</t>
  </si>
  <si>
    <t xml:space="preserve">INC</t>
  </si>
  <si>
    <t xml:space="preserve">Nailyn</t>
  </si>
  <si>
    <t xml:space="preserve">Lopez</t>
  </si>
  <si>
    <t xml:space="preserve">nlopez6@poets.whittier.edu</t>
  </si>
  <si>
    <t xml:space="preserve">Roy</t>
  </si>
  <si>
    <t xml:space="preserve">Kalu</t>
  </si>
  <si>
    <t xml:space="preserve">rkalu@poets.whittier.edu</t>
  </si>
  <si>
    <t xml:space="preserve">Dylan</t>
  </si>
  <si>
    <t xml:space="preserve">Zeledon</t>
  </si>
  <si>
    <t xml:space="preserve">dzeledon@poets.whittier.edu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</si>
</sst>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O11" activeCellId="0" sqref="O11"/>
    </sheetView>
  </sheetViews>
  <sheetFormatPr defaultColWidth="8.6015625" defaultRowHeight="12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25.41"/>
    <col collapsed="false" customWidth="true" hidden="false" outlineLevel="0" max="4" min="4" style="0" width="11.19"/>
    <col collapsed="false" customWidth="true" hidden="false" outlineLevel="0" max="5" min="5" style="0" width="10.79"/>
    <col collapsed="false" customWidth="true" hidden="false" outlineLevel="0" max="6" min="6" style="0" width="10.99"/>
    <col collapsed="false" customWidth="true" hidden="false" outlineLevel="0" max="7" min="7" style="0" width="11.5"/>
    <col collapsed="false" customWidth="true" hidden="false" outlineLevel="0" max="8" min="8" style="0" width="10.89"/>
    <col collapsed="false" customWidth="true" hidden="false" outlineLevel="0" max="9" min="9" style="0" width="10.99"/>
    <col collapsed="false" customWidth="true" hidden="false" outlineLevel="0" max="13" min="13" style="0" width="12.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0" t="n">
        <f aca="false">35/35</f>
        <v>1</v>
      </c>
      <c r="E2" s="0" t="n">
        <f aca="false">26/25</f>
        <v>1.04</v>
      </c>
      <c r="F2" s="0" t="n">
        <f aca="false">29/30</f>
        <v>0.966666666666667</v>
      </c>
      <c r="G2" s="0" t="n">
        <f aca="false">55/50</f>
        <v>1.1</v>
      </c>
      <c r="H2" s="0" t="n">
        <f aca="false">19/20</f>
        <v>0.95</v>
      </c>
      <c r="I2" s="0" t="n">
        <f aca="false">25/25</f>
        <v>1</v>
      </c>
      <c r="J2" s="0" t="n">
        <f aca="false">37/35</f>
        <v>1.05714285714286</v>
      </c>
      <c r="K2" s="0" t="n">
        <f aca="false">30/30</f>
        <v>1</v>
      </c>
      <c r="L2" s="0" t="n">
        <f aca="false">0.15+0.1</f>
        <v>0.25</v>
      </c>
      <c r="M2" s="0" t="n">
        <f aca="false">+0.15*G2+0.15*J2+0.15*K2+L2+0.25*AVERAGE(D2:F2,D2:I2)</f>
        <v>0.975330687830688</v>
      </c>
      <c r="N2" s="0" t="n">
        <f aca="false">M2+0.035</f>
        <v>1.01033068783069</v>
      </c>
      <c r="O2" s="0" t="s">
        <v>18</v>
      </c>
    </row>
    <row r="3" customFormat="false" ht="15" hidden="false" customHeight="false" outlineLevel="0" collapsed="false">
      <c r="A3" s="1" t="s">
        <v>19</v>
      </c>
      <c r="B3" s="1" t="s">
        <v>20</v>
      </c>
      <c r="C3" s="1" t="s">
        <v>21</v>
      </c>
      <c r="D3" s="0" t="n">
        <f aca="false">30/35</f>
        <v>0.857142857142857</v>
      </c>
      <c r="E3" s="0" t="n">
        <f aca="false">24/25</f>
        <v>0.96</v>
      </c>
      <c r="F3" s="0" t="n">
        <f aca="false">29/30</f>
        <v>0.966666666666667</v>
      </c>
      <c r="G3" s="0" t="n">
        <f aca="false">44/50</f>
        <v>0.88</v>
      </c>
      <c r="H3" s="0" t="n">
        <f aca="false">0</f>
        <v>0</v>
      </c>
      <c r="I3" s="0" t="n">
        <f aca="false">25/25</f>
        <v>1</v>
      </c>
      <c r="J3" s="0" t="n">
        <f aca="false">34/35</f>
        <v>0.971428571428571</v>
      </c>
      <c r="K3" s="0" t="n">
        <f aca="false">30/30</f>
        <v>1</v>
      </c>
      <c r="L3" s="0" t="n">
        <f aca="false">0.2+0.1</f>
        <v>0.3</v>
      </c>
      <c r="M3" s="0" t="n">
        <f aca="false">+0.15*G3+0.15*J3+0.15*K3+L3+0.25*AVERAGE(D3:F3,D3:I3)</f>
        <v>0.934592592592592</v>
      </c>
      <c r="N3" s="0" t="n">
        <f aca="false">M3+0.035</f>
        <v>0.969592592592592</v>
      </c>
      <c r="O3" s="0" t="s">
        <v>18</v>
      </c>
    </row>
    <row r="4" customFormat="false" ht="15" hidden="false" customHeight="false" outlineLevel="0" collapsed="false">
      <c r="A4" s="1" t="s">
        <v>22</v>
      </c>
      <c r="B4" s="1" t="s">
        <v>23</v>
      </c>
      <c r="C4" s="1" t="s">
        <v>24</v>
      </c>
      <c r="D4" s="0" t="n">
        <f aca="false">35/35</f>
        <v>1</v>
      </c>
      <c r="E4" s="0" t="n">
        <f aca="false">27/25</f>
        <v>1.08</v>
      </c>
      <c r="F4" s="0" t="n">
        <f aca="false">30/30</f>
        <v>1</v>
      </c>
      <c r="G4" s="0" t="n">
        <f aca="false">55/50</f>
        <v>1.1</v>
      </c>
      <c r="H4" s="0" t="n">
        <f aca="false">18/20</f>
        <v>0.9</v>
      </c>
      <c r="I4" s="0" t="n">
        <f aca="false">25/25</f>
        <v>1</v>
      </c>
      <c r="J4" s="0" t="n">
        <f aca="false">38/35</f>
        <v>1.08571428571429</v>
      </c>
      <c r="K4" s="0" t="n">
        <f aca="false">29/30</f>
        <v>0.966666666666667</v>
      </c>
      <c r="L4" s="0" t="n">
        <f aca="false">0.2+0.1</f>
        <v>0.3</v>
      </c>
      <c r="M4" s="0" t="n">
        <f aca="false">+0.15*G4+0.15*J4+0.15*K4+L4+0.25*AVERAGE(D4:F4,D4:I4)</f>
        <v>1.02730158730159</v>
      </c>
      <c r="N4" s="0" t="n">
        <f aca="false">M4+0.035</f>
        <v>1.06230158730159</v>
      </c>
      <c r="O4" s="0" t="s">
        <v>18</v>
      </c>
    </row>
    <row r="5" customFormat="false" ht="15" hidden="false" customHeight="false" outlineLevel="0" collapsed="false">
      <c r="A5" s="1" t="s">
        <v>25</v>
      </c>
      <c r="B5" s="1" t="s">
        <v>26</v>
      </c>
      <c r="C5" s="1" t="s">
        <v>27</v>
      </c>
      <c r="D5" s="0" t="n">
        <f aca="false">35/35</f>
        <v>1</v>
      </c>
      <c r="E5" s="0" t="n">
        <f aca="false">25/25</f>
        <v>1</v>
      </c>
      <c r="F5" s="0" t="n">
        <f aca="false">29/30</f>
        <v>0.966666666666667</v>
      </c>
      <c r="G5" s="0" t="n">
        <f aca="false">55/50</f>
        <v>1.1</v>
      </c>
      <c r="H5" s="0" t="n">
        <f aca="false">20/20</f>
        <v>1</v>
      </c>
      <c r="I5" s="0" t="n">
        <f aca="false">25/25</f>
        <v>1</v>
      </c>
      <c r="J5" s="0" t="n">
        <f aca="false">37/35</f>
        <v>1.05714285714286</v>
      </c>
      <c r="K5" s="0" t="n">
        <f aca="false">29/30</f>
        <v>0.966666666666667</v>
      </c>
      <c r="L5" s="0" t="n">
        <f aca="false">0.1+0.2</f>
        <v>0.3</v>
      </c>
      <c r="M5" s="0" t="n">
        <f aca="false">+0.15*G5+0.15*J5+0.15*K5+L5+0.25*AVERAGE(D5:F5,D5:I5)</f>
        <v>1.01949735449736</v>
      </c>
      <c r="N5" s="0" t="n">
        <f aca="false">M5+0.035</f>
        <v>1.05449735449735</v>
      </c>
      <c r="O5" s="0" t="s">
        <v>18</v>
      </c>
    </row>
    <row r="6" customFormat="false" ht="15" hidden="false" customHeight="false" outlineLevel="0" collapsed="false">
      <c r="A6" s="1" t="s">
        <v>28</v>
      </c>
      <c r="B6" s="1" t="s">
        <v>29</v>
      </c>
      <c r="C6" s="1" t="s">
        <v>30</v>
      </c>
      <c r="D6" s="0" t="n">
        <f aca="false">0</f>
        <v>0</v>
      </c>
      <c r="E6" s="0" t="n">
        <v>0</v>
      </c>
      <c r="F6" s="0" t="n">
        <f aca="false">0</f>
        <v>0</v>
      </c>
      <c r="G6" s="0" t="n">
        <f aca="false">47/50</f>
        <v>0.94</v>
      </c>
      <c r="H6" s="0" t="n">
        <f aca="false">0</f>
        <v>0</v>
      </c>
      <c r="I6" s="0" t="n">
        <f aca="false">0</f>
        <v>0</v>
      </c>
      <c r="J6" s="0" t="n">
        <f aca="false">0</f>
        <v>0</v>
      </c>
      <c r="K6" s="0" t="n">
        <f aca="false">0</f>
        <v>0</v>
      </c>
      <c r="L6" s="0" t="n">
        <f aca="false">0.17+0.08</f>
        <v>0.25</v>
      </c>
      <c r="M6" s="0" t="n">
        <f aca="false">+0.15*G6+0.15*J6+0.15*K6+L6+0.25*AVERAGE(D6:F6,D6:I6)</f>
        <v>0.417111111111111</v>
      </c>
      <c r="N6" s="0" t="n">
        <f aca="false">M6+0.035</f>
        <v>0.452111111111111</v>
      </c>
      <c r="O6" s="0" t="s">
        <v>31</v>
      </c>
    </row>
    <row r="7" customFormat="false" ht="15" hidden="false" customHeight="false" outlineLevel="0" collapsed="false">
      <c r="A7" s="1" t="s">
        <v>32</v>
      </c>
      <c r="B7" s="1" t="s">
        <v>33</v>
      </c>
      <c r="C7" s="1" t="s">
        <v>34</v>
      </c>
      <c r="D7" s="0" t="n">
        <f aca="false">25/35</f>
        <v>0.714285714285714</v>
      </c>
      <c r="E7" s="0" t="n">
        <f aca="false">15/25</f>
        <v>0.6</v>
      </c>
      <c r="F7" s="0" t="n">
        <f aca="false">29/30</f>
        <v>0.966666666666667</v>
      </c>
      <c r="G7" s="0" t="n">
        <f aca="false">41/50</f>
        <v>0.82</v>
      </c>
      <c r="H7" s="0" t="n">
        <f aca="false">16/20</f>
        <v>0.8</v>
      </c>
      <c r="I7" s="0" t="n">
        <f aca="false">20/25</f>
        <v>0.8</v>
      </c>
      <c r="J7" s="0" t="n">
        <f aca="false">25/35</f>
        <v>0.714285714285714</v>
      </c>
      <c r="K7" s="0" t="n">
        <f aca="false">28/30</f>
        <v>0.933333333333333</v>
      </c>
      <c r="L7" s="0" t="n">
        <f aca="false">0.1+0.2</f>
        <v>0.3</v>
      </c>
      <c r="M7" s="0" t="n">
        <f aca="false">+0.15*G7+0.15*J7+0.15*K7+L7+0.25*AVERAGE(D7:F7,D7:I7)</f>
        <v>0.864084656084656</v>
      </c>
      <c r="N7" s="0" t="n">
        <f aca="false">M7+0.035</f>
        <v>0.899084656084656</v>
      </c>
      <c r="O7" s="0" t="s">
        <v>18</v>
      </c>
    </row>
    <row r="8" customFormat="false" ht="15" hidden="false" customHeight="false" outlineLevel="0" collapsed="false">
      <c r="A8" s="1" t="s">
        <v>35</v>
      </c>
      <c r="B8" s="1" t="s">
        <v>36</v>
      </c>
      <c r="C8" s="1" t="s">
        <v>37</v>
      </c>
      <c r="D8" s="0" t="n">
        <f aca="false">35/35</f>
        <v>1</v>
      </c>
      <c r="E8" s="0" t="n">
        <f aca="false">20/25</f>
        <v>0.8</v>
      </c>
      <c r="F8" s="0" t="n">
        <f aca="false">29/30</f>
        <v>0.966666666666667</v>
      </c>
      <c r="G8" s="0" t="n">
        <f aca="false">50/50</f>
        <v>1</v>
      </c>
      <c r="H8" s="0" t="n">
        <f aca="false">19/20</f>
        <v>0.95</v>
      </c>
      <c r="I8" s="0" t="n">
        <f aca="false">25/25</f>
        <v>1</v>
      </c>
      <c r="J8" s="0" t="n">
        <f aca="false">35/35</f>
        <v>1</v>
      </c>
      <c r="K8" s="0" t="n">
        <f aca="false">27/30</f>
        <v>0.9</v>
      </c>
      <c r="L8" s="0" t="n">
        <f aca="false">0.2+0.1</f>
        <v>0.3</v>
      </c>
      <c r="M8" s="0" t="n">
        <f aca="false">+0.15*G8+0.15*J8+0.15*K8+L8+0.25*AVERAGE(D8:F8,D8:I8)</f>
        <v>0.970648148148148</v>
      </c>
      <c r="N8" s="0" t="n">
        <f aca="false">M8+0.035</f>
        <v>1.00564814814815</v>
      </c>
      <c r="O8" s="0" t="s">
        <v>18</v>
      </c>
    </row>
    <row r="9" customFormat="false" ht="15" hidden="false" customHeight="false" outlineLevel="0" collapsed="false">
      <c r="A9" s="1" t="s">
        <v>38</v>
      </c>
      <c r="B9" s="1" t="s">
        <v>39</v>
      </c>
      <c r="C9" s="1" t="s">
        <v>40</v>
      </c>
      <c r="D9" s="0" t="n">
        <f aca="false">30/35</f>
        <v>0.857142857142857</v>
      </c>
      <c r="E9" s="0" t="n">
        <f aca="false">22/25</f>
        <v>0.88</v>
      </c>
      <c r="F9" s="0" t="n">
        <f aca="false">28/30</f>
        <v>0.933333333333333</v>
      </c>
      <c r="G9" s="0" t="n">
        <f aca="false">44/50</f>
        <v>0.88</v>
      </c>
      <c r="H9" s="0" t="n">
        <f aca="false">19/20</f>
        <v>0.95</v>
      </c>
      <c r="I9" s="0" t="n">
        <f aca="false">20/25</f>
        <v>0.8</v>
      </c>
      <c r="J9" s="0" t="n">
        <f aca="false">38/35</f>
        <v>1.08571428571429</v>
      </c>
      <c r="K9" s="0" t="n">
        <f aca="false">29/30</f>
        <v>0.966666666666667</v>
      </c>
      <c r="L9" s="0" t="n">
        <f aca="false">0.2+0.1</f>
        <v>0.3</v>
      </c>
      <c r="M9" s="0" t="n">
        <f aca="false">+0.15*G9+0.15*J9+0.15*K9+L9+0.25*AVERAGE(D9:F9,D9:I9)</f>
        <v>0.961272486772487</v>
      </c>
      <c r="N9" s="0" t="n">
        <f aca="false">M9+0.035</f>
        <v>0.996272486772487</v>
      </c>
      <c r="O9" s="0" t="s">
        <v>18</v>
      </c>
    </row>
    <row r="10" customFormat="false" ht="15" hidden="false" customHeight="false" outlineLevel="0" collapsed="false">
      <c r="A10" s="1" t="s">
        <v>41</v>
      </c>
      <c r="B10" s="1" t="s">
        <v>42</v>
      </c>
      <c r="C10" s="1" t="s">
        <v>43</v>
      </c>
      <c r="D10" s="0" t="n">
        <f aca="false">35/35</f>
        <v>1</v>
      </c>
      <c r="E10" s="0" t="n">
        <f aca="false">25/25</f>
        <v>1</v>
      </c>
      <c r="F10" s="0" t="n">
        <f aca="false">29/30</f>
        <v>0.966666666666667</v>
      </c>
      <c r="G10" s="0" t="n">
        <f aca="false">55/50</f>
        <v>1.1</v>
      </c>
      <c r="H10" s="0" t="n">
        <f aca="false">0</f>
        <v>0</v>
      </c>
      <c r="I10" s="0" t="n">
        <f aca="false">0</f>
        <v>0</v>
      </c>
      <c r="J10" s="0" t="n">
        <f aca="false">0</f>
        <v>0</v>
      </c>
      <c r="K10" s="0" t="n">
        <f aca="false">30/30</f>
        <v>1</v>
      </c>
      <c r="L10" s="0" t="n">
        <f aca="false">0.2+0.1</f>
        <v>0.3</v>
      </c>
      <c r="M10" s="0" t="n">
        <f aca="false">+0.15*G10+0.15*J10+0.15*K10+L10+0.25*AVERAGE(D10:F10,D10:I10)</f>
        <v>0.81037037037037</v>
      </c>
      <c r="N10" s="0" t="n">
        <f aca="false">M10+0.035</f>
        <v>0.84537037037037</v>
      </c>
      <c r="O10" s="0" t="s">
        <v>44</v>
      </c>
    </row>
    <row r="11" customFormat="false" ht="15" hidden="false" customHeight="false" outlineLevel="0" collapsed="false">
      <c r="A11" s="1" t="s">
        <v>45</v>
      </c>
      <c r="B11" s="1" t="s">
        <v>46</v>
      </c>
      <c r="C11" s="1" t="s">
        <v>47</v>
      </c>
      <c r="D11" s="0" t="n">
        <f aca="false">30/35</f>
        <v>0.857142857142857</v>
      </c>
      <c r="E11" s="0" t="n">
        <f aca="false">21/25</f>
        <v>0.84</v>
      </c>
      <c r="F11" s="0" t="n">
        <f aca="false">22/30</f>
        <v>0.733333333333333</v>
      </c>
      <c r="G11" s="0" t="n">
        <f aca="false">35/50</f>
        <v>0.7</v>
      </c>
      <c r="H11" s="0" t="n">
        <f aca="false">16/20</f>
        <v>0.8</v>
      </c>
      <c r="I11" s="0" t="n">
        <f aca="false">15/25</f>
        <v>0.6</v>
      </c>
      <c r="J11" s="0" t="n">
        <f aca="false">29/35</f>
        <v>0.828571428571429</v>
      </c>
      <c r="K11" s="0" t="n">
        <f aca="false">28/30</f>
        <v>0.933333333333333</v>
      </c>
      <c r="L11" s="0" t="n">
        <f aca="false">0.2+0.1</f>
        <v>0.3</v>
      </c>
      <c r="M11" s="0" t="n">
        <f aca="false">+0.15*G11+0.15*J11+0.15*K11+L11+0.25*AVERAGE(D11:F11,D11:I11)</f>
        <v>0.862645502645503</v>
      </c>
      <c r="N11" s="0" t="n">
        <f aca="false">M11+0.035</f>
        <v>0.897645502645502</v>
      </c>
      <c r="O11" s="0" t="s">
        <v>48</v>
      </c>
    </row>
    <row r="12" customFormat="false" ht="15" hidden="false" customHeight="false" outlineLevel="0" collapsed="false">
      <c r="A12" s="1" t="s">
        <v>49</v>
      </c>
      <c r="B12" s="1" t="s">
        <v>50</v>
      </c>
      <c r="C12" s="1" t="s">
        <v>51</v>
      </c>
      <c r="D12" s="0" t="n">
        <f aca="false">0</f>
        <v>0</v>
      </c>
      <c r="E12" s="0" t="n">
        <v>0</v>
      </c>
      <c r="F12" s="0" t="n">
        <v>0</v>
      </c>
      <c r="G12" s="0" t="n">
        <f aca="false">0</f>
        <v>0</v>
      </c>
      <c r="H12" s="0" t="n">
        <f aca="false">0</f>
        <v>0</v>
      </c>
      <c r="I12" s="0" t="n">
        <f aca="false">0</f>
        <v>0</v>
      </c>
      <c r="J12" s="0" t="n">
        <f aca="false">0</f>
        <v>0</v>
      </c>
      <c r="K12" s="0" t="n">
        <f aca="false">0</f>
        <v>0</v>
      </c>
      <c r="L12" s="0" t="n">
        <f aca="false">0.17+0.08</f>
        <v>0.25</v>
      </c>
      <c r="M12" s="0" t="n">
        <f aca="false">+0.15*G12+0.15*J12+0.15*K12+L12+0.25*AVERAGE(D12:F12,D12:I12)</f>
        <v>0.25</v>
      </c>
      <c r="N12" s="0" t="n">
        <f aca="false">M12+0.035</f>
        <v>0.285</v>
      </c>
      <c r="O12" s="0" t="s">
        <v>52</v>
      </c>
    </row>
    <row r="13" customFormat="false" ht="15" hidden="false" customHeight="false" outlineLevel="0" collapsed="false">
      <c r="A13" s="1" t="s">
        <v>53</v>
      </c>
      <c r="B13" s="1" t="s">
        <v>54</v>
      </c>
      <c r="C13" s="1" t="s">
        <v>55</v>
      </c>
      <c r="D13" s="0" t="n">
        <f aca="false">35/35</f>
        <v>1</v>
      </c>
      <c r="E13" s="0" t="n">
        <f aca="false">25/25</f>
        <v>1</v>
      </c>
      <c r="F13" s="0" t="n">
        <f aca="false">29/30</f>
        <v>0.966666666666667</v>
      </c>
      <c r="G13" s="0" t="n">
        <f aca="false">47/50</f>
        <v>0.94</v>
      </c>
      <c r="H13" s="0" t="n">
        <f aca="false">16/20</f>
        <v>0.8</v>
      </c>
      <c r="I13" s="0" t="n">
        <f aca="false">25/25</f>
        <v>1</v>
      </c>
      <c r="J13" s="0" t="n">
        <f aca="false">31/35</f>
        <v>0.885714285714286</v>
      </c>
      <c r="K13" s="0" t="n">
        <f aca="false">26/30</f>
        <v>0.866666666666667</v>
      </c>
      <c r="L13" s="0" t="n">
        <f aca="false">0.2+0.1</f>
        <v>0.3</v>
      </c>
      <c r="M13" s="0" t="n">
        <f aca="false">+0.15*G13+0.15*J13+0.15*K13+L13+0.25*AVERAGE(D13:F13,D13:I13)</f>
        <v>0.944783068783069</v>
      </c>
      <c r="N13" s="0" t="n">
        <f aca="false">M13+0.035</f>
        <v>0.979783068783069</v>
      </c>
      <c r="O13" s="0" t="s">
        <v>18</v>
      </c>
    </row>
    <row r="14" customFormat="false" ht="15" hidden="false" customHeight="false" outlineLevel="0" collapsed="false">
      <c r="A14" s="1" t="s">
        <v>56</v>
      </c>
      <c r="B14" s="1" t="s">
        <v>57</v>
      </c>
      <c r="C14" s="1" t="s">
        <v>58</v>
      </c>
      <c r="D14" s="0" t="n">
        <f aca="false">30/35</f>
        <v>0.857142857142857</v>
      </c>
      <c r="E14" s="0" t="n">
        <f aca="false">18/25</f>
        <v>0.72</v>
      </c>
      <c r="F14" s="0" t="n">
        <f aca="false">29/30</f>
        <v>0.966666666666667</v>
      </c>
      <c r="G14" s="0" t="n">
        <f aca="false">38/50</f>
        <v>0.76</v>
      </c>
      <c r="H14" s="0" t="n">
        <f aca="false">17/20</f>
        <v>0.85</v>
      </c>
      <c r="I14" s="0" t="n">
        <f aca="false">25/25</f>
        <v>1</v>
      </c>
      <c r="J14" s="0" t="n">
        <f aca="false">34/35</f>
        <v>0.971428571428571</v>
      </c>
      <c r="K14" s="0" t="n">
        <f aca="false">33/40</f>
        <v>0.825</v>
      </c>
      <c r="L14" s="0" t="n">
        <f aca="false">0.2+0.1</f>
        <v>0.3</v>
      </c>
      <c r="M14" s="0" t="n">
        <f aca="false">+0.15*G14+0.15*J14+0.15*K14+L14+0.25*AVERAGE(D14:F14,D14:I14)</f>
        <v>0.897287037037037</v>
      </c>
      <c r="N14" s="0" t="n">
        <f aca="false">M14+0.035</f>
        <v>0.932287037037037</v>
      </c>
      <c r="O14" s="0" t="s">
        <v>18</v>
      </c>
    </row>
    <row r="15" customFormat="false" ht="15" hidden="false" customHeight="false" outlineLevel="0" collapsed="false">
      <c r="A15" s="1" t="s">
        <v>59</v>
      </c>
      <c r="B15" s="1" t="s">
        <v>60</v>
      </c>
      <c r="C15" s="1" t="s">
        <v>61</v>
      </c>
      <c r="D15" s="0" t="n">
        <f aca="false">30/35</f>
        <v>0.857142857142857</v>
      </c>
      <c r="E15" s="0" t="n">
        <f aca="false">17/25</f>
        <v>0.68</v>
      </c>
      <c r="F15" s="0" t="n">
        <f aca="false">28/30</f>
        <v>0.933333333333333</v>
      </c>
      <c r="G15" s="0" t="n">
        <f aca="false">50/50</f>
        <v>1</v>
      </c>
      <c r="H15" s="0" t="n">
        <f aca="false">20/20</f>
        <v>1</v>
      </c>
      <c r="I15" s="0" t="n">
        <f aca="false">25/25</f>
        <v>1</v>
      </c>
      <c r="J15" s="0" t="n">
        <f aca="false">37/35</f>
        <v>1.05714285714286</v>
      </c>
      <c r="K15" s="0" t="n">
        <f aca="false">32/30</f>
        <v>1.06666666666667</v>
      </c>
      <c r="L15" s="0" t="n">
        <f aca="false">0.2+0.1</f>
        <v>0.3</v>
      </c>
      <c r="M15" s="0" t="n">
        <f aca="false">+0.15*G15+0.15*J15+0.15*K15+L15+0.25*AVERAGE(D15:F15,D15:I15)</f>
        <v>0.989153439153439</v>
      </c>
      <c r="N15" s="0" t="n">
        <f aca="false">M15+0.035</f>
        <v>1.02415343915344</v>
      </c>
      <c r="O15" s="0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2025-03-03T23:27:23Z</dcterms:created>
  <dc:creator/>
  <dc:description/>
  <dc:language>en-US</dc:language>
  <cp:lastModifiedBy/>
  <dcterms:modified xsi:type="dcterms:W3CDTF">2025-05-12T11:27:42Z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