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tier.sharepoint.com/sites/sponsoredresearch/Shared Documents/4-Applications_Pending/FY2024/NSF Career_Hanson/Budget/"/>
    </mc:Choice>
  </mc:AlternateContent>
  <xr:revisionPtr revIDLastSave="55" documentId="8_{0BDAC9D8-191F-491D-BBBB-AE09E0F4B05E}" xr6:coauthVersionLast="47" xr6:coauthVersionMax="47" xr10:uidLastSave="{C8CADF59-29A6-4670-B8BA-2810B4A1ED27}"/>
  <bookViews>
    <workbookView xWindow="-110" yWindow="-110" windowWidth="19420" windowHeight="10300" tabRatio="500" xr2:uid="{00000000-000D-0000-FFFF-FFFF00000000}"/>
  </bookViews>
  <sheets>
    <sheet name="DRAFT (3)" sheetId="4" r:id="rId1"/>
    <sheet name="DRAFT (2)" sheetId="3" r:id="rId2"/>
    <sheet name="DRAFT" sheetId="1" r:id="rId3"/>
    <sheet name="Sheet1" sheetId="2" r:id="rId4"/>
  </sheets>
  <definedNames>
    <definedName name="_xlnm.Print_Titles" localSheetId="2">DRAFT!$4:$5</definedName>
    <definedName name="_xlnm.Print_Titles" localSheetId="1">'DRAFT (2)'!$4:$5</definedName>
    <definedName name="_xlnm.Print_Titles" localSheetId="0">'DRAFT (3)'!$4:$5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46" i="4" l="1"/>
  <c r="J47" i="4"/>
  <c r="E50" i="4"/>
  <c r="F50" i="4" s="1"/>
  <c r="B50" i="4"/>
  <c r="J49" i="4"/>
  <c r="I48" i="4"/>
  <c r="G48" i="4"/>
  <c r="F48" i="4"/>
  <c r="F45" i="4"/>
  <c r="E45" i="4"/>
  <c r="J45" i="4" s="1"/>
  <c r="I44" i="4"/>
  <c r="H44" i="4"/>
  <c r="G44" i="4"/>
  <c r="F44" i="4"/>
  <c r="E44" i="4"/>
  <c r="H43" i="4"/>
  <c r="G43" i="4"/>
  <c r="F43" i="4"/>
  <c r="E43" i="4"/>
  <c r="J43" i="4" s="1"/>
  <c r="I42" i="4"/>
  <c r="H42" i="4"/>
  <c r="G42" i="4"/>
  <c r="F42" i="4"/>
  <c r="E42" i="4"/>
  <c r="F36" i="4"/>
  <c r="G36" i="4" s="1"/>
  <c r="H36" i="4" s="1"/>
  <c r="I36" i="4" s="1"/>
  <c r="E36" i="4"/>
  <c r="F35" i="4"/>
  <c r="G35" i="4" s="1"/>
  <c r="H35" i="4" s="1"/>
  <c r="I35" i="4" s="1"/>
  <c r="E35" i="4"/>
  <c r="F34" i="4"/>
  <c r="G34" i="4" s="1"/>
  <c r="B33" i="4"/>
  <c r="F33" i="4" s="1"/>
  <c r="I32" i="4"/>
  <c r="F32" i="4"/>
  <c r="I31" i="4"/>
  <c r="F31" i="4"/>
  <c r="F37" i="4" s="1"/>
  <c r="I28" i="4"/>
  <c r="H28" i="4"/>
  <c r="G28" i="4"/>
  <c r="F28" i="4"/>
  <c r="E27" i="4"/>
  <c r="J27" i="4" s="1"/>
  <c r="E26" i="4"/>
  <c r="E28" i="4" s="1"/>
  <c r="A18" i="4"/>
  <c r="A17" i="4"/>
  <c r="E14" i="4"/>
  <c r="F14" i="4" s="1"/>
  <c r="C13" i="4"/>
  <c r="E13" i="4" s="1"/>
  <c r="C12" i="4"/>
  <c r="E12" i="4" s="1"/>
  <c r="E20" i="4" s="1"/>
  <c r="C11" i="4"/>
  <c r="E11" i="4" s="1"/>
  <c r="B9" i="4"/>
  <c r="E9" i="4" s="1"/>
  <c r="F28" i="3"/>
  <c r="G28" i="3"/>
  <c r="H28" i="3"/>
  <c r="I28" i="3"/>
  <c r="E28" i="3"/>
  <c r="J13" i="4" l="1"/>
  <c r="F13" i="4"/>
  <c r="G13" i="4" s="1"/>
  <c r="H13" i="4" s="1"/>
  <c r="I13" i="4" s="1"/>
  <c r="J42" i="4"/>
  <c r="J48" i="4"/>
  <c r="J35" i="4"/>
  <c r="J36" i="4"/>
  <c r="J44" i="4"/>
  <c r="G50" i="4"/>
  <c r="H50" i="4" s="1"/>
  <c r="I50" i="4" s="1"/>
  <c r="I51" i="4" s="1"/>
  <c r="G33" i="4"/>
  <c r="H33" i="4" s="1"/>
  <c r="I33" i="4" s="1"/>
  <c r="J33" i="4"/>
  <c r="F51" i="4"/>
  <c r="F53" i="4" s="1"/>
  <c r="E15" i="4"/>
  <c r="E18" i="4"/>
  <c r="F9" i="4"/>
  <c r="F11" i="4"/>
  <c r="E19" i="4"/>
  <c r="H34" i="4"/>
  <c r="I34" i="4" s="1"/>
  <c r="G14" i="4"/>
  <c r="H14" i="4" s="1"/>
  <c r="I14" i="4" s="1"/>
  <c r="J26" i="4"/>
  <c r="E51" i="4"/>
  <c r="E53" i="4" s="1"/>
  <c r="G32" i="4"/>
  <c r="H32" i="4" s="1"/>
  <c r="F12" i="4"/>
  <c r="G31" i="4"/>
  <c r="E37" i="4"/>
  <c r="F12" i="3"/>
  <c r="I36" i="3"/>
  <c r="I49" i="3"/>
  <c r="H49" i="3"/>
  <c r="G49" i="3"/>
  <c r="F49" i="3"/>
  <c r="E49" i="3"/>
  <c r="B49" i="3"/>
  <c r="I44" i="3"/>
  <c r="H44" i="3"/>
  <c r="G44" i="3"/>
  <c r="F44" i="3"/>
  <c r="H43" i="3"/>
  <c r="G43" i="3"/>
  <c r="F43" i="3"/>
  <c r="I42" i="3"/>
  <c r="H42" i="3"/>
  <c r="G42" i="3"/>
  <c r="F42" i="3"/>
  <c r="J48" i="3"/>
  <c r="I47" i="3"/>
  <c r="G47" i="3"/>
  <c r="F47" i="3"/>
  <c r="J47" i="3" s="1"/>
  <c r="E44" i="3"/>
  <c r="E43" i="3"/>
  <c r="E42" i="3"/>
  <c r="G36" i="3"/>
  <c r="H36" i="3" s="1"/>
  <c r="F36" i="3"/>
  <c r="E36" i="3"/>
  <c r="F35" i="3"/>
  <c r="G35" i="3" s="1"/>
  <c r="H35" i="3" s="1"/>
  <c r="I35" i="3" s="1"/>
  <c r="E35" i="3"/>
  <c r="J35" i="3" s="1"/>
  <c r="F34" i="3"/>
  <c r="G34" i="3" s="1"/>
  <c r="H34" i="3" s="1"/>
  <c r="I34" i="3" s="1"/>
  <c r="B33" i="3"/>
  <c r="F33" i="3" s="1"/>
  <c r="I32" i="3"/>
  <c r="F32" i="3"/>
  <c r="I31" i="3"/>
  <c r="F31" i="3"/>
  <c r="G31" i="3" s="1"/>
  <c r="F45" i="3"/>
  <c r="E45" i="3"/>
  <c r="E27" i="3"/>
  <c r="J27" i="3" s="1"/>
  <c r="E26" i="3"/>
  <c r="J26" i="3" s="1"/>
  <c r="A18" i="3"/>
  <c r="A17" i="3"/>
  <c r="E14" i="3"/>
  <c r="C13" i="3"/>
  <c r="E13" i="3" s="1"/>
  <c r="F13" i="3" s="1"/>
  <c r="C12" i="3"/>
  <c r="E12" i="3" s="1"/>
  <c r="C11" i="3"/>
  <c r="E11" i="3" s="1"/>
  <c r="B9" i="3"/>
  <c r="E9" i="3" s="1"/>
  <c r="E4" i="2"/>
  <c r="J49" i="1"/>
  <c r="B49" i="1"/>
  <c r="J48" i="1"/>
  <c r="I47" i="1"/>
  <c r="G47" i="1"/>
  <c r="F47" i="1"/>
  <c r="I45" i="1"/>
  <c r="H45" i="1"/>
  <c r="G45" i="1"/>
  <c r="F45" i="1"/>
  <c r="E45" i="1"/>
  <c r="H44" i="1"/>
  <c r="G44" i="1"/>
  <c r="F44" i="1"/>
  <c r="E44" i="1"/>
  <c r="I43" i="1"/>
  <c r="H43" i="1"/>
  <c r="G43" i="1"/>
  <c r="F43" i="1"/>
  <c r="E43" i="1"/>
  <c r="J43" i="1" s="1"/>
  <c r="I37" i="1"/>
  <c r="F37" i="1"/>
  <c r="G37" i="1" s="1"/>
  <c r="H37" i="1" s="1"/>
  <c r="E37" i="1"/>
  <c r="E38" i="1" s="1"/>
  <c r="F36" i="1"/>
  <c r="E36" i="1"/>
  <c r="F35" i="1"/>
  <c r="B34" i="1"/>
  <c r="F34" i="1" s="1"/>
  <c r="G34" i="1" s="1"/>
  <c r="H34" i="1" s="1"/>
  <c r="I34" i="1" s="1"/>
  <c r="I33" i="1"/>
  <c r="G33" i="1"/>
  <c r="F33" i="1"/>
  <c r="I32" i="1"/>
  <c r="F32" i="1"/>
  <c r="F28" i="1"/>
  <c r="E28" i="1"/>
  <c r="J27" i="1"/>
  <c r="E27" i="1"/>
  <c r="E26" i="1"/>
  <c r="J26" i="1" s="1"/>
  <c r="A18" i="1"/>
  <c r="A17" i="1"/>
  <c r="E14" i="1"/>
  <c r="F14" i="1" s="1"/>
  <c r="G14" i="1" s="1"/>
  <c r="C13" i="1"/>
  <c r="E13" i="1" s="1"/>
  <c r="C12" i="1"/>
  <c r="E12" i="1" s="1"/>
  <c r="C11" i="1"/>
  <c r="E11" i="1" s="1"/>
  <c r="B9" i="1"/>
  <c r="E9" i="1" s="1"/>
  <c r="G51" i="4" l="1"/>
  <c r="H51" i="4"/>
  <c r="J50" i="4"/>
  <c r="J51" i="4" s="1"/>
  <c r="G11" i="4"/>
  <c r="F19" i="4"/>
  <c r="I37" i="4"/>
  <c r="I53" i="4" s="1"/>
  <c r="J34" i="4"/>
  <c r="J31" i="4"/>
  <c r="G37" i="4"/>
  <c r="G53" i="4" s="1"/>
  <c r="H31" i="4"/>
  <c r="H37" i="4" s="1"/>
  <c r="F20" i="4"/>
  <c r="G12" i="4"/>
  <c r="J32" i="4"/>
  <c r="F18" i="4"/>
  <c r="F21" i="4" s="1"/>
  <c r="G9" i="4"/>
  <c r="F15" i="4"/>
  <c r="E21" i="4"/>
  <c r="J14" i="4"/>
  <c r="E23" i="4"/>
  <c r="E55" i="4" s="1"/>
  <c r="E57" i="4"/>
  <c r="J49" i="3"/>
  <c r="I50" i="3"/>
  <c r="J44" i="3"/>
  <c r="G50" i="3"/>
  <c r="E18" i="3"/>
  <c r="F9" i="3"/>
  <c r="E19" i="3"/>
  <c r="F11" i="3"/>
  <c r="J45" i="3"/>
  <c r="J43" i="3"/>
  <c r="J42" i="3"/>
  <c r="F50" i="3"/>
  <c r="H50" i="3"/>
  <c r="G13" i="3"/>
  <c r="H13" i="3" s="1"/>
  <c r="I13" i="3" s="1"/>
  <c r="J36" i="3"/>
  <c r="G33" i="3"/>
  <c r="H33" i="3" s="1"/>
  <c r="I33" i="3" s="1"/>
  <c r="I37" i="3" s="1"/>
  <c r="J34" i="3"/>
  <c r="E15" i="3"/>
  <c r="E20" i="3"/>
  <c r="E50" i="3"/>
  <c r="G9" i="3"/>
  <c r="F18" i="3"/>
  <c r="F14" i="3"/>
  <c r="G14" i="3" s="1"/>
  <c r="H14" i="3" s="1"/>
  <c r="I14" i="3" s="1"/>
  <c r="G32" i="3"/>
  <c r="H32" i="3" s="1"/>
  <c r="E37" i="3"/>
  <c r="H31" i="3"/>
  <c r="F37" i="3"/>
  <c r="J44" i="1"/>
  <c r="J47" i="1"/>
  <c r="G50" i="1"/>
  <c r="F50" i="1"/>
  <c r="H50" i="1"/>
  <c r="I50" i="1"/>
  <c r="J28" i="1"/>
  <c r="J45" i="1"/>
  <c r="J50" i="1" s="1"/>
  <c r="H14" i="1"/>
  <c r="I14" i="1" s="1"/>
  <c r="J14" i="1"/>
  <c r="E18" i="1"/>
  <c r="E15" i="1"/>
  <c r="F9" i="1"/>
  <c r="J33" i="1"/>
  <c r="E20" i="1"/>
  <c r="F12" i="1"/>
  <c r="F13" i="1"/>
  <c r="G13" i="1" s="1"/>
  <c r="H13" i="1" s="1"/>
  <c r="I13" i="1" s="1"/>
  <c r="H33" i="1"/>
  <c r="J34" i="1"/>
  <c r="G36" i="1"/>
  <c r="H36" i="1" s="1"/>
  <c r="I36" i="1" s="1"/>
  <c r="E50" i="1"/>
  <c r="J37" i="1"/>
  <c r="E19" i="1"/>
  <c r="F11" i="1"/>
  <c r="G32" i="1"/>
  <c r="G35" i="1"/>
  <c r="H35" i="1" s="1"/>
  <c r="I35" i="1" s="1"/>
  <c r="F38" i="1"/>
  <c r="H53" i="4" l="1"/>
  <c r="J37" i="4"/>
  <c r="E59" i="4"/>
  <c r="H9" i="4"/>
  <c r="G18" i="4"/>
  <c r="G15" i="4"/>
  <c r="H11" i="4"/>
  <c r="G19" i="4"/>
  <c r="F23" i="4"/>
  <c r="F55" i="4" s="1"/>
  <c r="F57" i="4"/>
  <c r="G20" i="4"/>
  <c r="H12" i="4"/>
  <c r="J50" i="3"/>
  <c r="F19" i="3"/>
  <c r="G11" i="3"/>
  <c r="J32" i="3"/>
  <c r="J33" i="3"/>
  <c r="F21" i="3"/>
  <c r="E56" i="3"/>
  <c r="G18" i="3"/>
  <c r="H9" i="3"/>
  <c r="G12" i="3"/>
  <c r="F20" i="3"/>
  <c r="H37" i="3"/>
  <c r="J31" i="3"/>
  <c r="J37" i="3" s="1"/>
  <c r="J13" i="3"/>
  <c r="F15" i="3"/>
  <c r="E21" i="3"/>
  <c r="E23" i="3" s="1"/>
  <c r="G37" i="3"/>
  <c r="J14" i="3"/>
  <c r="I38" i="1"/>
  <c r="J13" i="1"/>
  <c r="J36" i="1"/>
  <c r="E56" i="1"/>
  <c r="E21" i="1"/>
  <c r="E23" i="1" s="1"/>
  <c r="F15" i="1"/>
  <c r="G9" i="1"/>
  <c r="F18" i="1"/>
  <c r="G11" i="1"/>
  <c r="F19" i="1"/>
  <c r="J35" i="1"/>
  <c r="G38" i="1"/>
  <c r="H32" i="1"/>
  <c r="H38" i="1" s="1"/>
  <c r="F20" i="1"/>
  <c r="G12" i="1"/>
  <c r="G57" i="4" l="1"/>
  <c r="G21" i="4"/>
  <c r="G23" i="4" s="1"/>
  <c r="G55" i="4" s="1"/>
  <c r="G59" i="4" s="1"/>
  <c r="I12" i="4"/>
  <c r="I20" i="4" s="1"/>
  <c r="H20" i="4"/>
  <c r="H18" i="4"/>
  <c r="H15" i="4"/>
  <c r="I9" i="4"/>
  <c r="F59" i="4"/>
  <c r="I11" i="4"/>
  <c r="I19" i="4" s="1"/>
  <c r="H19" i="4"/>
  <c r="J19" i="4" s="1"/>
  <c r="H11" i="3"/>
  <c r="G19" i="3"/>
  <c r="G15" i="3"/>
  <c r="G56" i="3" s="1"/>
  <c r="H18" i="3"/>
  <c r="I9" i="3"/>
  <c r="G20" i="3"/>
  <c r="H12" i="3"/>
  <c r="H15" i="3" s="1"/>
  <c r="F23" i="3"/>
  <c r="F56" i="3"/>
  <c r="J32" i="1"/>
  <c r="J38" i="1" s="1"/>
  <c r="G19" i="1"/>
  <c r="H11" i="1"/>
  <c r="F56" i="1"/>
  <c r="F21" i="1"/>
  <c r="F23" i="1" s="1"/>
  <c r="H12" i="1"/>
  <c r="G20" i="1"/>
  <c r="G18" i="1"/>
  <c r="G15" i="1"/>
  <c r="H9" i="1"/>
  <c r="J11" i="4" l="1"/>
  <c r="J20" i="4"/>
  <c r="J12" i="4"/>
  <c r="I18" i="4"/>
  <c r="I21" i="4" s="1"/>
  <c r="I15" i="4"/>
  <c r="J9" i="4"/>
  <c r="J15" i="4" s="1"/>
  <c r="H57" i="4"/>
  <c r="H21" i="4"/>
  <c r="H23" i="4" s="1"/>
  <c r="H55" i="4" s="1"/>
  <c r="I11" i="3"/>
  <c r="H19" i="3"/>
  <c r="I18" i="3"/>
  <c r="J18" i="3"/>
  <c r="G21" i="3"/>
  <c r="G23" i="3" s="1"/>
  <c r="H56" i="3"/>
  <c r="H20" i="3"/>
  <c r="H21" i="3" s="1"/>
  <c r="H23" i="3" s="1"/>
  <c r="I12" i="3"/>
  <c r="J9" i="3"/>
  <c r="G21" i="1"/>
  <c r="G23" i="1" s="1"/>
  <c r="H20" i="1"/>
  <c r="I12" i="1"/>
  <c r="I11" i="1"/>
  <c r="H19" i="1"/>
  <c r="H18" i="1"/>
  <c r="H15" i="1"/>
  <c r="I9" i="1"/>
  <c r="G56" i="1"/>
  <c r="J18" i="4" l="1"/>
  <c r="J21" i="4" s="1"/>
  <c r="H59" i="4"/>
  <c r="J23" i="4"/>
  <c r="I23" i="4"/>
  <c r="I55" i="4" s="1"/>
  <c r="J55" i="4" s="1"/>
  <c r="J59" i="4" s="1"/>
  <c r="I57" i="4"/>
  <c r="J57" i="4" s="1"/>
  <c r="I19" i="3"/>
  <c r="J11" i="3"/>
  <c r="I20" i="3"/>
  <c r="J20" i="3" s="1"/>
  <c r="J12" i="3"/>
  <c r="J15" i="3" s="1"/>
  <c r="I15" i="3"/>
  <c r="I19" i="1"/>
  <c r="J19" i="1" s="1"/>
  <c r="J11" i="1"/>
  <c r="I20" i="1"/>
  <c r="J20" i="1" s="1"/>
  <c r="J12" i="1"/>
  <c r="I18" i="1"/>
  <c r="I15" i="1"/>
  <c r="J9" i="1"/>
  <c r="J15" i="1" s="1"/>
  <c r="H56" i="1"/>
  <c r="H21" i="1"/>
  <c r="H23" i="1" s="1"/>
  <c r="I59" i="4" l="1"/>
  <c r="I21" i="3"/>
  <c r="J21" i="3"/>
  <c r="J23" i="3"/>
  <c r="J19" i="3"/>
  <c r="I56" i="3"/>
  <c r="J56" i="3" s="1"/>
  <c r="I23" i="3"/>
  <c r="I21" i="1"/>
  <c r="J18" i="1"/>
  <c r="J21" i="1" s="1"/>
  <c r="J23" i="1" s="1"/>
  <c r="I56" i="1"/>
  <c r="J56" i="1" s="1"/>
  <c r="I23" i="1"/>
  <c r="I29" i="1" l="1"/>
  <c r="I52" i="1" s="1"/>
  <c r="I54" i="1" s="1"/>
  <c r="I58" i="1" s="1"/>
  <c r="H29" i="1"/>
  <c r="H52" i="1" s="1"/>
  <c r="H54" i="1" s="1"/>
  <c r="H58" i="1" s="1"/>
  <c r="G29" i="1"/>
  <c r="G52" i="1" s="1"/>
  <c r="G54" i="1" s="1"/>
  <c r="G58" i="1" s="1"/>
  <c r="F29" i="1"/>
  <c r="F52" i="1" s="1"/>
  <c r="F54" i="1" s="1"/>
  <c r="F58" i="1" s="1"/>
  <c r="E29" i="1"/>
  <c r="E52" i="1" s="1"/>
  <c r="E54" i="1" s="1"/>
  <c r="J29" i="1"/>
  <c r="J52" i="1" s="1"/>
  <c r="E58" i="1" l="1"/>
  <c r="J54" i="1"/>
  <c r="J58" i="1" s="1"/>
  <c r="E52" i="3"/>
  <c r="E54" i="3"/>
  <c r="E58" i="3" s="1"/>
  <c r="H52" i="3"/>
  <c r="H54" i="3" s="1"/>
  <c r="H58" i="3" s="1"/>
  <c r="I52" i="3"/>
  <c r="I54" i="3" s="1"/>
  <c r="I58" i="3" s="1"/>
  <c r="G52" i="3"/>
  <c r="G54" i="3" s="1"/>
  <c r="G58" i="3" s="1"/>
  <c r="F52" i="3"/>
  <c r="F54" i="3" s="1"/>
  <c r="F58" i="3" l="1"/>
  <c r="J54" i="3"/>
  <c r="J58" i="3" s="1"/>
  <c r="J53" i="4" l="1"/>
  <c r="J28" i="4"/>
  <c r="J52" i="3"/>
  <c r="J2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7" authorId="0" shapeId="0" xr:uid="{2C87A159-FB2F-4647-A03E-FE9EA61BCF69}">
      <text>
        <r>
          <rPr>
            <sz val="10"/>
            <rFont val="Arial"/>
            <charset val="1"/>
          </rPr>
          <t xml:space="preserve">Newton Lisa:
</t>
        </r>
        <r>
          <rPr>
            <sz val="9"/>
            <color rgb="FF000000"/>
            <rFont val="Tahoma"/>
            <family val="2"/>
            <charset val="1"/>
          </rPr>
          <t>May get from Navy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7" authorId="0" shapeId="0" xr:uid="{CA383437-BB4B-4E9C-91A5-626185F15D54}">
      <text>
        <r>
          <rPr>
            <sz val="10"/>
            <rFont val="Arial"/>
            <charset val="1"/>
          </rPr>
          <t xml:space="preserve">Newton Lisa:
</t>
        </r>
        <r>
          <rPr>
            <sz val="9"/>
            <color rgb="FF000000"/>
            <rFont val="Tahoma"/>
            <family val="2"/>
            <charset val="1"/>
          </rPr>
          <t>May get from Navy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7" authorId="0" shapeId="0" xr:uid="{00000000-0006-0000-0000-000001000000}">
      <text>
        <r>
          <rPr>
            <sz val="10"/>
            <rFont val="Arial"/>
            <charset val="1"/>
          </rPr>
          <t xml:space="preserve">Newton Lisa:
</t>
        </r>
        <r>
          <rPr>
            <sz val="9"/>
            <color rgb="FF000000"/>
            <rFont val="Tahoma"/>
            <family val="2"/>
            <charset val="1"/>
          </rPr>
          <t>May get from Navy</t>
        </r>
      </text>
    </comment>
  </commentList>
</comments>
</file>

<file path=xl/sharedStrings.xml><?xml version="1.0" encoding="utf-8"?>
<sst xmlns="http://schemas.openxmlformats.org/spreadsheetml/2006/main" count="294" uniqueCount="93">
  <si>
    <t>CAREER: Translation of Machine Learning and Additive Manufacturing to Accelerate and Diversify Science and Engineering</t>
  </si>
  <si>
    <t>Sponsor:</t>
  </si>
  <si>
    <t>NSF</t>
  </si>
  <si>
    <t>PrincipaI Investigator: Jordan Hanson</t>
  </si>
  <si>
    <t>Institution:</t>
  </si>
  <si>
    <t>Whittier College</t>
  </si>
  <si>
    <t>NOFO:</t>
  </si>
  <si>
    <t>Faculty Early Career Development Program</t>
  </si>
  <si>
    <t>Categories</t>
  </si>
  <si>
    <t>Calculation</t>
  </si>
  <si>
    <t>Year 1</t>
  </si>
  <si>
    <t>Year 2</t>
  </si>
  <si>
    <t>Year 3</t>
  </si>
  <si>
    <t>Year 4</t>
  </si>
  <si>
    <t>Year 5</t>
  </si>
  <si>
    <t>Total Request</t>
  </si>
  <si>
    <t>7/1/24-6/30/25</t>
  </si>
  <si>
    <t>7/1/25-6/30/26</t>
  </si>
  <si>
    <t>7/1/26-6/30/27</t>
  </si>
  <si>
    <t>7/1/27-6/30/28</t>
  </si>
  <si>
    <t>7/1/28-6/30/29</t>
  </si>
  <si>
    <t>7/1/24-6/30/29</t>
  </si>
  <si>
    <t>PERSONNEL</t>
  </si>
  <si>
    <t>A. Senior/Key Personnel</t>
  </si>
  <si>
    <t>Annual</t>
  </si>
  <si>
    <t>Person Mths</t>
  </si>
  <si>
    <t>Increment</t>
  </si>
  <si>
    <t>PI AY Release</t>
  </si>
  <si>
    <t>PI Summer Salary</t>
  </si>
  <si>
    <t>B. Other Personnel</t>
  </si>
  <si>
    <t>Rate</t>
  </si>
  <si>
    <t>Hours</t>
  </si>
  <si>
    <t>Number</t>
  </si>
  <si>
    <t>UG Research Assistants-AY</t>
  </si>
  <si>
    <t>UG Research Assistants-Summer</t>
  </si>
  <si>
    <t>Post-baccalaureate Res. Asst.</t>
  </si>
  <si>
    <t>Subtotal - Salary &amp; Wages</t>
  </si>
  <si>
    <t>C. Fringe Benefits</t>
  </si>
  <si>
    <t>Fringe Rate</t>
  </si>
  <si>
    <t>AY overload</t>
  </si>
  <si>
    <t>Summer</t>
  </si>
  <si>
    <t>Students AY</t>
  </si>
  <si>
    <t>Students Summer</t>
  </si>
  <si>
    <t>Subtotal - Fringe Benefits</t>
  </si>
  <si>
    <t>TOTAL PERSONNEL</t>
  </si>
  <si>
    <t>NON-PERSONNEL EXPENSES</t>
  </si>
  <si>
    <t>D. Equipment</t>
  </si>
  <si>
    <t>Cost</t>
  </si>
  <si>
    <t>Quantity</t>
  </si>
  <si>
    <t>GPU/Multi-core server</t>
  </si>
  <si>
    <t>Oscilloscope</t>
  </si>
  <si>
    <t>Adjustable phase shifters</t>
  </si>
  <si>
    <t>Subtotal - Equipment</t>
  </si>
  <si>
    <t>E. Travel</t>
  </si>
  <si>
    <t>Cost/Person</t>
  </si>
  <si>
    <t># People</t>
  </si>
  <si>
    <t># Days or Trips</t>
  </si>
  <si>
    <t>Local Travel</t>
  </si>
  <si>
    <t>0</t>
  </si>
  <si>
    <t>Airfare</t>
  </si>
  <si>
    <t>Hotel (x nights/trip)</t>
  </si>
  <si>
    <t>1</t>
  </si>
  <si>
    <t>Train Transportation</t>
  </si>
  <si>
    <t>Per Diem (x days/trip)</t>
  </si>
  <si>
    <t>Conference registration</t>
  </si>
  <si>
    <t>Subtotal - Travel</t>
  </si>
  <si>
    <t>F. Participant/Trainee Support Costs</t>
  </si>
  <si>
    <t>G. Other Direct Costs</t>
  </si>
  <si>
    <t>Frequency/Yr</t>
  </si>
  <si>
    <t>Materials &amp; supplies: 3D printers</t>
  </si>
  <si>
    <t>--</t>
  </si>
  <si>
    <t>Materials &amp; Supplies: Filament 50 rolls</t>
  </si>
  <si>
    <t>Materials &amp; Supplies: Connectors, cables, etc.</t>
  </si>
  <si>
    <t>Android mobile devices</t>
  </si>
  <si>
    <t>Publication/Documentation/Dissemination</t>
  </si>
  <si>
    <t>Professional Services: Speaker Honoraria</t>
  </si>
  <si>
    <t>Professional Services: Speaker Travel</t>
  </si>
  <si>
    <t>Subtotal - Other Direct Cost</t>
  </si>
  <si>
    <t>TOTAL NON-PERSONNEL</t>
  </si>
  <si>
    <t>G. TOTAL DIRECT COSTS</t>
  </si>
  <si>
    <t>Base</t>
  </si>
  <si>
    <t>H. INDIRECT COSTS</t>
  </si>
  <si>
    <t>Sal &amp; Wages</t>
  </si>
  <si>
    <t>TOTAL DIRECT AND INDIRECT COSTS</t>
  </si>
  <si>
    <t>PERSON MONTHS</t>
  </si>
  <si>
    <t>NAME</t>
  </si>
  <si>
    <t>MTH TYPE</t>
  </si>
  <si>
    <t>EFFORT</t>
  </si>
  <si>
    <t># OF MTHS</t>
  </si>
  <si>
    <t>PERSON MTHS</t>
  </si>
  <si>
    <t>Hanson</t>
  </si>
  <si>
    <t>Materials &amp; Supplies: Adj. phase shifters</t>
  </si>
  <si>
    <t>Drone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</si>
</sst>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$#,##0.00"/>
    <numFmt numFmtId="165" formatCode="_(* #,##0.00_);_(* \(#,##0.00\);_(* \-??_);_(@_)"/>
    <numFmt numFmtId="166" formatCode="\$#,##0"/>
    <numFmt numFmtId="167" formatCode="_(\$* #,##0.00_);_(\$* \(#,##0.00\);_(\$* \-??_);_(@_)"/>
    <numFmt numFmtId="168" formatCode="\$#,##0.00_);[Red]&quot;($&quot;#,##0.00\)"/>
    <numFmt numFmtId="169" formatCode="0.0%"/>
  </numFmts>
  <fonts count="13" x14ac:knownFonts="1">
    <font>
      <sz val="10"/>
      <name val="Arial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D4"/>
      <name val="Arial"/>
      <family val="2"/>
      <charset val="1"/>
    </font>
    <font>
      <sz val="10"/>
      <color rgb="FF515151"/>
      <name val="Arial"/>
      <family val="2"/>
      <charset val="1"/>
    </font>
    <font>
      <b/>
      <sz val="10"/>
      <color rgb="FF515151"/>
      <name val="Arial"/>
      <family val="2"/>
      <charset val="1"/>
    </font>
    <font>
      <b/>
      <i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B9CDE5"/>
        <bgColor rgb="FFBFBFBF"/>
      </patternFill>
    </fill>
    <fill>
      <patternFill patternType="solid">
        <fgColor rgb="FFBFBFBF"/>
        <bgColor rgb="FFB9CDE5"/>
      </patternFill>
    </fill>
    <fill>
      <patternFill patternType="solid">
        <fgColor rgb="FFD9D9D9"/>
        <bgColor rgb="FFB9CDE5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5" fontId="12" fillId="0" borderId="0" applyBorder="0" applyProtection="0"/>
    <xf numFmtId="167" fontId="12" fillId="0" borderId="0" applyBorder="0" applyProtection="0"/>
    <xf numFmtId="9" fontId="12" fillId="0" borderId="0" applyBorder="0" applyProtection="0"/>
    <xf numFmtId="0" fontId="1" fillId="0" borderId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7" fontId="2" fillId="4" borderId="3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 applyProtection="1">
      <alignment horizontal="center"/>
      <protection locked="0"/>
    </xf>
    <xf numFmtId="0" fontId="1" fillId="0" borderId="5" xfId="0" applyFont="1" applyBorder="1" applyProtection="1">
      <protection locked="0"/>
    </xf>
    <xf numFmtId="4" fontId="1" fillId="0" borderId="3" xfId="0" applyNumberFormat="1" applyFont="1" applyBorder="1"/>
    <xf numFmtId="0" fontId="2" fillId="5" borderId="4" xfId="0" applyFont="1" applyFill="1" applyBorder="1" applyAlignment="1">
      <alignment horizontal="left" wrapText="1"/>
    </xf>
    <xf numFmtId="0" fontId="2" fillId="5" borderId="0" xfId="0" applyFont="1" applyFill="1" applyAlignment="1">
      <alignment horizontal="center"/>
    </xf>
    <xf numFmtId="4" fontId="2" fillId="5" borderId="0" xfId="1" applyNumberFormat="1" applyFont="1" applyFill="1" applyBorder="1" applyAlignment="1" applyProtection="1">
      <alignment horizontal="center"/>
      <protection locked="0"/>
    </xf>
    <xf numFmtId="10" fontId="1" fillId="5" borderId="3" xfId="1" applyNumberFormat="1" applyFont="1" applyFill="1" applyBorder="1" applyProtection="1"/>
    <xf numFmtId="10" fontId="1" fillId="5" borderId="3" xfId="0" applyNumberFormat="1" applyFont="1" applyFill="1" applyBorder="1"/>
    <xf numFmtId="40" fontId="1" fillId="0" borderId="0" xfId="0" applyNumberFormat="1" applyFont="1"/>
    <xf numFmtId="40" fontId="1" fillId="0" borderId="4" xfId="0" applyNumberFormat="1" applyFont="1" applyBorder="1" applyAlignment="1">
      <alignment horizontal="left" indent="2"/>
    </xf>
    <xf numFmtId="3" fontId="4" fillId="0" borderId="0" xfId="0" applyNumberFormat="1" applyFont="1" applyAlignment="1">
      <alignment horizontal="center"/>
    </xf>
    <xf numFmtId="9" fontId="1" fillId="0" borderId="0" xfId="3" applyFont="1" applyBorder="1" applyAlignment="1" applyProtection="1">
      <alignment horizontal="center"/>
    </xf>
    <xf numFmtId="38" fontId="1" fillId="0" borderId="0" xfId="0" applyNumberFormat="1" applyFont="1" applyAlignment="1" applyProtection="1">
      <alignment horizontal="center"/>
      <protection locked="0"/>
    </xf>
    <xf numFmtId="164" fontId="1" fillId="0" borderId="3" xfId="0" applyNumberFormat="1" applyFont="1" applyBorder="1"/>
    <xf numFmtId="38" fontId="1" fillId="0" borderId="0" xfId="0" applyNumberFormat="1" applyFont="1"/>
    <xf numFmtId="2" fontId="1" fillId="0" borderId="0" xfId="3" applyNumberFormat="1" applyFont="1" applyBorder="1" applyAlignment="1" applyProtection="1">
      <alignment horizontal="center"/>
    </xf>
    <xf numFmtId="40" fontId="1" fillId="0" borderId="0" xfId="0" applyNumberFormat="1" applyFont="1" applyAlignment="1" applyProtection="1">
      <alignment horizontal="center"/>
      <protection locked="0"/>
    </xf>
    <xf numFmtId="166" fontId="1" fillId="0" borderId="3" xfId="0" applyNumberFormat="1" applyFont="1" applyBorder="1"/>
    <xf numFmtId="40" fontId="2" fillId="5" borderId="4" xfId="0" applyNumberFormat="1" applyFont="1" applyFill="1" applyBorder="1"/>
    <xf numFmtId="3" fontId="5" fillId="5" borderId="0" xfId="0" applyNumberFormat="1" applyFont="1" applyFill="1" applyAlignment="1">
      <alignment horizontal="center"/>
    </xf>
    <xf numFmtId="9" fontId="2" fillId="5" borderId="0" xfId="3" applyFont="1" applyFill="1" applyBorder="1" applyAlignment="1" applyProtection="1">
      <alignment horizontal="center"/>
    </xf>
    <xf numFmtId="40" fontId="2" fillId="5" borderId="0" xfId="0" applyNumberFormat="1" applyFont="1" applyFill="1" applyAlignment="1" applyProtection="1">
      <alignment horizontal="center"/>
      <protection locked="0"/>
    </xf>
    <xf numFmtId="166" fontId="1" fillId="5" borderId="3" xfId="0" applyNumberFormat="1" applyFont="1" applyFill="1" applyBorder="1"/>
    <xf numFmtId="4" fontId="1" fillId="0" borderId="0" xfId="0" applyNumberFormat="1" applyFont="1" applyAlignment="1">
      <alignment horizontal="center"/>
    </xf>
    <xf numFmtId="1" fontId="1" fillId="0" borderId="0" xfId="3" applyNumberFormat="1" applyFont="1" applyBorder="1" applyAlignment="1" applyProtection="1">
      <alignment horizontal="center"/>
    </xf>
    <xf numFmtId="3" fontId="1" fillId="0" borderId="0" xfId="0" applyNumberFormat="1" applyFont="1" applyAlignment="1">
      <alignment horizontal="center"/>
    </xf>
    <xf numFmtId="40" fontId="2" fillId="3" borderId="4" xfId="0" applyNumberFormat="1" applyFont="1" applyFill="1" applyBorder="1" applyAlignment="1">
      <alignment horizontal="left" indent="2"/>
    </xf>
    <xf numFmtId="40" fontId="2" fillId="3" borderId="0" xfId="0" applyNumberFormat="1" applyFont="1" applyFill="1"/>
    <xf numFmtId="40" fontId="2" fillId="3" borderId="0" xfId="0" applyNumberFormat="1" applyFont="1" applyFill="1" applyProtection="1">
      <protection locked="0"/>
    </xf>
    <xf numFmtId="166" fontId="2" fillId="3" borderId="3" xfId="1" applyNumberFormat="1" applyFont="1" applyFill="1" applyBorder="1" applyProtection="1"/>
    <xf numFmtId="166" fontId="1" fillId="0" borderId="0" xfId="0" applyNumberFormat="1" applyFont="1"/>
    <xf numFmtId="49" fontId="2" fillId="5" borderId="4" xfId="0" applyNumberFormat="1" applyFont="1" applyFill="1" applyBorder="1" applyAlignment="1">
      <alignment vertical="top"/>
    </xf>
    <xf numFmtId="167" fontId="2" fillId="5" borderId="0" xfId="2" applyFont="1" applyFill="1" applyBorder="1" applyAlignment="1" applyProtection="1">
      <alignment horizontal="center" vertical="center"/>
    </xf>
    <xf numFmtId="166" fontId="1" fillId="5" borderId="3" xfId="0" applyNumberFormat="1" applyFont="1" applyFill="1" applyBorder="1" applyAlignment="1">
      <alignment vertical="top"/>
    </xf>
    <xf numFmtId="10" fontId="1" fillId="0" borderId="0" xfId="3" applyNumberFormat="1" applyFont="1" applyBorder="1" applyAlignment="1" applyProtection="1">
      <alignment horizontal="center"/>
      <protection locked="0"/>
    </xf>
    <xf numFmtId="10" fontId="1" fillId="0" borderId="0" xfId="3" applyNumberFormat="1" applyFont="1" applyBorder="1" applyAlignment="1" applyProtection="1">
      <alignment horizontal="center"/>
    </xf>
    <xf numFmtId="164" fontId="1" fillId="0" borderId="0" xfId="0" applyNumberFormat="1" applyFont="1"/>
    <xf numFmtId="166" fontId="2" fillId="3" borderId="3" xfId="0" applyNumberFormat="1" applyFont="1" applyFill="1" applyBorder="1"/>
    <xf numFmtId="0" fontId="2" fillId="0" borderId="4" xfId="0" applyFont="1" applyBorder="1"/>
    <xf numFmtId="4" fontId="2" fillId="0" borderId="0" xfId="0" applyNumberFormat="1" applyFont="1" applyProtection="1">
      <protection locked="0"/>
    </xf>
    <xf numFmtId="166" fontId="2" fillId="0" borderId="3" xfId="0" applyNumberFormat="1" applyFont="1" applyBorder="1"/>
    <xf numFmtId="40" fontId="2" fillId="3" borderId="4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166" fontId="2" fillId="0" borderId="3" xfId="0" applyNumberFormat="1" applyFont="1" applyBorder="1" applyAlignment="1">
      <alignment horizontal="center"/>
    </xf>
    <xf numFmtId="40" fontId="2" fillId="5" borderId="0" xfId="0" applyNumberFormat="1" applyFont="1" applyFill="1" applyAlignment="1">
      <alignment horizontal="center"/>
    </xf>
    <xf numFmtId="166" fontId="1" fillId="5" borderId="3" xfId="1" applyNumberFormat="1" applyFont="1" applyFill="1" applyBorder="1" applyProtection="1"/>
    <xf numFmtId="38" fontId="1" fillId="0" borderId="0" xfId="0" applyNumberFormat="1" applyFont="1" applyProtection="1">
      <protection locked="0"/>
    </xf>
    <xf numFmtId="166" fontId="1" fillId="0" borderId="3" xfId="1" applyNumberFormat="1" applyFont="1" applyBorder="1" applyProtection="1"/>
    <xf numFmtId="0" fontId="2" fillId="3" borderId="4" xfId="0" applyFont="1" applyFill="1" applyBorder="1" applyAlignment="1">
      <alignment horizontal="left" indent="2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 applyProtection="1">
      <alignment horizontal="center"/>
      <protection locked="0"/>
    </xf>
    <xf numFmtId="166" fontId="2" fillId="3" borderId="3" xfId="0" applyNumberFormat="1" applyFont="1" applyFill="1" applyBorder="1" applyAlignment="1">
      <alignment horizontal="right"/>
    </xf>
    <xf numFmtId="166" fontId="6" fillId="5" borderId="3" xfId="1" applyNumberFormat="1" applyFont="1" applyFill="1" applyBorder="1" applyAlignment="1" applyProtection="1">
      <alignment horizontal="center"/>
    </xf>
    <xf numFmtId="38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left" indent="2"/>
    </xf>
    <xf numFmtId="0" fontId="1" fillId="0" borderId="0" xfId="0" applyFont="1" applyAlignment="1">
      <alignment horizontal="center"/>
    </xf>
    <xf numFmtId="1" fontId="1" fillId="0" borderId="0" xfId="3" applyNumberFormat="1" applyFont="1" applyBorder="1" applyAlignment="1" applyProtection="1">
      <alignment horizontal="center" vertical="center"/>
      <protection locked="0"/>
    </xf>
    <xf numFmtId="49" fontId="2" fillId="3" borderId="0" xfId="0" applyNumberFormat="1" applyFont="1" applyFill="1" applyAlignment="1">
      <alignment horizontal="center"/>
    </xf>
    <xf numFmtId="2" fontId="2" fillId="3" borderId="0" xfId="3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Border="1"/>
    <xf numFmtId="2" fontId="1" fillId="0" borderId="0" xfId="3" applyNumberFormat="1" applyFont="1" applyBorder="1" applyAlignment="1" applyProtection="1">
      <alignment horizontal="center" vertical="center"/>
      <protection locked="0"/>
    </xf>
    <xf numFmtId="0" fontId="2" fillId="5" borderId="4" xfId="0" applyFont="1" applyFill="1" applyBorder="1"/>
    <xf numFmtId="0" fontId="1" fillId="5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2" fontId="1" fillId="5" borderId="0" xfId="3" applyNumberFormat="1" applyFont="1" applyFill="1" applyBorder="1" applyAlignment="1" applyProtection="1">
      <alignment horizontal="center" vertical="center"/>
      <protection locked="0"/>
    </xf>
    <xf numFmtId="40" fontId="2" fillId="0" borderId="4" xfId="0" applyNumberFormat="1" applyFont="1" applyBorder="1"/>
    <xf numFmtId="40" fontId="2" fillId="0" borderId="0" xfId="0" applyNumberFormat="1" applyFont="1"/>
    <xf numFmtId="40" fontId="2" fillId="0" borderId="0" xfId="0" applyNumberFormat="1" applyFont="1" applyProtection="1">
      <protection locked="0"/>
    </xf>
    <xf numFmtId="0" fontId="7" fillId="3" borderId="4" xfId="0" applyFont="1" applyFill="1" applyBorder="1" applyAlignment="1">
      <alignment horizontal="left" vertical="top" wrapText="1"/>
    </xf>
    <xf numFmtId="40" fontId="1" fillId="3" borderId="0" xfId="0" applyNumberFormat="1" applyFont="1" applyFill="1" applyAlignment="1">
      <alignment horizontal="right"/>
    </xf>
    <xf numFmtId="40" fontId="1" fillId="3" borderId="0" xfId="0" applyNumberFormat="1" applyFont="1" applyFill="1" applyAlignment="1" applyProtection="1">
      <alignment horizontal="right"/>
      <protection locked="0"/>
    </xf>
    <xf numFmtId="168" fontId="1" fillId="0" borderId="0" xfId="0" applyNumberFormat="1" applyFont="1"/>
    <xf numFmtId="0" fontId="7" fillId="0" borderId="4" xfId="0" applyFont="1" applyBorder="1" applyAlignment="1">
      <alignment horizontal="left" vertical="top" wrapText="1"/>
    </xf>
    <xf numFmtId="40" fontId="1" fillId="0" borderId="0" xfId="0" applyNumberFormat="1" applyFont="1" applyAlignment="1">
      <alignment horizontal="right"/>
    </xf>
    <xf numFmtId="40" fontId="1" fillId="0" borderId="0" xfId="0" applyNumberFormat="1" applyFont="1" applyAlignment="1" applyProtection="1">
      <alignment horizontal="right"/>
      <protection locked="0"/>
    </xf>
    <xf numFmtId="166" fontId="2" fillId="0" borderId="3" xfId="1" applyNumberFormat="1" applyFont="1" applyBorder="1" applyProtection="1"/>
    <xf numFmtId="40" fontId="8" fillId="0" borderId="0" xfId="0" applyNumberFormat="1" applyFont="1" applyAlignment="1">
      <alignment horizontal="center"/>
    </xf>
    <xf numFmtId="169" fontId="1" fillId="3" borderId="0" xfId="3" applyNumberFormat="1" applyFont="1" applyFill="1" applyBorder="1" applyAlignment="1" applyProtection="1">
      <alignment horizontal="center"/>
    </xf>
    <xf numFmtId="40" fontId="1" fillId="3" borderId="0" xfId="0" applyNumberFormat="1" applyFont="1" applyFill="1" applyAlignment="1">
      <alignment horizontal="center"/>
    </xf>
    <xf numFmtId="169" fontId="1" fillId="0" borderId="0" xfId="3" applyNumberFormat="1" applyFont="1" applyBorder="1" applyAlignment="1" applyProtection="1">
      <alignment horizontal="center"/>
    </xf>
    <xf numFmtId="40" fontId="2" fillId="6" borderId="6" xfId="0" applyNumberFormat="1" applyFont="1" applyFill="1" applyBorder="1"/>
    <xf numFmtId="40" fontId="2" fillId="6" borderId="7" xfId="0" applyNumberFormat="1" applyFont="1" applyFill="1" applyBorder="1"/>
    <xf numFmtId="40" fontId="2" fillId="6" borderId="7" xfId="0" applyNumberFormat="1" applyFont="1" applyFill="1" applyBorder="1" applyProtection="1">
      <protection locked="0"/>
    </xf>
    <xf numFmtId="166" fontId="2" fillId="6" borderId="3" xfId="2" applyNumberFormat="1" applyFont="1" applyFill="1" applyBorder="1" applyProtection="1"/>
    <xf numFmtId="0" fontId="9" fillId="0" borderId="0" xfId="0" applyFont="1" applyAlignment="1">
      <alignment vertical="center" wrapText="1"/>
    </xf>
    <xf numFmtId="0" fontId="2" fillId="0" borderId="0" xfId="0" applyFont="1" applyProtection="1">
      <protection locked="0"/>
    </xf>
    <xf numFmtId="0" fontId="1" fillId="0" borderId="0" xfId="0" applyFont="1" applyAlignment="1">
      <alignment vertical="center"/>
    </xf>
    <xf numFmtId="0" fontId="11" fillId="0" borderId="0" xfId="4" applyFont="1"/>
    <xf numFmtId="0" fontId="1" fillId="0" borderId="0" xfId="4" applyAlignment="1">
      <alignment horizontal="center"/>
    </xf>
    <xf numFmtId="0" fontId="1" fillId="0" borderId="0" xfId="4"/>
    <xf numFmtId="0" fontId="11" fillId="0" borderId="0" xfId="4" applyFont="1" applyAlignment="1">
      <alignment horizontal="center"/>
    </xf>
    <xf numFmtId="40" fontId="1" fillId="7" borderId="4" xfId="0" applyNumberFormat="1" applyFont="1" applyFill="1" applyBorder="1" applyAlignment="1">
      <alignment horizontal="left" indent="2"/>
    </xf>
    <xf numFmtId="38" fontId="1" fillId="7" borderId="0" xfId="0" applyNumberFormat="1" applyFont="1" applyFill="1"/>
    <xf numFmtId="40" fontId="1" fillId="7" borderId="0" xfId="0" applyNumberFormat="1" applyFont="1" applyFill="1"/>
    <xf numFmtId="38" fontId="1" fillId="7" borderId="0" xfId="0" applyNumberFormat="1" applyFont="1" applyFill="1" applyProtection="1">
      <protection locked="0"/>
    </xf>
    <xf numFmtId="166" fontId="1" fillId="7" borderId="3" xfId="1" applyNumberFormat="1" applyFont="1" applyFill="1" applyBorder="1" applyProtection="1"/>
    <xf numFmtId="166" fontId="1" fillId="7" borderId="3" xfId="0" applyNumberFormat="1" applyFont="1" applyFill="1" applyBorder="1"/>
    <xf numFmtId="0" fontId="1" fillId="7" borderId="0" xfId="0" applyFont="1" applyFill="1"/>
    <xf numFmtId="0" fontId="0" fillId="7" borderId="0" xfId="0" applyFill="1"/>
    <xf numFmtId="38" fontId="1" fillId="7" borderId="0" xfId="0" applyNumberFormat="1" applyFont="1" applyFill="1" applyAlignment="1">
      <alignment horizontal="center"/>
    </xf>
    <xf numFmtId="164" fontId="1" fillId="7" borderId="0" xfId="0" applyNumberFormat="1" applyFont="1" applyFill="1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0" fontId="1" fillId="0" borderId="4" xfId="0" applyNumberFormat="1" applyFont="1" applyFill="1" applyBorder="1" applyAlignment="1">
      <alignment horizontal="left" indent="2"/>
    </xf>
    <xf numFmtId="38" fontId="1" fillId="0" borderId="0" xfId="0" applyNumberFormat="1" applyFont="1" applyFill="1"/>
    <xf numFmtId="40" fontId="1" fillId="0" borderId="0" xfId="0" applyNumberFormat="1" applyFont="1" applyFill="1"/>
    <xf numFmtId="38" fontId="1" fillId="0" borderId="0" xfId="0" applyNumberFormat="1" applyFont="1" applyFill="1" applyProtection="1">
      <protection locked="0"/>
    </xf>
    <xf numFmtId="166" fontId="1" fillId="0" borderId="3" xfId="1" applyNumberFormat="1" applyFont="1" applyFill="1" applyBorder="1" applyProtection="1"/>
    <xf numFmtId="166" fontId="1" fillId="0" borderId="3" xfId="0" applyNumberFormat="1" applyFont="1" applyFill="1" applyBorder="1"/>
    <xf numFmtId="0" fontId="1" fillId="0" borderId="0" xfId="0" applyFont="1" applyFill="1"/>
    <xf numFmtId="0" fontId="0" fillId="0" borderId="0" xfId="0" applyFill="1"/>
    <xf numFmtId="38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/>
  </cellXfs>
  <cellStyles count="5">
    <cellStyle name="Comma" xfId="1" builtinId="3"/>
    <cellStyle name="Currency" xfId="2" builtinId="4"/>
    <cellStyle name="Normal" xfId="0" builtinId="0"/>
    <cellStyle name="Normal 2" xfId="4" xr:uid="{00000000-0005-0000-0000-000006000000}"/>
    <cellStyle name="Percent" xfId="3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15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FF96-C18B-4CB2-922E-05E40A2AA362}">
  <sheetPr>
    <pageSetUpPr fitToPage="1"/>
  </sheetPr>
  <dimension ref="A1:AMJ61"/>
  <sheetViews>
    <sheetView tabSelected="1" showOutlineSymbols="0" topLeftCell="D1" zoomScaleNormal="100" workbookViewId="0">
      <selection activeCell="D51" sqref="D51"/>
    </sheetView>
  </sheetViews>
  <sheetFormatPr defaultColWidth="8.81640625" defaultRowHeight="12.5" x14ac:dyDescent="0.25"/>
  <cols>
    <col min="1" max="1" width="36.54296875" style="1" customWidth="1"/>
    <col min="2" max="2" width="10.54296875" style="1" customWidth="1"/>
    <col min="3" max="3" width="11.6328125" style="1" customWidth="1"/>
    <col min="4" max="4" width="12.6328125" style="2" customWidth="1"/>
    <col min="5" max="5" width="18.81640625" style="1" customWidth="1"/>
    <col min="6" max="9" width="19.453125" style="1" customWidth="1"/>
    <col min="10" max="10" width="18.81640625" style="1" customWidth="1"/>
    <col min="11" max="11" width="15.453125" style="1" customWidth="1"/>
    <col min="12" max="12" width="11.453125" style="1" customWidth="1"/>
    <col min="13" max="15" width="9.81640625" style="1" customWidth="1"/>
    <col min="16" max="16" width="10.81640625" style="1" customWidth="1"/>
    <col min="17" max="50" width="9.1796875" style="1" customWidth="1"/>
    <col min="51" max="1024" width="8.81640625" style="1"/>
  </cols>
  <sheetData>
    <row r="1" spans="1:16" s="3" customFormat="1" ht="12.75" customHeight="1" x14ac:dyDescent="0.25">
      <c r="A1" s="118" t="s">
        <v>0</v>
      </c>
      <c r="B1" s="118"/>
      <c r="C1" s="118"/>
      <c r="D1" s="118"/>
      <c r="E1" s="118"/>
      <c r="F1" s="118"/>
      <c r="G1" s="118"/>
      <c r="H1" s="3" t="s">
        <v>1</v>
      </c>
      <c r="I1" s="4" t="s">
        <v>2</v>
      </c>
    </row>
    <row r="2" spans="1:16" ht="13" x14ac:dyDescent="0.3">
      <c r="A2" s="5" t="s">
        <v>3</v>
      </c>
      <c r="B2" s="5" t="s">
        <v>4</v>
      </c>
      <c r="C2" s="1" t="s">
        <v>5</v>
      </c>
      <c r="D2" s="6"/>
      <c r="H2" s="7" t="s">
        <v>6</v>
      </c>
      <c r="I2" s="1" t="s">
        <v>7</v>
      </c>
    </row>
    <row r="3" spans="1:16" ht="13" x14ac:dyDescent="0.3">
      <c r="B3" s="5"/>
      <c r="C3" s="8"/>
      <c r="D3" s="6"/>
      <c r="E3" s="9"/>
      <c r="F3" s="9"/>
      <c r="G3" s="9"/>
      <c r="H3" s="9"/>
      <c r="I3" s="9"/>
    </row>
    <row r="4" spans="1:16" ht="13" x14ac:dyDescent="0.3">
      <c r="A4" s="119" t="s">
        <v>8</v>
      </c>
      <c r="B4" s="120" t="s">
        <v>9</v>
      </c>
      <c r="C4" s="120"/>
      <c r="D4" s="120"/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  <c r="J4" s="11" t="s">
        <v>15</v>
      </c>
    </row>
    <row r="5" spans="1:16" ht="13" x14ac:dyDescent="0.3">
      <c r="A5" s="119"/>
      <c r="B5" s="120"/>
      <c r="C5" s="120"/>
      <c r="D5" s="120"/>
      <c r="E5" s="12" t="s">
        <v>16</v>
      </c>
      <c r="F5" s="12" t="s">
        <v>17</v>
      </c>
      <c r="G5" s="12" t="s">
        <v>18</v>
      </c>
      <c r="H5" s="12" t="s">
        <v>19</v>
      </c>
      <c r="I5" s="12" t="s">
        <v>20</v>
      </c>
      <c r="J5" s="12" t="s">
        <v>21</v>
      </c>
    </row>
    <row r="6" spans="1:16" ht="13" x14ac:dyDescent="0.3">
      <c r="A6" s="13" t="s">
        <v>22</v>
      </c>
      <c r="B6" s="14"/>
      <c r="C6" s="15"/>
      <c r="D6" s="16"/>
      <c r="E6" s="17"/>
      <c r="F6" s="17"/>
      <c r="G6" s="17"/>
      <c r="H6" s="17"/>
      <c r="I6" s="17"/>
      <c r="J6" s="17"/>
    </row>
    <row r="7" spans="1:16" s="23" customFormat="1" ht="13" x14ac:dyDescent="0.3">
      <c r="A7" s="18" t="s">
        <v>23</v>
      </c>
      <c r="B7" s="19" t="s">
        <v>24</v>
      </c>
      <c r="C7" s="19" t="s">
        <v>25</v>
      </c>
      <c r="D7" s="20" t="s">
        <v>26</v>
      </c>
      <c r="E7" s="21"/>
      <c r="F7" s="21"/>
      <c r="G7" s="21"/>
      <c r="H7" s="21"/>
      <c r="I7" s="21"/>
      <c r="J7" s="22"/>
    </row>
    <row r="8" spans="1:16" s="23" customFormat="1" x14ac:dyDescent="0.25">
      <c r="A8" s="24" t="s">
        <v>27</v>
      </c>
      <c r="B8" s="25"/>
      <c r="C8" s="26"/>
      <c r="D8" s="27"/>
      <c r="E8" s="28"/>
      <c r="F8" s="28"/>
      <c r="G8" s="28"/>
      <c r="H8" s="28"/>
      <c r="I8" s="28"/>
      <c r="J8" s="28"/>
      <c r="K8" s="29"/>
      <c r="L8" s="29"/>
      <c r="M8" s="29"/>
      <c r="N8" s="29"/>
      <c r="O8" s="29"/>
      <c r="P8" s="29"/>
    </row>
    <row r="9" spans="1:16" s="23" customFormat="1" x14ac:dyDescent="0.25">
      <c r="A9" s="24" t="s">
        <v>28</v>
      </c>
      <c r="B9" s="25">
        <f>(74460+2700)*1.02</f>
        <v>78703.199999999997</v>
      </c>
      <c r="C9" s="30">
        <v>2</v>
      </c>
      <c r="D9" s="31">
        <v>1.02</v>
      </c>
      <c r="E9" s="32">
        <f>B9/10*C9</f>
        <v>15740.64</v>
      </c>
      <c r="F9" s="32">
        <f>E9*1.02</f>
        <v>16055.452799999999</v>
      </c>
      <c r="G9" s="32">
        <f>F9*1.02</f>
        <v>16376.561856</v>
      </c>
      <c r="H9" s="32">
        <f>G9*1.02</f>
        <v>16704.093093120002</v>
      </c>
      <c r="I9" s="32">
        <f>H9*1.02</f>
        <v>17038.174954982402</v>
      </c>
      <c r="J9" s="32">
        <f>SUM(E9:I9)</f>
        <v>81914.922704102399</v>
      </c>
      <c r="K9" s="29"/>
      <c r="L9" s="29"/>
      <c r="M9" s="29"/>
      <c r="N9" s="29"/>
      <c r="O9" s="29"/>
      <c r="P9" s="29"/>
    </row>
    <row r="10" spans="1:16" s="23" customFormat="1" ht="13" x14ac:dyDescent="0.3">
      <c r="A10" s="33" t="s">
        <v>29</v>
      </c>
      <c r="B10" s="34" t="s">
        <v>30</v>
      </c>
      <c r="C10" s="35" t="s">
        <v>31</v>
      </c>
      <c r="D10" s="36" t="s">
        <v>32</v>
      </c>
      <c r="E10" s="37"/>
      <c r="F10" s="37"/>
      <c r="G10" s="37"/>
      <c r="H10" s="37"/>
      <c r="I10" s="37"/>
      <c r="J10" s="37"/>
    </row>
    <row r="11" spans="1:16" s="23" customFormat="1" x14ac:dyDescent="0.25">
      <c r="A11" s="24" t="s">
        <v>33</v>
      </c>
      <c r="B11" s="38">
        <v>15.5</v>
      </c>
      <c r="C11" s="39">
        <f>10*13*2</f>
        <v>260</v>
      </c>
      <c r="D11" s="27">
        <v>4</v>
      </c>
      <c r="E11" s="113">
        <f>B11*C11*D11</f>
        <v>16120</v>
      </c>
      <c r="F11" s="113">
        <f>E11*1.02*5/4</f>
        <v>20553</v>
      </c>
      <c r="G11" s="113">
        <f>F11*1.02*4/5</f>
        <v>16771.248</v>
      </c>
      <c r="H11" s="113">
        <f>G11*1.02</f>
        <v>17106.67296</v>
      </c>
      <c r="I11" s="113">
        <f>H11*1.02</f>
        <v>17448.806419200002</v>
      </c>
      <c r="J11" s="113">
        <f>SUM(E11:I11)</f>
        <v>87999.727379200005</v>
      </c>
    </row>
    <row r="12" spans="1:16" s="23" customFormat="1" x14ac:dyDescent="0.25">
      <c r="A12" s="24" t="s">
        <v>34</v>
      </c>
      <c r="B12" s="38">
        <v>15.5</v>
      </c>
      <c r="C12" s="39">
        <f>18*10</f>
        <v>180</v>
      </c>
      <c r="D12" s="27">
        <v>3</v>
      </c>
      <c r="E12" s="113">
        <f>B12*C12*D12</f>
        <v>8370</v>
      </c>
      <c r="F12" s="113">
        <f>E12*1.02*0.33</f>
        <v>2817.3420000000001</v>
      </c>
      <c r="G12" s="113">
        <f>F12*1.02*3</f>
        <v>8621.0665200000003</v>
      </c>
      <c r="H12" s="113">
        <f>G12*1.02*0.33</f>
        <v>2901.8509906320005</v>
      </c>
      <c r="I12" s="113">
        <f>H12*1.02</f>
        <v>2959.8880104446407</v>
      </c>
      <c r="J12" s="113">
        <f>SUM(E12:I12)</f>
        <v>25670.14752107664</v>
      </c>
    </row>
    <row r="13" spans="1:16" s="23" customFormat="1" x14ac:dyDescent="0.25">
      <c r="A13" s="24" t="s">
        <v>35</v>
      </c>
      <c r="B13" s="40">
        <v>25</v>
      </c>
      <c r="C13" s="39">
        <f>19*10</f>
        <v>190</v>
      </c>
      <c r="D13" s="27">
        <v>1</v>
      </c>
      <c r="E13" s="32">
        <f>B13*C13*D13</f>
        <v>4750</v>
      </c>
      <c r="F13" s="32">
        <f t="shared" ref="F13:H14" si="0">E13*1.02</f>
        <v>4845</v>
      </c>
      <c r="G13" s="32">
        <f t="shared" si="0"/>
        <v>4941.8999999999996</v>
      </c>
      <c r="H13" s="32">
        <f t="shared" si="0"/>
        <v>5040.7379999999994</v>
      </c>
      <c r="I13" s="32">
        <f>H13*1.02</f>
        <v>5141.5527599999996</v>
      </c>
      <c r="J13" s="32">
        <f>SUM(E13:I13)</f>
        <v>24719.190759999998</v>
      </c>
    </row>
    <row r="14" spans="1:16" s="23" customFormat="1" x14ac:dyDescent="0.25">
      <c r="A14" s="24"/>
      <c r="B14" s="40"/>
      <c r="C14" s="39"/>
      <c r="D14" s="27"/>
      <c r="E14" s="32">
        <f>B14*C14*D14</f>
        <v>0</v>
      </c>
      <c r="F14" s="32">
        <f t="shared" si="0"/>
        <v>0</v>
      </c>
      <c r="G14" s="32">
        <f t="shared" si="0"/>
        <v>0</v>
      </c>
      <c r="H14" s="32">
        <f t="shared" si="0"/>
        <v>0</v>
      </c>
      <c r="I14" s="32">
        <f>H14*1.02</f>
        <v>0</v>
      </c>
      <c r="J14" s="32">
        <f>SUM(E14:I14)</f>
        <v>0</v>
      </c>
    </row>
    <row r="15" spans="1:16" ht="13" x14ac:dyDescent="0.3">
      <c r="A15" s="41" t="s">
        <v>36</v>
      </c>
      <c r="B15" s="42"/>
      <c r="C15" s="42"/>
      <c r="D15" s="43"/>
      <c r="E15" s="44">
        <f t="shared" ref="E15:J15" si="1">SUM(E8:E14)</f>
        <v>44980.639999999999</v>
      </c>
      <c r="F15" s="44">
        <f t="shared" si="1"/>
        <v>44270.794799999996</v>
      </c>
      <c r="G15" s="44">
        <f t="shared" si="1"/>
        <v>46710.776376000002</v>
      </c>
      <c r="H15" s="44">
        <f t="shared" si="1"/>
        <v>41753.355043752003</v>
      </c>
      <c r="I15" s="44">
        <f t="shared" si="1"/>
        <v>42588.422144627046</v>
      </c>
      <c r="J15" s="44">
        <f t="shared" si="1"/>
        <v>220303.98836437904</v>
      </c>
      <c r="K15" s="45"/>
      <c r="L15" s="45"/>
      <c r="M15" s="45"/>
      <c r="N15" s="45"/>
      <c r="O15" s="45"/>
      <c r="P15" s="45"/>
    </row>
    <row r="16" spans="1:16" s="4" customFormat="1" ht="12.75" customHeight="1" x14ac:dyDescent="0.25">
      <c r="A16" s="46" t="s">
        <v>37</v>
      </c>
      <c r="B16" s="47" t="s">
        <v>38</v>
      </c>
      <c r="C16" s="47" t="s">
        <v>39</v>
      </c>
      <c r="D16" s="47" t="s">
        <v>40</v>
      </c>
      <c r="E16" s="48"/>
      <c r="F16" s="48"/>
      <c r="G16" s="48"/>
      <c r="H16" s="48"/>
      <c r="I16" s="48"/>
      <c r="J16" s="48"/>
    </row>
    <row r="17" spans="1:11" x14ac:dyDescent="0.25">
      <c r="A17" s="24" t="str">
        <f>A8</f>
        <v>PI AY Release</v>
      </c>
      <c r="B17" s="26">
        <v>0.32</v>
      </c>
      <c r="C17" s="49"/>
      <c r="D17" s="49"/>
      <c r="E17" s="32"/>
      <c r="F17" s="32"/>
      <c r="G17" s="32"/>
      <c r="H17" s="32"/>
      <c r="I17" s="32"/>
      <c r="J17" s="32"/>
    </row>
    <row r="18" spans="1:11" x14ac:dyDescent="0.25">
      <c r="A18" s="24" t="str">
        <f>A9</f>
        <v>PI Summer Salary</v>
      </c>
      <c r="B18" s="50"/>
      <c r="C18" s="49"/>
      <c r="D18" s="49">
        <v>8.4900000000000003E-2</v>
      </c>
      <c r="E18" s="32">
        <f>$D$18*E9</f>
        <v>1336.3803359999999</v>
      </c>
      <c r="F18" s="32">
        <f>$D$18*F9</f>
        <v>1363.10794272</v>
      </c>
      <c r="G18" s="32">
        <f>$D$18*G9</f>
        <v>1390.3701015744</v>
      </c>
      <c r="H18" s="32">
        <f>$D$18*H9</f>
        <v>1418.1775036058882</v>
      </c>
      <c r="I18" s="32">
        <f>$D$18*I9</f>
        <v>1446.5410536780059</v>
      </c>
      <c r="J18" s="32">
        <f>SUM(E18:I18)</f>
        <v>6954.5769375782947</v>
      </c>
      <c r="K18" s="51"/>
    </row>
    <row r="19" spans="1:11" x14ac:dyDescent="0.25">
      <c r="A19" s="24" t="s">
        <v>41</v>
      </c>
      <c r="B19" s="49">
        <v>3.3340000000000002E-3</v>
      </c>
      <c r="C19" s="49"/>
      <c r="E19" s="32">
        <f>$B$19*E11</f>
        <v>53.744080000000004</v>
      </c>
      <c r="F19" s="32">
        <f>$B$19*F11</f>
        <v>68.523702</v>
      </c>
      <c r="G19" s="32">
        <f>$B$19*G11</f>
        <v>55.915340831999998</v>
      </c>
      <c r="H19" s="32">
        <f>$B$19*H11</f>
        <v>57.033647648639999</v>
      </c>
      <c r="I19" s="32">
        <f>$B$19*I11</f>
        <v>58.174320601612813</v>
      </c>
      <c r="J19" s="32">
        <f>SUM(E19:I19)</f>
        <v>293.39109108225284</v>
      </c>
    </row>
    <row r="20" spans="1:11" x14ac:dyDescent="0.25">
      <c r="A20" s="24" t="s">
        <v>42</v>
      </c>
      <c r="B20" s="50"/>
      <c r="C20" s="49"/>
      <c r="D20" s="49">
        <v>7.9799999999999996E-2</v>
      </c>
      <c r="E20" s="32">
        <f>E12*$D$20</f>
        <v>667.92599999999993</v>
      </c>
      <c r="F20" s="32">
        <f>F12*$D$20</f>
        <v>224.8238916</v>
      </c>
      <c r="G20" s="32">
        <f>G12*$D$20</f>
        <v>687.96110829600002</v>
      </c>
      <c r="H20" s="32">
        <f>H12*$D$20</f>
        <v>231.56770905243363</v>
      </c>
      <c r="I20" s="32">
        <f>I12*$D$20</f>
        <v>236.19906323348232</v>
      </c>
      <c r="J20" s="32">
        <f>SUM(E20:I20)</f>
        <v>2048.477772181916</v>
      </c>
      <c r="K20" s="51"/>
    </row>
    <row r="21" spans="1:11" ht="13" x14ac:dyDescent="0.3">
      <c r="A21" s="41" t="s">
        <v>43</v>
      </c>
      <c r="B21" s="42"/>
      <c r="C21" s="42"/>
      <c r="D21" s="43"/>
      <c r="E21" s="52">
        <f t="shared" ref="E21:J21" si="2">SUM(E17:E20)</f>
        <v>2058.050416</v>
      </c>
      <c r="F21" s="52">
        <f t="shared" si="2"/>
        <v>1656.45553632</v>
      </c>
      <c r="G21" s="52">
        <f t="shared" si="2"/>
        <v>2134.2465507023999</v>
      </c>
      <c r="H21" s="52">
        <f t="shared" si="2"/>
        <v>1706.7788603069619</v>
      </c>
      <c r="I21" s="52">
        <f t="shared" si="2"/>
        <v>1740.9144375131011</v>
      </c>
      <c r="J21" s="52">
        <f t="shared" si="2"/>
        <v>9296.4458008424626</v>
      </c>
    </row>
    <row r="22" spans="1:11" ht="13" x14ac:dyDescent="0.3">
      <c r="A22" s="53"/>
      <c r="B22" s="7"/>
      <c r="C22" s="7"/>
      <c r="D22" s="54"/>
      <c r="E22" s="55"/>
      <c r="F22" s="55"/>
      <c r="G22" s="55"/>
      <c r="H22" s="55"/>
      <c r="I22" s="55"/>
      <c r="J22" s="55"/>
    </row>
    <row r="23" spans="1:11" ht="13" x14ac:dyDescent="0.3">
      <c r="A23" s="56" t="s">
        <v>44</v>
      </c>
      <c r="B23" s="42"/>
      <c r="C23" s="42"/>
      <c r="D23" s="43"/>
      <c r="E23" s="44">
        <f t="shared" ref="E23:J23" si="3">E15+E21</f>
        <v>47038.690415999998</v>
      </c>
      <c r="F23" s="44">
        <f t="shared" si="3"/>
        <v>45927.250336319994</v>
      </c>
      <c r="G23" s="44">
        <f t="shared" si="3"/>
        <v>48845.022926702404</v>
      </c>
      <c r="H23" s="44">
        <f t="shared" si="3"/>
        <v>43460.133904058966</v>
      </c>
      <c r="I23" s="44">
        <f t="shared" si="3"/>
        <v>44329.336582140146</v>
      </c>
      <c r="J23" s="44">
        <f t="shared" si="3"/>
        <v>229600.43416522149</v>
      </c>
    </row>
    <row r="24" spans="1:11" ht="13" x14ac:dyDescent="0.3">
      <c r="A24" s="13" t="s">
        <v>45</v>
      </c>
      <c r="B24" s="57"/>
      <c r="C24" s="57"/>
      <c r="D24" s="58"/>
      <c r="E24" s="59"/>
      <c r="F24" s="59"/>
      <c r="G24" s="59"/>
      <c r="H24" s="59"/>
      <c r="I24" s="59"/>
      <c r="J24" s="32"/>
    </row>
    <row r="25" spans="1:11" ht="13" x14ac:dyDescent="0.3">
      <c r="A25" s="33" t="s">
        <v>46</v>
      </c>
      <c r="B25" s="60" t="s">
        <v>47</v>
      </c>
      <c r="C25" s="60"/>
      <c r="D25" s="36" t="s">
        <v>48</v>
      </c>
      <c r="E25" s="61"/>
      <c r="F25" s="61"/>
      <c r="G25" s="61"/>
      <c r="H25" s="61"/>
      <c r="I25" s="61"/>
      <c r="J25" s="61"/>
    </row>
    <row r="26" spans="1:11" x14ac:dyDescent="0.25">
      <c r="A26" s="24" t="s">
        <v>49</v>
      </c>
      <c r="B26" s="29">
        <v>50000</v>
      </c>
      <c r="C26" s="23"/>
      <c r="D26" s="62">
        <v>1</v>
      </c>
      <c r="E26" s="63">
        <f>B26*D26</f>
        <v>50000</v>
      </c>
      <c r="F26" s="63">
        <v>0</v>
      </c>
      <c r="G26" s="63">
        <v>0</v>
      </c>
      <c r="H26" s="63">
        <v>0</v>
      </c>
      <c r="I26" s="63">
        <v>0</v>
      </c>
      <c r="J26" s="32">
        <f>SUM(E26:I26)</f>
        <v>50000</v>
      </c>
    </row>
    <row r="27" spans="1:11" x14ac:dyDescent="0.25">
      <c r="A27" s="24" t="s">
        <v>50</v>
      </c>
      <c r="B27" s="29">
        <v>50000</v>
      </c>
      <c r="C27" s="23"/>
      <c r="D27" s="62">
        <v>1</v>
      </c>
      <c r="E27" s="63">
        <f>B27*D27</f>
        <v>50000</v>
      </c>
      <c r="F27" s="63">
        <v>0</v>
      </c>
      <c r="G27" s="63">
        <v>0</v>
      </c>
      <c r="H27" s="63">
        <v>0</v>
      </c>
      <c r="I27" s="63">
        <v>0</v>
      </c>
      <c r="J27" s="32">
        <f>SUM(E27:I27)</f>
        <v>50000</v>
      </c>
    </row>
    <row r="28" spans="1:11" ht="13" x14ac:dyDescent="0.3">
      <c r="A28" s="64" t="s">
        <v>52</v>
      </c>
      <c r="B28" s="65"/>
      <c r="C28" s="65"/>
      <c r="D28" s="66"/>
      <c r="E28" s="67">
        <f>SUM(E26:E27)</f>
        <v>100000</v>
      </c>
      <c r="F28" s="67">
        <f t="shared" ref="F28:I28" si="4">SUM(F26:F27)</f>
        <v>0</v>
      </c>
      <c r="G28" s="67">
        <f t="shared" si="4"/>
        <v>0</v>
      </c>
      <c r="H28" s="67">
        <f t="shared" si="4"/>
        <v>0</v>
      </c>
      <c r="I28" s="67">
        <f t="shared" si="4"/>
        <v>0</v>
      </c>
      <c r="J28" s="67">
        <f ca="1">SUM(J26:J45)</f>
        <v>113920</v>
      </c>
    </row>
    <row r="29" spans="1:11" s="1" customFormat="1" x14ac:dyDescent="0.25"/>
    <row r="30" spans="1:11" ht="13" x14ac:dyDescent="0.3">
      <c r="A30" s="33" t="s">
        <v>53</v>
      </c>
      <c r="B30" s="60" t="s">
        <v>54</v>
      </c>
      <c r="C30" s="60" t="s">
        <v>55</v>
      </c>
      <c r="D30" s="36" t="s">
        <v>56</v>
      </c>
      <c r="E30" s="68"/>
      <c r="F30" s="68"/>
      <c r="G30" s="68"/>
      <c r="H30" s="68"/>
      <c r="I30" s="68"/>
      <c r="J30" s="61"/>
    </row>
    <row r="31" spans="1:11" x14ac:dyDescent="0.25">
      <c r="A31" s="24" t="s">
        <v>57</v>
      </c>
      <c r="B31" s="69">
        <v>0</v>
      </c>
      <c r="C31" s="70" t="s">
        <v>58</v>
      </c>
      <c r="D31" s="27">
        <v>0</v>
      </c>
      <c r="E31" s="63">
        <v>0</v>
      </c>
      <c r="F31" s="63">
        <f t="shared" ref="F31:I34" si="5">1.02*E31</f>
        <v>0</v>
      </c>
      <c r="G31" s="63">
        <f t="shared" si="5"/>
        <v>0</v>
      </c>
      <c r="H31" s="63">
        <f t="shared" si="5"/>
        <v>0</v>
      </c>
      <c r="I31" s="63">
        <f>B31*D31</f>
        <v>0</v>
      </c>
      <c r="J31" s="32">
        <f t="shared" ref="J31:J36" si="6">SUM(E31:I31)</f>
        <v>0</v>
      </c>
    </row>
    <row r="32" spans="1:11" x14ac:dyDescent="0.25">
      <c r="A32" s="24" t="s">
        <v>59</v>
      </c>
      <c r="B32" s="69">
        <v>0</v>
      </c>
      <c r="C32" s="70" t="s">
        <v>58</v>
      </c>
      <c r="D32" s="27">
        <v>0</v>
      </c>
      <c r="E32" s="63">
        <v>0</v>
      </c>
      <c r="F32" s="63">
        <f t="shared" si="5"/>
        <v>0</v>
      </c>
      <c r="G32" s="63">
        <f t="shared" si="5"/>
        <v>0</v>
      </c>
      <c r="H32" s="63">
        <f t="shared" si="5"/>
        <v>0</v>
      </c>
      <c r="I32" s="63">
        <f>B32*D32</f>
        <v>0</v>
      </c>
      <c r="J32" s="32">
        <f t="shared" si="6"/>
        <v>0</v>
      </c>
    </row>
    <row r="33" spans="1:1024" x14ac:dyDescent="0.25">
      <c r="A33" s="24" t="s">
        <v>60</v>
      </c>
      <c r="B33" s="69">
        <f>250</f>
        <v>250</v>
      </c>
      <c r="C33" s="70" t="s">
        <v>61</v>
      </c>
      <c r="D33" s="27">
        <v>5</v>
      </c>
      <c r="E33" s="63">
        <v>0</v>
      </c>
      <c r="F33" s="63">
        <f>B33*C33*D33</f>
        <v>1250</v>
      </c>
      <c r="G33" s="63">
        <f t="shared" si="5"/>
        <v>1275</v>
      </c>
      <c r="H33" s="63">
        <f t="shared" si="5"/>
        <v>1300.5</v>
      </c>
      <c r="I33" s="63">
        <f t="shared" si="5"/>
        <v>1326.51</v>
      </c>
      <c r="J33" s="32">
        <f t="shared" si="6"/>
        <v>5152.01</v>
      </c>
    </row>
    <row r="34" spans="1:1024" x14ac:dyDescent="0.25">
      <c r="A34" s="24" t="s">
        <v>62</v>
      </c>
      <c r="B34" s="69">
        <v>400</v>
      </c>
      <c r="C34" s="70" t="s">
        <v>61</v>
      </c>
      <c r="D34" s="27">
        <v>1</v>
      </c>
      <c r="E34" s="63">
        <v>0</v>
      </c>
      <c r="F34" s="63">
        <f>B34*C34*D34</f>
        <v>400</v>
      </c>
      <c r="G34" s="63">
        <f t="shared" si="5"/>
        <v>408</v>
      </c>
      <c r="H34" s="63">
        <f t="shared" si="5"/>
        <v>416.16</v>
      </c>
      <c r="I34" s="63">
        <f t="shared" si="5"/>
        <v>424.48320000000001</v>
      </c>
      <c r="J34" s="32">
        <f t="shared" si="6"/>
        <v>1648.6432</v>
      </c>
    </row>
    <row r="35" spans="1:1024" x14ac:dyDescent="0.25">
      <c r="A35" s="24" t="s">
        <v>63</v>
      </c>
      <c r="B35" s="69">
        <v>50</v>
      </c>
      <c r="C35" s="70" t="s">
        <v>61</v>
      </c>
      <c r="D35" s="27">
        <v>5</v>
      </c>
      <c r="E35" s="63">
        <f>0</f>
        <v>0</v>
      </c>
      <c r="F35" s="63">
        <f>B35*C35*D35</f>
        <v>250</v>
      </c>
      <c r="G35" s="63">
        <f t="shared" ref="G35:I36" si="7">F35*1.02</f>
        <v>255</v>
      </c>
      <c r="H35" s="63">
        <f t="shared" si="7"/>
        <v>260.10000000000002</v>
      </c>
      <c r="I35" s="63">
        <f t="shared" si="7"/>
        <v>265.30200000000002</v>
      </c>
      <c r="J35" s="32">
        <f t="shared" si="6"/>
        <v>1030.402</v>
      </c>
    </row>
    <row r="36" spans="1:1024" x14ac:dyDescent="0.25">
      <c r="A36" s="71" t="s">
        <v>64</v>
      </c>
      <c r="B36" s="72">
        <v>500</v>
      </c>
      <c r="C36" s="70" t="s">
        <v>61</v>
      </c>
      <c r="D36" s="73">
        <v>1</v>
      </c>
      <c r="E36" s="63">
        <f>0</f>
        <v>0</v>
      </c>
      <c r="F36" s="63">
        <f>B36*C36*D36</f>
        <v>500</v>
      </c>
      <c r="G36" s="63">
        <f t="shared" si="7"/>
        <v>510</v>
      </c>
      <c r="H36" s="63">
        <f t="shared" si="7"/>
        <v>520.20000000000005</v>
      </c>
      <c r="I36" s="63">
        <f t="shared" si="7"/>
        <v>530.60400000000004</v>
      </c>
      <c r="J36" s="32">
        <f t="shared" si="6"/>
        <v>2060.8040000000001</v>
      </c>
      <c r="L36" s="51"/>
    </row>
    <row r="37" spans="1:1024" s="7" customFormat="1" ht="13" x14ac:dyDescent="0.3">
      <c r="A37" s="64" t="s">
        <v>65</v>
      </c>
      <c r="B37" s="65"/>
      <c r="C37" s="74"/>
      <c r="D37" s="75"/>
      <c r="E37" s="44">
        <f t="shared" ref="E37:J37" si="8">SUM(E31:E36)</f>
        <v>0</v>
      </c>
      <c r="F37" s="44">
        <f t="shared" si="8"/>
        <v>2400</v>
      </c>
      <c r="G37" s="44">
        <f t="shared" si="8"/>
        <v>2448</v>
      </c>
      <c r="H37" s="44">
        <f t="shared" si="8"/>
        <v>2496.96</v>
      </c>
      <c r="I37" s="44">
        <f t="shared" si="8"/>
        <v>2546.8991999999998</v>
      </c>
      <c r="J37" s="44">
        <f t="shared" si="8"/>
        <v>9891.8592000000008</v>
      </c>
    </row>
    <row r="38" spans="1:1024" x14ac:dyDescent="0.25">
      <c r="A38" s="76"/>
      <c r="B38" s="72"/>
      <c r="C38" s="70"/>
      <c r="D38" s="77"/>
      <c r="E38" s="63"/>
      <c r="F38" s="63"/>
      <c r="G38" s="63"/>
      <c r="H38" s="63"/>
      <c r="I38" s="63"/>
      <c r="J38" s="63"/>
    </row>
    <row r="39" spans="1:1024" ht="13" x14ac:dyDescent="0.3">
      <c r="A39" s="78" t="s">
        <v>66</v>
      </c>
      <c r="B39" s="79"/>
      <c r="C39" s="80"/>
      <c r="D39" s="81"/>
      <c r="E39" s="61"/>
      <c r="F39" s="61"/>
      <c r="G39" s="61"/>
      <c r="H39" s="61"/>
      <c r="I39" s="61"/>
      <c r="J39" s="61"/>
    </row>
    <row r="40" spans="1:1024" x14ac:dyDescent="0.25">
      <c r="A40" s="71"/>
      <c r="B40" s="72"/>
      <c r="C40" s="70"/>
      <c r="D40" s="77"/>
      <c r="E40" s="63"/>
      <c r="F40" s="63"/>
      <c r="G40" s="63"/>
      <c r="H40" s="63"/>
      <c r="I40" s="63"/>
      <c r="J40" s="63"/>
    </row>
    <row r="41" spans="1:1024" ht="13" x14ac:dyDescent="0.3">
      <c r="A41" s="33" t="s">
        <v>67</v>
      </c>
      <c r="B41" s="60" t="s">
        <v>30</v>
      </c>
      <c r="C41" s="60" t="s">
        <v>48</v>
      </c>
      <c r="D41" s="36" t="s">
        <v>68</v>
      </c>
      <c r="E41" s="61"/>
      <c r="F41" s="61"/>
      <c r="G41" s="61"/>
      <c r="H41" s="61"/>
      <c r="I41" s="61"/>
      <c r="J41" s="61"/>
    </row>
    <row r="42" spans="1:1024" x14ac:dyDescent="0.25">
      <c r="A42" s="24" t="s">
        <v>69</v>
      </c>
      <c r="B42" s="23">
        <v>1200</v>
      </c>
      <c r="C42" s="69" t="s">
        <v>70</v>
      </c>
      <c r="D42" s="69" t="s">
        <v>70</v>
      </c>
      <c r="E42" s="63">
        <f>1*B42</f>
        <v>1200</v>
      </c>
      <c r="F42" s="63">
        <f>2*B42*1.02</f>
        <v>2448</v>
      </c>
      <c r="G42" s="63">
        <f>4*B42*1.04</f>
        <v>4992</v>
      </c>
      <c r="H42" s="63">
        <f>2*B42*1.06</f>
        <v>2544</v>
      </c>
      <c r="I42" s="63">
        <f>1*B42*1.08</f>
        <v>1296</v>
      </c>
      <c r="J42" s="63">
        <f>SUM(E42:I42)</f>
        <v>12480</v>
      </c>
      <c r="K42" s="51"/>
    </row>
    <row r="43" spans="1:1024" x14ac:dyDescent="0.25">
      <c r="A43" s="24" t="s">
        <v>71</v>
      </c>
      <c r="B43" s="23">
        <v>194</v>
      </c>
      <c r="C43" s="69">
        <v>50</v>
      </c>
      <c r="D43" s="27" t="s">
        <v>70</v>
      </c>
      <c r="E43" s="63">
        <f>5*B43</f>
        <v>970</v>
      </c>
      <c r="F43" s="63">
        <f>10*B43*1.02</f>
        <v>1978.8</v>
      </c>
      <c r="G43" s="63">
        <f>20*B43*1.04</f>
        <v>4035.2000000000003</v>
      </c>
      <c r="H43" s="63">
        <f>15*B43*1.06</f>
        <v>3084.6000000000004</v>
      </c>
      <c r="I43" s="63">
        <v>0</v>
      </c>
      <c r="J43" s="63">
        <f>SUM(E43:I43)</f>
        <v>10068.6</v>
      </c>
      <c r="K43" s="51"/>
    </row>
    <row r="44" spans="1:1024" x14ac:dyDescent="0.25">
      <c r="A44" s="24" t="s">
        <v>72</v>
      </c>
      <c r="B44" s="23">
        <v>500</v>
      </c>
      <c r="C44" s="69" t="s">
        <v>70</v>
      </c>
      <c r="D44" s="69">
        <v>1</v>
      </c>
      <c r="E44" s="63">
        <f>B44</f>
        <v>500</v>
      </c>
      <c r="F44" s="63">
        <f>B44*1.02</f>
        <v>510</v>
      </c>
      <c r="G44" s="63">
        <f>B44*1.04</f>
        <v>520</v>
      </c>
      <c r="H44" s="63">
        <f>B44*1.06</f>
        <v>530</v>
      </c>
      <c r="I44" s="63">
        <f>B44*1.08</f>
        <v>540</v>
      </c>
      <c r="J44" s="63">
        <f>SUM(E44:I44)</f>
        <v>2600</v>
      </c>
      <c r="K44" s="51"/>
    </row>
    <row r="45" spans="1:1024" s="128" customFormat="1" x14ac:dyDescent="0.25">
      <c r="A45" s="121" t="s">
        <v>91</v>
      </c>
      <c r="B45" s="122">
        <v>1740</v>
      </c>
      <c r="C45" s="123"/>
      <c r="D45" s="124">
        <v>8</v>
      </c>
      <c r="E45" s="125">
        <f>0</f>
        <v>0</v>
      </c>
      <c r="F45" s="125">
        <f>B45*D45</f>
        <v>13920</v>
      </c>
      <c r="G45" s="125">
        <v>0</v>
      </c>
      <c r="H45" s="125">
        <v>0</v>
      </c>
      <c r="I45" s="125">
        <v>0</v>
      </c>
      <c r="J45" s="126">
        <f>SUM(E45:I45)</f>
        <v>13920</v>
      </c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  <c r="DO45" s="127"/>
      <c r="DP45" s="127"/>
      <c r="DQ45" s="127"/>
      <c r="DR45" s="127"/>
      <c r="DS45" s="127"/>
      <c r="DT45" s="127"/>
      <c r="DU45" s="127"/>
      <c r="DV45" s="127"/>
      <c r="DW45" s="127"/>
      <c r="DX45" s="127"/>
      <c r="DY45" s="127"/>
      <c r="DZ45" s="127"/>
      <c r="EA45" s="127"/>
      <c r="EB45" s="127"/>
      <c r="EC45" s="127"/>
      <c r="ED45" s="127"/>
      <c r="EE45" s="127"/>
      <c r="EF45" s="127"/>
      <c r="EG45" s="127"/>
      <c r="EH45" s="127"/>
      <c r="EI45" s="127"/>
      <c r="EJ45" s="127"/>
      <c r="EK45" s="127"/>
      <c r="EL45" s="127"/>
      <c r="EM45" s="127"/>
      <c r="EN45" s="127"/>
      <c r="EO45" s="127"/>
      <c r="EP45" s="127"/>
      <c r="EQ45" s="127"/>
      <c r="ER45" s="127"/>
      <c r="ES45" s="127"/>
      <c r="ET45" s="127"/>
      <c r="EU45" s="127"/>
      <c r="EV45" s="127"/>
      <c r="EW45" s="127"/>
      <c r="EX45" s="127"/>
      <c r="EY45" s="127"/>
      <c r="EZ45" s="127"/>
      <c r="FA45" s="127"/>
      <c r="FB45" s="127"/>
      <c r="FC45" s="127"/>
      <c r="FD45" s="127"/>
      <c r="FE45" s="127"/>
      <c r="FF45" s="127"/>
      <c r="FG45" s="127"/>
      <c r="FH45" s="127"/>
      <c r="FI45" s="127"/>
      <c r="FJ45" s="127"/>
      <c r="FK45" s="127"/>
      <c r="FL45" s="127"/>
      <c r="FM45" s="127"/>
      <c r="FN45" s="127"/>
      <c r="FO45" s="127"/>
      <c r="FP45" s="127"/>
      <c r="FQ45" s="127"/>
      <c r="FR45" s="127"/>
      <c r="FS45" s="127"/>
      <c r="FT45" s="127"/>
      <c r="FU45" s="127"/>
      <c r="FV45" s="127"/>
      <c r="FW45" s="127"/>
      <c r="FX45" s="127"/>
      <c r="FY45" s="127"/>
      <c r="FZ45" s="127"/>
      <c r="GA45" s="127"/>
      <c r="GB45" s="127"/>
      <c r="GC45" s="127"/>
      <c r="GD45" s="127"/>
      <c r="GE45" s="127"/>
      <c r="GF45" s="127"/>
      <c r="GG45" s="127"/>
      <c r="GH45" s="127"/>
      <c r="GI45" s="127"/>
      <c r="GJ45" s="127"/>
      <c r="GK45" s="127"/>
      <c r="GL45" s="127"/>
      <c r="GM45" s="127"/>
      <c r="GN45" s="127"/>
      <c r="GO45" s="127"/>
      <c r="GP45" s="127"/>
      <c r="GQ45" s="127"/>
      <c r="GR45" s="127"/>
      <c r="GS45" s="127"/>
      <c r="GT45" s="127"/>
      <c r="GU45" s="127"/>
      <c r="GV45" s="127"/>
      <c r="GW45" s="127"/>
      <c r="GX45" s="127"/>
      <c r="GY45" s="127"/>
      <c r="GZ45" s="127"/>
      <c r="HA45" s="127"/>
      <c r="HB45" s="127"/>
      <c r="HC45" s="127"/>
      <c r="HD45" s="127"/>
      <c r="HE45" s="127"/>
      <c r="HF45" s="127"/>
      <c r="HG45" s="127"/>
      <c r="HH45" s="127"/>
      <c r="HI45" s="127"/>
      <c r="HJ45" s="127"/>
      <c r="HK45" s="127"/>
      <c r="HL45" s="127"/>
      <c r="HM45" s="127"/>
      <c r="HN45" s="127"/>
      <c r="HO45" s="127"/>
      <c r="HP45" s="127"/>
      <c r="HQ45" s="127"/>
      <c r="HR45" s="127"/>
      <c r="HS45" s="127"/>
      <c r="HT45" s="127"/>
      <c r="HU45" s="127"/>
      <c r="HV45" s="127"/>
      <c r="HW45" s="127"/>
      <c r="HX45" s="127"/>
      <c r="HY45" s="127"/>
      <c r="HZ45" s="127"/>
      <c r="IA45" s="127"/>
      <c r="IB45" s="127"/>
      <c r="IC45" s="127"/>
      <c r="ID45" s="127"/>
      <c r="IE45" s="127"/>
      <c r="IF45" s="127"/>
      <c r="IG45" s="127"/>
      <c r="IH45" s="127"/>
      <c r="II45" s="127"/>
      <c r="IJ45" s="127"/>
      <c r="IK45" s="127"/>
      <c r="IL45" s="127"/>
      <c r="IM45" s="127"/>
      <c r="IN45" s="127"/>
      <c r="IO45" s="127"/>
      <c r="IP45" s="127"/>
      <c r="IQ45" s="127"/>
      <c r="IR45" s="127"/>
      <c r="IS45" s="127"/>
      <c r="IT45" s="127"/>
      <c r="IU45" s="127"/>
      <c r="IV45" s="127"/>
      <c r="IW45" s="127"/>
      <c r="IX45" s="127"/>
      <c r="IY45" s="127"/>
      <c r="IZ45" s="127"/>
      <c r="JA45" s="127"/>
      <c r="JB45" s="127"/>
      <c r="JC45" s="127"/>
      <c r="JD45" s="127"/>
      <c r="JE45" s="127"/>
      <c r="JF45" s="127"/>
      <c r="JG45" s="127"/>
      <c r="JH45" s="127"/>
      <c r="JI45" s="127"/>
      <c r="JJ45" s="127"/>
      <c r="JK45" s="127"/>
      <c r="JL45" s="127"/>
      <c r="JM45" s="127"/>
      <c r="JN45" s="127"/>
      <c r="JO45" s="127"/>
      <c r="JP45" s="127"/>
      <c r="JQ45" s="127"/>
      <c r="JR45" s="127"/>
      <c r="JS45" s="127"/>
      <c r="JT45" s="127"/>
      <c r="JU45" s="127"/>
      <c r="JV45" s="127"/>
      <c r="JW45" s="127"/>
      <c r="JX45" s="127"/>
      <c r="JY45" s="127"/>
      <c r="JZ45" s="127"/>
      <c r="KA45" s="127"/>
      <c r="KB45" s="127"/>
      <c r="KC45" s="127"/>
      <c r="KD45" s="127"/>
      <c r="KE45" s="127"/>
      <c r="KF45" s="127"/>
      <c r="KG45" s="127"/>
      <c r="KH45" s="127"/>
      <c r="KI45" s="127"/>
      <c r="KJ45" s="127"/>
      <c r="KK45" s="127"/>
      <c r="KL45" s="127"/>
      <c r="KM45" s="127"/>
      <c r="KN45" s="127"/>
      <c r="KO45" s="127"/>
      <c r="KP45" s="127"/>
      <c r="KQ45" s="127"/>
      <c r="KR45" s="127"/>
      <c r="KS45" s="127"/>
      <c r="KT45" s="127"/>
      <c r="KU45" s="127"/>
      <c r="KV45" s="127"/>
      <c r="KW45" s="127"/>
      <c r="KX45" s="127"/>
      <c r="KY45" s="127"/>
      <c r="KZ45" s="127"/>
      <c r="LA45" s="127"/>
      <c r="LB45" s="127"/>
      <c r="LC45" s="127"/>
      <c r="LD45" s="127"/>
      <c r="LE45" s="127"/>
      <c r="LF45" s="127"/>
      <c r="LG45" s="127"/>
      <c r="LH45" s="127"/>
      <c r="LI45" s="127"/>
      <c r="LJ45" s="127"/>
      <c r="LK45" s="127"/>
      <c r="LL45" s="127"/>
      <c r="LM45" s="127"/>
      <c r="LN45" s="127"/>
      <c r="LO45" s="127"/>
      <c r="LP45" s="127"/>
      <c r="LQ45" s="127"/>
      <c r="LR45" s="127"/>
      <c r="LS45" s="127"/>
      <c r="LT45" s="127"/>
      <c r="LU45" s="127"/>
      <c r="LV45" s="127"/>
      <c r="LW45" s="127"/>
      <c r="LX45" s="127"/>
      <c r="LY45" s="127"/>
      <c r="LZ45" s="127"/>
      <c r="MA45" s="127"/>
      <c r="MB45" s="127"/>
      <c r="MC45" s="127"/>
      <c r="MD45" s="127"/>
      <c r="ME45" s="127"/>
      <c r="MF45" s="127"/>
      <c r="MG45" s="127"/>
      <c r="MH45" s="127"/>
      <c r="MI45" s="127"/>
      <c r="MJ45" s="127"/>
      <c r="MK45" s="127"/>
      <c r="ML45" s="127"/>
      <c r="MM45" s="127"/>
      <c r="MN45" s="127"/>
      <c r="MO45" s="127"/>
      <c r="MP45" s="127"/>
      <c r="MQ45" s="127"/>
      <c r="MR45" s="127"/>
      <c r="MS45" s="127"/>
      <c r="MT45" s="127"/>
      <c r="MU45" s="127"/>
      <c r="MV45" s="127"/>
      <c r="MW45" s="127"/>
      <c r="MX45" s="127"/>
      <c r="MY45" s="127"/>
      <c r="MZ45" s="127"/>
      <c r="NA45" s="127"/>
      <c r="NB45" s="127"/>
      <c r="NC45" s="127"/>
      <c r="ND45" s="127"/>
      <c r="NE45" s="127"/>
      <c r="NF45" s="127"/>
      <c r="NG45" s="127"/>
      <c r="NH45" s="127"/>
      <c r="NI45" s="127"/>
      <c r="NJ45" s="127"/>
      <c r="NK45" s="127"/>
      <c r="NL45" s="127"/>
      <c r="NM45" s="127"/>
      <c r="NN45" s="127"/>
      <c r="NO45" s="127"/>
      <c r="NP45" s="127"/>
      <c r="NQ45" s="127"/>
      <c r="NR45" s="127"/>
      <c r="NS45" s="127"/>
      <c r="NT45" s="127"/>
      <c r="NU45" s="127"/>
      <c r="NV45" s="127"/>
      <c r="NW45" s="127"/>
      <c r="NX45" s="127"/>
      <c r="NY45" s="127"/>
      <c r="NZ45" s="127"/>
      <c r="OA45" s="127"/>
      <c r="OB45" s="127"/>
      <c r="OC45" s="127"/>
      <c r="OD45" s="127"/>
      <c r="OE45" s="127"/>
      <c r="OF45" s="127"/>
      <c r="OG45" s="127"/>
      <c r="OH45" s="127"/>
      <c r="OI45" s="127"/>
      <c r="OJ45" s="127"/>
      <c r="OK45" s="127"/>
      <c r="OL45" s="127"/>
      <c r="OM45" s="127"/>
      <c r="ON45" s="127"/>
      <c r="OO45" s="127"/>
      <c r="OP45" s="127"/>
      <c r="OQ45" s="127"/>
      <c r="OR45" s="127"/>
      <c r="OS45" s="127"/>
      <c r="OT45" s="127"/>
      <c r="OU45" s="127"/>
      <c r="OV45" s="127"/>
      <c r="OW45" s="127"/>
      <c r="OX45" s="127"/>
      <c r="OY45" s="127"/>
      <c r="OZ45" s="127"/>
      <c r="PA45" s="127"/>
      <c r="PB45" s="127"/>
      <c r="PC45" s="127"/>
      <c r="PD45" s="127"/>
      <c r="PE45" s="127"/>
      <c r="PF45" s="127"/>
      <c r="PG45" s="127"/>
      <c r="PH45" s="127"/>
      <c r="PI45" s="127"/>
      <c r="PJ45" s="127"/>
      <c r="PK45" s="127"/>
      <c r="PL45" s="127"/>
      <c r="PM45" s="127"/>
      <c r="PN45" s="127"/>
      <c r="PO45" s="127"/>
      <c r="PP45" s="127"/>
      <c r="PQ45" s="127"/>
      <c r="PR45" s="127"/>
      <c r="PS45" s="127"/>
      <c r="PT45" s="127"/>
      <c r="PU45" s="127"/>
      <c r="PV45" s="127"/>
      <c r="PW45" s="127"/>
      <c r="PX45" s="127"/>
      <c r="PY45" s="127"/>
      <c r="PZ45" s="127"/>
      <c r="QA45" s="127"/>
      <c r="QB45" s="127"/>
      <c r="QC45" s="127"/>
      <c r="QD45" s="127"/>
      <c r="QE45" s="127"/>
      <c r="QF45" s="127"/>
      <c r="QG45" s="127"/>
      <c r="QH45" s="127"/>
      <c r="QI45" s="127"/>
      <c r="QJ45" s="127"/>
      <c r="QK45" s="127"/>
      <c r="QL45" s="127"/>
      <c r="QM45" s="127"/>
      <c r="QN45" s="127"/>
      <c r="QO45" s="127"/>
      <c r="QP45" s="127"/>
      <c r="QQ45" s="127"/>
      <c r="QR45" s="127"/>
      <c r="QS45" s="127"/>
      <c r="QT45" s="127"/>
      <c r="QU45" s="127"/>
      <c r="QV45" s="127"/>
      <c r="QW45" s="127"/>
      <c r="QX45" s="127"/>
      <c r="QY45" s="127"/>
      <c r="QZ45" s="127"/>
      <c r="RA45" s="127"/>
      <c r="RB45" s="127"/>
      <c r="RC45" s="127"/>
      <c r="RD45" s="127"/>
      <c r="RE45" s="127"/>
      <c r="RF45" s="127"/>
      <c r="RG45" s="127"/>
      <c r="RH45" s="127"/>
      <c r="RI45" s="127"/>
      <c r="RJ45" s="127"/>
      <c r="RK45" s="127"/>
      <c r="RL45" s="127"/>
      <c r="RM45" s="127"/>
      <c r="RN45" s="127"/>
      <c r="RO45" s="127"/>
      <c r="RP45" s="127"/>
      <c r="RQ45" s="127"/>
      <c r="RR45" s="127"/>
      <c r="RS45" s="127"/>
      <c r="RT45" s="127"/>
      <c r="RU45" s="127"/>
      <c r="RV45" s="127"/>
      <c r="RW45" s="127"/>
      <c r="RX45" s="127"/>
      <c r="RY45" s="127"/>
      <c r="RZ45" s="127"/>
      <c r="SA45" s="127"/>
      <c r="SB45" s="127"/>
      <c r="SC45" s="127"/>
      <c r="SD45" s="127"/>
      <c r="SE45" s="127"/>
      <c r="SF45" s="127"/>
      <c r="SG45" s="127"/>
      <c r="SH45" s="127"/>
      <c r="SI45" s="127"/>
      <c r="SJ45" s="127"/>
      <c r="SK45" s="127"/>
      <c r="SL45" s="127"/>
      <c r="SM45" s="127"/>
      <c r="SN45" s="127"/>
      <c r="SO45" s="127"/>
      <c r="SP45" s="127"/>
      <c r="SQ45" s="127"/>
      <c r="SR45" s="127"/>
      <c r="SS45" s="127"/>
      <c r="ST45" s="127"/>
      <c r="SU45" s="127"/>
      <c r="SV45" s="127"/>
      <c r="SW45" s="127"/>
      <c r="SX45" s="127"/>
      <c r="SY45" s="127"/>
      <c r="SZ45" s="127"/>
      <c r="TA45" s="127"/>
      <c r="TB45" s="127"/>
      <c r="TC45" s="127"/>
      <c r="TD45" s="127"/>
      <c r="TE45" s="127"/>
      <c r="TF45" s="127"/>
      <c r="TG45" s="127"/>
      <c r="TH45" s="127"/>
      <c r="TI45" s="127"/>
      <c r="TJ45" s="127"/>
      <c r="TK45" s="127"/>
      <c r="TL45" s="127"/>
      <c r="TM45" s="127"/>
      <c r="TN45" s="127"/>
      <c r="TO45" s="127"/>
      <c r="TP45" s="127"/>
      <c r="TQ45" s="127"/>
      <c r="TR45" s="127"/>
      <c r="TS45" s="127"/>
      <c r="TT45" s="127"/>
      <c r="TU45" s="127"/>
      <c r="TV45" s="127"/>
      <c r="TW45" s="127"/>
      <c r="TX45" s="127"/>
      <c r="TY45" s="127"/>
      <c r="TZ45" s="127"/>
      <c r="UA45" s="127"/>
      <c r="UB45" s="127"/>
      <c r="UC45" s="127"/>
      <c r="UD45" s="127"/>
      <c r="UE45" s="127"/>
      <c r="UF45" s="127"/>
      <c r="UG45" s="127"/>
      <c r="UH45" s="127"/>
      <c r="UI45" s="127"/>
      <c r="UJ45" s="127"/>
      <c r="UK45" s="127"/>
      <c r="UL45" s="127"/>
      <c r="UM45" s="127"/>
      <c r="UN45" s="127"/>
      <c r="UO45" s="127"/>
      <c r="UP45" s="127"/>
      <c r="UQ45" s="127"/>
      <c r="UR45" s="127"/>
      <c r="US45" s="127"/>
      <c r="UT45" s="127"/>
      <c r="UU45" s="127"/>
      <c r="UV45" s="127"/>
      <c r="UW45" s="127"/>
      <c r="UX45" s="127"/>
      <c r="UY45" s="127"/>
      <c r="UZ45" s="127"/>
      <c r="VA45" s="127"/>
      <c r="VB45" s="127"/>
      <c r="VC45" s="127"/>
      <c r="VD45" s="127"/>
      <c r="VE45" s="127"/>
      <c r="VF45" s="127"/>
      <c r="VG45" s="127"/>
      <c r="VH45" s="127"/>
      <c r="VI45" s="127"/>
      <c r="VJ45" s="127"/>
      <c r="VK45" s="127"/>
      <c r="VL45" s="127"/>
      <c r="VM45" s="127"/>
      <c r="VN45" s="127"/>
      <c r="VO45" s="127"/>
      <c r="VP45" s="127"/>
      <c r="VQ45" s="127"/>
      <c r="VR45" s="127"/>
      <c r="VS45" s="127"/>
      <c r="VT45" s="127"/>
      <c r="VU45" s="127"/>
      <c r="VV45" s="127"/>
      <c r="VW45" s="127"/>
      <c r="VX45" s="127"/>
      <c r="VY45" s="127"/>
      <c r="VZ45" s="127"/>
      <c r="WA45" s="127"/>
      <c r="WB45" s="127"/>
      <c r="WC45" s="127"/>
      <c r="WD45" s="127"/>
      <c r="WE45" s="127"/>
      <c r="WF45" s="127"/>
      <c r="WG45" s="127"/>
      <c r="WH45" s="127"/>
      <c r="WI45" s="127"/>
      <c r="WJ45" s="127"/>
      <c r="WK45" s="127"/>
      <c r="WL45" s="127"/>
      <c r="WM45" s="127"/>
      <c r="WN45" s="127"/>
      <c r="WO45" s="127"/>
      <c r="WP45" s="127"/>
      <c r="WQ45" s="127"/>
      <c r="WR45" s="127"/>
      <c r="WS45" s="127"/>
      <c r="WT45" s="127"/>
      <c r="WU45" s="127"/>
      <c r="WV45" s="127"/>
      <c r="WW45" s="127"/>
      <c r="WX45" s="127"/>
      <c r="WY45" s="127"/>
      <c r="WZ45" s="127"/>
      <c r="XA45" s="127"/>
      <c r="XB45" s="127"/>
      <c r="XC45" s="127"/>
      <c r="XD45" s="127"/>
      <c r="XE45" s="127"/>
      <c r="XF45" s="127"/>
      <c r="XG45" s="127"/>
      <c r="XH45" s="127"/>
      <c r="XI45" s="127"/>
      <c r="XJ45" s="127"/>
      <c r="XK45" s="127"/>
      <c r="XL45" s="127"/>
      <c r="XM45" s="127"/>
      <c r="XN45" s="127"/>
      <c r="XO45" s="127"/>
      <c r="XP45" s="127"/>
      <c r="XQ45" s="127"/>
      <c r="XR45" s="127"/>
      <c r="XS45" s="127"/>
      <c r="XT45" s="127"/>
      <c r="XU45" s="127"/>
      <c r="XV45" s="127"/>
      <c r="XW45" s="127"/>
      <c r="XX45" s="127"/>
      <c r="XY45" s="127"/>
      <c r="XZ45" s="127"/>
      <c r="YA45" s="127"/>
      <c r="YB45" s="127"/>
      <c r="YC45" s="127"/>
      <c r="YD45" s="127"/>
      <c r="YE45" s="127"/>
      <c r="YF45" s="127"/>
      <c r="YG45" s="127"/>
      <c r="YH45" s="127"/>
      <c r="YI45" s="127"/>
      <c r="YJ45" s="127"/>
      <c r="YK45" s="127"/>
      <c r="YL45" s="127"/>
      <c r="YM45" s="127"/>
      <c r="YN45" s="127"/>
      <c r="YO45" s="127"/>
      <c r="YP45" s="127"/>
      <c r="YQ45" s="127"/>
      <c r="YR45" s="127"/>
      <c r="YS45" s="127"/>
      <c r="YT45" s="127"/>
      <c r="YU45" s="127"/>
      <c r="YV45" s="127"/>
      <c r="YW45" s="127"/>
      <c r="YX45" s="127"/>
      <c r="YY45" s="127"/>
      <c r="YZ45" s="127"/>
      <c r="ZA45" s="127"/>
      <c r="ZB45" s="127"/>
      <c r="ZC45" s="127"/>
      <c r="ZD45" s="127"/>
      <c r="ZE45" s="127"/>
      <c r="ZF45" s="127"/>
      <c r="ZG45" s="127"/>
      <c r="ZH45" s="127"/>
      <c r="ZI45" s="127"/>
      <c r="ZJ45" s="127"/>
      <c r="ZK45" s="127"/>
      <c r="ZL45" s="127"/>
      <c r="ZM45" s="127"/>
      <c r="ZN45" s="127"/>
      <c r="ZO45" s="127"/>
      <c r="ZP45" s="127"/>
      <c r="ZQ45" s="127"/>
      <c r="ZR45" s="127"/>
      <c r="ZS45" s="127"/>
      <c r="ZT45" s="127"/>
      <c r="ZU45" s="127"/>
      <c r="ZV45" s="127"/>
      <c r="ZW45" s="127"/>
      <c r="ZX45" s="127"/>
      <c r="ZY45" s="127"/>
      <c r="ZZ45" s="127"/>
      <c r="AAA45" s="127"/>
      <c r="AAB45" s="127"/>
      <c r="AAC45" s="127"/>
      <c r="AAD45" s="127"/>
      <c r="AAE45" s="127"/>
      <c r="AAF45" s="127"/>
      <c r="AAG45" s="127"/>
      <c r="AAH45" s="127"/>
      <c r="AAI45" s="127"/>
      <c r="AAJ45" s="127"/>
      <c r="AAK45" s="127"/>
      <c r="AAL45" s="127"/>
      <c r="AAM45" s="127"/>
      <c r="AAN45" s="127"/>
      <c r="AAO45" s="127"/>
      <c r="AAP45" s="127"/>
      <c r="AAQ45" s="127"/>
      <c r="AAR45" s="127"/>
      <c r="AAS45" s="127"/>
      <c r="AAT45" s="127"/>
      <c r="AAU45" s="127"/>
      <c r="AAV45" s="127"/>
      <c r="AAW45" s="127"/>
      <c r="AAX45" s="127"/>
      <c r="AAY45" s="127"/>
      <c r="AAZ45" s="127"/>
      <c r="ABA45" s="127"/>
      <c r="ABB45" s="127"/>
      <c r="ABC45" s="127"/>
      <c r="ABD45" s="127"/>
      <c r="ABE45" s="127"/>
      <c r="ABF45" s="127"/>
      <c r="ABG45" s="127"/>
      <c r="ABH45" s="127"/>
      <c r="ABI45" s="127"/>
      <c r="ABJ45" s="127"/>
      <c r="ABK45" s="127"/>
      <c r="ABL45" s="127"/>
      <c r="ABM45" s="127"/>
      <c r="ABN45" s="127"/>
      <c r="ABO45" s="127"/>
      <c r="ABP45" s="127"/>
      <c r="ABQ45" s="127"/>
      <c r="ABR45" s="127"/>
      <c r="ABS45" s="127"/>
      <c r="ABT45" s="127"/>
      <c r="ABU45" s="127"/>
      <c r="ABV45" s="127"/>
      <c r="ABW45" s="127"/>
      <c r="ABX45" s="127"/>
      <c r="ABY45" s="127"/>
      <c r="ABZ45" s="127"/>
      <c r="ACA45" s="127"/>
      <c r="ACB45" s="127"/>
      <c r="ACC45" s="127"/>
      <c r="ACD45" s="127"/>
      <c r="ACE45" s="127"/>
      <c r="ACF45" s="127"/>
      <c r="ACG45" s="127"/>
      <c r="ACH45" s="127"/>
      <c r="ACI45" s="127"/>
      <c r="ACJ45" s="127"/>
      <c r="ACK45" s="127"/>
      <c r="ACL45" s="127"/>
      <c r="ACM45" s="127"/>
      <c r="ACN45" s="127"/>
      <c r="ACO45" s="127"/>
      <c r="ACP45" s="127"/>
      <c r="ACQ45" s="127"/>
      <c r="ACR45" s="127"/>
      <c r="ACS45" s="127"/>
      <c r="ACT45" s="127"/>
      <c r="ACU45" s="127"/>
      <c r="ACV45" s="127"/>
      <c r="ACW45" s="127"/>
      <c r="ACX45" s="127"/>
      <c r="ACY45" s="127"/>
      <c r="ACZ45" s="127"/>
      <c r="ADA45" s="127"/>
      <c r="ADB45" s="127"/>
      <c r="ADC45" s="127"/>
      <c r="ADD45" s="127"/>
      <c r="ADE45" s="127"/>
      <c r="ADF45" s="127"/>
      <c r="ADG45" s="127"/>
      <c r="ADH45" s="127"/>
      <c r="ADI45" s="127"/>
      <c r="ADJ45" s="127"/>
      <c r="ADK45" s="127"/>
      <c r="ADL45" s="127"/>
      <c r="ADM45" s="127"/>
      <c r="ADN45" s="127"/>
      <c r="ADO45" s="127"/>
      <c r="ADP45" s="127"/>
      <c r="ADQ45" s="127"/>
      <c r="ADR45" s="127"/>
      <c r="ADS45" s="127"/>
      <c r="ADT45" s="127"/>
      <c r="ADU45" s="127"/>
      <c r="ADV45" s="127"/>
      <c r="ADW45" s="127"/>
      <c r="ADX45" s="127"/>
      <c r="ADY45" s="127"/>
      <c r="ADZ45" s="127"/>
      <c r="AEA45" s="127"/>
      <c r="AEB45" s="127"/>
      <c r="AEC45" s="127"/>
      <c r="AED45" s="127"/>
      <c r="AEE45" s="127"/>
      <c r="AEF45" s="127"/>
      <c r="AEG45" s="127"/>
      <c r="AEH45" s="127"/>
      <c r="AEI45" s="127"/>
      <c r="AEJ45" s="127"/>
      <c r="AEK45" s="127"/>
      <c r="AEL45" s="127"/>
      <c r="AEM45" s="127"/>
      <c r="AEN45" s="127"/>
      <c r="AEO45" s="127"/>
      <c r="AEP45" s="127"/>
      <c r="AEQ45" s="127"/>
      <c r="AER45" s="127"/>
      <c r="AES45" s="127"/>
      <c r="AET45" s="127"/>
      <c r="AEU45" s="127"/>
      <c r="AEV45" s="127"/>
      <c r="AEW45" s="127"/>
      <c r="AEX45" s="127"/>
      <c r="AEY45" s="127"/>
      <c r="AEZ45" s="127"/>
      <c r="AFA45" s="127"/>
      <c r="AFB45" s="127"/>
      <c r="AFC45" s="127"/>
      <c r="AFD45" s="127"/>
      <c r="AFE45" s="127"/>
      <c r="AFF45" s="127"/>
      <c r="AFG45" s="127"/>
      <c r="AFH45" s="127"/>
      <c r="AFI45" s="127"/>
      <c r="AFJ45" s="127"/>
      <c r="AFK45" s="127"/>
      <c r="AFL45" s="127"/>
      <c r="AFM45" s="127"/>
      <c r="AFN45" s="127"/>
      <c r="AFO45" s="127"/>
      <c r="AFP45" s="127"/>
      <c r="AFQ45" s="127"/>
      <c r="AFR45" s="127"/>
      <c r="AFS45" s="127"/>
      <c r="AFT45" s="127"/>
      <c r="AFU45" s="127"/>
      <c r="AFV45" s="127"/>
      <c r="AFW45" s="127"/>
      <c r="AFX45" s="127"/>
      <c r="AFY45" s="127"/>
      <c r="AFZ45" s="127"/>
      <c r="AGA45" s="127"/>
      <c r="AGB45" s="127"/>
      <c r="AGC45" s="127"/>
      <c r="AGD45" s="127"/>
      <c r="AGE45" s="127"/>
      <c r="AGF45" s="127"/>
      <c r="AGG45" s="127"/>
      <c r="AGH45" s="127"/>
      <c r="AGI45" s="127"/>
      <c r="AGJ45" s="127"/>
      <c r="AGK45" s="127"/>
      <c r="AGL45" s="127"/>
      <c r="AGM45" s="127"/>
      <c r="AGN45" s="127"/>
      <c r="AGO45" s="127"/>
      <c r="AGP45" s="127"/>
      <c r="AGQ45" s="127"/>
      <c r="AGR45" s="127"/>
      <c r="AGS45" s="127"/>
      <c r="AGT45" s="127"/>
      <c r="AGU45" s="127"/>
      <c r="AGV45" s="127"/>
      <c r="AGW45" s="127"/>
      <c r="AGX45" s="127"/>
      <c r="AGY45" s="127"/>
      <c r="AGZ45" s="127"/>
      <c r="AHA45" s="127"/>
      <c r="AHB45" s="127"/>
      <c r="AHC45" s="127"/>
      <c r="AHD45" s="127"/>
      <c r="AHE45" s="127"/>
      <c r="AHF45" s="127"/>
      <c r="AHG45" s="127"/>
      <c r="AHH45" s="127"/>
      <c r="AHI45" s="127"/>
      <c r="AHJ45" s="127"/>
      <c r="AHK45" s="127"/>
      <c r="AHL45" s="127"/>
      <c r="AHM45" s="127"/>
      <c r="AHN45" s="127"/>
      <c r="AHO45" s="127"/>
      <c r="AHP45" s="127"/>
      <c r="AHQ45" s="127"/>
      <c r="AHR45" s="127"/>
      <c r="AHS45" s="127"/>
      <c r="AHT45" s="127"/>
      <c r="AHU45" s="127"/>
      <c r="AHV45" s="127"/>
      <c r="AHW45" s="127"/>
      <c r="AHX45" s="127"/>
      <c r="AHY45" s="127"/>
      <c r="AHZ45" s="127"/>
      <c r="AIA45" s="127"/>
      <c r="AIB45" s="127"/>
      <c r="AIC45" s="127"/>
      <c r="AID45" s="127"/>
      <c r="AIE45" s="127"/>
      <c r="AIF45" s="127"/>
      <c r="AIG45" s="127"/>
      <c r="AIH45" s="127"/>
      <c r="AII45" s="127"/>
      <c r="AIJ45" s="127"/>
      <c r="AIK45" s="127"/>
      <c r="AIL45" s="127"/>
      <c r="AIM45" s="127"/>
      <c r="AIN45" s="127"/>
      <c r="AIO45" s="127"/>
      <c r="AIP45" s="127"/>
      <c r="AIQ45" s="127"/>
      <c r="AIR45" s="127"/>
      <c r="AIS45" s="127"/>
      <c r="AIT45" s="127"/>
      <c r="AIU45" s="127"/>
      <c r="AIV45" s="127"/>
      <c r="AIW45" s="127"/>
      <c r="AIX45" s="127"/>
      <c r="AIY45" s="127"/>
      <c r="AIZ45" s="127"/>
      <c r="AJA45" s="127"/>
      <c r="AJB45" s="127"/>
      <c r="AJC45" s="127"/>
      <c r="AJD45" s="127"/>
      <c r="AJE45" s="127"/>
      <c r="AJF45" s="127"/>
      <c r="AJG45" s="127"/>
      <c r="AJH45" s="127"/>
      <c r="AJI45" s="127"/>
      <c r="AJJ45" s="127"/>
      <c r="AJK45" s="127"/>
      <c r="AJL45" s="127"/>
      <c r="AJM45" s="127"/>
      <c r="AJN45" s="127"/>
      <c r="AJO45" s="127"/>
      <c r="AJP45" s="127"/>
      <c r="AJQ45" s="127"/>
      <c r="AJR45" s="127"/>
      <c r="AJS45" s="127"/>
      <c r="AJT45" s="127"/>
      <c r="AJU45" s="127"/>
      <c r="AJV45" s="127"/>
      <c r="AJW45" s="127"/>
      <c r="AJX45" s="127"/>
      <c r="AJY45" s="127"/>
      <c r="AJZ45" s="127"/>
      <c r="AKA45" s="127"/>
      <c r="AKB45" s="127"/>
      <c r="AKC45" s="127"/>
      <c r="AKD45" s="127"/>
      <c r="AKE45" s="127"/>
      <c r="AKF45" s="127"/>
      <c r="AKG45" s="127"/>
      <c r="AKH45" s="127"/>
      <c r="AKI45" s="127"/>
      <c r="AKJ45" s="127"/>
      <c r="AKK45" s="127"/>
      <c r="AKL45" s="127"/>
      <c r="AKM45" s="127"/>
      <c r="AKN45" s="127"/>
      <c r="AKO45" s="127"/>
      <c r="AKP45" s="127"/>
      <c r="AKQ45" s="127"/>
      <c r="AKR45" s="127"/>
      <c r="AKS45" s="127"/>
      <c r="AKT45" s="127"/>
      <c r="AKU45" s="127"/>
      <c r="AKV45" s="127"/>
      <c r="AKW45" s="127"/>
      <c r="AKX45" s="127"/>
      <c r="AKY45" s="127"/>
      <c r="AKZ45" s="127"/>
      <c r="ALA45" s="127"/>
      <c r="ALB45" s="127"/>
      <c r="ALC45" s="127"/>
      <c r="ALD45" s="127"/>
      <c r="ALE45" s="127"/>
      <c r="ALF45" s="127"/>
      <c r="ALG45" s="127"/>
      <c r="ALH45" s="127"/>
      <c r="ALI45" s="127"/>
      <c r="ALJ45" s="127"/>
      <c r="ALK45" s="127"/>
      <c r="ALL45" s="127"/>
      <c r="ALM45" s="127"/>
      <c r="ALN45" s="127"/>
      <c r="ALO45" s="127"/>
      <c r="ALP45" s="127"/>
      <c r="ALQ45" s="127"/>
      <c r="ALR45" s="127"/>
      <c r="ALS45" s="127"/>
      <c r="ALT45" s="127"/>
      <c r="ALU45" s="127"/>
      <c r="ALV45" s="127"/>
      <c r="ALW45" s="127"/>
      <c r="ALX45" s="127"/>
      <c r="ALY45" s="127"/>
      <c r="ALZ45" s="127"/>
      <c r="AMA45" s="127"/>
      <c r="AMB45" s="127"/>
      <c r="AMC45" s="127"/>
      <c r="AMD45" s="127"/>
      <c r="AME45" s="127"/>
      <c r="AMF45" s="127"/>
      <c r="AMG45" s="127"/>
      <c r="AMH45" s="127"/>
      <c r="AMI45" s="127"/>
      <c r="AMJ45" s="127"/>
    </row>
    <row r="46" spans="1:1024" s="128" customFormat="1" x14ac:dyDescent="0.25">
      <c r="A46" s="121" t="s">
        <v>73</v>
      </c>
      <c r="B46" s="123">
        <v>500</v>
      </c>
      <c r="C46" s="129">
        <v>4</v>
      </c>
      <c r="D46" s="129"/>
      <c r="E46" s="125">
        <v>0</v>
      </c>
      <c r="F46" s="125">
        <v>0</v>
      </c>
      <c r="G46" s="125">
        <v>2000</v>
      </c>
      <c r="H46" s="125">
        <v>0</v>
      </c>
      <c r="I46" s="125">
        <v>0</v>
      </c>
      <c r="J46" s="113">
        <f t="shared" ref="J46:J47" si="9">SUM(E46:I46)</f>
        <v>2000</v>
      </c>
      <c r="K46" s="130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  <c r="CV46" s="127"/>
      <c r="CW46" s="127"/>
      <c r="CX46" s="127"/>
      <c r="CY46" s="127"/>
      <c r="CZ46" s="127"/>
      <c r="DA46" s="127"/>
      <c r="DB46" s="127"/>
      <c r="DC46" s="127"/>
      <c r="DD46" s="127"/>
      <c r="DE46" s="127"/>
      <c r="DF46" s="127"/>
      <c r="DG46" s="127"/>
      <c r="DH46" s="127"/>
      <c r="DI46" s="127"/>
      <c r="DJ46" s="127"/>
      <c r="DK46" s="127"/>
      <c r="DL46" s="127"/>
      <c r="DM46" s="127"/>
      <c r="DN46" s="127"/>
      <c r="DO46" s="127"/>
      <c r="DP46" s="127"/>
      <c r="DQ46" s="127"/>
      <c r="DR46" s="127"/>
      <c r="DS46" s="127"/>
      <c r="DT46" s="127"/>
      <c r="DU46" s="127"/>
      <c r="DV46" s="127"/>
      <c r="DW46" s="127"/>
      <c r="DX46" s="127"/>
      <c r="DY46" s="127"/>
      <c r="DZ46" s="127"/>
      <c r="EA46" s="127"/>
      <c r="EB46" s="127"/>
      <c r="EC46" s="127"/>
      <c r="ED46" s="127"/>
      <c r="EE46" s="127"/>
      <c r="EF46" s="127"/>
      <c r="EG46" s="127"/>
      <c r="EH46" s="127"/>
      <c r="EI46" s="127"/>
      <c r="EJ46" s="127"/>
      <c r="EK46" s="127"/>
      <c r="EL46" s="127"/>
      <c r="EM46" s="127"/>
      <c r="EN46" s="127"/>
      <c r="EO46" s="127"/>
      <c r="EP46" s="127"/>
      <c r="EQ46" s="127"/>
      <c r="ER46" s="127"/>
      <c r="ES46" s="127"/>
      <c r="ET46" s="127"/>
      <c r="EU46" s="127"/>
      <c r="EV46" s="127"/>
      <c r="EW46" s="127"/>
      <c r="EX46" s="127"/>
      <c r="EY46" s="127"/>
      <c r="EZ46" s="127"/>
      <c r="FA46" s="127"/>
      <c r="FB46" s="127"/>
      <c r="FC46" s="127"/>
      <c r="FD46" s="127"/>
      <c r="FE46" s="127"/>
      <c r="FF46" s="127"/>
      <c r="FG46" s="127"/>
      <c r="FH46" s="127"/>
      <c r="FI46" s="127"/>
      <c r="FJ46" s="127"/>
      <c r="FK46" s="127"/>
      <c r="FL46" s="127"/>
      <c r="FM46" s="127"/>
      <c r="FN46" s="127"/>
      <c r="FO46" s="127"/>
      <c r="FP46" s="127"/>
      <c r="FQ46" s="127"/>
      <c r="FR46" s="127"/>
      <c r="FS46" s="127"/>
      <c r="FT46" s="127"/>
      <c r="FU46" s="127"/>
      <c r="FV46" s="127"/>
      <c r="FW46" s="127"/>
      <c r="FX46" s="127"/>
      <c r="FY46" s="127"/>
      <c r="FZ46" s="127"/>
      <c r="GA46" s="127"/>
      <c r="GB46" s="127"/>
      <c r="GC46" s="127"/>
      <c r="GD46" s="127"/>
      <c r="GE46" s="127"/>
      <c r="GF46" s="127"/>
      <c r="GG46" s="127"/>
      <c r="GH46" s="127"/>
      <c r="GI46" s="127"/>
      <c r="GJ46" s="127"/>
      <c r="GK46" s="127"/>
      <c r="GL46" s="127"/>
      <c r="GM46" s="127"/>
      <c r="GN46" s="127"/>
      <c r="GO46" s="127"/>
      <c r="GP46" s="127"/>
      <c r="GQ46" s="127"/>
      <c r="GR46" s="127"/>
      <c r="GS46" s="127"/>
      <c r="GT46" s="127"/>
      <c r="GU46" s="127"/>
      <c r="GV46" s="127"/>
      <c r="GW46" s="127"/>
      <c r="GX46" s="127"/>
      <c r="GY46" s="127"/>
      <c r="GZ46" s="127"/>
      <c r="HA46" s="127"/>
      <c r="HB46" s="127"/>
      <c r="HC46" s="127"/>
      <c r="HD46" s="127"/>
      <c r="HE46" s="127"/>
      <c r="HF46" s="127"/>
      <c r="HG46" s="127"/>
      <c r="HH46" s="127"/>
      <c r="HI46" s="127"/>
      <c r="HJ46" s="127"/>
      <c r="HK46" s="127"/>
      <c r="HL46" s="127"/>
      <c r="HM46" s="127"/>
      <c r="HN46" s="127"/>
      <c r="HO46" s="127"/>
      <c r="HP46" s="127"/>
      <c r="HQ46" s="127"/>
      <c r="HR46" s="127"/>
      <c r="HS46" s="127"/>
      <c r="HT46" s="127"/>
      <c r="HU46" s="127"/>
      <c r="HV46" s="127"/>
      <c r="HW46" s="127"/>
      <c r="HX46" s="127"/>
      <c r="HY46" s="127"/>
      <c r="HZ46" s="127"/>
      <c r="IA46" s="127"/>
      <c r="IB46" s="127"/>
      <c r="IC46" s="127"/>
      <c r="ID46" s="127"/>
      <c r="IE46" s="127"/>
      <c r="IF46" s="127"/>
      <c r="IG46" s="127"/>
      <c r="IH46" s="127"/>
      <c r="II46" s="127"/>
      <c r="IJ46" s="127"/>
      <c r="IK46" s="127"/>
      <c r="IL46" s="127"/>
      <c r="IM46" s="127"/>
      <c r="IN46" s="127"/>
      <c r="IO46" s="127"/>
      <c r="IP46" s="127"/>
      <c r="IQ46" s="127"/>
      <c r="IR46" s="127"/>
      <c r="IS46" s="127"/>
      <c r="IT46" s="127"/>
      <c r="IU46" s="127"/>
      <c r="IV46" s="127"/>
      <c r="IW46" s="127"/>
      <c r="IX46" s="127"/>
      <c r="IY46" s="127"/>
      <c r="IZ46" s="127"/>
      <c r="JA46" s="127"/>
      <c r="JB46" s="127"/>
      <c r="JC46" s="127"/>
      <c r="JD46" s="127"/>
      <c r="JE46" s="127"/>
      <c r="JF46" s="127"/>
      <c r="JG46" s="127"/>
      <c r="JH46" s="127"/>
      <c r="JI46" s="127"/>
      <c r="JJ46" s="127"/>
      <c r="JK46" s="127"/>
      <c r="JL46" s="127"/>
      <c r="JM46" s="127"/>
      <c r="JN46" s="127"/>
      <c r="JO46" s="127"/>
      <c r="JP46" s="127"/>
      <c r="JQ46" s="127"/>
      <c r="JR46" s="127"/>
      <c r="JS46" s="127"/>
      <c r="JT46" s="127"/>
      <c r="JU46" s="127"/>
      <c r="JV46" s="127"/>
      <c r="JW46" s="127"/>
      <c r="JX46" s="127"/>
      <c r="JY46" s="127"/>
      <c r="JZ46" s="127"/>
      <c r="KA46" s="127"/>
      <c r="KB46" s="127"/>
      <c r="KC46" s="127"/>
      <c r="KD46" s="127"/>
      <c r="KE46" s="127"/>
      <c r="KF46" s="127"/>
      <c r="KG46" s="127"/>
      <c r="KH46" s="127"/>
      <c r="KI46" s="127"/>
      <c r="KJ46" s="127"/>
      <c r="KK46" s="127"/>
      <c r="KL46" s="127"/>
      <c r="KM46" s="127"/>
      <c r="KN46" s="127"/>
      <c r="KO46" s="127"/>
      <c r="KP46" s="127"/>
      <c r="KQ46" s="127"/>
      <c r="KR46" s="127"/>
      <c r="KS46" s="127"/>
      <c r="KT46" s="127"/>
      <c r="KU46" s="127"/>
      <c r="KV46" s="127"/>
      <c r="KW46" s="127"/>
      <c r="KX46" s="127"/>
      <c r="KY46" s="127"/>
      <c r="KZ46" s="127"/>
      <c r="LA46" s="127"/>
      <c r="LB46" s="127"/>
      <c r="LC46" s="127"/>
      <c r="LD46" s="127"/>
      <c r="LE46" s="127"/>
      <c r="LF46" s="127"/>
      <c r="LG46" s="127"/>
      <c r="LH46" s="127"/>
      <c r="LI46" s="127"/>
      <c r="LJ46" s="127"/>
      <c r="LK46" s="127"/>
      <c r="LL46" s="127"/>
      <c r="LM46" s="127"/>
      <c r="LN46" s="127"/>
      <c r="LO46" s="127"/>
      <c r="LP46" s="127"/>
      <c r="LQ46" s="127"/>
      <c r="LR46" s="127"/>
      <c r="LS46" s="127"/>
      <c r="LT46" s="127"/>
      <c r="LU46" s="127"/>
      <c r="LV46" s="127"/>
      <c r="LW46" s="127"/>
      <c r="LX46" s="127"/>
      <c r="LY46" s="127"/>
      <c r="LZ46" s="127"/>
      <c r="MA46" s="127"/>
      <c r="MB46" s="127"/>
      <c r="MC46" s="127"/>
      <c r="MD46" s="127"/>
      <c r="ME46" s="127"/>
      <c r="MF46" s="127"/>
      <c r="MG46" s="127"/>
      <c r="MH46" s="127"/>
      <c r="MI46" s="127"/>
      <c r="MJ46" s="127"/>
      <c r="MK46" s="127"/>
      <c r="ML46" s="127"/>
      <c r="MM46" s="127"/>
      <c r="MN46" s="127"/>
      <c r="MO46" s="127"/>
      <c r="MP46" s="127"/>
      <c r="MQ46" s="127"/>
      <c r="MR46" s="127"/>
      <c r="MS46" s="127"/>
      <c r="MT46" s="127"/>
      <c r="MU46" s="127"/>
      <c r="MV46" s="127"/>
      <c r="MW46" s="127"/>
      <c r="MX46" s="127"/>
      <c r="MY46" s="127"/>
      <c r="MZ46" s="127"/>
      <c r="NA46" s="127"/>
      <c r="NB46" s="127"/>
      <c r="NC46" s="127"/>
      <c r="ND46" s="127"/>
      <c r="NE46" s="127"/>
      <c r="NF46" s="127"/>
      <c r="NG46" s="127"/>
      <c r="NH46" s="127"/>
      <c r="NI46" s="127"/>
      <c r="NJ46" s="127"/>
      <c r="NK46" s="127"/>
      <c r="NL46" s="127"/>
      <c r="NM46" s="127"/>
      <c r="NN46" s="127"/>
      <c r="NO46" s="127"/>
      <c r="NP46" s="127"/>
      <c r="NQ46" s="127"/>
      <c r="NR46" s="127"/>
      <c r="NS46" s="127"/>
      <c r="NT46" s="127"/>
      <c r="NU46" s="127"/>
      <c r="NV46" s="127"/>
      <c r="NW46" s="127"/>
      <c r="NX46" s="127"/>
      <c r="NY46" s="127"/>
      <c r="NZ46" s="127"/>
      <c r="OA46" s="127"/>
      <c r="OB46" s="127"/>
      <c r="OC46" s="127"/>
      <c r="OD46" s="127"/>
      <c r="OE46" s="127"/>
      <c r="OF46" s="127"/>
      <c r="OG46" s="127"/>
      <c r="OH46" s="127"/>
      <c r="OI46" s="127"/>
      <c r="OJ46" s="127"/>
      <c r="OK46" s="127"/>
      <c r="OL46" s="127"/>
      <c r="OM46" s="127"/>
      <c r="ON46" s="127"/>
      <c r="OO46" s="127"/>
      <c r="OP46" s="127"/>
      <c r="OQ46" s="127"/>
      <c r="OR46" s="127"/>
      <c r="OS46" s="127"/>
      <c r="OT46" s="127"/>
      <c r="OU46" s="127"/>
      <c r="OV46" s="127"/>
      <c r="OW46" s="127"/>
      <c r="OX46" s="127"/>
      <c r="OY46" s="127"/>
      <c r="OZ46" s="127"/>
      <c r="PA46" s="127"/>
      <c r="PB46" s="127"/>
      <c r="PC46" s="127"/>
      <c r="PD46" s="127"/>
      <c r="PE46" s="127"/>
      <c r="PF46" s="127"/>
      <c r="PG46" s="127"/>
      <c r="PH46" s="127"/>
      <c r="PI46" s="127"/>
      <c r="PJ46" s="127"/>
      <c r="PK46" s="127"/>
      <c r="PL46" s="127"/>
      <c r="PM46" s="127"/>
      <c r="PN46" s="127"/>
      <c r="PO46" s="127"/>
      <c r="PP46" s="127"/>
      <c r="PQ46" s="127"/>
      <c r="PR46" s="127"/>
      <c r="PS46" s="127"/>
      <c r="PT46" s="127"/>
      <c r="PU46" s="127"/>
      <c r="PV46" s="127"/>
      <c r="PW46" s="127"/>
      <c r="PX46" s="127"/>
      <c r="PY46" s="127"/>
      <c r="PZ46" s="127"/>
      <c r="QA46" s="127"/>
      <c r="QB46" s="127"/>
      <c r="QC46" s="127"/>
      <c r="QD46" s="127"/>
      <c r="QE46" s="127"/>
      <c r="QF46" s="127"/>
      <c r="QG46" s="127"/>
      <c r="QH46" s="127"/>
      <c r="QI46" s="127"/>
      <c r="QJ46" s="127"/>
      <c r="QK46" s="127"/>
      <c r="QL46" s="127"/>
      <c r="QM46" s="127"/>
      <c r="QN46" s="127"/>
      <c r="QO46" s="127"/>
      <c r="QP46" s="127"/>
      <c r="QQ46" s="127"/>
      <c r="QR46" s="127"/>
      <c r="QS46" s="127"/>
      <c r="QT46" s="127"/>
      <c r="QU46" s="127"/>
      <c r="QV46" s="127"/>
      <c r="QW46" s="127"/>
      <c r="QX46" s="127"/>
      <c r="QY46" s="127"/>
      <c r="QZ46" s="127"/>
      <c r="RA46" s="127"/>
      <c r="RB46" s="127"/>
      <c r="RC46" s="127"/>
      <c r="RD46" s="127"/>
      <c r="RE46" s="127"/>
      <c r="RF46" s="127"/>
      <c r="RG46" s="127"/>
      <c r="RH46" s="127"/>
      <c r="RI46" s="127"/>
      <c r="RJ46" s="127"/>
      <c r="RK46" s="127"/>
      <c r="RL46" s="127"/>
      <c r="RM46" s="127"/>
      <c r="RN46" s="127"/>
      <c r="RO46" s="127"/>
      <c r="RP46" s="127"/>
      <c r="RQ46" s="127"/>
      <c r="RR46" s="127"/>
      <c r="RS46" s="127"/>
      <c r="RT46" s="127"/>
      <c r="RU46" s="127"/>
      <c r="RV46" s="127"/>
      <c r="RW46" s="127"/>
      <c r="RX46" s="127"/>
      <c r="RY46" s="127"/>
      <c r="RZ46" s="127"/>
      <c r="SA46" s="127"/>
      <c r="SB46" s="127"/>
      <c r="SC46" s="127"/>
      <c r="SD46" s="127"/>
      <c r="SE46" s="127"/>
      <c r="SF46" s="127"/>
      <c r="SG46" s="127"/>
      <c r="SH46" s="127"/>
      <c r="SI46" s="127"/>
      <c r="SJ46" s="127"/>
      <c r="SK46" s="127"/>
      <c r="SL46" s="127"/>
      <c r="SM46" s="127"/>
      <c r="SN46" s="127"/>
      <c r="SO46" s="127"/>
      <c r="SP46" s="127"/>
      <c r="SQ46" s="127"/>
      <c r="SR46" s="127"/>
      <c r="SS46" s="127"/>
      <c r="ST46" s="127"/>
      <c r="SU46" s="127"/>
      <c r="SV46" s="127"/>
      <c r="SW46" s="127"/>
      <c r="SX46" s="127"/>
      <c r="SY46" s="127"/>
      <c r="SZ46" s="127"/>
      <c r="TA46" s="127"/>
      <c r="TB46" s="127"/>
      <c r="TC46" s="127"/>
      <c r="TD46" s="127"/>
      <c r="TE46" s="127"/>
      <c r="TF46" s="127"/>
      <c r="TG46" s="127"/>
      <c r="TH46" s="127"/>
      <c r="TI46" s="127"/>
      <c r="TJ46" s="127"/>
      <c r="TK46" s="127"/>
      <c r="TL46" s="127"/>
      <c r="TM46" s="127"/>
      <c r="TN46" s="127"/>
      <c r="TO46" s="127"/>
      <c r="TP46" s="127"/>
      <c r="TQ46" s="127"/>
      <c r="TR46" s="127"/>
      <c r="TS46" s="127"/>
      <c r="TT46" s="127"/>
      <c r="TU46" s="127"/>
      <c r="TV46" s="127"/>
      <c r="TW46" s="127"/>
      <c r="TX46" s="127"/>
      <c r="TY46" s="127"/>
      <c r="TZ46" s="127"/>
      <c r="UA46" s="127"/>
      <c r="UB46" s="127"/>
      <c r="UC46" s="127"/>
      <c r="UD46" s="127"/>
      <c r="UE46" s="127"/>
      <c r="UF46" s="127"/>
      <c r="UG46" s="127"/>
      <c r="UH46" s="127"/>
      <c r="UI46" s="127"/>
      <c r="UJ46" s="127"/>
      <c r="UK46" s="127"/>
      <c r="UL46" s="127"/>
      <c r="UM46" s="127"/>
      <c r="UN46" s="127"/>
      <c r="UO46" s="127"/>
      <c r="UP46" s="127"/>
      <c r="UQ46" s="127"/>
      <c r="UR46" s="127"/>
      <c r="US46" s="127"/>
      <c r="UT46" s="127"/>
      <c r="UU46" s="127"/>
      <c r="UV46" s="127"/>
      <c r="UW46" s="127"/>
      <c r="UX46" s="127"/>
      <c r="UY46" s="127"/>
      <c r="UZ46" s="127"/>
      <c r="VA46" s="127"/>
      <c r="VB46" s="127"/>
      <c r="VC46" s="127"/>
      <c r="VD46" s="127"/>
      <c r="VE46" s="127"/>
      <c r="VF46" s="127"/>
      <c r="VG46" s="127"/>
      <c r="VH46" s="127"/>
      <c r="VI46" s="127"/>
      <c r="VJ46" s="127"/>
      <c r="VK46" s="127"/>
      <c r="VL46" s="127"/>
      <c r="VM46" s="127"/>
      <c r="VN46" s="127"/>
      <c r="VO46" s="127"/>
      <c r="VP46" s="127"/>
      <c r="VQ46" s="127"/>
      <c r="VR46" s="127"/>
      <c r="VS46" s="127"/>
      <c r="VT46" s="127"/>
      <c r="VU46" s="127"/>
      <c r="VV46" s="127"/>
      <c r="VW46" s="127"/>
      <c r="VX46" s="127"/>
      <c r="VY46" s="127"/>
      <c r="VZ46" s="127"/>
      <c r="WA46" s="127"/>
      <c r="WB46" s="127"/>
      <c r="WC46" s="127"/>
      <c r="WD46" s="127"/>
      <c r="WE46" s="127"/>
      <c r="WF46" s="127"/>
      <c r="WG46" s="127"/>
      <c r="WH46" s="127"/>
      <c r="WI46" s="127"/>
      <c r="WJ46" s="127"/>
      <c r="WK46" s="127"/>
      <c r="WL46" s="127"/>
      <c r="WM46" s="127"/>
      <c r="WN46" s="127"/>
      <c r="WO46" s="127"/>
      <c r="WP46" s="127"/>
      <c r="WQ46" s="127"/>
      <c r="WR46" s="127"/>
      <c r="WS46" s="127"/>
      <c r="WT46" s="127"/>
      <c r="WU46" s="127"/>
      <c r="WV46" s="127"/>
      <c r="WW46" s="127"/>
      <c r="WX46" s="127"/>
      <c r="WY46" s="127"/>
      <c r="WZ46" s="127"/>
      <c r="XA46" s="127"/>
      <c r="XB46" s="127"/>
      <c r="XC46" s="127"/>
      <c r="XD46" s="127"/>
      <c r="XE46" s="127"/>
      <c r="XF46" s="127"/>
      <c r="XG46" s="127"/>
      <c r="XH46" s="127"/>
      <c r="XI46" s="127"/>
      <c r="XJ46" s="127"/>
      <c r="XK46" s="127"/>
      <c r="XL46" s="127"/>
      <c r="XM46" s="127"/>
      <c r="XN46" s="127"/>
      <c r="XO46" s="127"/>
      <c r="XP46" s="127"/>
      <c r="XQ46" s="127"/>
      <c r="XR46" s="127"/>
      <c r="XS46" s="127"/>
      <c r="XT46" s="127"/>
      <c r="XU46" s="127"/>
      <c r="XV46" s="127"/>
      <c r="XW46" s="127"/>
      <c r="XX46" s="127"/>
      <c r="XY46" s="127"/>
      <c r="XZ46" s="127"/>
      <c r="YA46" s="127"/>
      <c r="YB46" s="127"/>
      <c r="YC46" s="127"/>
      <c r="YD46" s="127"/>
      <c r="YE46" s="127"/>
      <c r="YF46" s="127"/>
      <c r="YG46" s="127"/>
      <c r="YH46" s="127"/>
      <c r="YI46" s="127"/>
      <c r="YJ46" s="127"/>
      <c r="YK46" s="127"/>
      <c r="YL46" s="127"/>
      <c r="YM46" s="127"/>
      <c r="YN46" s="127"/>
      <c r="YO46" s="127"/>
      <c r="YP46" s="127"/>
      <c r="YQ46" s="127"/>
      <c r="YR46" s="127"/>
      <c r="YS46" s="127"/>
      <c r="YT46" s="127"/>
      <c r="YU46" s="127"/>
      <c r="YV46" s="127"/>
      <c r="YW46" s="127"/>
      <c r="YX46" s="127"/>
      <c r="YY46" s="127"/>
      <c r="YZ46" s="127"/>
      <c r="ZA46" s="127"/>
      <c r="ZB46" s="127"/>
      <c r="ZC46" s="127"/>
      <c r="ZD46" s="127"/>
      <c r="ZE46" s="127"/>
      <c r="ZF46" s="127"/>
      <c r="ZG46" s="127"/>
      <c r="ZH46" s="127"/>
      <c r="ZI46" s="127"/>
      <c r="ZJ46" s="127"/>
      <c r="ZK46" s="127"/>
      <c r="ZL46" s="127"/>
      <c r="ZM46" s="127"/>
      <c r="ZN46" s="127"/>
      <c r="ZO46" s="127"/>
      <c r="ZP46" s="127"/>
      <c r="ZQ46" s="127"/>
      <c r="ZR46" s="127"/>
      <c r="ZS46" s="127"/>
      <c r="ZT46" s="127"/>
      <c r="ZU46" s="127"/>
      <c r="ZV46" s="127"/>
      <c r="ZW46" s="127"/>
      <c r="ZX46" s="127"/>
      <c r="ZY46" s="127"/>
      <c r="ZZ46" s="127"/>
      <c r="AAA46" s="127"/>
      <c r="AAB46" s="127"/>
      <c r="AAC46" s="127"/>
      <c r="AAD46" s="127"/>
      <c r="AAE46" s="127"/>
      <c r="AAF46" s="127"/>
      <c r="AAG46" s="127"/>
      <c r="AAH46" s="127"/>
      <c r="AAI46" s="127"/>
      <c r="AAJ46" s="127"/>
      <c r="AAK46" s="127"/>
      <c r="AAL46" s="127"/>
      <c r="AAM46" s="127"/>
      <c r="AAN46" s="127"/>
      <c r="AAO46" s="127"/>
      <c r="AAP46" s="127"/>
      <c r="AAQ46" s="127"/>
      <c r="AAR46" s="127"/>
      <c r="AAS46" s="127"/>
      <c r="AAT46" s="127"/>
      <c r="AAU46" s="127"/>
      <c r="AAV46" s="127"/>
      <c r="AAW46" s="127"/>
      <c r="AAX46" s="127"/>
      <c r="AAY46" s="127"/>
      <c r="AAZ46" s="127"/>
      <c r="ABA46" s="127"/>
      <c r="ABB46" s="127"/>
      <c r="ABC46" s="127"/>
      <c r="ABD46" s="127"/>
      <c r="ABE46" s="127"/>
      <c r="ABF46" s="127"/>
      <c r="ABG46" s="127"/>
      <c r="ABH46" s="127"/>
      <c r="ABI46" s="127"/>
      <c r="ABJ46" s="127"/>
      <c r="ABK46" s="127"/>
      <c r="ABL46" s="127"/>
      <c r="ABM46" s="127"/>
      <c r="ABN46" s="127"/>
      <c r="ABO46" s="127"/>
      <c r="ABP46" s="127"/>
      <c r="ABQ46" s="127"/>
      <c r="ABR46" s="127"/>
      <c r="ABS46" s="127"/>
      <c r="ABT46" s="127"/>
      <c r="ABU46" s="127"/>
      <c r="ABV46" s="127"/>
      <c r="ABW46" s="127"/>
      <c r="ABX46" s="127"/>
      <c r="ABY46" s="127"/>
      <c r="ABZ46" s="127"/>
      <c r="ACA46" s="127"/>
      <c r="ACB46" s="127"/>
      <c r="ACC46" s="127"/>
      <c r="ACD46" s="127"/>
      <c r="ACE46" s="127"/>
      <c r="ACF46" s="127"/>
      <c r="ACG46" s="127"/>
      <c r="ACH46" s="127"/>
      <c r="ACI46" s="127"/>
      <c r="ACJ46" s="127"/>
      <c r="ACK46" s="127"/>
      <c r="ACL46" s="127"/>
      <c r="ACM46" s="127"/>
      <c r="ACN46" s="127"/>
      <c r="ACO46" s="127"/>
      <c r="ACP46" s="127"/>
      <c r="ACQ46" s="127"/>
      <c r="ACR46" s="127"/>
      <c r="ACS46" s="127"/>
      <c r="ACT46" s="127"/>
      <c r="ACU46" s="127"/>
      <c r="ACV46" s="127"/>
      <c r="ACW46" s="127"/>
      <c r="ACX46" s="127"/>
      <c r="ACY46" s="127"/>
      <c r="ACZ46" s="127"/>
      <c r="ADA46" s="127"/>
      <c r="ADB46" s="127"/>
      <c r="ADC46" s="127"/>
      <c r="ADD46" s="127"/>
      <c r="ADE46" s="127"/>
      <c r="ADF46" s="127"/>
      <c r="ADG46" s="127"/>
      <c r="ADH46" s="127"/>
      <c r="ADI46" s="127"/>
      <c r="ADJ46" s="127"/>
      <c r="ADK46" s="127"/>
      <c r="ADL46" s="127"/>
      <c r="ADM46" s="127"/>
      <c r="ADN46" s="127"/>
      <c r="ADO46" s="127"/>
      <c r="ADP46" s="127"/>
      <c r="ADQ46" s="127"/>
      <c r="ADR46" s="127"/>
      <c r="ADS46" s="127"/>
      <c r="ADT46" s="127"/>
      <c r="ADU46" s="127"/>
      <c r="ADV46" s="127"/>
      <c r="ADW46" s="127"/>
      <c r="ADX46" s="127"/>
      <c r="ADY46" s="127"/>
      <c r="ADZ46" s="127"/>
      <c r="AEA46" s="127"/>
      <c r="AEB46" s="127"/>
      <c r="AEC46" s="127"/>
      <c r="AED46" s="127"/>
      <c r="AEE46" s="127"/>
      <c r="AEF46" s="127"/>
      <c r="AEG46" s="127"/>
      <c r="AEH46" s="127"/>
      <c r="AEI46" s="127"/>
      <c r="AEJ46" s="127"/>
      <c r="AEK46" s="127"/>
      <c r="AEL46" s="127"/>
      <c r="AEM46" s="127"/>
      <c r="AEN46" s="127"/>
      <c r="AEO46" s="127"/>
      <c r="AEP46" s="127"/>
      <c r="AEQ46" s="127"/>
      <c r="AER46" s="127"/>
      <c r="AES46" s="127"/>
      <c r="AET46" s="127"/>
      <c r="AEU46" s="127"/>
      <c r="AEV46" s="127"/>
      <c r="AEW46" s="127"/>
      <c r="AEX46" s="127"/>
      <c r="AEY46" s="127"/>
      <c r="AEZ46" s="127"/>
      <c r="AFA46" s="127"/>
      <c r="AFB46" s="127"/>
      <c r="AFC46" s="127"/>
      <c r="AFD46" s="127"/>
      <c r="AFE46" s="127"/>
      <c r="AFF46" s="127"/>
      <c r="AFG46" s="127"/>
      <c r="AFH46" s="127"/>
      <c r="AFI46" s="127"/>
      <c r="AFJ46" s="127"/>
      <c r="AFK46" s="127"/>
      <c r="AFL46" s="127"/>
      <c r="AFM46" s="127"/>
      <c r="AFN46" s="127"/>
      <c r="AFO46" s="127"/>
      <c r="AFP46" s="127"/>
      <c r="AFQ46" s="127"/>
      <c r="AFR46" s="127"/>
      <c r="AFS46" s="127"/>
      <c r="AFT46" s="127"/>
      <c r="AFU46" s="127"/>
      <c r="AFV46" s="127"/>
      <c r="AFW46" s="127"/>
      <c r="AFX46" s="127"/>
      <c r="AFY46" s="127"/>
      <c r="AFZ46" s="127"/>
      <c r="AGA46" s="127"/>
      <c r="AGB46" s="127"/>
      <c r="AGC46" s="127"/>
      <c r="AGD46" s="127"/>
      <c r="AGE46" s="127"/>
      <c r="AGF46" s="127"/>
      <c r="AGG46" s="127"/>
      <c r="AGH46" s="127"/>
      <c r="AGI46" s="127"/>
      <c r="AGJ46" s="127"/>
      <c r="AGK46" s="127"/>
      <c r="AGL46" s="127"/>
      <c r="AGM46" s="127"/>
      <c r="AGN46" s="127"/>
      <c r="AGO46" s="127"/>
      <c r="AGP46" s="127"/>
      <c r="AGQ46" s="127"/>
      <c r="AGR46" s="127"/>
      <c r="AGS46" s="127"/>
      <c r="AGT46" s="127"/>
      <c r="AGU46" s="127"/>
      <c r="AGV46" s="127"/>
      <c r="AGW46" s="127"/>
      <c r="AGX46" s="127"/>
      <c r="AGY46" s="127"/>
      <c r="AGZ46" s="127"/>
      <c r="AHA46" s="127"/>
      <c r="AHB46" s="127"/>
      <c r="AHC46" s="127"/>
      <c r="AHD46" s="127"/>
      <c r="AHE46" s="127"/>
      <c r="AHF46" s="127"/>
      <c r="AHG46" s="127"/>
      <c r="AHH46" s="127"/>
      <c r="AHI46" s="127"/>
      <c r="AHJ46" s="127"/>
      <c r="AHK46" s="127"/>
      <c r="AHL46" s="127"/>
      <c r="AHM46" s="127"/>
      <c r="AHN46" s="127"/>
      <c r="AHO46" s="127"/>
      <c r="AHP46" s="127"/>
      <c r="AHQ46" s="127"/>
      <c r="AHR46" s="127"/>
      <c r="AHS46" s="127"/>
      <c r="AHT46" s="127"/>
      <c r="AHU46" s="127"/>
      <c r="AHV46" s="127"/>
      <c r="AHW46" s="127"/>
      <c r="AHX46" s="127"/>
      <c r="AHY46" s="127"/>
      <c r="AHZ46" s="127"/>
      <c r="AIA46" s="127"/>
      <c r="AIB46" s="127"/>
      <c r="AIC46" s="127"/>
      <c r="AID46" s="127"/>
      <c r="AIE46" s="127"/>
      <c r="AIF46" s="127"/>
      <c r="AIG46" s="127"/>
      <c r="AIH46" s="127"/>
      <c r="AII46" s="127"/>
      <c r="AIJ46" s="127"/>
      <c r="AIK46" s="127"/>
      <c r="AIL46" s="127"/>
      <c r="AIM46" s="127"/>
      <c r="AIN46" s="127"/>
      <c r="AIO46" s="127"/>
      <c r="AIP46" s="127"/>
      <c r="AIQ46" s="127"/>
      <c r="AIR46" s="127"/>
      <c r="AIS46" s="127"/>
      <c r="AIT46" s="127"/>
      <c r="AIU46" s="127"/>
      <c r="AIV46" s="127"/>
      <c r="AIW46" s="127"/>
      <c r="AIX46" s="127"/>
      <c r="AIY46" s="127"/>
      <c r="AIZ46" s="127"/>
      <c r="AJA46" s="127"/>
      <c r="AJB46" s="127"/>
      <c r="AJC46" s="127"/>
      <c r="AJD46" s="127"/>
      <c r="AJE46" s="127"/>
      <c r="AJF46" s="127"/>
      <c r="AJG46" s="127"/>
      <c r="AJH46" s="127"/>
      <c r="AJI46" s="127"/>
      <c r="AJJ46" s="127"/>
      <c r="AJK46" s="127"/>
      <c r="AJL46" s="127"/>
      <c r="AJM46" s="127"/>
      <c r="AJN46" s="127"/>
      <c r="AJO46" s="127"/>
      <c r="AJP46" s="127"/>
      <c r="AJQ46" s="127"/>
      <c r="AJR46" s="127"/>
      <c r="AJS46" s="127"/>
      <c r="AJT46" s="127"/>
      <c r="AJU46" s="127"/>
      <c r="AJV46" s="127"/>
      <c r="AJW46" s="127"/>
      <c r="AJX46" s="127"/>
      <c r="AJY46" s="127"/>
      <c r="AJZ46" s="127"/>
      <c r="AKA46" s="127"/>
      <c r="AKB46" s="127"/>
      <c r="AKC46" s="127"/>
      <c r="AKD46" s="127"/>
      <c r="AKE46" s="127"/>
      <c r="AKF46" s="127"/>
      <c r="AKG46" s="127"/>
      <c r="AKH46" s="127"/>
      <c r="AKI46" s="127"/>
      <c r="AKJ46" s="127"/>
      <c r="AKK46" s="127"/>
      <c r="AKL46" s="127"/>
      <c r="AKM46" s="127"/>
      <c r="AKN46" s="127"/>
      <c r="AKO46" s="127"/>
      <c r="AKP46" s="127"/>
      <c r="AKQ46" s="127"/>
      <c r="AKR46" s="127"/>
      <c r="AKS46" s="127"/>
      <c r="AKT46" s="127"/>
      <c r="AKU46" s="127"/>
      <c r="AKV46" s="127"/>
      <c r="AKW46" s="127"/>
      <c r="AKX46" s="127"/>
      <c r="AKY46" s="127"/>
      <c r="AKZ46" s="127"/>
      <c r="ALA46" s="127"/>
      <c r="ALB46" s="127"/>
      <c r="ALC46" s="127"/>
      <c r="ALD46" s="127"/>
      <c r="ALE46" s="127"/>
      <c r="ALF46" s="127"/>
      <c r="ALG46" s="127"/>
      <c r="ALH46" s="127"/>
      <c r="ALI46" s="127"/>
      <c r="ALJ46" s="127"/>
      <c r="ALK46" s="127"/>
      <c r="ALL46" s="127"/>
      <c r="ALM46" s="127"/>
      <c r="ALN46" s="127"/>
      <c r="ALO46" s="127"/>
      <c r="ALP46" s="127"/>
      <c r="ALQ46" s="127"/>
      <c r="ALR46" s="127"/>
      <c r="ALS46" s="127"/>
      <c r="ALT46" s="127"/>
      <c r="ALU46" s="127"/>
      <c r="ALV46" s="127"/>
      <c r="ALW46" s="127"/>
      <c r="ALX46" s="127"/>
      <c r="ALY46" s="127"/>
      <c r="ALZ46" s="127"/>
      <c r="AMA46" s="127"/>
      <c r="AMB46" s="127"/>
      <c r="AMC46" s="127"/>
      <c r="AMD46" s="127"/>
      <c r="AME46" s="127"/>
      <c r="AMF46" s="127"/>
      <c r="AMG46" s="127"/>
      <c r="AMH46" s="127"/>
      <c r="AMI46" s="127"/>
      <c r="AMJ46" s="127"/>
    </row>
    <row r="47" spans="1:1024" s="128" customFormat="1" x14ac:dyDescent="0.25">
      <c r="A47" s="121" t="s">
        <v>92</v>
      </c>
      <c r="B47" s="123">
        <v>1000</v>
      </c>
      <c r="C47" s="129"/>
      <c r="D47" s="129"/>
      <c r="E47" s="125"/>
      <c r="F47" s="125"/>
      <c r="G47" s="112">
        <v>1000</v>
      </c>
      <c r="H47" s="112">
        <v>1000</v>
      </c>
      <c r="I47" s="112">
        <v>1000</v>
      </c>
      <c r="J47" s="126">
        <f t="shared" si="9"/>
        <v>3000</v>
      </c>
      <c r="K47" s="130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  <c r="DO47" s="127"/>
      <c r="DP47" s="127"/>
      <c r="DQ47" s="127"/>
      <c r="DR47" s="127"/>
      <c r="DS47" s="127"/>
      <c r="DT47" s="127"/>
      <c r="DU47" s="127"/>
      <c r="DV47" s="127"/>
      <c r="DW47" s="127"/>
      <c r="DX47" s="127"/>
      <c r="DY47" s="127"/>
      <c r="DZ47" s="127"/>
      <c r="EA47" s="127"/>
      <c r="EB47" s="127"/>
      <c r="EC47" s="127"/>
      <c r="ED47" s="127"/>
      <c r="EE47" s="127"/>
      <c r="EF47" s="127"/>
      <c r="EG47" s="127"/>
      <c r="EH47" s="127"/>
      <c r="EI47" s="127"/>
      <c r="EJ47" s="127"/>
      <c r="EK47" s="127"/>
      <c r="EL47" s="127"/>
      <c r="EM47" s="127"/>
      <c r="EN47" s="127"/>
      <c r="EO47" s="127"/>
      <c r="EP47" s="127"/>
      <c r="EQ47" s="127"/>
      <c r="ER47" s="127"/>
      <c r="ES47" s="127"/>
      <c r="ET47" s="127"/>
      <c r="EU47" s="127"/>
      <c r="EV47" s="127"/>
      <c r="EW47" s="127"/>
      <c r="EX47" s="127"/>
      <c r="EY47" s="127"/>
      <c r="EZ47" s="127"/>
      <c r="FA47" s="127"/>
      <c r="FB47" s="127"/>
      <c r="FC47" s="127"/>
      <c r="FD47" s="127"/>
      <c r="FE47" s="127"/>
      <c r="FF47" s="127"/>
      <c r="FG47" s="127"/>
      <c r="FH47" s="127"/>
      <c r="FI47" s="127"/>
      <c r="FJ47" s="127"/>
      <c r="FK47" s="127"/>
      <c r="FL47" s="127"/>
      <c r="FM47" s="127"/>
      <c r="FN47" s="127"/>
      <c r="FO47" s="127"/>
      <c r="FP47" s="127"/>
      <c r="FQ47" s="127"/>
      <c r="FR47" s="127"/>
      <c r="FS47" s="127"/>
      <c r="FT47" s="127"/>
      <c r="FU47" s="127"/>
      <c r="FV47" s="127"/>
      <c r="FW47" s="127"/>
      <c r="FX47" s="127"/>
      <c r="FY47" s="127"/>
      <c r="FZ47" s="127"/>
      <c r="GA47" s="127"/>
      <c r="GB47" s="127"/>
      <c r="GC47" s="127"/>
      <c r="GD47" s="127"/>
      <c r="GE47" s="127"/>
      <c r="GF47" s="127"/>
      <c r="GG47" s="127"/>
      <c r="GH47" s="127"/>
      <c r="GI47" s="127"/>
      <c r="GJ47" s="127"/>
      <c r="GK47" s="127"/>
      <c r="GL47" s="127"/>
      <c r="GM47" s="127"/>
      <c r="GN47" s="127"/>
      <c r="GO47" s="127"/>
      <c r="GP47" s="127"/>
      <c r="GQ47" s="127"/>
      <c r="GR47" s="127"/>
      <c r="GS47" s="127"/>
      <c r="GT47" s="127"/>
      <c r="GU47" s="127"/>
      <c r="GV47" s="127"/>
      <c r="GW47" s="127"/>
      <c r="GX47" s="127"/>
      <c r="GY47" s="127"/>
      <c r="GZ47" s="127"/>
      <c r="HA47" s="127"/>
      <c r="HB47" s="127"/>
      <c r="HC47" s="127"/>
      <c r="HD47" s="127"/>
      <c r="HE47" s="127"/>
      <c r="HF47" s="127"/>
      <c r="HG47" s="127"/>
      <c r="HH47" s="127"/>
      <c r="HI47" s="127"/>
      <c r="HJ47" s="127"/>
      <c r="HK47" s="127"/>
      <c r="HL47" s="127"/>
      <c r="HM47" s="127"/>
      <c r="HN47" s="127"/>
      <c r="HO47" s="127"/>
      <c r="HP47" s="127"/>
      <c r="HQ47" s="127"/>
      <c r="HR47" s="127"/>
      <c r="HS47" s="127"/>
      <c r="HT47" s="127"/>
      <c r="HU47" s="127"/>
      <c r="HV47" s="127"/>
      <c r="HW47" s="127"/>
      <c r="HX47" s="127"/>
      <c r="HY47" s="127"/>
      <c r="HZ47" s="127"/>
      <c r="IA47" s="127"/>
      <c r="IB47" s="127"/>
      <c r="IC47" s="127"/>
      <c r="ID47" s="127"/>
      <c r="IE47" s="127"/>
      <c r="IF47" s="127"/>
      <c r="IG47" s="127"/>
      <c r="IH47" s="127"/>
      <c r="II47" s="127"/>
      <c r="IJ47" s="127"/>
      <c r="IK47" s="127"/>
      <c r="IL47" s="127"/>
      <c r="IM47" s="127"/>
      <c r="IN47" s="127"/>
      <c r="IO47" s="127"/>
      <c r="IP47" s="127"/>
      <c r="IQ47" s="127"/>
      <c r="IR47" s="127"/>
      <c r="IS47" s="127"/>
      <c r="IT47" s="127"/>
      <c r="IU47" s="127"/>
      <c r="IV47" s="127"/>
      <c r="IW47" s="127"/>
      <c r="IX47" s="127"/>
      <c r="IY47" s="127"/>
      <c r="IZ47" s="127"/>
      <c r="JA47" s="127"/>
      <c r="JB47" s="127"/>
      <c r="JC47" s="127"/>
      <c r="JD47" s="127"/>
      <c r="JE47" s="127"/>
      <c r="JF47" s="127"/>
      <c r="JG47" s="127"/>
      <c r="JH47" s="127"/>
      <c r="JI47" s="127"/>
      <c r="JJ47" s="127"/>
      <c r="JK47" s="127"/>
      <c r="JL47" s="127"/>
      <c r="JM47" s="127"/>
      <c r="JN47" s="127"/>
      <c r="JO47" s="127"/>
      <c r="JP47" s="127"/>
      <c r="JQ47" s="127"/>
      <c r="JR47" s="127"/>
      <c r="JS47" s="127"/>
      <c r="JT47" s="127"/>
      <c r="JU47" s="127"/>
      <c r="JV47" s="127"/>
      <c r="JW47" s="127"/>
      <c r="JX47" s="127"/>
      <c r="JY47" s="127"/>
      <c r="JZ47" s="127"/>
      <c r="KA47" s="127"/>
      <c r="KB47" s="127"/>
      <c r="KC47" s="127"/>
      <c r="KD47" s="127"/>
      <c r="KE47" s="127"/>
      <c r="KF47" s="127"/>
      <c r="KG47" s="127"/>
      <c r="KH47" s="127"/>
      <c r="KI47" s="127"/>
      <c r="KJ47" s="127"/>
      <c r="KK47" s="127"/>
      <c r="KL47" s="127"/>
      <c r="KM47" s="127"/>
      <c r="KN47" s="127"/>
      <c r="KO47" s="127"/>
      <c r="KP47" s="127"/>
      <c r="KQ47" s="127"/>
      <c r="KR47" s="127"/>
      <c r="KS47" s="127"/>
      <c r="KT47" s="127"/>
      <c r="KU47" s="127"/>
      <c r="KV47" s="127"/>
      <c r="KW47" s="127"/>
      <c r="KX47" s="127"/>
      <c r="KY47" s="127"/>
      <c r="KZ47" s="127"/>
      <c r="LA47" s="127"/>
      <c r="LB47" s="127"/>
      <c r="LC47" s="127"/>
      <c r="LD47" s="127"/>
      <c r="LE47" s="127"/>
      <c r="LF47" s="127"/>
      <c r="LG47" s="127"/>
      <c r="LH47" s="127"/>
      <c r="LI47" s="127"/>
      <c r="LJ47" s="127"/>
      <c r="LK47" s="127"/>
      <c r="LL47" s="127"/>
      <c r="LM47" s="127"/>
      <c r="LN47" s="127"/>
      <c r="LO47" s="127"/>
      <c r="LP47" s="127"/>
      <c r="LQ47" s="127"/>
      <c r="LR47" s="127"/>
      <c r="LS47" s="127"/>
      <c r="LT47" s="127"/>
      <c r="LU47" s="127"/>
      <c r="LV47" s="127"/>
      <c r="LW47" s="127"/>
      <c r="LX47" s="127"/>
      <c r="LY47" s="127"/>
      <c r="LZ47" s="127"/>
      <c r="MA47" s="127"/>
      <c r="MB47" s="127"/>
      <c r="MC47" s="127"/>
      <c r="MD47" s="127"/>
      <c r="ME47" s="127"/>
      <c r="MF47" s="127"/>
      <c r="MG47" s="127"/>
      <c r="MH47" s="127"/>
      <c r="MI47" s="127"/>
      <c r="MJ47" s="127"/>
      <c r="MK47" s="127"/>
      <c r="ML47" s="127"/>
      <c r="MM47" s="127"/>
      <c r="MN47" s="127"/>
      <c r="MO47" s="127"/>
      <c r="MP47" s="127"/>
      <c r="MQ47" s="127"/>
      <c r="MR47" s="127"/>
      <c r="MS47" s="127"/>
      <c r="MT47" s="127"/>
      <c r="MU47" s="127"/>
      <c r="MV47" s="127"/>
      <c r="MW47" s="127"/>
      <c r="MX47" s="127"/>
      <c r="MY47" s="127"/>
      <c r="MZ47" s="127"/>
      <c r="NA47" s="127"/>
      <c r="NB47" s="127"/>
      <c r="NC47" s="127"/>
      <c r="ND47" s="127"/>
      <c r="NE47" s="127"/>
      <c r="NF47" s="127"/>
      <c r="NG47" s="127"/>
      <c r="NH47" s="127"/>
      <c r="NI47" s="127"/>
      <c r="NJ47" s="127"/>
      <c r="NK47" s="127"/>
      <c r="NL47" s="127"/>
      <c r="NM47" s="127"/>
      <c r="NN47" s="127"/>
      <c r="NO47" s="127"/>
      <c r="NP47" s="127"/>
      <c r="NQ47" s="127"/>
      <c r="NR47" s="127"/>
      <c r="NS47" s="127"/>
      <c r="NT47" s="127"/>
      <c r="NU47" s="127"/>
      <c r="NV47" s="127"/>
      <c r="NW47" s="127"/>
      <c r="NX47" s="127"/>
      <c r="NY47" s="127"/>
      <c r="NZ47" s="127"/>
      <c r="OA47" s="127"/>
      <c r="OB47" s="127"/>
      <c r="OC47" s="127"/>
      <c r="OD47" s="127"/>
      <c r="OE47" s="127"/>
      <c r="OF47" s="127"/>
      <c r="OG47" s="127"/>
      <c r="OH47" s="127"/>
      <c r="OI47" s="127"/>
      <c r="OJ47" s="127"/>
      <c r="OK47" s="127"/>
      <c r="OL47" s="127"/>
      <c r="OM47" s="127"/>
      <c r="ON47" s="127"/>
      <c r="OO47" s="127"/>
      <c r="OP47" s="127"/>
      <c r="OQ47" s="127"/>
      <c r="OR47" s="127"/>
      <c r="OS47" s="127"/>
      <c r="OT47" s="127"/>
      <c r="OU47" s="127"/>
      <c r="OV47" s="127"/>
      <c r="OW47" s="127"/>
      <c r="OX47" s="127"/>
      <c r="OY47" s="127"/>
      <c r="OZ47" s="127"/>
      <c r="PA47" s="127"/>
      <c r="PB47" s="127"/>
      <c r="PC47" s="127"/>
      <c r="PD47" s="127"/>
      <c r="PE47" s="127"/>
      <c r="PF47" s="127"/>
      <c r="PG47" s="127"/>
      <c r="PH47" s="127"/>
      <c r="PI47" s="127"/>
      <c r="PJ47" s="127"/>
      <c r="PK47" s="127"/>
      <c r="PL47" s="127"/>
      <c r="PM47" s="127"/>
      <c r="PN47" s="127"/>
      <c r="PO47" s="127"/>
      <c r="PP47" s="127"/>
      <c r="PQ47" s="127"/>
      <c r="PR47" s="127"/>
      <c r="PS47" s="127"/>
      <c r="PT47" s="127"/>
      <c r="PU47" s="127"/>
      <c r="PV47" s="127"/>
      <c r="PW47" s="127"/>
      <c r="PX47" s="127"/>
      <c r="PY47" s="127"/>
      <c r="PZ47" s="127"/>
      <c r="QA47" s="127"/>
      <c r="QB47" s="127"/>
      <c r="QC47" s="127"/>
      <c r="QD47" s="127"/>
      <c r="QE47" s="127"/>
      <c r="QF47" s="127"/>
      <c r="QG47" s="127"/>
      <c r="QH47" s="127"/>
      <c r="QI47" s="127"/>
      <c r="QJ47" s="127"/>
      <c r="QK47" s="127"/>
      <c r="QL47" s="127"/>
      <c r="QM47" s="127"/>
      <c r="QN47" s="127"/>
      <c r="QO47" s="127"/>
      <c r="QP47" s="127"/>
      <c r="QQ47" s="127"/>
      <c r="QR47" s="127"/>
      <c r="QS47" s="127"/>
      <c r="QT47" s="127"/>
      <c r="QU47" s="127"/>
      <c r="QV47" s="127"/>
      <c r="QW47" s="127"/>
      <c r="QX47" s="127"/>
      <c r="QY47" s="127"/>
      <c r="QZ47" s="127"/>
      <c r="RA47" s="127"/>
      <c r="RB47" s="127"/>
      <c r="RC47" s="127"/>
      <c r="RD47" s="127"/>
      <c r="RE47" s="127"/>
      <c r="RF47" s="127"/>
      <c r="RG47" s="127"/>
      <c r="RH47" s="127"/>
      <c r="RI47" s="127"/>
      <c r="RJ47" s="127"/>
      <c r="RK47" s="127"/>
      <c r="RL47" s="127"/>
      <c r="RM47" s="127"/>
      <c r="RN47" s="127"/>
      <c r="RO47" s="127"/>
      <c r="RP47" s="127"/>
      <c r="RQ47" s="127"/>
      <c r="RR47" s="127"/>
      <c r="RS47" s="127"/>
      <c r="RT47" s="127"/>
      <c r="RU47" s="127"/>
      <c r="RV47" s="127"/>
      <c r="RW47" s="127"/>
      <c r="RX47" s="127"/>
      <c r="RY47" s="127"/>
      <c r="RZ47" s="127"/>
      <c r="SA47" s="127"/>
      <c r="SB47" s="127"/>
      <c r="SC47" s="127"/>
      <c r="SD47" s="127"/>
      <c r="SE47" s="127"/>
      <c r="SF47" s="127"/>
      <c r="SG47" s="127"/>
      <c r="SH47" s="127"/>
      <c r="SI47" s="127"/>
      <c r="SJ47" s="127"/>
      <c r="SK47" s="127"/>
      <c r="SL47" s="127"/>
      <c r="SM47" s="127"/>
      <c r="SN47" s="127"/>
      <c r="SO47" s="127"/>
      <c r="SP47" s="127"/>
      <c r="SQ47" s="127"/>
      <c r="SR47" s="127"/>
      <c r="SS47" s="127"/>
      <c r="ST47" s="127"/>
      <c r="SU47" s="127"/>
      <c r="SV47" s="127"/>
      <c r="SW47" s="127"/>
      <c r="SX47" s="127"/>
      <c r="SY47" s="127"/>
      <c r="SZ47" s="127"/>
      <c r="TA47" s="127"/>
      <c r="TB47" s="127"/>
      <c r="TC47" s="127"/>
      <c r="TD47" s="127"/>
      <c r="TE47" s="127"/>
      <c r="TF47" s="127"/>
      <c r="TG47" s="127"/>
      <c r="TH47" s="127"/>
      <c r="TI47" s="127"/>
      <c r="TJ47" s="127"/>
      <c r="TK47" s="127"/>
      <c r="TL47" s="127"/>
      <c r="TM47" s="127"/>
      <c r="TN47" s="127"/>
      <c r="TO47" s="127"/>
      <c r="TP47" s="127"/>
      <c r="TQ47" s="127"/>
      <c r="TR47" s="127"/>
      <c r="TS47" s="127"/>
      <c r="TT47" s="127"/>
      <c r="TU47" s="127"/>
      <c r="TV47" s="127"/>
      <c r="TW47" s="127"/>
      <c r="TX47" s="127"/>
      <c r="TY47" s="127"/>
      <c r="TZ47" s="127"/>
      <c r="UA47" s="127"/>
      <c r="UB47" s="127"/>
      <c r="UC47" s="127"/>
      <c r="UD47" s="127"/>
      <c r="UE47" s="127"/>
      <c r="UF47" s="127"/>
      <c r="UG47" s="127"/>
      <c r="UH47" s="127"/>
      <c r="UI47" s="127"/>
      <c r="UJ47" s="127"/>
      <c r="UK47" s="127"/>
      <c r="UL47" s="127"/>
      <c r="UM47" s="127"/>
      <c r="UN47" s="127"/>
      <c r="UO47" s="127"/>
      <c r="UP47" s="127"/>
      <c r="UQ47" s="127"/>
      <c r="UR47" s="127"/>
      <c r="US47" s="127"/>
      <c r="UT47" s="127"/>
      <c r="UU47" s="127"/>
      <c r="UV47" s="127"/>
      <c r="UW47" s="127"/>
      <c r="UX47" s="127"/>
      <c r="UY47" s="127"/>
      <c r="UZ47" s="127"/>
      <c r="VA47" s="127"/>
      <c r="VB47" s="127"/>
      <c r="VC47" s="127"/>
      <c r="VD47" s="127"/>
      <c r="VE47" s="127"/>
      <c r="VF47" s="127"/>
      <c r="VG47" s="127"/>
      <c r="VH47" s="127"/>
      <c r="VI47" s="127"/>
      <c r="VJ47" s="127"/>
      <c r="VK47" s="127"/>
      <c r="VL47" s="127"/>
      <c r="VM47" s="127"/>
      <c r="VN47" s="127"/>
      <c r="VO47" s="127"/>
      <c r="VP47" s="127"/>
      <c r="VQ47" s="127"/>
      <c r="VR47" s="127"/>
      <c r="VS47" s="127"/>
      <c r="VT47" s="127"/>
      <c r="VU47" s="127"/>
      <c r="VV47" s="127"/>
      <c r="VW47" s="127"/>
      <c r="VX47" s="127"/>
      <c r="VY47" s="127"/>
      <c r="VZ47" s="127"/>
      <c r="WA47" s="127"/>
      <c r="WB47" s="127"/>
      <c r="WC47" s="127"/>
      <c r="WD47" s="127"/>
      <c r="WE47" s="127"/>
      <c r="WF47" s="127"/>
      <c r="WG47" s="127"/>
      <c r="WH47" s="127"/>
      <c r="WI47" s="127"/>
      <c r="WJ47" s="127"/>
      <c r="WK47" s="127"/>
      <c r="WL47" s="127"/>
      <c r="WM47" s="127"/>
      <c r="WN47" s="127"/>
      <c r="WO47" s="127"/>
      <c r="WP47" s="127"/>
      <c r="WQ47" s="127"/>
      <c r="WR47" s="127"/>
      <c r="WS47" s="127"/>
      <c r="WT47" s="127"/>
      <c r="WU47" s="127"/>
      <c r="WV47" s="127"/>
      <c r="WW47" s="127"/>
      <c r="WX47" s="127"/>
      <c r="WY47" s="127"/>
      <c r="WZ47" s="127"/>
      <c r="XA47" s="127"/>
      <c r="XB47" s="127"/>
      <c r="XC47" s="127"/>
      <c r="XD47" s="127"/>
      <c r="XE47" s="127"/>
      <c r="XF47" s="127"/>
      <c r="XG47" s="127"/>
      <c r="XH47" s="127"/>
      <c r="XI47" s="127"/>
      <c r="XJ47" s="127"/>
      <c r="XK47" s="127"/>
      <c r="XL47" s="127"/>
      <c r="XM47" s="127"/>
      <c r="XN47" s="127"/>
      <c r="XO47" s="127"/>
      <c r="XP47" s="127"/>
      <c r="XQ47" s="127"/>
      <c r="XR47" s="127"/>
      <c r="XS47" s="127"/>
      <c r="XT47" s="127"/>
      <c r="XU47" s="127"/>
      <c r="XV47" s="127"/>
      <c r="XW47" s="127"/>
      <c r="XX47" s="127"/>
      <c r="XY47" s="127"/>
      <c r="XZ47" s="127"/>
      <c r="YA47" s="127"/>
      <c r="YB47" s="127"/>
      <c r="YC47" s="127"/>
      <c r="YD47" s="127"/>
      <c r="YE47" s="127"/>
      <c r="YF47" s="127"/>
      <c r="YG47" s="127"/>
      <c r="YH47" s="127"/>
      <c r="YI47" s="127"/>
      <c r="YJ47" s="127"/>
      <c r="YK47" s="127"/>
      <c r="YL47" s="127"/>
      <c r="YM47" s="127"/>
      <c r="YN47" s="127"/>
      <c r="YO47" s="127"/>
      <c r="YP47" s="127"/>
      <c r="YQ47" s="127"/>
      <c r="YR47" s="127"/>
      <c r="YS47" s="127"/>
      <c r="YT47" s="127"/>
      <c r="YU47" s="127"/>
      <c r="YV47" s="127"/>
      <c r="YW47" s="127"/>
      <c r="YX47" s="127"/>
      <c r="YY47" s="127"/>
      <c r="YZ47" s="127"/>
      <c r="ZA47" s="127"/>
      <c r="ZB47" s="127"/>
      <c r="ZC47" s="127"/>
      <c r="ZD47" s="127"/>
      <c r="ZE47" s="127"/>
      <c r="ZF47" s="127"/>
      <c r="ZG47" s="127"/>
      <c r="ZH47" s="127"/>
      <c r="ZI47" s="127"/>
      <c r="ZJ47" s="127"/>
      <c r="ZK47" s="127"/>
      <c r="ZL47" s="127"/>
      <c r="ZM47" s="127"/>
      <c r="ZN47" s="127"/>
      <c r="ZO47" s="127"/>
      <c r="ZP47" s="127"/>
      <c r="ZQ47" s="127"/>
      <c r="ZR47" s="127"/>
      <c r="ZS47" s="127"/>
      <c r="ZT47" s="127"/>
      <c r="ZU47" s="127"/>
      <c r="ZV47" s="127"/>
      <c r="ZW47" s="127"/>
      <c r="ZX47" s="127"/>
      <c r="ZY47" s="127"/>
      <c r="ZZ47" s="127"/>
      <c r="AAA47" s="127"/>
      <c r="AAB47" s="127"/>
      <c r="AAC47" s="127"/>
      <c r="AAD47" s="127"/>
      <c r="AAE47" s="127"/>
      <c r="AAF47" s="127"/>
      <c r="AAG47" s="127"/>
      <c r="AAH47" s="127"/>
      <c r="AAI47" s="127"/>
      <c r="AAJ47" s="127"/>
      <c r="AAK47" s="127"/>
      <c r="AAL47" s="127"/>
      <c r="AAM47" s="127"/>
      <c r="AAN47" s="127"/>
      <c r="AAO47" s="127"/>
      <c r="AAP47" s="127"/>
      <c r="AAQ47" s="127"/>
      <c r="AAR47" s="127"/>
      <c r="AAS47" s="127"/>
      <c r="AAT47" s="127"/>
      <c r="AAU47" s="127"/>
      <c r="AAV47" s="127"/>
      <c r="AAW47" s="127"/>
      <c r="AAX47" s="127"/>
      <c r="AAY47" s="127"/>
      <c r="AAZ47" s="127"/>
      <c r="ABA47" s="127"/>
      <c r="ABB47" s="127"/>
      <c r="ABC47" s="127"/>
      <c r="ABD47" s="127"/>
      <c r="ABE47" s="127"/>
      <c r="ABF47" s="127"/>
      <c r="ABG47" s="127"/>
      <c r="ABH47" s="127"/>
      <c r="ABI47" s="127"/>
      <c r="ABJ47" s="127"/>
      <c r="ABK47" s="127"/>
      <c r="ABL47" s="127"/>
      <c r="ABM47" s="127"/>
      <c r="ABN47" s="127"/>
      <c r="ABO47" s="127"/>
      <c r="ABP47" s="127"/>
      <c r="ABQ47" s="127"/>
      <c r="ABR47" s="127"/>
      <c r="ABS47" s="127"/>
      <c r="ABT47" s="127"/>
      <c r="ABU47" s="127"/>
      <c r="ABV47" s="127"/>
      <c r="ABW47" s="127"/>
      <c r="ABX47" s="127"/>
      <c r="ABY47" s="127"/>
      <c r="ABZ47" s="127"/>
      <c r="ACA47" s="127"/>
      <c r="ACB47" s="127"/>
      <c r="ACC47" s="127"/>
      <c r="ACD47" s="127"/>
      <c r="ACE47" s="127"/>
      <c r="ACF47" s="127"/>
      <c r="ACG47" s="127"/>
      <c r="ACH47" s="127"/>
      <c r="ACI47" s="127"/>
      <c r="ACJ47" s="127"/>
      <c r="ACK47" s="127"/>
      <c r="ACL47" s="127"/>
      <c r="ACM47" s="127"/>
      <c r="ACN47" s="127"/>
      <c r="ACO47" s="127"/>
      <c r="ACP47" s="127"/>
      <c r="ACQ47" s="127"/>
      <c r="ACR47" s="127"/>
      <c r="ACS47" s="127"/>
      <c r="ACT47" s="127"/>
      <c r="ACU47" s="127"/>
      <c r="ACV47" s="127"/>
      <c r="ACW47" s="127"/>
      <c r="ACX47" s="127"/>
      <c r="ACY47" s="127"/>
      <c r="ACZ47" s="127"/>
      <c r="ADA47" s="127"/>
      <c r="ADB47" s="127"/>
      <c r="ADC47" s="127"/>
      <c r="ADD47" s="127"/>
      <c r="ADE47" s="127"/>
      <c r="ADF47" s="127"/>
      <c r="ADG47" s="127"/>
      <c r="ADH47" s="127"/>
      <c r="ADI47" s="127"/>
      <c r="ADJ47" s="127"/>
      <c r="ADK47" s="127"/>
      <c r="ADL47" s="127"/>
      <c r="ADM47" s="127"/>
      <c r="ADN47" s="127"/>
      <c r="ADO47" s="127"/>
      <c r="ADP47" s="127"/>
      <c r="ADQ47" s="127"/>
      <c r="ADR47" s="127"/>
      <c r="ADS47" s="127"/>
      <c r="ADT47" s="127"/>
      <c r="ADU47" s="127"/>
      <c r="ADV47" s="127"/>
      <c r="ADW47" s="127"/>
      <c r="ADX47" s="127"/>
      <c r="ADY47" s="127"/>
      <c r="ADZ47" s="127"/>
      <c r="AEA47" s="127"/>
      <c r="AEB47" s="127"/>
      <c r="AEC47" s="127"/>
      <c r="AED47" s="127"/>
      <c r="AEE47" s="127"/>
      <c r="AEF47" s="127"/>
      <c r="AEG47" s="127"/>
      <c r="AEH47" s="127"/>
      <c r="AEI47" s="127"/>
      <c r="AEJ47" s="127"/>
      <c r="AEK47" s="127"/>
      <c r="AEL47" s="127"/>
      <c r="AEM47" s="127"/>
      <c r="AEN47" s="127"/>
      <c r="AEO47" s="127"/>
      <c r="AEP47" s="127"/>
      <c r="AEQ47" s="127"/>
      <c r="AER47" s="127"/>
      <c r="AES47" s="127"/>
      <c r="AET47" s="127"/>
      <c r="AEU47" s="127"/>
      <c r="AEV47" s="127"/>
      <c r="AEW47" s="127"/>
      <c r="AEX47" s="127"/>
      <c r="AEY47" s="127"/>
      <c r="AEZ47" s="127"/>
      <c r="AFA47" s="127"/>
      <c r="AFB47" s="127"/>
      <c r="AFC47" s="127"/>
      <c r="AFD47" s="127"/>
      <c r="AFE47" s="127"/>
      <c r="AFF47" s="127"/>
      <c r="AFG47" s="127"/>
      <c r="AFH47" s="127"/>
      <c r="AFI47" s="127"/>
      <c r="AFJ47" s="127"/>
      <c r="AFK47" s="127"/>
      <c r="AFL47" s="127"/>
      <c r="AFM47" s="127"/>
      <c r="AFN47" s="127"/>
      <c r="AFO47" s="127"/>
      <c r="AFP47" s="127"/>
      <c r="AFQ47" s="127"/>
      <c r="AFR47" s="127"/>
      <c r="AFS47" s="127"/>
      <c r="AFT47" s="127"/>
      <c r="AFU47" s="127"/>
      <c r="AFV47" s="127"/>
      <c r="AFW47" s="127"/>
      <c r="AFX47" s="127"/>
      <c r="AFY47" s="127"/>
      <c r="AFZ47" s="127"/>
      <c r="AGA47" s="127"/>
      <c r="AGB47" s="127"/>
      <c r="AGC47" s="127"/>
      <c r="AGD47" s="127"/>
      <c r="AGE47" s="127"/>
      <c r="AGF47" s="127"/>
      <c r="AGG47" s="127"/>
      <c r="AGH47" s="127"/>
      <c r="AGI47" s="127"/>
      <c r="AGJ47" s="127"/>
      <c r="AGK47" s="127"/>
      <c r="AGL47" s="127"/>
      <c r="AGM47" s="127"/>
      <c r="AGN47" s="127"/>
      <c r="AGO47" s="127"/>
      <c r="AGP47" s="127"/>
      <c r="AGQ47" s="127"/>
      <c r="AGR47" s="127"/>
      <c r="AGS47" s="127"/>
      <c r="AGT47" s="127"/>
      <c r="AGU47" s="127"/>
      <c r="AGV47" s="127"/>
      <c r="AGW47" s="127"/>
      <c r="AGX47" s="127"/>
      <c r="AGY47" s="127"/>
      <c r="AGZ47" s="127"/>
      <c r="AHA47" s="127"/>
      <c r="AHB47" s="127"/>
      <c r="AHC47" s="127"/>
      <c r="AHD47" s="127"/>
      <c r="AHE47" s="127"/>
      <c r="AHF47" s="127"/>
      <c r="AHG47" s="127"/>
      <c r="AHH47" s="127"/>
      <c r="AHI47" s="127"/>
      <c r="AHJ47" s="127"/>
      <c r="AHK47" s="127"/>
      <c r="AHL47" s="127"/>
      <c r="AHM47" s="127"/>
      <c r="AHN47" s="127"/>
      <c r="AHO47" s="127"/>
      <c r="AHP47" s="127"/>
      <c r="AHQ47" s="127"/>
      <c r="AHR47" s="127"/>
      <c r="AHS47" s="127"/>
      <c r="AHT47" s="127"/>
      <c r="AHU47" s="127"/>
      <c r="AHV47" s="127"/>
      <c r="AHW47" s="127"/>
      <c r="AHX47" s="127"/>
      <c r="AHY47" s="127"/>
      <c r="AHZ47" s="127"/>
      <c r="AIA47" s="127"/>
      <c r="AIB47" s="127"/>
      <c r="AIC47" s="127"/>
      <c r="AID47" s="127"/>
      <c r="AIE47" s="127"/>
      <c r="AIF47" s="127"/>
      <c r="AIG47" s="127"/>
      <c r="AIH47" s="127"/>
      <c r="AII47" s="127"/>
      <c r="AIJ47" s="127"/>
      <c r="AIK47" s="127"/>
      <c r="AIL47" s="127"/>
      <c r="AIM47" s="127"/>
      <c r="AIN47" s="127"/>
      <c r="AIO47" s="127"/>
      <c r="AIP47" s="127"/>
      <c r="AIQ47" s="127"/>
      <c r="AIR47" s="127"/>
      <c r="AIS47" s="127"/>
      <c r="AIT47" s="127"/>
      <c r="AIU47" s="127"/>
      <c r="AIV47" s="127"/>
      <c r="AIW47" s="127"/>
      <c r="AIX47" s="127"/>
      <c r="AIY47" s="127"/>
      <c r="AIZ47" s="127"/>
      <c r="AJA47" s="127"/>
      <c r="AJB47" s="127"/>
      <c r="AJC47" s="127"/>
      <c r="AJD47" s="127"/>
      <c r="AJE47" s="127"/>
      <c r="AJF47" s="127"/>
      <c r="AJG47" s="127"/>
      <c r="AJH47" s="127"/>
      <c r="AJI47" s="127"/>
      <c r="AJJ47" s="127"/>
      <c r="AJK47" s="127"/>
      <c r="AJL47" s="127"/>
      <c r="AJM47" s="127"/>
      <c r="AJN47" s="127"/>
      <c r="AJO47" s="127"/>
      <c r="AJP47" s="127"/>
      <c r="AJQ47" s="127"/>
      <c r="AJR47" s="127"/>
      <c r="AJS47" s="127"/>
      <c r="AJT47" s="127"/>
      <c r="AJU47" s="127"/>
      <c r="AJV47" s="127"/>
      <c r="AJW47" s="127"/>
      <c r="AJX47" s="127"/>
      <c r="AJY47" s="127"/>
      <c r="AJZ47" s="127"/>
      <c r="AKA47" s="127"/>
      <c r="AKB47" s="127"/>
      <c r="AKC47" s="127"/>
      <c r="AKD47" s="127"/>
      <c r="AKE47" s="127"/>
      <c r="AKF47" s="127"/>
      <c r="AKG47" s="127"/>
      <c r="AKH47" s="127"/>
      <c r="AKI47" s="127"/>
      <c r="AKJ47" s="127"/>
      <c r="AKK47" s="127"/>
      <c r="AKL47" s="127"/>
      <c r="AKM47" s="127"/>
      <c r="AKN47" s="127"/>
      <c r="AKO47" s="127"/>
      <c r="AKP47" s="127"/>
      <c r="AKQ47" s="127"/>
      <c r="AKR47" s="127"/>
      <c r="AKS47" s="127"/>
      <c r="AKT47" s="127"/>
      <c r="AKU47" s="127"/>
      <c r="AKV47" s="127"/>
      <c r="AKW47" s="127"/>
      <c r="AKX47" s="127"/>
      <c r="AKY47" s="127"/>
      <c r="AKZ47" s="127"/>
      <c r="ALA47" s="127"/>
      <c r="ALB47" s="127"/>
      <c r="ALC47" s="127"/>
      <c r="ALD47" s="127"/>
      <c r="ALE47" s="127"/>
      <c r="ALF47" s="127"/>
      <c r="ALG47" s="127"/>
      <c r="ALH47" s="127"/>
      <c r="ALI47" s="127"/>
      <c r="ALJ47" s="127"/>
      <c r="ALK47" s="127"/>
      <c r="ALL47" s="127"/>
      <c r="ALM47" s="127"/>
      <c r="ALN47" s="127"/>
      <c r="ALO47" s="127"/>
      <c r="ALP47" s="127"/>
      <c r="ALQ47" s="127"/>
      <c r="ALR47" s="127"/>
      <c r="ALS47" s="127"/>
      <c r="ALT47" s="127"/>
      <c r="ALU47" s="127"/>
      <c r="ALV47" s="127"/>
      <c r="ALW47" s="127"/>
      <c r="ALX47" s="127"/>
      <c r="ALY47" s="127"/>
      <c r="ALZ47" s="127"/>
      <c r="AMA47" s="127"/>
      <c r="AMB47" s="127"/>
      <c r="AMC47" s="127"/>
      <c r="AMD47" s="127"/>
      <c r="AME47" s="127"/>
      <c r="AMF47" s="127"/>
      <c r="AMG47" s="127"/>
      <c r="AMH47" s="127"/>
      <c r="AMI47" s="127"/>
      <c r="AMJ47" s="127"/>
    </row>
    <row r="48" spans="1:1024" x14ac:dyDescent="0.25">
      <c r="A48" s="24" t="s">
        <v>74</v>
      </c>
      <c r="B48" s="23">
        <v>2500</v>
      </c>
      <c r="C48" s="69">
        <v>2</v>
      </c>
      <c r="D48" s="69" t="s">
        <v>70</v>
      </c>
      <c r="E48" s="63">
        <v>0</v>
      </c>
      <c r="F48" s="125">
        <f>B48</f>
        <v>2500</v>
      </c>
      <c r="G48" s="125">
        <f>B48</f>
        <v>2500</v>
      </c>
      <c r="H48" s="112">
        <v>1000</v>
      </c>
      <c r="I48" s="63">
        <f>0</f>
        <v>0</v>
      </c>
      <c r="J48" s="63">
        <f>SUM(E48:I48)</f>
        <v>6000</v>
      </c>
      <c r="K48" s="51"/>
    </row>
    <row r="49" spans="1:11" x14ac:dyDescent="0.25">
      <c r="A49" s="24" t="s">
        <v>75</v>
      </c>
      <c r="B49" s="23">
        <v>500</v>
      </c>
      <c r="C49" s="69">
        <v>1</v>
      </c>
      <c r="D49" s="69">
        <v>1</v>
      </c>
      <c r="E49" s="63">
        <v>500</v>
      </c>
      <c r="F49" s="63">
        <v>500</v>
      </c>
      <c r="G49" s="63">
        <v>500</v>
      </c>
      <c r="H49" s="63">
        <v>500</v>
      </c>
      <c r="I49" s="63">
        <v>500</v>
      </c>
      <c r="J49" s="63">
        <f>SUM(E49:I49)</f>
        <v>2500</v>
      </c>
      <c r="K49" s="51"/>
    </row>
    <row r="50" spans="1:11" s="1" customFormat="1" x14ac:dyDescent="0.25">
      <c r="A50" s="24" t="s">
        <v>76</v>
      </c>
      <c r="B50" s="23">
        <f>500+(2*250)+(3*74)+100</f>
        <v>1322</v>
      </c>
      <c r="C50" s="69">
        <v>1</v>
      </c>
      <c r="D50" s="69">
        <v>1</v>
      </c>
      <c r="E50" s="63">
        <f>B50*C50*D50</f>
        <v>1322</v>
      </c>
      <c r="F50" s="63">
        <f>E50*1.02</f>
        <v>1348.44</v>
      </c>
      <c r="G50" s="63">
        <f>F50*1.02</f>
        <v>1375.4088000000002</v>
      </c>
      <c r="H50" s="63">
        <f>G50*1.02</f>
        <v>1402.9169760000002</v>
      </c>
      <c r="I50" s="63">
        <f>H50*1.02</f>
        <v>1430.9753155200003</v>
      </c>
      <c r="J50" s="63">
        <f>SUM(E50:I50)</f>
        <v>6879.7410915200007</v>
      </c>
      <c r="K50" s="51"/>
    </row>
    <row r="51" spans="1:11" s="1" customFormat="1" ht="13" x14ac:dyDescent="0.3">
      <c r="A51" s="41" t="s">
        <v>77</v>
      </c>
      <c r="B51" s="42"/>
      <c r="C51" s="42"/>
      <c r="D51" s="43"/>
      <c r="E51" s="44">
        <f t="shared" ref="E51:J51" si="10">SUM(E42:E50)</f>
        <v>4492</v>
      </c>
      <c r="F51" s="44">
        <f t="shared" si="10"/>
        <v>23205.239999999998</v>
      </c>
      <c r="G51" s="44">
        <f t="shared" si="10"/>
        <v>16922.608800000002</v>
      </c>
      <c r="H51" s="44">
        <f t="shared" si="10"/>
        <v>10061.516976000001</v>
      </c>
      <c r="I51" s="44">
        <f t="shared" si="10"/>
        <v>4766.9753155200005</v>
      </c>
      <c r="J51" s="44">
        <f t="shared" si="10"/>
        <v>59448.34109152</v>
      </c>
    </row>
    <row r="52" spans="1:11" s="1" customFormat="1" ht="13" x14ac:dyDescent="0.3">
      <c r="A52" s="82"/>
      <c r="B52" s="83"/>
      <c r="C52" s="83"/>
      <c r="D52" s="84"/>
      <c r="E52" s="63"/>
      <c r="F52" s="63"/>
      <c r="G52" s="63"/>
      <c r="H52" s="63"/>
      <c r="I52" s="63"/>
      <c r="J52" s="63"/>
    </row>
    <row r="53" spans="1:11" s="1" customFormat="1" ht="13" x14ac:dyDescent="0.3">
      <c r="A53" s="85" t="s">
        <v>78</v>
      </c>
      <c r="B53" s="86"/>
      <c r="C53" s="86"/>
      <c r="D53" s="87"/>
      <c r="E53" s="44">
        <f t="shared" ref="E53:J53" si="11">E28+E37+E51</f>
        <v>104492</v>
      </c>
      <c r="F53" s="44">
        <f t="shared" si="11"/>
        <v>25605.239999999998</v>
      </c>
      <c r="G53" s="44">
        <f t="shared" si="11"/>
        <v>19370.608800000002</v>
      </c>
      <c r="H53" s="44">
        <f t="shared" si="11"/>
        <v>12558.476976000002</v>
      </c>
      <c r="I53" s="44">
        <f t="shared" si="11"/>
        <v>7313.8745155200004</v>
      </c>
      <c r="J53" s="44">
        <f t="shared" ca="1" si="11"/>
        <v>161841.25520000001</v>
      </c>
      <c r="K53" s="88"/>
    </row>
    <row r="54" spans="1:11" s="1" customFormat="1" ht="13" x14ac:dyDescent="0.3">
      <c r="A54" s="89"/>
      <c r="B54" s="90"/>
      <c r="C54" s="90"/>
      <c r="D54" s="91"/>
      <c r="E54" s="92"/>
      <c r="F54" s="92"/>
      <c r="G54" s="92"/>
      <c r="H54" s="92"/>
      <c r="I54" s="92"/>
      <c r="J54" s="55"/>
      <c r="K54" s="88"/>
    </row>
    <row r="55" spans="1:11" s="1" customFormat="1" ht="13" x14ac:dyDescent="0.3">
      <c r="A55" s="85" t="s">
        <v>79</v>
      </c>
      <c r="B55" s="86"/>
      <c r="C55" s="86"/>
      <c r="D55" s="87"/>
      <c r="E55" s="44">
        <f>E23+E53</f>
        <v>151530.690416</v>
      </c>
      <c r="F55" s="44">
        <f>F23+F53</f>
        <v>71532.490336319985</v>
      </c>
      <c r="G55" s="44">
        <f>G23+G53</f>
        <v>68215.631726702413</v>
      </c>
      <c r="H55" s="44">
        <f>H23+H53</f>
        <v>56018.610880058972</v>
      </c>
      <c r="I55" s="44">
        <f>I23+I53</f>
        <v>51643.211097660147</v>
      </c>
      <c r="J55" s="52">
        <f>SUM(E55:I55)</f>
        <v>398940.63445674151</v>
      </c>
      <c r="K55" s="88"/>
    </row>
    <row r="56" spans="1:11" s="1" customFormat="1" ht="13.5" customHeight="1" x14ac:dyDescent="0.3">
      <c r="A56" s="89"/>
      <c r="B56" s="93" t="s">
        <v>30</v>
      </c>
      <c r="C56" s="93" t="s">
        <v>80</v>
      </c>
      <c r="D56" s="91"/>
      <c r="E56" s="92"/>
      <c r="F56" s="92"/>
      <c r="G56" s="92"/>
      <c r="H56" s="92"/>
      <c r="I56" s="92"/>
      <c r="J56" s="55"/>
      <c r="K56" s="88"/>
    </row>
    <row r="57" spans="1:11" s="1" customFormat="1" ht="13" x14ac:dyDescent="0.3">
      <c r="A57" s="85" t="s">
        <v>81</v>
      </c>
      <c r="B57" s="94">
        <v>0.55700000000000005</v>
      </c>
      <c r="C57" s="95" t="s">
        <v>82</v>
      </c>
      <c r="D57" s="87"/>
      <c r="E57" s="44">
        <f>E15*0.557</f>
        <v>25054.216480000003</v>
      </c>
      <c r="F57" s="44">
        <f>F15*0.557</f>
        <v>24658.832703600001</v>
      </c>
      <c r="G57" s="44">
        <f>G15*0.557</f>
        <v>26017.902441432005</v>
      </c>
      <c r="H57" s="44">
        <f>H15*0.557</f>
        <v>23256.618759369867</v>
      </c>
      <c r="I57" s="44">
        <f>I15*0.557</f>
        <v>23721.751134557268</v>
      </c>
      <c r="J57" s="52">
        <f>SUM(E57:I57)</f>
        <v>122709.32151895914</v>
      </c>
    </row>
    <row r="58" spans="1:11" s="1" customFormat="1" ht="13" x14ac:dyDescent="0.3">
      <c r="A58" s="89"/>
      <c r="B58" s="96"/>
      <c r="C58" s="90"/>
      <c r="D58" s="91"/>
      <c r="E58" s="92"/>
      <c r="F58" s="92"/>
      <c r="G58" s="92"/>
      <c r="H58" s="92"/>
      <c r="I58" s="92"/>
      <c r="J58" s="55"/>
    </row>
    <row r="59" spans="1:11" s="1" customFormat="1" ht="13" x14ac:dyDescent="0.3">
      <c r="A59" s="97" t="s">
        <v>83</v>
      </c>
      <c r="B59" s="98"/>
      <c r="C59" s="98"/>
      <c r="D59" s="99"/>
      <c r="E59" s="100">
        <f t="shared" ref="E59:J59" si="12">E55+E57</f>
        <v>176584.906896</v>
      </c>
      <c r="F59" s="100">
        <f t="shared" si="12"/>
        <v>96191.323039919982</v>
      </c>
      <c r="G59" s="100">
        <f t="shared" si="12"/>
        <v>94233.534168134414</v>
      </c>
      <c r="H59" s="100">
        <f t="shared" si="12"/>
        <v>79275.229639428842</v>
      </c>
      <c r="I59" s="100">
        <f t="shared" si="12"/>
        <v>75364.962232217411</v>
      </c>
      <c r="J59" s="100">
        <f t="shared" si="12"/>
        <v>521649.95597570064</v>
      </c>
      <c r="K59" s="88"/>
    </row>
    <row r="60" spans="1:11" s="1" customFormat="1" ht="12.75" customHeight="1" x14ac:dyDescent="0.3">
      <c r="A60" s="101"/>
      <c r="D60" s="102"/>
      <c r="E60" s="51"/>
      <c r="F60" s="51"/>
      <c r="G60" s="51"/>
      <c r="H60" s="51"/>
      <c r="I60" s="51"/>
      <c r="J60" s="51"/>
    </row>
    <row r="61" spans="1:11" s="1" customFormat="1" ht="12.75" customHeight="1" x14ac:dyDescent="0.3">
      <c r="A61" s="103"/>
      <c r="D61" s="102"/>
      <c r="E61" s="51"/>
      <c r="F61" s="51"/>
      <c r="G61" s="51"/>
      <c r="H61" s="51"/>
      <c r="I61" s="51"/>
      <c r="J61" s="51"/>
    </row>
  </sheetData>
  <mergeCells count="3">
    <mergeCell ref="A1:G1"/>
    <mergeCell ref="A4:A5"/>
    <mergeCell ref="B4:D5"/>
  </mergeCells>
  <printOptions horizontalCentered="1" verticalCentered="1"/>
  <pageMargins left="0.5" right="0.5" top="0.5" bottom="0.5" header="0.511811023622047" footer="0.511811023622047"/>
  <pageSetup orientation="landscape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F1FD-79C8-4898-A8D3-B76B30D981AC}">
  <sheetPr>
    <pageSetUpPr fitToPage="1"/>
  </sheetPr>
  <dimension ref="A1:AMJ60"/>
  <sheetViews>
    <sheetView showOutlineSymbols="0" topLeftCell="A37" zoomScaleNormal="100" workbookViewId="0">
      <selection activeCell="F17" sqref="F17"/>
    </sheetView>
  </sheetViews>
  <sheetFormatPr defaultColWidth="8.81640625" defaultRowHeight="12.5" x14ac:dyDescent="0.25"/>
  <cols>
    <col min="1" max="1" width="36.54296875" style="1" customWidth="1"/>
    <col min="2" max="2" width="10.54296875" style="1" customWidth="1"/>
    <col min="3" max="3" width="11.6328125" style="1" customWidth="1"/>
    <col min="4" max="4" width="12.6328125" style="2" customWidth="1"/>
    <col min="5" max="5" width="18.81640625" style="1" customWidth="1"/>
    <col min="6" max="9" width="19.453125" style="1" customWidth="1"/>
    <col min="10" max="10" width="18.81640625" style="1" customWidth="1"/>
    <col min="11" max="11" width="15.453125" style="1" customWidth="1"/>
    <col min="12" max="12" width="11.453125" style="1" customWidth="1"/>
    <col min="13" max="15" width="9.81640625" style="1" customWidth="1"/>
    <col min="16" max="16" width="10.81640625" style="1" customWidth="1"/>
    <col min="17" max="50" width="9.1796875" style="1" customWidth="1"/>
    <col min="51" max="1024" width="8.81640625" style="1"/>
  </cols>
  <sheetData>
    <row r="1" spans="1:16" s="3" customFormat="1" ht="12.75" customHeight="1" x14ac:dyDescent="0.25">
      <c r="A1" s="118" t="s">
        <v>0</v>
      </c>
      <c r="B1" s="118"/>
      <c r="C1" s="118"/>
      <c r="D1" s="118"/>
      <c r="E1" s="118"/>
      <c r="F1" s="118"/>
      <c r="G1" s="118"/>
      <c r="H1" s="3" t="s">
        <v>1</v>
      </c>
      <c r="I1" s="4" t="s">
        <v>2</v>
      </c>
    </row>
    <row r="2" spans="1:16" ht="13" x14ac:dyDescent="0.3">
      <c r="A2" s="5" t="s">
        <v>3</v>
      </c>
      <c r="B2" s="5" t="s">
        <v>4</v>
      </c>
      <c r="C2" s="1" t="s">
        <v>5</v>
      </c>
      <c r="D2" s="6"/>
      <c r="H2" s="7" t="s">
        <v>6</v>
      </c>
      <c r="I2" s="1" t="s">
        <v>7</v>
      </c>
    </row>
    <row r="3" spans="1:16" ht="13" x14ac:dyDescent="0.3">
      <c r="B3" s="5"/>
      <c r="C3" s="8"/>
      <c r="D3" s="6"/>
      <c r="E3" s="9"/>
      <c r="F3" s="9"/>
      <c r="G3" s="9"/>
      <c r="H3" s="9"/>
      <c r="I3" s="9"/>
    </row>
    <row r="4" spans="1:16" ht="13" x14ac:dyDescent="0.3">
      <c r="A4" s="119" t="s">
        <v>8</v>
      </c>
      <c r="B4" s="120" t="s">
        <v>9</v>
      </c>
      <c r="C4" s="120"/>
      <c r="D4" s="120"/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  <c r="J4" s="11" t="s">
        <v>15</v>
      </c>
    </row>
    <row r="5" spans="1:16" ht="13" x14ac:dyDescent="0.3">
      <c r="A5" s="119"/>
      <c r="B5" s="120"/>
      <c r="C5" s="120"/>
      <c r="D5" s="120"/>
      <c r="E5" s="12" t="s">
        <v>16</v>
      </c>
      <c r="F5" s="12" t="s">
        <v>17</v>
      </c>
      <c r="G5" s="12" t="s">
        <v>18</v>
      </c>
      <c r="H5" s="12" t="s">
        <v>19</v>
      </c>
      <c r="I5" s="12" t="s">
        <v>20</v>
      </c>
      <c r="J5" s="12" t="s">
        <v>21</v>
      </c>
    </row>
    <row r="6" spans="1:16" ht="13" x14ac:dyDescent="0.3">
      <c r="A6" s="13" t="s">
        <v>22</v>
      </c>
      <c r="B6" s="14"/>
      <c r="C6" s="15"/>
      <c r="D6" s="16"/>
      <c r="E6" s="17"/>
      <c r="F6" s="17"/>
      <c r="G6" s="17"/>
      <c r="H6" s="17"/>
      <c r="I6" s="17"/>
      <c r="J6" s="17"/>
    </row>
    <row r="7" spans="1:16" s="23" customFormat="1" ht="13" x14ac:dyDescent="0.3">
      <c r="A7" s="18" t="s">
        <v>23</v>
      </c>
      <c r="B7" s="19" t="s">
        <v>24</v>
      </c>
      <c r="C7" s="19" t="s">
        <v>25</v>
      </c>
      <c r="D7" s="20" t="s">
        <v>26</v>
      </c>
      <c r="E7" s="21"/>
      <c r="F7" s="21"/>
      <c r="G7" s="21"/>
      <c r="H7" s="21"/>
      <c r="I7" s="21"/>
      <c r="J7" s="22"/>
    </row>
    <row r="8" spans="1:16" s="23" customFormat="1" x14ac:dyDescent="0.25">
      <c r="A8" s="24" t="s">
        <v>27</v>
      </c>
      <c r="B8" s="25"/>
      <c r="C8" s="26"/>
      <c r="D8" s="27"/>
      <c r="E8" s="28"/>
      <c r="F8" s="28"/>
      <c r="G8" s="28"/>
      <c r="H8" s="28"/>
      <c r="I8" s="28"/>
      <c r="J8" s="28"/>
      <c r="K8" s="29"/>
      <c r="L8" s="29"/>
      <c r="M8" s="29"/>
      <c r="N8" s="29"/>
      <c r="O8" s="29"/>
      <c r="P8" s="29"/>
    </row>
    <row r="9" spans="1:16" s="23" customFormat="1" x14ac:dyDescent="0.25">
      <c r="A9" s="24" t="s">
        <v>28</v>
      </c>
      <c r="B9" s="25">
        <f>(74460+2700)*1.02</f>
        <v>78703.199999999997</v>
      </c>
      <c r="C9" s="30">
        <v>2</v>
      </c>
      <c r="D9" s="31">
        <v>1.02</v>
      </c>
      <c r="E9" s="32">
        <f>B9/10*C9</f>
        <v>15740.64</v>
      </c>
      <c r="F9" s="32">
        <f>E9*1.02</f>
        <v>16055.452799999999</v>
      </c>
      <c r="G9" s="32">
        <f>F9*1.02</f>
        <v>16376.561856</v>
      </c>
      <c r="H9" s="32">
        <f>G9*1.02</f>
        <v>16704.093093120002</v>
      </c>
      <c r="I9" s="32">
        <f>H9*1.02</f>
        <v>17038.174954982402</v>
      </c>
      <c r="J9" s="32">
        <f>SUM(E9:I9)</f>
        <v>81914.922704102399</v>
      </c>
      <c r="K9" s="29"/>
      <c r="L9" s="29"/>
      <c r="M9" s="29"/>
      <c r="N9" s="29"/>
      <c r="O9" s="29"/>
      <c r="P9" s="29"/>
    </row>
    <row r="10" spans="1:16" s="23" customFormat="1" ht="13" x14ac:dyDescent="0.3">
      <c r="A10" s="33" t="s">
        <v>29</v>
      </c>
      <c r="B10" s="34" t="s">
        <v>30</v>
      </c>
      <c r="C10" s="35" t="s">
        <v>31</v>
      </c>
      <c r="D10" s="36" t="s">
        <v>32</v>
      </c>
      <c r="E10" s="37"/>
      <c r="F10" s="37"/>
      <c r="G10" s="37"/>
      <c r="H10" s="37"/>
      <c r="I10" s="37"/>
      <c r="J10" s="37"/>
    </row>
    <row r="11" spans="1:16" s="23" customFormat="1" x14ac:dyDescent="0.25">
      <c r="A11" s="24" t="s">
        <v>33</v>
      </c>
      <c r="B11" s="38">
        <v>15.5</v>
      </c>
      <c r="C11" s="39">
        <f>10*13*2</f>
        <v>260</v>
      </c>
      <c r="D11" s="27">
        <v>4</v>
      </c>
      <c r="E11" s="113">
        <f>B11*C11*D11</f>
        <v>16120</v>
      </c>
      <c r="F11" s="113">
        <f>E11*1.02*5/4</f>
        <v>20553</v>
      </c>
      <c r="G11" s="113">
        <f>F11*1.02*4/5</f>
        <v>16771.248</v>
      </c>
      <c r="H11" s="113">
        <f>G11*1.02</f>
        <v>17106.67296</v>
      </c>
      <c r="I11" s="113">
        <f>H11*1.02</f>
        <v>17448.806419200002</v>
      </c>
      <c r="J11" s="32">
        <f>SUM(E11:I11)</f>
        <v>87999.727379200005</v>
      </c>
    </row>
    <row r="12" spans="1:16" s="23" customFormat="1" x14ac:dyDescent="0.25">
      <c r="A12" s="24" t="s">
        <v>34</v>
      </c>
      <c r="B12" s="38">
        <v>15.5</v>
      </c>
      <c r="C12" s="39">
        <f>18*10</f>
        <v>180</v>
      </c>
      <c r="D12" s="27">
        <v>3</v>
      </c>
      <c r="E12" s="113">
        <f>B12*C12*D12</f>
        <v>8370</v>
      </c>
      <c r="F12" s="113">
        <f>E12*1.02*0.33</f>
        <v>2817.3420000000001</v>
      </c>
      <c r="G12" s="113">
        <f>F12*1.02*3</f>
        <v>8621.0665200000003</v>
      </c>
      <c r="H12" s="113">
        <f>G12*1.02*0.33</f>
        <v>2901.8509906320005</v>
      </c>
      <c r="I12" s="113">
        <f>H12*1.02</f>
        <v>2959.8880104446407</v>
      </c>
      <c r="J12" s="32">
        <f>SUM(E12:I12)</f>
        <v>25670.14752107664</v>
      </c>
    </row>
    <row r="13" spans="1:16" s="23" customFormat="1" x14ac:dyDescent="0.25">
      <c r="A13" s="24" t="s">
        <v>35</v>
      </c>
      <c r="B13" s="40">
        <v>25</v>
      </c>
      <c r="C13" s="39">
        <f>19*10</f>
        <v>190</v>
      </c>
      <c r="D13" s="27">
        <v>1</v>
      </c>
      <c r="E13" s="32">
        <f>B13*C13*D13</f>
        <v>4750</v>
      </c>
      <c r="F13" s="32">
        <f t="shared" ref="F13:H14" si="0">E13*1.02</f>
        <v>4845</v>
      </c>
      <c r="G13" s="32">
        <f t="shared" si="0"/>
        <v>4941.8999999999996</v>
      </c>
      <c r="H13" s="32">
        <f t="shared" si="0"/>
        <v>5040.7379999999994</v>
      </c>
      <c r="I13" s="32">
        <f>H13*1.02</f>
        <v>5141.5527599999996</v>
      </c>
      <c r="J13" s="32">
        <f>SUM(E13:I13)</f>
        <v>24719.190759999998</v>
      </c>
    </row>
    <row r="14" spans="1:16" s="23" customFormat="1" x14ac:dyDescent="0.25">
      <c r="A14" s="24"/>
      <c r="B14" s="40"/>
      <c r="C14" s="39"/>
      <c r="D14" s="27"/>
      <c r="E14" s="32">
        <f>B14*C14*D14</f>
        <v>0</v>
      </c>
      <c r="F14" s="32">
        <f t="shared" si="0"/>
        <v>0</v>
      </c>
      <c r="G14" s="32">
        <f t="shared" si="0"/>
        <v>0</v>
      </c>
      <c r="H14" s="32">
        <f t="shared" si="0"/>
        <v>0</v>
      </c>
      <c r="I14" s="32">
        <f>H14*1.02</f>
        <v>0</v>
      </c>
      <c r="J14" s="32">
        <f>SUM(E14:I14)</f>
        <v>0</v>
      </c>
    </row>
    <row r="15" spans="1:16" ht="13" x14ac:dyDescent="0.3">
      <c r="A15" s="41" t="s">
        <v>36</v>
      </c>
      <c r="B15" s="42"/>
      <c r="C15" s="42"/>
      <c r="D15" s="43"/>
      <c r="E15" s="44">
        <f t="shared" ref="E15:J15" si="1">SUM(E8:E14)</f>
        <v>44980.639999999999</v>
      </c>
      <c r="F15" s="44">
        <f t="shared" si="1"/>
        <v>44270.794799999996</v>
      </c>
      <c r="G15" s="44">
        <f t="shared" si="1"/>
        <v>46710.776376000002</v>
      </c>
      <c r="H15" s="44">
        <f t="shared" si="1"/>
        <v>41753.355043752003</v>
      </c>
      <c r="I15" s="44">
        <f t="shared" si="1"/>
        <v>42588.422144627046</v>
      </c>
      <c r="J15" s="44">
        <f t="shared" si="1"/>
        <v>220303.98836437904</v>
      </c>
      <c r="K15" s="45"/>
      <c r="L15" s="45"/>
      <c r="M15" s="45"/>
      <c r="N15" s="45"/>
      <c r="O15" s="45"/>
      <c r="P15" s="45"/>
    </row>
    <row r="16" spans="1:16" s="4" customFormat="1" ht="12.75" customHeight="1" x14ac:dyDescent="0.25">
      <c r="A16" s="46" t="s">
        <v>37</v>
      </c>
      <c r="B16" s="47" t="s">
        <v>38</v>
      </c>
      <c r="C16" s="47" t="s">
        <v>39</v>
      </c>
      <c r="D16" s="47" t="s">
        <v>40</v>
      </c>
      <c r="E16" s="48"/>
      <c r="F16" s="48"/>
      <c r="G16" s="48"/>
      <c r="H16" s="48"/>
      <c r="I16" s="48"/>
      <c r="J16" s="48"/>
    </row>
    <row r="17" spans="1:11" x14ac:dyDescent="0.25">
      <c r="A17" s="24" t="str">
        <f>A8</f>
        <v>PI AY Release</v>
      </c>
      <c r="B17" s="26">
        <v>0.32</v>
      </c>
      <c r="C17" s="49"/>
      <c r="D17" s="49"/>
      <c r="E17" s="32"/>
      <c r="F17" s="32"/>
      <c r="G17" s="32"/>
      <c r="H17" s="32"/>
      <c r="I17" s="32"/>
      <c r="J17" s="32"/>
    </row>
    <row r="18" spans="1:11" x14ac:dyDescent="0.25">
      <c r="A18" s="24" t="str">
        <f>A9</f>
        <v>PI Summer Salary</v>
      </c>
      <c r="B18" s="50"/>
      <c r="C18" s="49"/>
      <c r="D18" s="49">
        <v>8.4900000000000003E-2</v>
      </c>
      <c r="E18" s="32">
        <f>$D$18*E9</f>
        <v>1336.3803359999999</v>
      </c>
      <c r="F18" s="32">
        <f>$D$18*F9</f>
        <v>1363.10794272</v>
      </c>
      <c r="G18" s="32">
        <f>$D$18*G9</f>
        <v>1390.3701015744</v>
      </c>
      <c r="H18" s="32">
        <f>$D$18*H9</f>
        <v>1418.1775036058882</v>
      </c>
      <c r="I18" s="32">
        <f>$D$18*I9</f>
        <v>1446.5410536780059</v>
      </c>
      <c r="J18" s="32">
        <f>SUM(E18:I18)</f>
        <v>6954.5769375782947</v>
      </c>
      <c r="K18" s="51"/>
    </row>
    <row r="19" spans="1:11" x14ac:dyDescent="0.25">
      <c r="A19" s="24" t="s">
        <v>41</v>
      </c>
      <c r="B19" s="49">
        <v>3.3340000000000002E-3</v>
      </c>
      <c r="C19" s="49"/>
      <c r="E19" s="32">
        <f>$B$19*E11</f>
        <v>53.744080000000004</v>
      </c>
      <c r="F19" s="32">
        <f>$B$19*F11</f>
        <v>68.523702</v>
      </c>
      <c r="G19" s="32">
        <f>$B$19*G11</f>
        <v>55.915340831999998</v>
      </c>
      <c r="H19" s="32">
        <f>$B$19*H11</f>
        <v>57.033647648639999</v>
      </c>
      <c r="I19" s="32">
        <f>$B$19*I11</f>
        <v>58.174320601612813</v>
      </c>
      <c r="J19" s="32">
        <f>SUM(E19:I19)</f>
        <v>293.39109108225284</v>
      </c>
    </row>
    <row r="20" spans="1:11" x14ac:dyDescent="0.25">
      <c r="A20" s="24" t="s">
        <v>42</v>
      </c>
      <c r="B20" s="50"/>
      <c r="C20" s="49"/>
      <c r="D20" s="49">
        <v>7.9799999999999996E-2</v>
      </c>
      <c r="E20" s="32">
        <f>E12*$D$20</f>
        <v>667.92599999999993</v>
      </c>
      <c r="F20" s="32">
        <f>F12*$D$20</f>
        <v>224.8238916</v>
      </c>
      <c r="G20" s="32">
        <f>G12*$D$20</f>
        <v>687.96110829600002</v>
      </c>
      <c r="H20" s="32">
        <f>H12*$D$20</f>
        <v>231.56770905243363</v>
      </c>
      <c r="I20" s="32">
        <f>I12*$D$20</f>
        <v>236.19906323348232</v>
      </c>
      <c r="J20" s="32">
        <f>SUM(E20:I20)</f>
        <v>2048.477772181916</v>
      </c>
      <c r="K20" s="51"/>
    </row>
    <row r="21" spans="1:11" ht="13" x14ac:dyDescent="0.3">
      <c r="A21" s="41" t="s">
        <v>43</v>
      </c>
      <c r="B21" s="42"/>
      <c r="C21" s="42"/>
      <c r="D21" s="43"/>
      <c r="E21" s="52">
        <f t="shared" ref="E21:J21" si="2">SUM(E17:E20)</f>
        <v>2058.050416</v>
      </c>
      <c r="F21" s="52">
        <f t="shared" si="2"/>
        <v>1656.45553632</v>
      </c>
      <c r="G21" s="52">
        <f t="shared" si="2"/>
        <v>2134.2465507023999</v>
      </c>
      <c r="H21" s="52">
        <f t="shared" si="2"/>
        <v>1706.7788603069619</v>
      </c>
      <c r="I21" s="52">
        <f t="shared" si="2"/>
        <v>1740.9144375131011</v>
      </c>
      <c r="J21" s="52">
        <f t="shared" si="2"/>
        <v>9296.4458008424626</v>
      </c>
    </row>
    <row r="22" spans="1:11" ht="13" x14ac:dyDescent="0.3">
      <c r="A22" s="53"/>
      <c r="B22" s="7"/>
      <c r="C22" s="7"/>
      <c r="D22" s="54"/>
      <c r="E22" s="55"/>
      <c r="F22" s="55"/>
      <c r="G22" s="55"/>
      <c r="H22" s="55"/>
      <c r="I22" s="55"/>
      <c r="J22" s="55"/>
    </row>
    <row r="23" spans="1:11" ht="13" x14ac:dyDescent="0.3">
      <c r="A23" s="56" t="s">
        <v>44</v>
      </c>
      <c r="B23" s="42"/>
      <c r="C23" s="42"/>
      <c r="D23" s="43"/>
      <c r="E23" s="44">
        <f t="shared" ref="E23:J23" si="3">E15+E21</f>
        <v>47038.690415999998</v>
      </c>
      <c r="F23" s="44">
        <f t="shared" si="3"/>
        <v>45927.250336319994</v>
      </c>
      <c r="G23" s="44">
        <f t="shared" si="3"/>
        <v>48845.022926702404</v>
      </c>
      <c r="H23" s="44">
        <f t="shared" si="3"/>
        <v>43460.133904058966</v>
      </c>
      <c r="I23" s="44">
        <f t="shared" si="3"/>
        <v>44329.336582140146</v>
      </c>
      <c r="J23" s="44">
        <f t="shared" si="3"/>
        <v>229600.43416522149</v>
      </c>
    </row>
    <row r="24" spans="1:11" ht="13" x14ac:dyDescent="0.3">
      <c r="A24" s="13" t="s">
        <v>45</v>
      </c>
      <c r="B24" s="57"/>
      <c r="C24" s="57"/>
      <c r="D24" s="58"/>
      <c r="E24" s="59"/>
      <c r="F24" s="59"/>
      <c r="G24" s="59"/>
      <c r="H24" s="59"/>
      <c r="I24" s="59"/>
      <c r="J24" s="32"/>
    </row>
    <row r="25" spans="1:11" ht="13" x14ac:dyDescent="0.3">
      <c r="A25" s="33" t="s">
        <v>46</v>
      </c>
      <c r="B25" s="60" t="s">
        <v>47</v>
      </c>
      <c r="C25" s="60"/>
      <c r="D25" s="36" t="s">
        <v>48</v>
      </c>
      <c r="E25" s="61"/>
      <c r="F25" s="61"/>
      <c r="G25" s="61"/>
      <c r="H25" s="61"/>
      <c r="I25" s="61"/>
      <c r="J25" s="61"/>
    </row>
    <row r="26" spans="1:11" x14ac:dyDescent="0.25">
      <c r="A26" s="24" t="s">
        <v>49</v>
      </c>
      <c r="B26" s="29">
        <v>50000</v>
      </c>
      <c r="C26" s="23"/>
      <c r="D26" s="62">
        <v>1</v>
      </c>
      <c r="E26" s="63">
        <f>B26*D26</f>
        <v>50000</v>
      </c>
      <c r="F26" s="63">
        <v>0</v>
      </c>
      <c r="G26" s="63">
        <v>0</v>
      </c>
      <c r="H26" s="63">
        <v>0</v>
      </c>
      <c r="I26" s="63">
        <v>0</v>
      </c>
      <c r="J26" s="32">
        <f>SUM(E26:I26)</f>
        <v>50000</v>
      </c>
    </row>
    <row r="27" spans="1:11" x14ac:dyDescent="0.25">
      <c r="A27" s="24" t="s">
        <v>50</v>
      </c>
      <c r="B27" s="29">
        <v>50000</v>
      </c>
      <c r="C27" s="23"/>
      <c r="D27" s="62">
        <v>1</v>
      </c>
      <c r="E27" s="63">
        <f>B27*D27</f>
        <v>50000</v>
      </c>
      <c r="F27" s="63">
        <v>0</v>
      </c>
      <c r="G27" s="63">
        <v>0</v>
      </c>
      <c r="H27" s="63">
        <v>0</v>
      </c>
      <c r="I27" s="63">
        <v>0</v>
      </c>
      <c r="J27" s="32">
        <f>SUM(E27:I27)</f>
        <v>50000</v>
      </c>
    </row>
    <row r="28" spans="1:11" ht="13" x14ac:dyDescent="0.3">
      <c r="A28" s="64" t="s">
        <v>52</v>
      </c>
      <c r="B28" s="65"/>
      <c r="C28" s="65"/>
      <c r="D28" s="66"/>
      <c r="E28" s="67">
        <f>SUM(E26:E27)</f>
        <v>100000</v>
      </c>
      <c r="F28" s="67">
        <f t="shared" ref="F28:I28" si="4">SUM(F26:F27)</f>
        <v>0</v>
      </c>
      <c r="G28" s="67">
        <f t="shared" si="4"/>
        <v>0</v>
      </c>
      <c r="H28" s="67">
        <f t="shared" si="4"/>
        <v>0</v>
      </c>
      <c r="I28" s="67">
        <f t="shared" si="4"/>
        <v>0</v>
      </c>
      <c r="J28" s="67">
        <f ca="1">SUM(J26:J45)</f>
        <v>113920</v>
      </c>
    </row>
    <row r="29" spans="1:11" s="1" customFormat="1" x14ac:dyDescent="0.25"/>
    <row r="30" spans="1:11" ht="13" x14ac:dyDescent="0.3">
      <c r="A30" s="33" t="s">
        <v>53</v>
      </c>
      <c r="B30" s="60" t="s">
        <v>54</v>
      </c>
      <c r="C30" s="60" t="s">
        <v>55</v>
      </c>
      <c r="D30" s="36" t="s">
        <v>56</v>
      </c>
      <c r="E30" s="68"/>
      <c r="F30" s="68"/>
      <c r="G30" s="68"/>
      <c r="H30" s="68"/>
      <c r="I30" s="68"/>
      <c r="J30" s="61"/>
    </row>
    <row r="31" spans="1:11" x14ac:dyDescent="0.25">
      <c r="A31" s="24" t="s">
        <v>57</v>
      </c>
      <c r="B31" s="69">
        <v>0</v>
      </c>
      <c r="C31" s="70" t="s">
        <v>58</v>
      </c>
      <c r="D31" s="27">
        <v>0</v>
      </c>
      <c r="E31" s="63">
        <v>0</v>
      </c>
      <c r="F31" s="63">
        <f t="shared" ref="F31:I34" si="5">1.02*E31</f>
        <v>0</v>
      </c>
      <c r="G31" s="63">
        <f t="shared" si="5"/>
        <v>0</v>
      </c>
      <c r="H31" s="63">
        <f t="shared" si="5"/>
        <v>0</v>
      </c>
      <c r="I31" s="63">
        <f>B31*D31</f>
        <v>0</v>
      </c>
      <c r="J31" s="32">
        <f t="shared" ref="J31:J36" si="6">SUM(E31:I31)</f>
        <v>0</v>
      </c>
    </row>
    <row r="32" spans="1:11" x14ac:dyDescent="0.25">
      <c r="A32" s="24" t="s">
        <v>59</v>
      </c>
      <c r="B32" s="69">
        <v>0</v>
      </c>
      <c r="C32" s="70" t="s">
        <v>58</v>
      </c>
      <c r="D32" s="27">
        <v>0</v>
      </c>
      <c r="E32" s="63">
        <v>0</v>
      </c>
      <c r="F32" s="63">
        <f t="shared" si="5"/>
        <v>0</v>
      </c>
      <c r="G32" s="63">
        <f t="shared" si="5"/>
        <v>0</v>
      </c>
      <c r="H32" s="63">
        <f t="shared" si="5"/>
        <v>0</v>
      </c>
      <c r="I32" s="63">
        <f>B32*D32</f>
        <v>0</v>
      </c>
      <c r="J32" s="32">
        <f t="shared" si="6"/>
        <v>0</v>
      </c>
    </row>
    <row r="33" spans="1:12" x14ac:dyDescent="0.25">
      <c r="A33" s="24" t="s">
        <v>60</v>
      </c>
      <c r="B33" s="69">
        <f>250</f>
        <v>250</v>
      </c>
      <c r="C33" s="70" t="s">
        <v>61</v>
      </c>
      <c r="D33" s="27">
        <v>5</v>
      </c>
      <c r="E33" s="63">
        <v>0</v>
      </c>
      <c r="F33" s="63">
        <f>B33*C33*D33</f>
        <v>1250</v>
      </c>
      <c r="G33" s="63">
        <f t="shared" si="5"/>
        <v>1275</v>
      </c>
      <c r="H33" s="63">
        <f t="shared" si="5"/>
        <v>1300.5</v>
      </c>
      <c r="I33" s="63">
        <f t="shared" si="5"/>
        <v>1326.51</v>
      </c>
      <c r="J33" s="32">
        <f t="shared" si="6"/>
        <v>5152.01</v>
      </c>
    </row>
    <row r="34" spans="1:12" x14ac:dyDescent="0.25">
      <c r="A34" s="24" t="s">
        <v>62</v>
      </c>
      <c r="B34" s="69">
        <v>400</v>
      </c>
      <c r="C34" s="70" t="s">
        <v>61</v>
      </c>
      <c r="D34" s="27">
        <v>1</v>
      </c>
      <c r="E34" s="63">
        <v>0</v>
      </c>
      <c r="F34" s="63">
        <f>B34*C34*D34</f>
        <v>400</v>
      </c>
      <c r="G34" s="63">
        <f t="shared" si="5"/>
        <v>408</v>
      </c>
      <c r="H34" s="63">
        <f t="shared" si="5"/>
        <v>416.16</v>
      </c>
      <c r="I34" s="63">
        <f t="shared" si="5"/>
        <v>424.48320000000001</v>
      </c>
      <c r="J34" s="32">
        <f t="shared" si="6"/>
        <v>1648.6432</v>
      </c>
    </row>
    <row r="35" spans="1:12" x14ac:dyDescent="0.25">
      <c r="A35" s="24" t="s">
        <v>63</v>
      </c>
      <c r="B35" s="69">
        <v>50</v>
      </c>
      <c r="C35" s="70" t="s">
        <v>61</v>
      </c>
      <c r="D35" s="27">
        <v>5</v>
      </c>
      <c r="E35" s="63">
        <f>0</f>
        <v>0</v>
      </c>
      <c r="F35" s="63">
        <f>B35*C35*D35</f>
        <v>250</v>
      </c>
      <c r="G35" s="63">
        <f t="shared" ref="G35:I36" si="7">F35*1.02</f>
        <v>255</v>
      </c>
      <c r="H35" s="63">
        <f t="shared" si="7"/>
        <v>260.10000000000002</v>
      </c>
      <c r="I35" s="63">
        <f t="shared" si="7"/>
        <v>265.30200000000002</v>
      </c>
      <c r="J35" s="32">
        <f t="shared" si="6"/>
        <v>1030.402</v>
      </c>
    </row>
    <row r="36" spans="1:12" x14ac:dyDescent="0.25">
      <c r="A36" s="71" t="s">
        <v>64</v>
      </c>
      <c r="B36" s="72">
        <v>500</v>
      </c>
      <c r="C36" s="70" t="s">
        <v>61</v>
      </c>
      <c r="D36" s="73">
        <v>1</v>
      </c>
      <c r="E36" s="63">
        <f>0</f>
        <v>0</v>
      </c>
      <c r="F36" s="63">
        <f>B36*C36*D36</f>
        <v>500</v>
      </c>
      <c r="G36" s="63">
        <f t="shared" si="7"/>
        <v>510</v>
      </c>
      <c r="H36" s="63">
        <f t="shared" si="7"/>
        <v>520.20000000000005</v>
      </c>
      <c r="I36" s="63">
        <f t="shared" si="7"/>
        <v>530.60400000000004</v>
      </c>
      <c r="J36" s="32">
        <f t="shared" si="6"/>
        <v>2060.8040000000001</v>
      </c>
      <c r="L36" s="51"/>
    </row>
    <row r="37" spans="1:12" s="7" customFormat="1" ht="13" x14ac:dyDescent="0.3">
      <c r="A37" s="64" t="s">
        <v>65</v>
      </c>
      <c r="B37" s="65"/>
      <c r="C37" s="74"/>
      <c r="D37" s="75"/>
      <c r="E37" s="44">
        <f t="shared" ref="E37:J37" si="8">SUM(E31:E36)</f>
        <v>0</v>
      </c>
      <c r="F37" s="44">
        <f t="shared" si="8"/>
        <v>2400</v>
      </c>
      <c r="G37" s="44">
        <f t="shared" si="8"/>
        <v>2448</v>
      </c>
      <c r="H37" s="44">
        <f t="shared" si="8"/>
        <v>2496.96</v>
      </c>
      <c r="I37" s="44">
        <f t="shared" si="8"/>
        <v>2546.8991999999998</v>
      </c>
      <c r="J37" s="44">
        <f t="shared" si="8"/>
        <v>9891.8592000000008</v>
      </c>
    </row>
    <row r="38" spans="1:12" x14ac:dyDescent="0.25">
      <c r="A38" s="76"/>
      <c r="B38" s="72"/>
      <c r="C38" s="70"/>
      <c r="D38" s="77"/>
      <c r="E38" s="63"/>
      <c r="F38" s="63"/>
      <c r="G38" s="63"/>
      <c r="H38" s="63"/>
      <c r="I38" s="63"/>
      <c r="J38" s="63"/>
    </row>
    <row r="39" spans="1:12" ht="13" x14ac:dyDescent="0.3">
      <c r="A39" s="78" t="s">
        <v>66</v>
      </c>
      <c r="B39" s="79"/>
      <c r="C39" s="80"/>
      <c r="D39" s="81"/>
      <c r="E39" s="61"/>
      <c r="F39" s="61"/>
      <c r="G39" s="61"/>
      <c r="H39" s="61"/>
      <c r="I39" s="61"/>
      <c r="J39" s="61"/>
    </row>
    <row r="40" spans="1:12" x14ac:dyDescent="0.25">
      <c r="A40" s="71"/>
      <c r="B40" s="72"/>
      <c r="C40" s="70"/>
      <c r="D40" s="77"/>
      <c r="E40" s="63"/>
      <c r="F40" s="63"/>
      <c r="G40" s="63"/>
      <c r="H40" s="63"/>
      <c r="I40" s="63"/>
      <c r="J40" s="63"/>
    </row>
    <row r="41" spans="1:12" ht="13" x14ac:dyDescent="0.3">
      <c r="A41" s="33" t="s">
        <v>67</v>
      </c>
      <c r="B41" s="60" t="s">
        <v>30</v>
      </c>
      <c r="C41" s="60" t="s">
        <v>48</v>
      </c>
      <c r="D41" s="36" t="s">
        <v>68</v>
      </c>
      <c r="E41" s="61"/>
      <c r="F41" s="61"/>
      <c r="G41" s="61"/>
      <c r="H41" s="61"/>
      <c r="I41" s="61"/>
      <c r="J41" s="61"/>
    </row>
    <row r="42" spans="1:12" x14ac:dyDescent="0.25">
      <c r="A42" s="24" t="s">
        <v>69</v>
      </c>
      <c r="B42" s="23">
        <v>1200</v>
      </c>
      <c r="C42" s="69" t="s">
        <v>70</v>
      </c>
      <c r="D42" s="69" t="s">
        <v>70</v>
      </c>
      <c r="E42" s="63">
        <f>1*B42</f>
        <v>1200</v>
      </c>
      <c r="F42" s="63">
        <f>2*B42*1.02</f>
        <v>2448</v>
      </c>
      <c r="G42" s="63">
        <f>4*B42*1.04</f>
        <v>4992</v>
      </c>
      <c r="H42" s="63">
        <f>2*B42*1.06</f>
        <v>2544</v>
      </c>
      <c r="I42" s="63">
        <f>1*B42*1.08</f>
        <v>1296</v>
      </c>
      <c r="J42" s="63">
        <f>SUM(E42:I42)</f>
        <v>12480</v>
      </c>
      <c r="K42" s="51"/>
    </row>
    <row r="43" spans="1:12" x14ac:dyDescent="0.25">
      <c r="A43" s="24" t="s">
        <v>71</v>
      </c>
      <c r="B43" s="23">
        <v>194</v>
      </c>
      <c r="C43" s="69">
        <v>50</v>
      </c>
      <c r="D43" s="27" t="s">
        <v>70</v>
      </c>
      <c r="E43" s="63">
        <f>5*B43</f>
        <v>970</v>
      </c>
      <c r="F43" s="63">
        <f>10*B43*1.02</f>
        <v>1978.8</v>
      </c>
      <c r="G43" s="63">
        <f>20*B43*1.04</f>
        <v>4035.2000000000003</v>
      </c>
      <c r="H43" s="63">
        <f>15*B43*1.06</f>
        <v>3084.6000000000004</v>
      </c>
      <c r="I43" s="63">
        <v>0</v>
      </c>
      <c r="J43" s="63">
        <f>SUM(E43:I43)</f>
        <v>10068.6</v>
      </c>
      <c r="K43" s="51"/>
    </row>
    <row r="44" spans="1:12" x14ac:dyDescent="0.25">
      <c r="A44" s="24" t="s">
        <v>72</v>
      </c>
      <c r="B44" s="23">
        <v>500</v>
      </c>
      <c r="C44" s="69" t="s">
        <v>70</v>
      </c>
      <c r="D44" s="69">
        <v>1</v>
      </c>
      <c r="E44" s="63">
        <f>B44</f>
        <v>500</v>
      </c>
      <c r="F44" s="63">
        <f>B44*1.02</f>
        <v>510</v>
      </c>
      <c r="G44" s="63">
        <f>B44*1.04</f>
        <v>520</v>
      </c>
      <c r="H44" s="63">
        <f>B44*1.06</f>
        <v>530</v>
      </c>
      <c r="I44" s="63">
        <f>B44*1.08</f>
        <v>540</v>
      </c>
      <c r="J44" s="63">
        <f>SUM(E44:I44)</f>
        <v>2600</v>
      </c>
      <c r="K44" s="51"/>
    </row>
    <row r="45" spans="1:12" x14ac:dyDescent="0.25">
      <c r="A45" s="108" t="s">
        <v>91</v>
      </c>
      <c r="B45" s="109">
        <v>1740</v>
      </c>
      <c r="C45" s="110"/>
      <c r="D45" s="111">
        <v>8</v>
      </c>
      <c r="E45" s="112">
        <f>0</f>
        <v>0</v>
      </c>
      <c r="F45" s="112">
        <f>B45*D45</f>
        <v>13920</v>
      </c>
      <c r="G45" s="112">
        <v>0</v>
      </c>
      <c r="H45" s="112">
        <v>0</v>
      </c>
      <c r="I45" s="112">
        <v>0</v>
      </c>
      <c r="J45" s="113">
        <f>SUM(E45:I45)</f>
        <v>13920</v>
      </c>
    </row>
    <row r="46" spans="1:12" x14ac:dyDescent="0.25">
      <c r="A46" s="108" t="s">
        <v>73</v>
      </c>
      <c r="B46" s="110">
        <v>500</v>
      </c>
      <c r="C46" s="116">
        <v>4</v>
      </c>
      <c r="D46" s="116"/>
      <c r="E46" s="112">
        <v>0</v>
      </c>
      <c r="F46" s="112">
        <v>0</v>
      </c>
      <c r="G46" s="112">
        <v>2000</v>
      </c>
      <c r="H46" s="112">
        <v>0</v>
      </c>
      <c r="I46" s="112">
        <v>0</v>
      </c>
      <c r="J46" s="112">
        <v>0</v>
      </c>
      <c r="K46" s="51"/>
    </row>
    <row r="47" spans="1:12" x14ac:dyDescent="0.25">
      <c r="A47" s="24" t="s">
        <v>74</v>
      </c>
      <c r="B47" s="23">
        <v>2500</v>
      </c>
      <c r="C47" s="69">
        <v>2</v>
      </c>
      <c r="D47" s="69" t="s">
        <v>70</v>
      </c>
      <c r="E47" s="63">
        <v>0</v>
      </c>
      <c r="F47" s="112">
        <f>B47</f>
        <v>2500</v>
      </c>
      <c r="G47" s="112">
        <f>B47</f>
        <v>2500</v>
      </c>
      <c r="H47" s="63">
        <v>0</v>
      </c>
      <c r="I47" s="63">
        <f>0</f>
        <v>0</v>
      </c>
      <c r="J47" s="63">
        <f>SUM(E47:I47)</f>
        <v>5000</v>
      </c>
      <c r="K47" s="51"/>
    </row>
    <row r="48" spans="1:12" x14ac:dyDescent="0.25">
      <c r="A48" s="24" t="s">
        <v>75</v>
      </c>
      <c r="B48" s="23">
        <v>500</v>
      </c>
      <c r="C48" s="69">
        <v>1</v>
      </c>
      <c r="D48" s="69">
        <v>1</v>
      </c>
      <c r="E48" s="63">
        <v>500</v>
      </c>
      <c r="F48" s="63">
        <v>500</v>
      </c>
      <c r="G48" s="63">
        <v>500</v>
      </c>
      <c r="H48" s="63">
        <v>500</v>
      </c>
      <c r="I48" s="63">
        <v>500</v>
      </c>
      <c r="J48" s="63">
        <f>SUM(E48:I48)</f>
        <v>2500</v>
      </c>
      <c r="K48" s="51"/>
    </row>
    <row r="49" spans="1:11" s="1" customFormat="1" x14ac:dyDescent="0.25">
      <c r="A49" s="24" t="s">
        <v>76</v>
      </c>
      <c r="B49" s="23">
        <f>500+(2*250)+(3*74)+100</f>
        <v>1322</v>
      </c>
      <c r="C49" s="69">
        <v>1</v>
      </c>
      <c r="D49" s="69">
        <v>1</v>
      </c>
      <c r="E49" s="63">
        <f>B49*C49*D49</f>
        <v>1322</v>
      </c>
      <c r="F49" s="63">
        <f>E49*1.02</f>
        <v>1348.44</v>
      </c>
      <c r="G49" s="63">
        <f>F49*1.02</f>
        <v>1375.4088000000002</v>
      </c>
      <c r="H49" s="63">
        <f>G49*1.02</f>
        <v>1402.9169760000002</v>
      </c>
      <c r="I49" s="63">
        <f>H49*1.02</f>
        <v>1430.9753155200003</v>
      </c>
      <c r="J49" s="63">
        <f>SUM(E49:I49)</f>
        <v>6879.7410915200007</v>
      </c>
      <c r="K49" s="51"/>
    </row>
    <row r="50" spans="1:11" s="1" customFormat="1" ht="13" x14ac:dyDescent="0.3">
      <c r="A50" s="41" t="s">
        <v>77</v>
      </c>
      <c r="B50" s="42"/>
      <c r="C50" s="42"/>
      <c r="D50" s="43"/>
      <c r="E50" s="44">
        <f t="shared" ref="E50:J50" si="9">SUM(E42:E49)</f>
        <v>4492</v>
      </c>
      <c r="F50" s="44">
        <f t="shared" si="9"/>
        <v>23205.239999999998</v>
      </c>
      <c r="G50" s="44">
        <f t="shared" si="9"/>
        <v>15922.608800000002</v>
      </c>
      <c r="H50" s="44">
        <f t="shared" si="9"/>
        <v>8061.5169760000008</v>
      </c>
      <c r="I50" s="44">
        <f t="shared" si="9"/>
        <v>3766.9753155200005</v>
      </c>
      <c r="J50" s="44">
        <f t="shared" si="9"/>
        <v>53448.34109152</v>
      </c>
    </row>
    <row r="51" spans="1:11" s="1" customFormat="1" ht="13" x14ac:dyDescent="0.3">
      <c r="A51" s="82"/>
      <c r="B51" s="83"/>
      <c r="C51" s="83"/>
      <c r="D51" s="84"/>
      <c r="E51" s="63"/>
      <c r="F51" s="63"/>
      <c r="G51" s="63"/>
      <c r="H51" s="63"/>
      <c r="I51" s="63"/>
      <c r="J51" s="63"/>
    </row>
    <row r="52" spans="1:11" s="1" customFormat="1" ht="13" x14ac:dyDescent="0.3">
      <c r="A52" s="85" t="s">
        <v>78</v>
      </c>
      <c r="B52" s="86"/>
      <c r="C52" s="86"/>
      <c r="D52" s="87"/>
      <c r="E52" s="44">
        <f t="shared" ref="E52:J52" si="10">E28+E37+E50</f>
        <v>104492</v>
      </c>
      <c r="F52" s="44">
        <f t="shared" si="10"/>
        <v>25605.239999999998</v>
      </c>
      <c r="G52" s="44">
        <f t="shared" si="10"/>
        <v>18370.608800000002</v>
      </c>
      <c r="H52" s="44">
        <f t="shared" si="10"/>
        <v>10558.476976000002</v>
      </c>
      <c r="I52" s="44">
        <f t="shared" si="10"/>
        <v>6313.8745155200004</v>
      </c>
      <c r="J52" s="44">
        <f t="shared" ca="1" si="10"/>
        <v>161841.25520000001</v>
      </c>
      <c r="K52" s="88"/>
    </row>
    <row r="53" spans="1:11" s="1" customFormat="1" ht="13" x14ac:dyDescent="0.3">
      <c r="A53" s="89"/>
      <c r="B53" s="90"/>
      <c r="C53" s="90"/>
      <c r="D53" s="91"/>
      <c r="E53" s="92"/>
      <c r="F53" s="92"/>
      <c r="G53" s="92"/>
      <c r="H53" s="92"/>
      <c r="I53" s="92"/>
      <c r="J53" s="55"/>
      <c r="K53" s="88"/>
    </row>
    <row r="54" spans="1:11" s="1" customFormat="1" ht="13" x14ac:dyDescent="0.3">
      <c r="A54" s="85" t="s">
        <v>79</v>
      </c>
      <c r="B54" s="86"/>
      <c r="C54" s="86"/>
      <c r="D54" s="87"/>
      <c r="E54" s="44">
        <f>E23+E52</f>
        <v>151530.690416</v>
      </c>
      <c r="F54" s="44">
        <f>F23+F52</f>
        <v>71532.490336319985</v>
      </c>
      <c r="G54" s="44">
        <f>G23+G52</f>
        <v>67215.631726702413</v>
      </c>
      <c r="H54" s="44">
        <f>H23+H52</f>
        <v>54018.610880058972</v>
      </c>
      <c r="I54" s="44">
        <f>I23+I52</f>
        <v>50643.211097660147</v>
      </c>
      <c r="J54" s="52">
        <f>SUM(E54:I54)</f>
        <v>394940.63445674151</v>
      </c>
      <c r="K54" s="88"/>
    </row>
    <row r="55" spans="1:11" s="1" customFormat="1" ht="13.5" customHeight="1" x14ac:dyDescent="0.3">
      <c r="A55" s="89"/>
      <c r="B55" s="93" t="s">
        <v>30</v>
      </c>
      <c r="C55" s="93" t="s">
        <v>80</v>
      </c>
      <c r="D55" s="91"/>
      <c r="E55" s="92"/>
      <c r="F55" s="92"/>
      <c r="G55" s="92"/>
      <c r="H55" s="92"/>
      <c r="I55" s="92"/>
      <c r="J55" s="55"/>
      <c r="K55" s="88"/>
    </row>
    <row r="56" spans="1:11" s="1" customFormat="1" ht="13" x14ac:dyDescent="0.3">
      <c r="A56" s="85" t="s">
        <v>81</v>
      </c>
      <c r="B56" s="94">
        <v>0.55700000000000005</v>
      </c>
      <c r="C56" s="95" t="s">
        <v>82</v>
      </c>
      <c r="D56" s="87"/>
      <c r="E56" s="44">
        <f>E15*0.557</f>
        <v>25054.216480000003</v>
      </c>
      <c r="F56" s="44">
        <f>F15*0.557</f>
        <v>24658.832703600001</v>
      </c>
      <c r="G56" s="44">
        <f>G15*0.557</f>
        <v>26017.902441432005</v>
      </c>
      <c r="H56" s="44">
        <f>H15*0.557</f>
        <v>23256.618759369867</v>
      </c>
      <c r="I56" s="44">
        <f>I15*0.557</f>
        <v>23721.751134557268</v>
      </c>
      <c r="J56" s="52">
        <f>SUM(E56:I56)</f>
        <v>122709.32151895914</v>
      </c>
    </row>
    <row r="57" spans="1:11" s="1" customFormat="1" ht="13" x14ac:dyDescent="0.3">
      <c r="A57" s="89"/>
      <c r="B57" s="96"/>
      <c r="C57" s="90"/>
      <c r="D57" s="91"/>
      <c r="E57" s="92"/>
      <c r="F57" s="92"/>
      <c r="G57" s="92"/>
      <c r="H57" s="92"/>
      <c r="I57" s="92"/>
      <c r="J57" s="55"/>
    </row>
    <row r="58" spans="1:11" s="1" customFormat="1" ht="13" x14ac:dyDescent="0.3">
      <c r="A58" s="97" t="s">
        <v>83</v>
      </c>
      <c r="B58" s="98"/>
      <c r="C58" s="98"/>
      <c r="D58" s="99"/>
      <c r="E58" s="100">
        <f t="shared" ref="E58:J58" si="11">E54+E56</f>
        <v>176584.906896</v>
      </c>
      <c r="F58" s="100">
        <f t="shared" si="11"/>
        <v>96191.323039919982</v>
      </c>
      <c r="G58" s="100">
        <f t="shared" si="11"/>
        <v>93233.534168134414</v>
      </c>
      <c r="H58" s="100">
        <f t="shared" si="11"/>
        <v>77275.229639428842</v>
      </c>
      <c r="I58" s="100">
        <f t="shared" si="11"/>
        <v>74364.962232217411</v>
      </c>
      <c r="J58" s="100">
        <f t="shared" si="11"/>
        <v>517649.95597570064</v>
      </c>
      <c r="K58" s="88"/>
    </row>
    <row r="59" spans="1:11" s="1" customFormat="1" ht="12.75" customHeight="1" x14ac:dyDescent="0.3">
      <c r="A59" s="101"/>
      <c r="D59" s="102"/>
      <c r="E59" s="51"/>
      <c r="F59" s="51"/>
      <c r="G59" s="51"/>
      <c r="H59" s="51"/>
      <c r="I59" s="51"/>
      <c r="J59" s="51"/>
    </row>
    <row r="60" spans="1:11" s="1" customFormat="1" ht="12.75" customHeight="1" x14ac:dyDescent="0.3">
      <c r="A60" s="103"/>
      <c r="D60" s="102"/>
      <c r="E60" s="51"/>
      <c r="F60" s="51"/>
      <c r="G60" s="51"/>
      <c r="H60" s="51"/>
      <c r="I60" s="51"/>
      <c r="J60" s="51"/>
    </row>
  </sheetData>
  <mergeCells count="3">
    <mergeCell ref="A1:G1"/>
    <mergeCell ref="A4:A5"/>
    <mergeCell ref="B4:D5"/>
  </mergeCells>
  <printOptions horizontalCentered="1" verticalCentered="1"/>
  <pageMargins left="0.5" right="0.5" top="0.5" bottom="0.5" header="0.511811023622047" footer="0.511811023622047"/>
  <pageSetup orientation="landscape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60"/>
  <sheetViews>
    <sheetView showOutlineSymbols="0" topLeftCell="A28" zoomScaleNormal="100" workbookViewId="0">
      <selection activeCell="A46" sqref="A46:XFD46"/>
    </sheetView>
  </sheetViews>
  <sheetFormatPr defaultColWidth="8.81640625" defaultRowHeight="12.5" x14ac:dyDescent="0.25"/>
  <cols>
    <col min="1" max="1" width="36.54296875" style="1" customWidth="1"/>
    <col min="2" max="2" width="10.54296875" style="1" customWidth="1"/>
    <col min="3" max="3" width="11.6328125" style="1" customWidth="1"/>
    <col min="4" max="4" width="12.6328125" style="2" customWidth="1"/>
    <col min="5" max="5" width="18.81640625" style="1" customWidth="1"/>
    <col min="6" max="9" width="19.453125" style="1" customWidth="1"/>
    <col min="10" max="10" width="18.81640625" style="1" customWidth="1"/>
    <col min="11" max="11" width="15.453125" style="1" customWidth="1"/>
    <col min="12" max="12" width="11.453125" style="1" customWidth="1"/>
    <col min="13" max="15" width="9.81640625" style="1" customWidth="1"/>
    <col min="16" max="16" width="10.81640625" style="1" customWidth="1"/>
    <col min="17" max="50" width="9.1796875" style="1" customWidth="1"/>
    <col min="51" max="1024" width="8.81640625" style="1"/>
  </cols>
  <sheetData>
    <row r="1" spans="1:16" s="3" customFormat="1" ht="12.75" customHeight="1" x14ac:dyDescent="0.25">
      <c r="A1" s="118" t="s">
        <v>0</v>
      </c>
      <c r="B1" s="118"/>
      <c r="C1" s="118"/>
      <c r="D1" s="118"/>
      <c r="E1" s="118"/>
      <c r="F1" s="118"/>
      <c r="G1" s="118"/>
      <c r="H1" s="3" t="s">
        <v>1</v>
      </c>
      <c r="I1" s="4" t="s">
        <v>2</v>
      </c>
    </row>
    <row r="2" spans="1:16" ht="13" x14ac:dyDescent="0.3">
      <c r="A2" s="5" t="s">
        <v>3</v>
      </c>
      <c r="B2" s="5" t="s">
        <v>4</v>
      </c>
      <c r="C2" s="1" t="s">
        <v>5</v>
      </c>
      <c r="D2" s="6"/>
      <c r="H2" s="7" t="s">
        <v>6</v>
      </c>
      <c r="I2" s="1" t="s">
        <v>7</v>
      </c>
    </row>
    <row r="3" spans="1:16" ht="13" x14ac:dyDescent="0.3">
      <c r="B3" s="5"/>
      <c r="C3" s="8"/>
      <c r="D3" s="6"/>
      <c r="E3" s="9"/>
      <c r="F3" s="9"/>
      <c r="G3" s="9"/>
      <c r="H3" s="9"/>
      <c r="I3" s="9"/>
    </row>
    <row r="4" spans="1:16" ht="13" x14ac:dyDescent="0.3">
      <c r="A4" s="119" t="s">
        <v>8</v>
      </c>
      <c r="B4" s="120" t="s">
        <v>9</v>
      </c>
      <c r="C4" s="120"/>
      <c r="D4" s="120"/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  <c r="J4" s="11" t="s">
        <v>15</v>
      </c>
    </row>
    <row r="5" spans="1:16" ht="13" x14ac:dyDescent="0.3">
      <c r="A5" s="119"/>
      <c r="B5" s="120"/>
      <c r="C5" s="120"/>
      <c r="D5" s="120"/>
      <c r="E5" s="12" t="s">
        <v>16</v>
      </c>
      <c r="F5" s="12" t="s">
        <v>17</v>
      </c>
      <c r="G5" s="12" t="s">
        <v>18</v>
      </c>
      <c r="H5" s="12" t="s">
        <v>19</v>
      </c>
      <c r="I5" s="12" t="s">
        <v>20</v>
      </c>
      <c r="J5" s="12" t="s">
        <v>21</v>
      </c>
    </row>
    <row r="6" spans="1:16" ht="13" x14ac:dyDescent="0.3">
      <c r="A6" s="13" t="s">
        <v>22</v>
      </c>
      <c r="B6" s="14"/>
      <c r="C6" s="15"/>
      <c r="D6" s="16"/>
      <c r="E6" s="17"/>
      <c r="F6" s="17"/>
      <c r="G6" s="17"/>
      <c r="H6" s="17"/>
      <c r="I6" s="17"/>
      <c r="J6" s="17"/>
    </row>
    <row r="7" spans="1:16" s="23" customFormat="1" ht="13" x14ac:dyDescent="0.3">
      <c r="A7" s="18" t="s">
        <v>23</v>
      </c>
      <c r="B7" s="19" t="s">
        <v>24</v>
      </c>
      <c r="C7" s="19" t="s">
        <v>25</v>
      </c>
      <c r="D7" s="20" t="s">
        <v>26</v>
      </c>
      <c r="E7" s="21"/>
      <c r="F7" s="21"/>
      <c r="G7" s="21"/>
      <c r="H7" s="21"/>
      <c r="I7" s="21"/>
      <c r="J7" s="22"/>
    </row>
    <row r="8" spans="1:16" s="23" customFormat="1" x14ac:dyDescent="0.25">
      <c r="A8" s="24" t="s">
        <v>27</v>
      </c>
      <c r="B8" s="25"/>
      <c r="C8" s="26"/>
      <c r="D8" s="27"/>
      <c r="E8" s="28"/>
      <c r="F8" s="28"/>
      <c r="G8" s="28"/>
      <c r="H8" s="28"/>
      <c r="I8" s="28"/>
      <c r="J8" s="28"/>
      <c r="K8" s="29"/>
      <c r="L8" s="29"/>
      <c r="M8" s="29"/>
      <c r="N8" s="29"/>
      <c r="O8" s="29"/>
      <c r="P8" s="29"/>
    </row>
    <row r="9" spans="1:16" s="23" customFormat="1" x14ac:dyDescent="0.25">
      <c r="A9" s="24" t="s">
        <v>28</v>
      </c>
      <c r="B9" s="25">
        <f>(74460+2700)*1.02</f>
        <v>78703.199999999997</v>
      </c>
      <c r="C9" s="30">
        <v>2</v>
      </c>
      <c r="D9" s="31">
        <v>1.02</v>
      </c>
      <c r="E9" s="32">
        <f>B9/10*C9</f>
        <v>15740.64</v>
      </c>
      <c r="F9" s="32">
        <f>E9*1.02</f>
        <v>16055.452799999999</v>
      </c>
      <c r="G9" s="32">
        <f>F9*1.02</f>
        <v>16376.561856</v>
      </c>
      <c r="H9" s="32">
        <f>G9*1.02</f>
        <v>16704.093093120002</v>
      </c>
      <c r="I9" s="32">
        <f>H9*1.02</f>
        <v>17038.174954982402</v>
      </c>
      <c r="J9" s="32">
        <f>SUM(E9:I9)</f>
        <v>81914.922704102399</v>
      </c>
      <c r="K9" s="29"/>
      <c r="L9" s="29"/>
      <c r="M9" s="29"/>
      <c r="N9" s="29"/>
      <c r="O9" s="29"/>
      <c r="P9" s="29"/>
    </row>
    <row r="10" spans="1:16" s="23" customFormat="1" ht="13" x14ac:dyDescent="0.3">
      <c r="A10" s="33" t="s">
        <v>29</v>
      </c>
      <c r="B10" s="34" t="s">
        <v>30</v>
      </c>
      <c r="C10" s="35" t="s">
        <v>31</v>
      </c>
      <c r="D10" s="36" t="s">
        <v>32</v>
      </c>
      <c r="E10" s="37"/>
      <c r="F10" s="37"/>
      <c r="G10" s="37"/>
      <c r="H10" s="37"/>
      <c r="I10" s="37"/>
      <c r="J10" s="37"/>
    </row>
    <row r="11" spans="1:16" s="23" customFormat="1" x14ac:dyDescent="0.25">
      <c r="A11" s="24" t="s">
        <v>33</v>
      </c>
      <c r="B11" s="38">
        <v>15.5</v>
      </c>
      <c r="C11" s="39">
        <f>10*13*2</f>
        <v>260</v>
      </c>
      <c r="D11" s="27">
        <v>4</v>
      </c>
      <c r="E11" s="32">
        <f>B11*C11*D11</f>
        <v>16120</v>
      </c>
      <c r="F11" s="32">
        <f>E11*1.02*5/4</f>
        <v>20553</v>
      </c>
      <c r="G11" s="32">
        <f>F11*1.02*4/5</f>
        <v>16771.248</v>
      </c>
      <c r="H11" s="32">
        <f>G11*1.02</f>
        <v>17106.67296</v>
      </c>
      <c r="I11" s="32">
        <f>H11*1.02</f>
        <v>17448.806419200002</v>
      </c>
      <c r="J11" s="32">
        <f>SUM(E11:I11)</f>
        <v>87999.727379200005</v>
      </c>
    </row>
    <row r="12" spans="1:16" s="23" customFormat="1" x14ac:dyDescent="0.25">
      <c r="A12" s="24" t="s">
        <v>34</v>
      </c>
      <c r="B12" s="38">
        <v>15.5</v>
      </c>
      <c r="C12" s="39">
        <f>18*10</f>
        <v>180</v>
      </c>
      <c r="D12" s="27">
        <v>3</v>
      </c>
      <c r="E12" s="32">
        <f>B12*C12*D12</f>
        <v>8370</v>
      </c>
      <c r="F12" s="32">
        <f>E12*1.02*0.33</f>
        <v>2817.3420000000001</v>
      </c>
      <c r="G12" s="32">
        <f>F12*1.02*3</f>
        <v>8621.0665200000003</v>
      </c>
      <c r="H12" s="32">
        <f>G12*1.02*0.33</f>
        <v>2901.8509906320005</v>
      </c>
      <c r="I12" s="32">
        <f>H12*1.02</f>
        <v>2959.8880104446407</v>
      </c>
      <c r="J12" s="32">
        <f>SUM(E12:I12)</f>
        <v>25670.14752107664</v>
      </c>
    </row>
    <row r="13" spans="1:16" s="23" customFormat="1" x14ac:dyDescent="0.25">
      <c r="A13" s="24" t="s">
        <v>35</v>
      </c>
      <c r="B13" s="40">
        <v>25</v>
      </c>
      <c r="C13" s="39">
        <f>19*10</f>
        <v>190</v>
      </c>
      <c r="D13" s="27">
        <v>1</v>
      </c>
      <c r="E13" s="32">
        <f>B13*C13*D13</f>
        <v>4750</v>
      </c>
      <c r="F13" s="32">
        <f t="shared" ref="F13:H14" si="0">E13*1.02</f>
        <v>4845</v>
      </c>
      <c r="G13" s="32">
        <f t="shared" si="0"/>
        <v>4941.8999999999996</v>
      </c>
      <c r="H13" s="32">
        <f t="shared" si="0"/>
        <v>5040.7379999999994</v>
      </c>
      <c r="I13" s="32">
        <f>H13*1.02</f>
        <v>5141.5527599999996</v>
      </c>
      <c r="J13" s="32">
        <f>SUM(E13:I13)</f>
        <v>24719.190759999998</v>
      </c>
    </row>
    <row r="14" spans="1:16" s="23" customFormat="1" x14ac:dyDescent="0.25">
      <c r="A14" s="24"/>
      <c r="B14" s="40"/>
      <c r="C14" s="39"/>
      <c r="D14" s="27"/>
      <c r="E14" s="32">
        <f>B14*C14*D14</f>
        <v>0</v>
      </c>
      <c r="F14" s="32">
        <f t="shared" si="0"/>
        <v>0</v>
      </c>
      <c r="G14" s="32">
        <f t="shared" si="0"/>
        <v>0</v>
      </c>
      <c r="H14" s="32">
        <f t="shared" si="0"/>
        <v>0</v>
      </c>
      <c r="I14" s="32">
        <f>H14*1.02</f>
        <v>0</v>
      </c>
      <c r="J14" s="32">
        <f>SUM(E14:I14)</f>
        <v>0</v>
      </c>
    </row>
    <row r="15" spans="1:16" ht="13" x14ac:dyDescent="0.3">
      <c r="A15" s="41" t="s">
        <v>36</v>
      </c>
      <c r="B15" s="42"/>
      <c r="C15" s="42"/>
      <c r="D15" s="43"/>
      <c r="E15" s="44">
        <f t="shared" ref="E15:J15" si="1">SUM(E8:E14)</f>
        <v>44980.639999999999</v>
      </c>
      <c r="F15" s="44">
        <f t="shared" si="1"/>
        <v>44270.794799999996</v>
      </c>
      <c r="G15" s="44">
        <f t="shared" si="1"/>
        <v>46710.776376000002</v>
      </c>
      <c r="H15" s="44">
        <f t="shared" si="1"/>
        <v>41753.355043752003</v>
      </c>
      <c r="I15" s="44">
        <f t="shared" si="1"/>
        <v>42588.422144627046</v>
      </c>
      <c r="J15" s="44">
        <f t="shared" si="1"/>
        <v>220303.98836437904</v>
      </c>
      <c r="K15" s="45"/>
      <c r="L15" s="45"/>
      <c r="M15" s="45"/>
      <c r="N15" s="45"/>
      <c r="O15" s="45"/>
      <c r="P15" s="45"/>
    </row>
    <row r="16" spans="1:16" s="4" customFormat="1" ht="12.75" customHeight="1" x14ac:dyDescent="0.25">
      <c r="A16" s="46" t="s">
        <v>37</v>
      </c>
      <c r="B16" s="47" t="s">
        <v>38</v>
      </c>
      <c r="C16" s="47" t="s">
        <v>39</v>
      </c>
      <c r="D16" s="47" t="s">
        <v>40</v>
      </c>
      <c r="E16" s="48"/>
      <c r="F16" s="48"/>
      <c r="G16" s="48"/>
      <c r="H16" s="48"/>
      <c r="I16" s="48"/>
      <c r="J16" s="48"/>
    </row>
    <row r="17" spans="1:1024" x14ac:dyDescent="0.25">
      <c r="A17" s="24" t="str">
        <f>A8</f>
        <v>PI AY Release</v>
      </c>
      <c r="B17" s="26">
        <v>0.32</v>
      </c>
      <c r="C17" s="49"/>
      <c r="D17" s="49"/>
      <c r="E17" s="32"/>
      <c r="F17" s="32"/>
      <c r="G17" s="32"/>
      <c r="H17" s="32"/>
      <c r="I17" s="32"/>
      <c r="J17" s="32"/>
    </row>
    <row r="18" spans="1:1024" x14ac:dyDescent="0.25">
      <c r="A18" s="24" t="str">
        <f>A9</f>
        <v>PI Summer Salary</v>
      </c>
      <c r="B18" s="50"/>
      <c r="C18" s="49"/>
      <c r="D18" s="49">
        <v>8.4900000000000003E-2</v>
      </c>
      <c r="E18" s="32">
        <f>$D$18*E9</f>
        <v>1336.3803359999999</v>
      </c>
      <c r="F18" s="32">
        <f>$D$18*F9</f>
        <v>1363.10794272</v>
      </c>
      <c r="G18" s="32">
        <f>$D$18*G9</f>
        <v>1390.3701015744</v>
      </c>
      <c r="H18" s="32">
        <f>$D$18*H9</f>
        <v>1418.1775036058882</v>
      </c>
      <c r="I18" s="32">
        <f>$D$18*I9</f>
        <v>1446.5410536780059</v>
      </c>
      <c r="J18" s="32">
        <f>SUM(E18:I18)</f>
        <v>6954.5769375782947</v>
      </c>
      <c r="K18" s="51"/>
    </row>
    <row r="19" spans="1:1024" x14ac:dyDescent="0.25">
      <c r="A19" s="24" t="s">
        <v>41</v>
      </c>
      <c r="B19" s="49">
        <v>3.3340000000000002E-3</v>
      </c>
      <c r="C19" s="49"/>
      <c r="E19" s="32">
        <f>$B$19*E11</f>
        <v>53.744080000000004</v>
      </c>
      <c r="F19" s="32">
        <f>$B$19*F11</f>
        <v>68.523702</v>
      </c>
      <c r="G19" s="32">
        <f>$B$19*G11</f>
        <v>55.915340831999998</v>
      </c>
      <c r="H19" s="32">
        <f>$B$19*H11</f>
        <v>57.033647648639999</v>
      </c>
      <c r="I19" s="32">
        <f>$B$19*I11</f>
        <v>58.174320601612813</v>
      </c>
      <c r="J19" s="32">
        <f>SUM(E19:I19)</f>
        <v>293.39109108225284</v>
      </c>
    </row>
    <row r="20" spans="1:1024" x14ac:dyDescent="0.25">
      <c r="A20" s="24" t="s">
        <v>42</v>
      </c>
      <c r="B20" s="50"/>
      <c r="C20" s="49"/>
      <c r="D20" s="49">
        <v>7.9799999999999996E-2</v>
      </c>
      <c r="E20" s="32">
        <f>E12*$D$20</f>
        <v>667.92599999999993</v>
      </c>
      <c r="F20" s="32">
        <f>F12*$D$20</f>
        <v>224.8238916</v>
      </c>
      <c r="G20" s="32">
        <f>G12*$D$20</f>
        <v>687.96110829600002</v>
      </c>
      <c r="H20" s="32">
        <f>H12*$D$20</f>
        <v>231.56770905243363</v>
      </c>
      <c r="I20" s="32">
        <f>I12*$D$20</f>
        <v>236.19906323348232</v>
      </c>
      <c r="J20" s="32">
        <f>SUM(E20:I20)</f>
        <v>2048.477772181916</v>
      </c>
      <c r="K20" s="51"/>
    </row>
    <row r="21" spans="1:1024" ht="13" x14ac:dyDescent="0.3">
      <c r="A21" s="41" t="s">
        <v>43</v>
      </c>
      <c r="B21" s="42"/>
      <c r="C21" s="42"/>
      <c r="D21" s="43"/>
      <c r="E21" s="52">
        <f t="shared" ref="E21:J21" si="2">SUM(E17:E20)</f>
        <v>2058.050416</v>
      </c>
      <c r="F21" s="52">
        <f t="shared" si="2"/>
        <v>1656.45553632</v>
      </c>
      <c r="G21" s="52">
        <f t="shared" si="2"/>
        <v>2134.2465507023999</v>
      </c>
      <c r="H21" s="52">
        <f t="shared" si="2"/>
        <v>1706.7788603069619</v>
      </c>
      <c r="I21" s="52">
        <f t="shared" si="2"/>
        <v>1740.9144375131011</v>
      </c>
      <c r="J21" s="52">
        <f t="shared" si="2"/>
        <v>9296.4458008424626</v>
      </c>
    </row>
    <row r="22" spans="1:1024" ht="13" x14ac:dyDescent="0.3">
      <c r="A22" s="53"/>
      <c r="B22" s="7"/>
      <c r="C22" s="7"/>
      <c r="D22" s="54"/>
      <c r="E22" s="55"/>
      <c r="F22" s="55"/>
      <c r="G22" s="55"/>
      <c r="H22" s="55"/>
      <c r="I22" s="55"/>
      <c r="J22" s="55"/>
    </row>
    <row r="23" spans="1:1024" ht="13" x14ac:dyDescent="0.3">
      <c r="A23" s="56" t="s">
        <v>44</v>
      </c>
      <c r="B23" s="42"/>
      <c r="C23" s="42"/>
      <c r="D23" s="43"/>
      <c r="E23" s="44">
        <f t="shared" ref="E23:J23" si="3">E15+E21</f>
        <v>47038.690415999998</v>
      </c>
      <c r="F23" s="44">
        <f t="shared" si="3"/>
        <v>45927.250336319994</v>
      </c>
      <c r="G23" s="44">
        <f t="shared" si="3"/>
        <v>48845.022926702404</v>
      </c>
      <c r="H23" s="44">
        <f t="shared" si="3"/>
        <v>43460.133904058966</v>
      </c>
      <c r="I23" s="44">
        <f t="shared" si="3"/>
        <v>44329.336582140146</v>
      </c>
      <c r="J23" s="44">
        <f t="shared" si="3"/>
        <v>229600.43416522149</v>
      </c>
    </row>
    <row r="24" spans="1:1024" ht="13" x14ac:dyDescent="0.3">
      <c r="A24" s="13" t="s">
        <v>45</v>
      </c>
      <c r="B24" s="57"/>
      <c r="C24" s="57"/>
      <c r="D24" s="58"/>
      <c r="E24" s="59"/>
      <c r="F24" s="59"/>
      <c r="G24" s="59"/>
      <c r="H24" s="59"/>
      <c r="I24" s="59"/>
      <c r="J24" s="32"/>
    </row>
    <row r="25" spans="1:1024" ht="13" x14ac:dyDescent="0.3">
      <c r="A25" s="33" t="s">
        <v>46</v>
      </c>
      <c r="B25" s="60" t="s">
        <v>47</v>
      </c>
      <c r="C25" s="60"/>
      <c r="D25" s="36" t="s">
        <v>48</v>
      </c>
      <c r="E25" s="61"/>
      <c r="F25" s="61"/>
      <c r="G25" s="61"/>
      <c r="H25" s="61"/>
      <c r="I25" s="61"/>
      <c r="J25" s="61"/>
    </row>
    <row r="26" spans="1:1024" x14ac:dyDescent="0.25">
      <c r="A26" s="24" t="s">
        <v>49</v>
      </c>
      <c r="B26" s="29">
        <v>50000</v>
      </c>
      <c r="C26" s="23"/>
      <c r="D26" s="62">
        <v>1</v>
      </c>
      <c r="E26" s="63">
        <f>B26*D26</f>
        <v>50000</v>
      </c>
      <c r="F26" s="63">
        <v>0</v>
      </c>
      <c r="G26" s="63">
        <v>0</v>
      </c>
      <c r="H26" s="63">
        <v>0</v>
      </c>
      <c r="I26" s="63">
        <v>0</v>
      </c>
      <c r="J26" s="32">
        <f>SUM(E26:I26)</f>
        <v>50000</v>
      </c>
    </row>
    <row r="27" spans="1:1024" x14ac:dyDescent="0.25">
      <c r="A27" s="24" t="s">
        <v>50</v>
      </c>
      <c r="B27" s="29">
        <v>50000</v>
      </c>
      <c r="C27" s="23"/>
      <c r="D27" s="62">
        <v>1</v>
      </c>
      <c r="E27" s="63">
        <f>B27*D27</f>
        <v>50000</v>
      </c>
      <c r="F27" s="63">
        <v>0</v>
      </c>
      <c r="G27" s="63">
        <v>0</v>
      </c>
      <c r="H27" s="63">
        <v>0</v>
      </c>
      <c r="I27" s="63">
        <v>0</v>
      </c>
      <c r="J27" s="32">
        <f>SUM(E27:I27)</f>
        <v>50000</v>
      </c>
    </row>
    <row r="28" spans="1:1024" s="115" customFormat="1" x14ac:dyDescent="0.25">
      <c r="A28" s="108" t="s">
        <v>51</v>
      </c>
      <c r="B28" s="109">
        <v>1740</v>
      </c>
      <c r="C28" s="110"/>
      <c r="D28" s="111">
        <v>8</v>
      </c>
      <c r="E28" s="112">
        <f>0</f>
        <v>0</v>
      </c>
      <c r="F28" s="112">
        <f>B28*D28</f>
        <v>13920</v>
      </c>
      <c r="G28" s="112">
        <v>0</v>
      </c>
      <c r="H28" s="112">
        <v>0</v>
      </c>
      <c r="I28" s="112">
        <v>0</v>
      </c>
      <c r="J28" s="113">
        <f>SUM(E28:I28)</f>
        <v>13920</v>
      </c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14"/>
      <c r="BM28" s="114"/>
      <c r="BN28" s="114"/>
      <c r="BO28" s="114"/>
      <c r="BP28" s="114"/>
      <c r="BQ28" s="114"/>
      <c r="BR28" s="114"/>
      <c r="BS28" s="114"/>
      <c r="BT28" s="114"/>
      <c r="BU28" s="114"/>
      <c r="BV28" s="114"/>
      <c r="BW28" s="114"/>
      <c r="BX28" s="114"/>
      <c r="BY28" s="114"/>
      <c r="BZ28" s="114"/>
      <c r="CA28" s="114"/>
      <c r="CB28" s="114"/>
      <c r="CC28" s="114"/>
      <c r="CD28" s="114"/>
      <c r="CE28" s="114"/>
      <c r="CF28" s="114"/>
      <c r="CG28" s="114"/>
      <c r="CH28" s="114"/>
      <c r="CI28" s="114"/>
      <c r="CJ28" s="114"/>
      <c r="CK28" s="114"/>
      <c r="CL28" s="114"/>
      <c r="CM28" s="114"/>
      <c r="CN28" s="114"/>
      <c r="CO28" s="114"/>
      <c r="CP28" s="114"/>
      <c r="CQ28" s="114"/>
      <c r="CR28" s="114"/>
      <c r="CS28" s="114"/>
      <c r="CT28" s="114"/>
      <c r="CU28" s="114"/>
      <c r="CV28" s="114"/>
      <c r="CW28" s="114"/>
      <c r="CX28" s="114"/>
      <c r="CY28" s="114"/>
      <c r="CZ28" s="114"/>
      <c r="DA28" s="114"/>
      <c r="DB28" s="114"/>
      <c r="DC28" s="114"/>
      <c r="DD28" s="114"/>
      <c r="DE28" s="114"/>
      <c r="DF28" s="114"/>
      <c r="DG28" s="114"/>
      <c r="DH28" s="114"/>
      <c r="DI28" s="114"/>
      <c r="DJ28" s="114"/>
      <c r="DK28" s="114"/>
      <c r="DL28" s="114"/>
      <c r="DM28" s="114"/>
      <c r="DN28" s="114"/>
      <c r="DO28" s="114"/>
      <c r="DP28" s="114"/>
      <c r="DQ28" s="114"/>
      <c r="DR28" s="114"/>
      <c r="DS28" s="114"/>
      <c r="DT28" s="114"/>
      <c r="DU28" s="114"/>
      <c r="DV28" s="114"/>
      <c r="DW28" s="114"/>
      <c r="DX28" s="114"/>
      <c r="DY28" s="114"/>
      <c r="DZ28" s="114"/>
      <c r="EA28" s="114"/>
      <c r="EB28" s="114"/>
      <c r="EC28" s="114"/>
      <c r="ED28" s="114"/>
      <c r="EE28" s="114"/>
      <c r="EF28" s="114"/>
      <c r="EG28" s="114"/>
      <c r="EH28" s="114"/>
      <c r="EI28" s="114"/>
      <c r="EJ28" s="114"/>
      <c r="EK28" s="114"/>
      <c r="EL28" s="114"/>
      <c r="EM28" s="114"/>
      <c r="EN28" s="114"/>
      <c r="EO28" s="114"/>
      <c r="EP28" s="114"/>
      <c r="EQ28" s="114"/>
      <c r="ER28" s="114"/>
      <c r="ES28" s="114"/>
      <c r="ET28" s="114"/>
      <c r="EU28" s="114"/>
      <c r="EV28" s="114"/>
      <c r="EW28" s="114"/>
      <c r="EX28" s="114"/>
      <c r="EY28" s="114"/>
      <c r="EZ28" s="114"/>
      <c r="FA28" s="114"/>
      <c r="FB28" s="114"/>
      <c r="FC28" s="114"/>
      <c r="FD28" s="114"/>
      <c r="FE28" s="114"/>
      <c r="FF28" s="114"/>
      <c r="FG28" s="114"/>
      <c r="FH28" s="114"/>
      <c r="FI28" s="114"/>
      <c r="FJ28" s="114"/>
      <c r="FK28" s="114"/>
      <c r="FL28" s="114"/>
      <c r="FM28" s="114"/>
      <c r="FN28" s="114"/>
      <c r="FO28" s="114"/>
      <c r="FP28" s="114"/>
      <c r="FQ28" s="114"/>
      <c r="FR28" s="114"/>
      <c r="FS28" s="114"/>
      <c r="FT28" s="114"/>
      <c r="FU28" s="114"/>
      <c r="FV28" s="114"/>
      <c r="FW28" s="114"/>
      <c r="FX28" s="114"/>
      <c r="FY28" s="114"/>
      <c r="FZ28" s="114"/>
      <c r="GA28" s="114"/>
      <c r="GB28" s="114"/>
      <c r="GC28" s="114"/>
      <c r="GD28" s="114"/>
      <c r="GE28" s="114"/>
      <c r="GF28" s="114"/>
      <c r="GG28" s="114"/>
      <c r="GH28" s="114"/>
      <c r="GI28" s="114"/>
      <c r="GJ28" s="114"/>
      <c r="GK28" s="114"/>
      <c r="GL28" s="114"/>
      <c r="GM28" s="114"/>
      <c r="GN28" s="114"/>
      <c r="GO28" s="114"/>
      <c r="GP28" s="114"/>
      <c r="GQ28" s="114"/>
      <c r="GR28" s="114"/>
      <c r="GS28" s="114"/>
      <c r="GT28" s="114"/>
      <c r="GU28" s="114"/>
      <c r="GV28" s="114"/>
      <c r="GW28" s="114"/>
      <c r="GX28" s="114"/>
      <c r="GY28" s="114"/>
      <c r="GZ28" s="114"/>
      <c r="HA28" s="114"/>
      <c r="HB28" s="114"/>
      <c r="HC28" s="114"/>
      <c r="HD28" s="114"/>
      <c r="HE28" s="114"/>
      <c r="HF28" s="114"/>
      <c r="HG28" s="114"/>
      <c r="HH28" s="114"/>
      <c r="HI28" s="114"/>
      <c r="HJ28" s="114"/>
      <c r="HK28" s="114"/>
      <c r="HL28" s="114"/>
      <c r="HM28" s="114"/>
      <c r="HN28" s="114"/>
      <c r="HO28" s="114"/>
      <c r="HP28" s="114"/>
      <c r="HQ28" s="114"/>
      <c r="HR28" s="114"/>
      <c r="HS28" s="114"/>
      <c r="HT28" s="114"/>
      <c r="HU28" s="114"/>
      <c r="HV28" s="114"/>
      <c r="HW28" s="114"/>
      <c r="HX28" s="114"/>
      <c r="HY28" s="114"/>
      <c r="HZ28" s="114"/>
      <c r="IA28" s="114"/>
      <c r="IB28" s="114"/>
      <c r="IC28" s="114"/>
      <c r="ID28" s="114"/>
      <c r="IE28" s="114"/>
      <c r="IF28" s="114"/>
      <c r="IG28" s="114"/>
      <c r="IH28" s="114"/>
      <c r="II28" s="114"/>
      <c r="IJ28" s="114"/>
      <c r="IK28" s="114"/>
      <c r="IL28" s="114"/>
      <c r="IM28" s="114"/>
      <c r="IN28" s="114"/>
      <c r="IO28" s="114"/>
      <c r="IP28" s="114"/>
      <c r="IQ28" s="114"/>
      <c r="IR28" s="114"/>
      <c r="IS28" s="114"/>
      <c r="IT28" s="114"/>
      <c r="IU28" s="114"/>
      <c r="IV28" s="114"/>
      <c r="IW28" s="114"/>
      <c r="IX28" s="114"/>
      <c r="IY28" s="114"/>
      <c r="IZ28" s="114"/>
      <c r="JA28" s="114"/>
      <c r="JB28" s="114"/>
      <c r="JC28" s="114"/>
      <c r="JD28" s="114"/>
      <c r="JE28" s="114"/>
      <c r="JF28" s="114"/>
      <c r="JG28" s="114"/>
      <c r="JH28" s="114"/>
      <c r="JI28" s="114"/>
      <c r="JJ28" s="114"/>
      <c r="JK28" s="114"/>
      <c r="JL28" s="114"/>
      <c r="JM28" s="114"/>
      <c r="JN28" s="114"/>
      <c r="JO28" s="114"/>
      <c r="JP28" s="114"/>
      <c r="JQ28" s="114"/>
      <c r="JR28" s="114"/>
      <c r="JS28" s="114"/>
      <c r="JT28" s="114"/>
      <c r="JU28" s="114"/>
      <c r="JV28" s="114"/>
      <c r="JW28" s="114"/>
      <c r="JX28" s="114"/>
      <c r="JY28" s="114"/>
      <c r="JZ28" s="114"/>
      <c r="KA28" s="114"/>
      <c r="KB28" s="114"/>
      <c r="KC28" s="114"/>
      <c r="KD28" s="114"/>
      <c r="KE28" s="114"/>
      <c r="KF28" s="114"/>
      <c r="KG28" s="114"/>
      <c r="KH28" s="114"/>
      <c r="KI28" s="114"/>
      <c r="KJ28" s="114"/>
      <c r="KK28" s="114"/>
      <c r="KL28" s="114"/>
      <c r="KM28" s="114"/>
      <c r="KN28" s="114"/>
      <c r="KO28" s="114"/>
      <c r="KP28" s="114"/>
      <c r="KQ28" s="114"/>
      <c r="KR28" s="114"/>
      <c r="KS28" s="114"/>
      <c r="KT28" s="114"/>
      <c r="KU28" s="114"/>
      <c r="KV28" s="114"/>
      <c r="KW28" s="114"/>
      <c r="KX28" s="114"/>
      <c r="KY28" s="114"/>
      <c r="KZ28" s="114"/>
      <c r="LA28" s="114"/>
      <c r="LB28" s="114"/>
      <c r="LC28" s="114"/>
      <c r="LD28" s="114"/>
      <c r="LE28" s="114"/>
      <c r="LF28" s="114"/>
      <c r="LG28" s="114"/>
      <c r="LH28" s="114"/>
      <c r="LI28" s="114"/>
      <c r="LJ28" s="114"/>
      <c r="LK28" s="114"/>
      <c r="LL28" s="114"/>
      <c r="LM28" s="114"/>
      <c r="LN28" s="114"/>
      <c r="LO28" s="114"/>
      <c r="LP28" s="114"/>
      <c r="LQ28" s="114"/>
      <c r="LR28" s="114"/>
      <c r="LS28" s="114"/>
      <c r="LT28" s="114"/>
      <c r="LU28" s="114"/>
      <c r="LV28" s="114"/>
      <c r="LW28" s="114"/>
      <c r="LX28" s="114"/>
      <c r="LY28" s="114"/>
      <c r="LZ28" s="114"/>
      <c r="MA28" s="114"/>
      <c r="MB28" s="114"/>
      <c r="MC28" s="114"/>
      <c r="MD28" s="114"/>
      <c r="ME28" s="114"/>
      <c r="MF28" s="114"/>
      <c r="MG28" s="114"/>
      <c r="MH28" s="114"/>
      <c r="MI28" s="114"/>
      <c r="MJ28" s="114"/>
      <c r="MK28" s="114"/>
      <c r="ML28" s="114"/>
      <c r="MM28" s="114"/>
      <c r="MN28" s="114"/>
      <c r="MO28" s="114"/>
      <c r="MP28" s="114"/>
      <c r="MQ28" s="114"/>
      <c r="MR28" s="114"/>
      <c r="MS28" s="114"/>
      <c r="MT28" s="114"/>
      <c r="MU28" s="114"/>
      <c r="MV28" s="114"/>
      <c r="MW28" s="114"/>
      <c r="MX28" s="114"/>
      <c r="MY28" s="114"/>
      <c r="MZ28" s="114"/>
      <c r="NA28" s="114"/>
      <c r="NB28" s="114"/>
      <c r="NC28" s="114"/>
      <c r="ND28" s="114"/>
      <c r="NE28" s="114"/>
      <c r="NF28" s="114"/>
      <c r="NG28" s="114"/>
      <c r="NH28" s="114"/>
      <c r="NI28" s="114"/>
      <c r="NJ28" s="114"/>
      <c r="NK28" s="114"/>
      <c r="NL28" s="114"/>
      <c r="NM28" s="114"/>
      <c r="NN28" s="114"/>
      <c r="NO28" s="114"/>
      <c r="NP28" s="114"/>
      <c r="NQ28" s="114"/>
      <c r="NR28" s="114"/>
      <c r="NS28" s="114"/>
      <c r="NT28" s="114"/>
      <c r="NU28" s="114"/>
      <c r="NV28" s="114"/>
      <c r="NW28" s="114"/>
      <c r="NX28" s="114"/>
      <c r="NY28" s="114"/>
      <c r="NZ28" s="114"/>
      <c r="OA28" s="114"/>
      <c r="OB28" s="114"/>
      <c r="OC28" s="114"/>
      <c r="OD28" s="114"/>
      <c r="OE28" s="114"/>
      <c r="OF28" s="114"/>
      <c r="OG28" s="114"/>
      <c r="OH28" s="114"/>
      <c r="OI28" s="114"/>
      <c r="OJ28" s="114"/>
      <c r="OK28" s="114"/>
      <c r="OL28" s="114"/>
      <c r="OM28" s="114"/>
      <c r="ON28" s="114"/>
      <c r="OO28" s="114"/>
      <c r="OP28" s="114"/>
      <c r="OQ28" s="114"/>
      <c r="OR28" s="114"/>
      <c r="OS28" s="114"/>
      <c r="OT28" s="114"/>
      <c r="OU28" s="114"/>
      <c r="OV28" s="114"/>
      <c r="OW28" s="114"/>
      <c r="OX28" s="114"/>
      <c r="OY28" s="114"/>
      <c r="OZ28" s="114"/>
      <c r="PA28" s="114"/>
      <c r="PB28" s="114"/>
      <c r="PC28" s="114"/>
      <c r="PD28" s="114"/>
      <c r="PE28" s="114"/>
      <c r="PF28" s="114"/>
      <c r="PG28" s="114"/>
      <c r="PH28" s="114"/>
      <c r="PI28" s="114"/>
      <c r="PJ28" s="114"/>
      <c r="PK28" s="114"/>
      <c r="PL28" s="114"/>
      <c r="PM28" s="114"/>
      <c r="PN28" s="114"/>
      <c r="PO28" s="114"/>
      <c r="PP28" s="114"/>
      <c r="PQ28" s="114"/>
      <c r="PR28" s="114"/>
      <c r="PS28" s="114"/>
      <c r="PT28" s="114"/>
      <c r="PU28" s="114"/>
      <c r="PV28" s="114"/>
      <c r="PW28" s="114"/>
      <c r="PX28" s="114"/>
      <c r="PY28" s="114"/>
      <c r="PZ28" s="114"/>
      <c r="QA28" s="114"/>
      <c r="QB28" s="114"/>
      <c r="QC28" s="114"/>
      <c r="QD28" s="114"/>
      <c r="QE28" s="114"/>
      <c r="QF28" s="114"/>
      <c r="QG28" s="114"/>
      <c r="QH28" s="114"/>
      <c r="QI28" s="114"/>
      <c r="QJ28" s="114"/>
      <c r="QK28" s="114"/>
      <c r="QL28" s="114"/>
      <c r="QM28" s="114"/>
      <c r="QN28" s="114"/>
      <c r="QO28" s="114"/>
      <c r="QP28" s="114"/>
      <c r="QQ28" s="114"/>
      <c r="QR28" s="114"/>
      <c r="QS28" s="114"/>
      <c r="QT28" s="114"/>
      <c r="QU28" s="114"/>
      <c r="QV28" s="114"/>
      <c r="QW28" s="114"/>
      <c r="QX28" s="114"/>
      <c r="QY28" s="114"/>
      <c r="QZ28" s="114"/>
      <c r="RA28" s="114"/>
      <c r="RB28" s="114"/>
      <c r="RC28" s="114"/>
      <c r="RD28" s="114"/>
      <c r="RE28" s="114"/>
      <c r="RF28" s="114"/>
      <c r="RG28" s="114"/>
      <c r="RH28" s="114"/>
      <c r="RI28" s="114"/>
      <c r="RJ28" s="114"/>
      <c r="RK28" s="114"/>
      <c r="RL28" s="114"/>
      <c r="RM28" s="114"/>
      <c r="RN28" s="114"/>
      <c r="RO28" s="114"/>
      <c r="RP28" s="114"/>
      <c r="RQ28" s="114"/>
      <c r="RR28" s="114"/>
      <c r="RS28" s="114"/>
      <c r="RT28" s="114"/>
      <c r="RU28" s="114"/>
      <c r="RV28" s="114"/>
      <c r="RW28" s="114"/>
      <c r="RX28" s="114"/>
      <c r="RY28" s="114"/>
      <c r="RZ28" s="114"/>
      <c r="SA28" s="114"/>
      <c r="SB28" s="114"/>
      <c r="SC28" s="114"/>
      <c r="SD28" s="114"/>
      <c r="SE28" s="114"/>
      <c r="SF28" s="114"/>
      <c r="SG28" s="114"/>
      <c r="SH28" s="114"/>
      <c r="SI28" s="114"/>
      <c r="SJ28" s="114"/>
      <c r="SK28" s="114"/>
      <c r="SL28" s="114"/>
      <c r="SM28" s="114"/>
      <c r="SN28" s="114"/>
      <c r="SO28" s="114"/>
      <c r="SP28" s="114"/>
      <c r="SQ28" s="114"/>
      <c r="SR28" s="114"/>
      <c r="SS28" s="114"/>
      <c r="ST28" s="114"/>
      <c r="SU28" s="114"/>
      <c r="SV28" s="114"/>
      <c r="SW28" s="114"/>
      <c r="SX28" s="114"/>
      <c r="SY28" s="114"/>
      <c r="SZ28" s="114"/>
      <c r="TA28" s="114"/>
      <c r="TB28" s="114"/>
      <c r="TC28" s="114"/>
      <c r="TD28" s="114"/>
      <c r="TE28" s="114"/>
      <c r="TF28" s="114"/>
      <c r="TG28" s="114"/>
      <c r="TH28" s="114"/>
      <c r="TI28" s="114"/>
      <c r="TJ28" s="114"/>
      <c r="TK28" s="114"/>
      <c r="TL28" s="114"/>
      <c r="TM28" s="114"/>
      <c r="TN28" s="114"/>
      <c r="TO28" s="114"/>
      <c r="TP28" s="114"/>
      <c r="TQ28" s="114"/>
      <c r="TR28" s="114"/>
      <c r="TS28" s="114"/>
      <c r="TT28" s="114"/>
      <c r="TU28" s="114"/>
      <c r="TV28" s="114"/>
      <c r="TW28" s="114"/>
      <c r="TX28" s="114"/>
      <c r="TY28" s="114"/>
      <c r="TZ28" s="114"/>
      <c r="UA28" s="114"/>
      <c r="UB28" s="114"/>
      <c r="UC28" s="114"/>
      <c r="UD28" s="114"/>
      <c r="UE28" s="114"/>
      <c r="UF28" s="114"/>
      <c r="UG28" s="114"/>
      <c r="UH28" s="114"/>
      <c r="UI28" s="114"/>
      <c r="UJ28" s="114"/>
      <c r="UK28" s="114"/>
      <c r="UL28" s="114"/>
      <c r="UM28" s="114"/>
      <c r="UN28" s="114"/>
      <c r="UO28" s="114"/>
      <c r="UP28" s="114"/>
      <c r="UQ28" s="114"/>
      <c r="UR28" s="114"/>
      <c r="US28" s="114"/>
      <c r="UT28" s="114"/>
      <c r="UU28" s="114"/>
      <c r="UV28" s="114"/>
      <c r="UW28" s="114"/>
      <c r="UX28" s="114"/>
      <c r="UY28" s="114"/>
      <c r="UZ28" s="114"/>
      <c r="VA28" s="114"/>
      <c r="VB28" s="114"/>
      <c r="VC28" s="114"/>
      <c r="VD28" s="114"/>
      <c r="VE28" s="114"/>
      <c r="VF28" s="114"/>
      <c r="VG28" s="114"/>
      <c r="VH28" s="114"/>
      <c r="VI28" s="114"/>
      <c r="VJ28" s="114"/>
      <c r="VK28" s="114"/>
      <c r="VL28" s="114"/>
      <c r="VM28" s="114"/>
      <c r="VN28" s="114"/>
      <c r="VO28" s="114"/>
      <c r="VP28" s="114"/>
      <c r="VQ28" s="114"/>
      <c r="VR28" s="114"/>
      <c r="VS28" s="114"/>
      <c r="VT28" s="114"/>
      <c r="VU28" s="114"/>
      <c r="VV28" s="114"/>
      <c r="VW28" s="114"/>
      <c r="VX28" s="114"/>
      <c r="VY28" s="114"/>
      <c r="VZ28" s="114"/>
      <c r="WA28" s="114"/>
      <c r="WB28" s="114"/>
      <c r="WC28" s="114"/>
      <c r="WD28" s="114"/>
      <c r="WE28" s="114"/>
      <c r="WF28" s="114"/>
      <c r="WG28" s="114"/>
      <c r="WH28" s="114"/>
      <c r="WI28" s="114"/>
      <c r="WJ28" s="114"/>
      <c r="WK28" s="114"/>
      <c r="WL28" s="114"/>
      <c r="WM28" s="114"/>
      <c r="WN28" s="114"/>
      <c r="WO28" s="114"/>
      <c r="WP28" s="114"/>
      <c r="WQ28" s="114"/>
      <c r="WR28" s="114"/>
      <c r="WS28" s="114"/>
      <c r="WT28" s="114"/>
      <c r="WU28" s="114"/>
      <c r="WV28" s="114"/>
      <c r="WW28" s="114"/>
      <c r="WX28" s="114"/>
      <c r="WY28" s="114"/>
      <c r="WZ28" s="114"/>
      <c r="XA28" s="114"/>
      <c r="XB28" s="114"/>
      <c r="XC28" s="114"/>
      <c r="XD28" s="114"/>
      <c r="XE28" s="114"/>
      <c r="XF28" s="114"/>
      <c r="XG28" s="114"/>
      <c r="XH28" s="114"/>
      <c r="XI28" s="114"/>
      <c r="XJ28" s="114"/>
      <c r="XK28" s="114"/>
      <c r="XL28" s="114"/>
      <c r="XM28" s="114"/>
      <c r="XN28" s="114"/>
      <c r="XO28" s="114"/>
      <c r="XP28" s="114"/>
      <c r="XQ28" s="114"/>
      <c r="XR28" s="114"/>
      <c r="XS28" s="114"/>
      <c r="XT28" s="114"/>
      <c r="XU28" s="114"/>
      <c r="XV28" s="114"/>
      <c r="XW28" s="114"/>
      <c r="XX28" s="114"/>
      <c r="XY28" s="114"/>
      <c r="XZ28" s="114"/>
      <c r="YA28" s="114"/>
      <c r="YB28" s="114"/>
      <c r="YC28" s="114"/>
      <c r="YD28" s="114"/>
      <c r="YE28" s="114"/>
      <c r="YF28" s="114"/>
      <c r="YG28" s="114"/>
      <c r="YH28" s="114"/>
      <c r="YI28" s="114"/>
      <c r="YJ28" s="114"/>
      <c r="YK28" s="114"/>
      <c r="YL28" s="114"/>
      <c r="YM28" s="114"/>
      <c r="YN28" s="114"/>
      <c r="YO28" s="114"/>
      <c r="YP28" s="114"/>
      <c r="YQ28" s="114"/>
      <c r="YR28" s="114"/>
      <c r="YS28" s="114"/>
      <c r="YT28" s="114"/>
      <c r="YU28" s="114"/>
      <c r="YV28" s="114"/>
      <c r="YW28" s="114"/>
      <c r="YX28" s="114"/>
      <c r="YY28" s="114"/>
      <c r="YZ28" s="114"/>
      <c r="ZA28" s="114"/>
      <c r="ZB28" s="114"/>
      <c r="ZC28" s="114"/>
      <c r="ZD28" s="114"/>
      <c r="ZE28" s="114"/>
      <c r="ZF28" s="114"/>
      <c r="ZG28" s="114"/>
      <c r="ZH28" s="114"/>
      <c r="ZI28" s="114"/>
      <c r="ZJ28" s="114"/>
      <c r="ZK28" s="114"/>
      <c r="ZL28" s="114"/>
      <c r="ZM28" s="114"/>
      <c r="ZN28" s="114"/>
      <c r="ZO28" s="114"/>
      <c r="ZP28" s="114"/>
      <c r="ZQ28" s="114"/>
      <c r="ZR28" s="114"/>
      <c r="ZS28" s="114"/>
      <c r="ZT28" s="114"/>
      <c r="ZU28" s="114"/>
      <c r="ZV28" s="114"/>
      <c r="ZW28" s="114"/>
      <c r="ZX28" s="114"/>
      <c r="ZY28" s="114"/>
      <c r="ZZ28" s="114"/>
      <c r="AAA28" s="114"/>
      <c r="AAB28" s="114"/>
      <c r="AAC28" s="114"/>
      <c r="AAD28" s="114"/>
      <c r="AAE28" s="114"/>
      <c r="AAF28" s="114"/>
      <c r="AAG28" s="114"/>
      <c r="AAH28" s="114"/>
      <c r="AAI28" s="114"/>
      <c r="AAJ28" s="114"/>
      <c r="AAK28" s="114"/>
      <c r="AAL28" s="114"/>
      <c r="AAM28" s="114"/>
      <c r="AAN28" s="114"/>
      <c r="AAO28" s="114"/>
      <c r="AAP28" s="114"/>
      <c r="AAQ28" s="114"/>
      <c r="AAR28" s="114"/>
      <c r="AAS28" s="114"/>
      <c r="AAT28" s="114"/>
      <c r="AAU28" s="114"/>
      <c r="AAV28" s="114"/>
      <c r="AAW28" s="114"/>
      <c r="AAX28" s="114"/>
      <c r="AAY28" s="114"/>
      <c r="AAZ28" s="114"/>
      <c r="ABA28" s="114"/>
      <c r="ABB28" s="114"/>
      <c r="ABC28" s="114"/>
      <c r="ABD28" s="114"/>
      <c r="ABE28" s="114"/>
      <c r="ABF28" s="114"/>
      <c r="ABG28" s="114"/>
      <c r="ABH28" s="114"/>
      <c r="ABI28" s="114"/>
      <c r="ABJ28" s="114"/>
      <c r="ABK28" s="114"/>
      <c r="ABL28" s="114"/>
      <c r="ABM28" s="114"/>
      <c r="ABN28" s="114"/>
      <c r="ABO28" s="114"/>
      <c r="ABP28" s="114"/>
      <c r="ABQ28" s="114"/>
      <c r="ABR28" s="114"/>
      <c r="ABS28" s="114"/>
      <c r="ABT28" s="114"/>
      <c r="ABU28" s="114"/>
      <c r="ABV28" s="114"/>
      <c r="ABW28" s="114"/>
      <c r="ABX28" s="114"/>
      <c r="ABY28" s="114"/>
      <c r="ABZ28" s="114"/>
      <c r="ACA28" s="114"/>
      <c r="ACB28" s="114"/>
      <c r="ACC28" s="114"/>
      <c r="ACD28" s="114"/>
      <c r="ACE28" s="114"/>
      <c r="ACF28" s="114"/>
      <c r="ACG28" s="114"/>
      <c r="ACH28" s="114"/>
      <c r="ACI28" s="114"/>
      <c r="ACJ28" s="114"/>
      <c r="ACK28" s="114"/>
      <c r="ACL28" s="114"/>
      <c r="ACM28" s="114"/>
      <c r="ACN28" s="114"/>
      <c r="ACO28" s="114"/>
      <c r="ACP28" s="114"/>
      <c r="ACQ28" s="114"/>
      <c r="ACR28" s="114"/>
      <c r="ACS28" s="114"/>
      <c r="ACT28" s="114"/>
      <c r="ACU28" s="114"/>
      <c r="ACV28" s="114"/>
      <c r="ACW28" s="114"/>
      <c r="ACX28" s="114"/>
      <c r="ACY28" s="114"/>
      <c r="ACZ28" s="114"/>
      <c r="ADA28" s="114"/>
      <c r="ADB28" s="114"/>
      <c r="ADC28" s="114"/>
      <c r="ADD28" s="114"/>
      <c r="ADE28" s="114"/>
      <c r="ADF28" s="114"/>
      <c r="ADG28" s="114"/>
      <c r="ADH28" s="114"/>
      <c r="ADI28" s="114"/>
      <c r="ADJ28" s="114"/>
      <c r="ADK28" s="114"/>
      <c r="ADL28" s="114"/>
      <c r="ADM28" s="114"/>
      <c r="ADN28" s="114"/>
      <c r="ADO28" s="114"/>
      <c r="ADP28" s="114"/>
      <c r="ADQ28" s="114"/>
      <c r="ADR28" s="114"/>
      <c r="ADS28" s="114"/>
      <c r="ADT28" s="114"/>
      <c r="ADU28" s="114"/>
      <c r="ADV28" s="114"/>
      <c r="ADW28" s="114"/>
      <c r="ADX28" s="114"/>
      <c r="ADY28" s="114"/>
      <c r="ADZ28" s="114"/>
      <c r="AEA28" s="114"/>
      <c r="AEB28" s="114"/>
      <c r="AEC28" s="114"/>
      <c r="AED28" s="114"/>
      <c r="AEE28" s="114"/>
      <c r="AEF28" s="114"/>
      <c r="AEG28" s="114"/>
      <c r="AEH28" s="114"/>
      <c r="AEI28" s="114"/>
      <c r="AEJ28" s="114"/>
      <c r="AEK28" s="114"/>
      <c r="AEL28" s="114"/>
      <c r="AEM28" s="114"/>
      <c r="AEN28" s="114"/>
      <c r="AEO28" s="114"/>
      <c r="AEP28" s="114"/>
      <c r="AEQ28" s="114"/>
      <c r="AER28" s="114"/>
      <c r="AES28" s="114"/>
      <c r="AET28" s="114"/>
      <c r="AEU28" s="114"/>
      <c r="AEV28" s="114"/>
      <c r="AEW28" s="114"/>
      <c r="AEX28" s="114"/>
      <c r="AEY28" s="114"/>
      <c r="AEZ28" s="114"/>
      <c r="AFA28" s="114"/>
      <c r="AFB28" s="114"/>
      <c r="AFC28" s="114"/>
      <c r="AFD28" s="114"/>
      <c r="AFE28" s="114"/>
      <c r="AFF28" s="114"/>
      <c r="AFG28" s="114"/>
      <c r="AFH28" s="114"/>
      <c r="AFI28" s="114"/>
      <c r="AFJ28" s="114"/>
      <c r="AFK28" s="114"/>
      <c r="AFL28" s="114"/>
      <c r="AFM28" s="114"/>
      <c r="AFN28" s="114"/>
      <c r="AFO28" s="114"/>
      <c r="AFP28" s="114"/>
      <c r="AFQ28" s="114"/>
      <c r="AFR28" s="114"/>
      <c r="AFS28" s="114"/>
      <c r="AFT28" s="114"/>
      <c r="AFU28" s="114"/>
      <c r="AFV28" s="114"/>
      <c r="AFW28" s="114"/>
      <c r="AFX28" s="114"/>
      <c r="AFY28" s="114"/>
      <c r="AFZ28" s="114"/>
      <c r="AGA28" s="114"/>
      <c r="AGB28" s="114"/>
      <c r="AGC28" s="114"/>
      <c r="AGD28" s="114"/>
      <c r="AGE28" s="114"/>
      <c r="AGF28" s="114"/>
      <c r="AGG28" s="114"/>
      <c r="AGH28" s="114"/>
      <c r="AGI28" s="114"/>
      <c r="AGJ28" s="114"/>
      <c r="AGK28" s="114"/>
      <c r="AGL28" s="114"/>
      <c r="AGM28" s="114"/>
      <c r="AGN28" s="114"/>
      <c r="AGO28" s="114"/>
      <c r="AGP28" s="114"/>
      <c r="AGQ28" s="114"/>
      <c r="AGR28" s="114"/>
      <c r="AGS28" s="114"/>
      <c r="AGT28" s="114"/>
      <c r="AGU28" s="114"/>
      <c r="AGV28" s="114"/>
      <c r="AGW28" s="114"/>
      <c r="AGX28" s="114"/>
      <c r="AGY28" s="114"/>
      <c r="AGZ28" s="114"/>
      <c r="AHA28" s="114"/>
      <c r="AHB28" s="114"/>
      <c r="AHC28" s="114"/>
      <c r="AHD28" s="114"/>
      <c r="AHE28" s="114"/>
      <c r="AHF28" s="114"/>
      <c r="AHG28" s="114"/>
      <c r="AHH28" s="114"/>
      <c r="AHI28" s="114"/>
      <c r="AHJ28" s="114"/>
      <c r="AHK28" s="114"/>
      <c r="AHL28" s="114"/>
      <c r="AHM28" s="114"/>
      <c r="AHN28" s="114"/>
      <c r="AHO28" s="114"/>
      <c r="AHP28" s="114"/>
      <c r="AHQ28" s="114"/>
      <c r="AHR28" s="114"/>
      <c r="AHS28" s="114"/>
      <c r="AHT28" s="114"/>
      <c r="AHU28" s="114"/>
      <c r="AHV28" s="114"/>
      <c r="AHW28" s="114"/>
      <c r="AHX28" s="114"/>
      <c r="AHY28" s="114"/>
      <c r="AHZ28" s="114"/>
      <c r="AIA28" s="114"/>
      <c r="AIB28" s="114"/>
      <c r="AIC28" s="114"/>
      <c r="AID28" s="114"/>
      <c r="AIE28" s="114"/>
      <c r="AIF28" s="114"/>
      <c r="AIG28" s="114"/>
      <c r="AIH28" s="114"/>
      <c r="AII28" s="114"/>
      <c r="AIJ28" s="114"/>
      <c r="AIK28" s="114"/>
      <c r="AIL28" s="114"/>
      <c r="AIM28" s="114"/>
      <c r="AIN28" s="114"/>
      <c r="AIO28" s="114"/>
      <c r="AIP28" s="114"/>
      <c r="AIQ28" s="114"/>
      <c r="AIR28" s="114"/>
      <c r="AIS28" s="114"/>
      <c r="AIT28" s="114"/>
      <c r="AIU28" s="114"/>
      <c r="AIV28" s="114"/>
      <c r="AIW28" s="114"/>
      <c r="AIX28" s="114"/>
      <c r="AIY28" s="114"/>
      <c r="AIZ28" s="114"/>
      <c r="AJA28" s="114"/>
      <c r="AJB28" s="114"/>
      <c r="AJC28" s="114"/>
      <c r="AJD28" s="114"/>
      <c r="AJE28" s="114"/>
      <c r="AJF28" s="114"/>
      <c r="AJG28" s="114"/>
      <c r="AJH28" s="114"/>
      <c r="AJI28" s="114"/>
      <c r="AJJ28" s="114"/>
      <c r="AJK28" s="114"/>
      <c r="AJL28" s="114"/>
      <c r="AJM28" s="114"/>
      <c r="AJN28" s="114"/>
      <c r="AJO28" s="114"/>
      <c r="AJP28" s="114"/>
      <c r="AJQ28" s="114"/>
      <c r="AJR28" s="114"/>
      <c r="AJS28" s="114"/>
      <c r="AJT28" s="114"/>
      <c r="AJU28" s="114"/>
      <c r="AJV28" s="114"/>
      <c r="AJW28" s="114"/>
      <c r="AJX28" s="114"/>
      <c r="AJY28" s="114"/>
      <c r="AJZ28" s="114"/>
      <c r="AKA28" s="114"/>
      <c r="AKB28" s="114"/>
      <c r="AKC28" s="114"/>
      <c r="AKD28" s="114"/>
      <c r="AKE28" s="114"/>
      <c r="AKF28" s="114"/>
      <c r="AKG28" s="114"/>
      <c r="AKH28" s="114"/>
      <c r="AKI28" s="114"/>
      <c r="AKJ28" s="114"/>
      <c r="AKK28" s="114"/>
      <c r="AKL28" s="114"/>
      <c r="AKM28" s="114"/>
      <c r="AKN28" s="114"/>
      <c r="AKO28" s="114"/>
      <c r="AKP28" s="114"/>
      <c r="AKQ28" s="114"/>
      <c r="AKR28" s="114"/>
      <c r="AKS28" s="114"/>
      <c r="AKT28" s="114"/>
      <c r="AKU28" s="114"/>
      <c r="AKV28" s="114"/>
      <c r="AKW28" s="114"/>
      <c r="AKX28" s="114"/>
      <c r="AKY28" s="114"/>
      <c r="AKZ28" s="114"/>
      <c r="ALA28" s="114"/>
      <c r="ALB28" s="114"/>
      <c r="ALC28" s="114"/>
      <c r="ALD28" s="114"/>
      <c r="ALE28" s="114"/>
      <c r="ALF28" s="114"/>
      <c r="ALG28" s="114"/>
      <c r="ALH28" s="114"/>
      <c r="ALI28" s="114"/>
      <c r="ALJ28" s="114"/>
      <c r="ALK28" s="114"/>
      <c r="ALL28" s="114"/>
      <c r="ALM28" s="114"/>
      <c r="ALN28" s="114"/>
      <c r="ALO28" s="114"/>
      <c r="ALP28" s="114"/>
      <c r="ALQ28" s="114"/>
      <c r="ALR28" s="114"/>
      <c r="ALS28" s="114"/>
      <c r="ALT28" s="114"/>
      <c r="ALU28" s="114"/>
      <c r="ALV28" s="114"/>
      <c r="ALW28" s="114"/>
      <c r="ALX28" s="114"/>
      <c r="ALY28" s="114"/>
      <c r="ALZ28" s="114"/>
      <c r="AMA28" s="114"/>
      <c r="AMB28" s="114"/>
      <c r="AMC28" s="114"/>
      <c r="AMD28" s="114"/>
      <c r="AME28" s="114"/>
      <c r="AMF28" s="114"/>
      <c r="AMG28" s="114"/>
      <c r="AMH28" s="114"/>
      <c r="AMI28" s="114"/>
      <c r="AMJ28" s="114"/>
    </row>
    <row r="29" spans="1:1024" ht="13" x14ac:dyDescent="0.3">
      <c r="A29" s="64" t="s">
        <v>52</v>
      </c>
      <c r="B29" s="65"/>
      <c r="C29" s="65"/>
      <c r="D29" s="66"/>
      <c r="E29" s="67">
        <f t="shared" ref="E29:J29" si="4">SUM(E26:E28)</f>
        <v>100000</v>
      </c>
      <c r="F29" s="67">
        <f t="shared" si="4"/>
        <v>13920</v>
      </c>
      <c r="G29" s="67">
        <f t="shared" si="4"/>
        <v>0</v>
      </c>
      <c r="H29" s="67">
        <f t="shared" si="4"/>
        <v>0</v>
      </c>
      <c r="I29" s="67">
        <f t="shared" si="4"/>
        <v>0</v>
      </c>
      <c r="J29" s="67">
        <f t="shared" si="4"/>
        <v>113920</v>
      </c>
    </row>
    <row r="30" spans="1:1024" s="1" customFormat="1" x14ac:dyDescent="0.25"/>
    <row r="31" spans="1:1024" ht="13" x14ac:dyDescent="0.3">
      <c r="A31" s="33" t="s">
        <v>53</v>
      </c>
      <c r="B31" s="60" t="s">
        <v>54</v>
      </c>
      <c r="C31" s="60" t="s">
        <v>55</v>
      </c>
      <c r="D31" s="36" t="s">
        <v>56</v>
      </c>
      <c r="E31" s="68"/>
      <c r="F31" s="68"/>
      <c r="G31" s="68"/>
      <c r="H31" s="68"/>
      <c r="I31" s="68"/>
      <c r="J31" s="61"/>
    </row>
    <row r="32" spans="1:1024" x14ac:dyDescent="0.25">
      <c r="A32" s="24" t="s">
        <v>57</v>
      </c>
      <c r="B32" s="69">
        <v>0</v>
      </c>
      <c r="C32" s="70" t="s">
        <v>58</v>
      </c>
      <c r="D32" s="27">
        <v>0</v>
      </c>
      <c r="E32" s="63">
        <v>0</v>
      </c>
      <c r="F32" s="63">
        <f t="shared" ref="F32:H33" si="5">1.02*E32</f>
        <v>0</v>
      </c>
      <c r="G32" s="63">
        <f t="shared" si="5"/>
        <v>0</v>
      </c>
      <c r="H32" s="63">
        <f t="shared" si="5"/>
        <v>0</v>
      </c>
      <c r="I32" s="63">
        <f>B32*D32</f>
        <v>0</v>
      </c>
      <c r="J32" s="32">
        <f t="shared" ref="J32:J37" si="6">SUM(E32:I32)</f>
        <v>0</v>
      </c>
    </row>
    <row r="33" spans="1:1024" x14ac:dyDescent="0.25">
      <c r="A33" s="24" t="s">
        <v>59</v>
      </c>
      <c r="B33" s="69">
        <v>0</v>
      </c>
      <c r="C33" s="70" t="s">
        <v>58</v>
      </c>
      <c r="D33" s="27">
        <v>0</v>
      </c>
      <c r="E33" s="63">
        <v>0</v>
      </c>
      <c r="F33" s="63">
        <f t="shared" si="5"/>
        <v>0</v>
      </c>
      <c r="G33" s="63">
        <f t="shared" si="5"/>
        <v>0</v>
      </c>
      <c r="H33" s="63">
        <f t="shared" si="5"/>
        <v>0</v>
      </c>
      <c r="I33" s="63">
        <f>B33*D33</f>
        <v>0</v>
      </c>
      <c r="J33" s="32">
        <f t="shared" si="6"/>
        <v>0</v>
      </c>
    </row>
    <row r="34" spans="1:1024" x14ac:dyDescent="0.25">
      <c r="A34" s="24" t="s">
        <v>60</v>
      </c>
      <c r="B34" s="69">
        <f>250</f>
        <v>250</v>
      </c>
      <c r="C34" s="70" t="s">
        <v>61</v>
      </c>
      <c r="D34" s="27">
        <v>5</v>
      </c>
      <c r="E34" s="63">
        <v>0</v>
      </c>
      <c r="F34" s="63">
        <f>B34*C34*D34</f>
        <v>1250</v>
      </c>
      <c r="G34" s="63">
        <f t="shared" ref="G34:I35" si="7">1.02*F34</f>
        <v>1275</v>
      </c>
      <c r="H34" s="63">
        <f t="shared" si="7"/>
        <v>1300.5</v>
      </c>
      <c r="I34" s="63">
        <f t="shared" si="7"/>
        <v>1326.51</v>
      </c>
      <c r="J34" s="32">
        <f t="shared" si="6"/>
        <v>5152.01</v>
      </c>
    </row>
    <row r="35" spans="1:1024" x14ac:dyDescent="0.25">
      <c r="A35" s="24" t="s">
        <v>62</v>
      </c>
      <c r="B35" s="69">
        <v>400</v>
      </c>
      <c r="C35" s="70" t="s">
        <v>61</v>
      </c>
      <c r="D35" s="27">
        <v>1</v>
      </c>
      <c r="E35" s="63">
        <v>0</v>
      </c>
      <c r="F35" s="63">
        <f>B35*C35*D35</f>
        <v>400</v>
      </c>
      <c r="G35" s="63">
        <f t="shared" si="7"/>
        <v>408</v>
      </c>
      <c r="H35" s="63">
        <f t="shared" si="7"/>
        <v>416.16</v>
      </c>
      <c r="I35" s="63">
        <f t="shared" si="7"/>
        <v>424.48320000000001</v>
      </c>
      <c r="J35" s="32">
        <f t="shared" si="6"/>
        <v>1648.6432</v>
      </c>
    </row>
    <row r="36" spans="1:1024" x14ac:dyDescent="0.25">
      <c r="A36" s="24" t="s">
        <v>63</v>
      </c>
      <c r="B36" s="69">
        <v>50</v>
      </c>
      <c r="C36" s="70" t="s">
        <v>61</v>
      </c>
      <c r="D36" s="27">
        <v>5</v>
      </c>
      <c r="E36" s="63">
        <f>0</f>
        <v>0</v>
      </c>
      <c r="F36" s="63">
        <f>B36*C36*D36</f>
        <v>250</v>
      </c>
      <c r="G36" s="63">
        <f>F36*1.02</f>
        <v>255</v>
      </c>
      <c r="H36" s="63">
        <f>G36*1.02</f>
        <v>260.10000000000002</v>
      </c>
      <c r="I36" s="63">
        <f>H36*1.02</f>
        <v>265.30200000000002</v>
      </c>
      <c r="J36" s="32">
        <f t="shared" si="6"/>
        <v>1030.402</v>
      </c>
    </row>
    <row r="37" spans="1:1024" x14ac:dyDescent="0.25">
      <c r="A37" s="71" t="s">
        <v>64</v>
      </c>
      <c r="B37" s="72">
        <v>500</v>
      </c>
      <c r="C37" s="70" t="s">
        <v>61</v>
      </c>
      <c r="D37" s="73">
        <v>1</v>
      </c>
      <c r="E37" s="63">
        <f>0</f>
        <v>0</v>
      </c>
      <c r="F37" s="63">
        <f>B37*C37*D37</f>
        <v>500</v>
      </c>
      <c r="G37" s="63">
        <f>F37*1.02</f>
        <v>510</v>
      </c>
      <c r="H37" s="63">
        <f>G37*1.02</f>
        <v>520.20000000000005</v>
      </c>
      <c r="I37" s="63">
        <f>B37*D37</f>
        <v>500</v>
      </c>
      <c r="J37" s="32">
        <f t="shared" si="6"/>
        <v>2030.2</v>
      </c>
      <c r="L37" s="51"/>
    </row>
    <row r="38" spans="1:1024" s="7" customFormat="1" ht="13" x14ac:dyDescent="0.3">
      <c r="A38" s="64" t="s">
        <v>65</v>
      </c>
      <c r="B38" s="65"/>
      <c r="C38" s="74"/>
      <c r="D38" s="75"/>
      <c r="E38" s="44">
        <f t="shared" ref="E38:J38" si="8">SUM(E32:E37)</f>
        <v>0</v>
      </c>
      <c r="F38" s="44">
        <f t="shared" si="8"/>
        <v>2400</v>
      </c>
      <c r="G38" s="44">
        <f t="shared" si="8"/>
        <v>2448</v>
      </c>
      <c r="H38" s="44">
        <f t="shared" si="8"/>
        <v>2496.96</v>
      </c>
      <c r="I38" s="44">
        <f t="shared" si="8"/>
        <v>2516.2952</v>
      </c>
      <c r="J38" s="44">
        <f t="shared" si="8"/>
        <v>9861.2552000000014</v>
      </c>
    </row>
    <row r="39" spans="1:1024" x14ac:dyDescent="0.25">
      <c r="A39" s="76"/>
      <c r="B39" s="72"/>
      <c r="C39" s="70"/>
      <c r="D39" s="77"/>
      <c r="E39" s="63"/>
      <c r="F39" s="63"/>
      <c r="G39" s="63"/>
      <c r="H39" s="63"/>
      <c r="I39" s="63"/>
      <c r="J39" s="63"/>
    </row>
    <row r="40" spans="1:1024" ht="13" x14ac:dyDescent="0.3">
      <c r="A40" s="78" t="s">
        <v>66</v>
      </c>
      <c r="B40" s="79"/>
      <c r="C40" s="80"/>
      <c r="D40" s="81"/>
      <c r="E40" s="61"/>
      <c r="F40" s="61"/>
      <c r="G40" s="61"/>
      <c r="H40" s="61"/>
      <c r="I40" s="61"/>
      <c r="J40" s="61"/>
    </row>
    <row r="41" spans="1:1024" x14ac:dyDescent="0.25">
      <c r="A41" s="71"/>
      <c r="B41" s="72"/>
      <c r="C41" s="70"/>
      <c r="D41" s="77"/>
      <c r="E41" s="63"/>
      <c r="F41" s="63"/>
      <c r="G41" s="63"/>
      <c r="H41" s="63"/>
      <c r="I41" s="63"/>
      <c r="J41" s="63"/>
    </row>
    <row r="42" spans="1:1024" ht="13" x14ac:dyDescent="0.3">
      <c r="A42" s="33" t="s">
        <v>67</v>
      </c>
      <c r="B42" s="60" t="s">
        <v>30</v>
      </c>
      <c r="C42" s="60" t="s">
        <v>48</v>
      </c>
      <c r="D42" s="36" t="s">
        <v>68</v>
      </c>
      <c r="E42" s="61"/>
      <c r="F42" s="61"/>
      <c r="G42" s="61"/>
      <c r="H42" s="61"/>
      <c r="I42" s="61"/>
      <c r="J42" s="61"/>
    </row>
    <row r="43" spans="1:1024" x14ac:dyDescent="0.25">
      <c r="A43" s="24" t="s">
        <v>69</v>
      </c>
      <c r="B43" s="23">
        <v>1200</v>
      </c>
      <c r="C43" s="69" t="s">
        <v>70</v>
      </c>
      <c r="D43" s="69" t="s">
        <v>70</v>
      </c>
      <c r="E43" s="63">
        <f>1*B43</f>
        <v>1200</v>
      </c>
      <c r="F43" s="63">
        <f>2*B43</f>
        <v>2400</v>
      </c>
      <c r="G43" s="63">
        <f>4*B43</f>
        <v>4800</v>
      </c>
      <c r="H43" s="63">
        <f>2*B43</f>
        <v>2400</v>
      </c>
      <c r="I43" s="63">
        <f>1*B43</f>
        <v>1200</v>
      </c>
      <c r="J43" s="63">
        <f>SUM(E43:I43)</f>
        <v>12000</v>
      </c>
      <c r="K43" s="51"/>
    </row>
    <row r="44" spans="1:1024" x14ac:dyDescent="0.25">
      <c r="A44" s="24" t="s">
        <v>71</v>
      </c>
      <c r="B44" s="23">
        <v>194</v>
      </c>
      <c r="C44" s="69">
        <v>50</v>
      </c>
      <c r="D44" s="27" t="s">
        <v>70</v>
      </c>
      <c r="E44" s="63">
        <f>5*B44</f>
        <v>970</v>
      </c>
      <c r="F44" s="63">
        <f>10*B44</f>
        <v>1940</v>
      </c>
      <c r="G44" s="63">
        <f>20*B44</f>
        <v>3880</v>
      </c>
      <c r="H44" s="63">
        <f>15*B44</f>
        <v>2910</v>
      </c>
      <c r="I44" s="63">
        <v>0</v>
      </c>
      <c r="J44" s="63">
        <f>SUM(E44:I44)</f>
        <v>9700</v>
      </c>
      <c r="K44" s="51"/>
    </row>
    <row r="45" spans="1:1024" x14ac:dyDescent="0.25">
      <c r="A45" s="24" t="s">
        <v>72</v>
      </c>
      <c r="B45" s="23">
        <v>500</v>
      </c>
      <c r="C45" s="69" t="s">
        <v>70</v>
      </c>
      <c r="D45" s="69">
        <v>1</v>
      </c>
      <c r="E45" s="63">
        <f>B45</f>
        <v>500</v>
      </c>
      <c r="F45" s="63">
        <f>B45</f>
        <v>500</v>
      </c>
      <c r="G45" s="63">
        <f>B45</f>
        <v>500</v>
      </c>
      <c r="H45" s="63">
        <f>B45</f>
        <v>500</v>
      </c>
      <c r="I45" s="63">
        <f>B45</f>
        <v>500</v>
      </c>
      <c r="J45" s="63">
        <f>SUM(E45:I45)</f>
        <v>2500</v>
      </c>
      <c r="K45" s="51"/>
    </row>
    <row r="46" spans="1:1024" s="115" customFormat="1" x14ac:dyDescent="0.25">
      <c r="A46" s="108" t="s">
        <v>73</v>
      </c>
      <c r="B46" s="110">
        <v>500</v>
      </c>
      <c r="C46" s="116">
        <v>4</v>
      </c>
      <c r="D46" s="116"/>
      <c r="E46" s="112">
        <v>0</v>
      </c>
      <c r="F46" s="112">
        <v>0</v>
      </c>
      <c r="G46" s="112">
        <v>2000</v>
      </c>
      <c r="H46" s="112">
        <v>0</v>
      </c>
      <c r="I46" s="112">
        <v>0</v>
      </c>
      <c r="J46" s="112">
        <v>0</v>
      </c>
      <c r="K46" s="117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14"/>
      <c r="CA46" s="114"/>
      <c r="CB46" s="114"/>
      <c r="CC46" s="114"/>
      <c r="CD46" s="114"/>
      <c r="CE46" s="114"/>
      <c r="CF46" s="114"/>
      <c r="CG46" s="114"/>
      <c r="CH46" s="114"/>
      <c r="CI46" s="114"/>
      <c r="CJ46" s="114"/>
      <c r="CK46" s="114"/>
      <c r="CL46" s="114"/>
      <c r="CM46" s="114"/>
      <c r="CN46" s="114"/>
      <c r="CO46" s="114"/>
      <c r="CP46" s="114"/>
      <c r="CQ46" s="114"/>
      <c r="CR46" s="114"/>
      <c r="CS46" s="114"/>
      <c r="CT46" s="114"/>
      <c r="CU46" s="114"/>
      <c r="CV46" s="114"/>
      <c r="CW46" s="114"/>
      <c r="CX46" s="114"/>
      <c r="CY46" s="114"/>
      <c r="CZ46" s="114"/>
      <c r="DA46" s="114"/>
      <c r="DB46" s="114"/>
      <c r="DC46" s="114"/>
      <c r="DD46" s="114"/>
      <c r="DE46" s="114"/>
      <c r="DF46" s="114"/>
      <c r="DG46" s="114"/>
      <c r="DH46" s="114"/>
      <c r="DI46" s="114"/>
      <c r="DJ46" s="114"/>
      <c r="DK46" s="114"/>
      <c r="DL46" s="114"/>
      <c r="DM46" s="114"/>
      <c r="DN46" s="114"/>
      <c r="DO46" s="114"/>
      <c r="DP46" s="114"/>
      <c r="DQ46" s="114"/>
      <c r="DR46" s="114"/>
      <c r="DS46" s="114"/>
      <c r="DT46" s="114"/>
      <c r="DU46" s="114"/>
      <c r="DV46" s="114"/>
      <c r="DW46" s="114"/>
      <c r="DX46" s="114"/>
      <c r="DY46" s="114"/>
      <c r="DZ46" s="114"/>
      <c r="EA46" s="114"/>
      <c r="EB46" s="114"/>
      <c r="EC46" s="114"/>
      <c r="ED46" s="114"/>
      <c r="EE46" s="114"/>
      <c r="EF46" s="114"/>
      <c r="EG46" s="114"/>
      <c r="EH46" s="114"/>
      <c r="EI46" s="114"/>
      <c r="EJ46" s="114"/>
      <c r="EK46" s="114"/>
      <c r="EL46" s="114"/>
      <c r="EM46" s="114"/>
      <c r="EN46" s="114"/>
      <c r="EO46" s="114"/>
      <c r="EP46" s="114"/>
      <c r="EQ46" s="114"/>
      <c r="ER46" s="114"/>
      <c r="ES46" s="114"/>
      <c r="ET46" s="114"/>
      <c r="EU46" s="114"/>
      <c r="EV46" s="114"/>
      <c r="EW46" s="114"/>
      <c r="EX46" s="114"/>
      <c r="EY46" s="114"/>
      <c r="EZ46" s="114"/>
      <c r="FA46" s="114"/>
      <c r="FB46" s="114"/>
      <c r="FC46" s="114"/>
      <c r="FD46" s="114"/>
      <c r="FE46" s="114"/>
      <c r="FF46" s="114"/>
      <c r="FG46" s="114"/>
      <c r="FH46" s="114"/>
      <c r="FI46" s="114"/>
      <c r="FJ46" s="114"/>
      <c r="FK46" s="114"/>
      <c r="FL46" s="114"/>
      <c r="FM46" s="114"/>
      <c r="FN46" s="114"/>
      <c r="FO46" s="114"/>
      <c r="FP46" s="114"/>
      <c r="FQ46" s="114"/>
      <c r="FR46" s="114"/>
      <c r="FS46" s="114"/>
      <c r="FT46" s="114"/>
      <c r="FU46" s="114"/>
      <c r="FV46" s="114"/>
      <c r="FW46" s="114"/>
      <c r="FX46" s="114"/>
      <c r="FY46" s="114"/>
      <c r="FZ46" s="114"/>
      <c r="GA46" s="114"/>
      <c r="GB46" s="114"/>
      <c r="GC46" s="114"/>
      <c r="GD46" s="114"/>
      <c r="GE46" s="114"/>
      <c r="GF46" s="114"/>
      <c r="GG46" s="114"/>
      <c r="GH46" s="114"/>
      <c r="GI46" s="114"/>
      <c r="GJ46" s="114"/>
      <c r="GK46" s="114"/>
      <c r="GL46" s="114"/>
      <c r="GM46" s="114"/>
      <c r="GN46" s="114"/>
      <c r="GO46" s="114"/>
      <c r="GP46" s="114"/>
      <c r="GQ46" s="114"/>
      <c r="GR46" s="114"/>
      <c r="GS46" s="114"/>
      <c r="GT46" s="114"/>
      <c r="GU46" s="114"/>
      <c r="GV46" s="114"/>
      <c r="GW46" s="114"/>
      <c r="GX46" s="114"/>
      <c r="GY46" s="114"/>
      <c r="GZ46" s="114"/>
      <c r="HA46" s="114"/>
      <c r="HB46" s="114"/>
      <c r="HC46" s="114"/>
      <c r="HD46" s="114"/>
      <c r="HE46" s="114"/>
      <c r="HF46" s="114"/>
      <c r="HG46" s="114"/>
      <c r="HH46" s="114"/>
      <c r="HI46" s="114"/>
      <c r="HJ46" s="114"/>
      <c r="HK46" s="114"/>
      <c r="HL46" s="114"/>
      <c r="HM46" s="114"/>
      <c r="HN46" s="114"/>
      <c r="HO46" s="114"/>
      <c r="HP46" s="114"/>
      <c r="HQ46" s="114"/>
      <c r="HR46" s="114"/>
      <c r="HS46" s="114"/>
      <c r="HT46" s="114"/>
      <c r="HU46" s="114"/>
      <c r="HV46" s="114"/>
      <c r="HW46" s="114"/>
      <c r="HX46" s="114"/>
      <c r="HY46" s="114"/>
      <c r="HZ46" s="114"/>
      <c r="IA46" s="114"/>
      <c r="IB46" s="114"/>
      <c r="IC46" s="114"/>
      <c r="ID46" s="114"/>
      <c r="IE46" s="114"/>
      <c r="IF46" s="114"/>
      <c r="IG46" s="114"/>
      <c r="IH46" s="114"/>
      <c r="II46" s="114"/>
      <c r="IJ46" s="114"/>
      <c r="IK46" s="114"/>
      <c r="IL46" s="114"/>
      <c r="IM46" s="114"/>
      <c r="IN46" s="114"/>
      <c r="IO46" s="114"/>
      <c r="IP46" s="114"/>
      <c r="IQ46" s="114"/>
      <c r="IR46" s="114"/>
      <c r="IS46" s="114"/>
      <c r="IT46" s="114"/>
      <c r="IU46" s="114"/>
      <c r="IV46" s="114"/>
      <c r="IW46" s="114"/>
      <c r="IX46" s="114"/>
      <c r="IY46" s="114"/>
      <c r="IZ46" s="114"/>
      <c r="JA46" s="114"/>
      <c r="JB46" s="114"/>
      <c r="JC46" s="114"/>
      <c r="JD46" s="114"/>
      <c r="JE46" s="114"/>
      <c r="JF46" s="114"/>
      <c r="JG46" s="114"/>
      <c r="JH46" s="114"/>
      <c r="JI46" s="114"/>
      <c r="JJ46" s="114"/>
      <c r="JK46" s="114"/>
      <c r="JL46" s="114"/>
      <c r="JM46" s="114"/>
      <c r="JN46" s="114"/>
      <c r="JO46" s="114"/>
      <c r="JP46" s="114"/>
      <c r="JQ46" s="114"/>
      <c r="JR46" s="114"/>
      <c r="JS46" s="114"/>
      <c r="JT46" s="114"/>
      <c r="JU46" s="114"/>
      <c r="JV46" s="114"/>
      <c r="JW46" s="114"/>
      <c r="JX46" s="114"/>
      <c r="JY46" s="114"/>
      <c r="JZ46" s="114"/>
      <c r="KA46" s="114"/>
      <c r="KB46" s="114"/>
      <c r="KC46" s="114"/>
      <c r="KD46" s="114"/>
      <c r="KE46" s="114"/>
      <c r="KF46" s="114"/>
      <c r="KG46" s="114"/>
      <c r="KH46" s="114"/>
      <c r="KI46" s="114"/>
      <c r="KJ46" s="114"/>
      <c r="KK46" s="114"/>
      <c r="KL46" s="114"/>
      <c r="KM46" s="114"/>
      <c r="KN46" s="114"/>
      <c r="KO46" s="114"/>
      <c r="KP46" s="114"/>
      <c r="KQ46" s="114"/>
      <c r="KR46" s="114"/>
      <c r="KS46" s="114"/>
      <c r="KT46" s="114"/>
      <c r="KU46" s="114"/>
      <c r="KV46" s="114"/>
      <c r="KW46" s="114"/>
      <c r="KX46" s="114"/>
      <c r="KY46" s="114"/>
      <c r="KZ46" s="114"/>
      <c r="LA46" s="114"/>
      <c r="LB46" s="114"/>
      <c r="LC46" s="114"/>
      <c r="LD46" s="114"/>
      <c r="LE46" s="114"/>
      <c r="LF46" s="114"/>
      <c r="LG46" s="114"/>
      <c r="LH46" s="114"/>
      <c r="LI46" s="114"/>
      <c r="LJ46" s="114"/>
      <c r="LK46" s="114"/>
      <c r="LL46" s="114"/>
      <c r="LM46" s="114"/>
      <c r="LN46" s="114"/>
      <c r="LO46" s="114"/>
      <c r="LP46" s="114"/>
      <c r="LQ46" s="114"/>
      <c r="LR46" s="114"/>
      <c r="LS46" s="114"/>
      <c r="LT46" s="114"/>
      <c r="LU46" s="114"/>
      <c r="LV46" s="114"/>
      <c r="LW46" s="114"/>
      <c r="LX46" s="114"/>
      <c r="LY46" s="114"/>
      <c r="LZ46" s="114"/>
      <c r="MA46" s="114"/>
      <c r="MB46" s="114"/>
      <c r="MC46" s="114"/>
      <c r="MD46" s="114"/>
      <c r="ME46" s="114"/>
      <c r="MF46" s="114"/>
      <c r="MG46" s="114"/>
      <c r="MH46" s="114"/>
      <c r="MI46" s="114"/>
      <c r="MJ46" s="114"/>
      <c r="MK46" s="114"/>
      <c r="ML46" s="114"/>
      <c r="MM46" s="114"/>
      <c r="MN46" s="114"/>
      <c r="MO46" s="114"/>
      <c r="MP46" s="114"/>
      <c r="MQ46" s="114"/>
      <c r="MR46" s="114"/>
      <c r="MS46" s="114"/>
      <c r="MT46" s="114"/>
      <c r="MU46" s="114"/>
      <c r="MV46" s="114"/>
      <c r="MW46" s="114"/>
      <c r="MX46" s="114"/>
      <c r="MY46" s="114"/>
      <c r="MZ46" s="114"/>
      <c r="NA46" s="114"/>
      <c r="NB46" s="114"/>
      <c r="NC46" s="114"/>
      <c r="ND46" s="114"/>
      <c r="NE46" s="114"/>
      <c r="NF46" s="114"/>
      <c r="NG46" s="114"/>
      <c r="NH46" s="114"/>
      <c r="NI46" s="114"/>
      <c r="NJ46" s="114"/>
      <c r="NK46" s="114"/>
      <c r="NL46" s="114"/>
      <c r="NM46" s="114"/>
      <c r="NN46" s="114"/>
      <c r="NO46" s="114"/>
      <c r="NP46" s="114"/>
      <c r="NQ46" s="114"/>
      <c r="NR46" s="114"/>
      <c r="NS46" s="114"/>
      <c r="NT46" s="114"/>
      <c r="NU46" s="114"/>
      <c r="NV46" s="114"/>
      <c r="NW46" s="114"/>
      <c r="NX46" s="114"/>
      <c r="NY46" s="114"/>
      <c r="NZ46" s="114"/>
      <c r="OA46" s="114"/>
      <c r="OB46" s="114"/>
      <c r="OC46" s="114"/>
      <c r="OD46" s="114"/>
      <c r="OE46" s="114"/>
      <c r="OF46" s="114"/>
      <c r="OG46" s="114"/>
      <c r="OH46" s="114"/>
      <c r="OI46" s="114"/>
      <c r="OJ46" s="114"/>
      <c r="OK46" s="114"/>
      <c r="OL46" s="114"/>
      <c r="OM46" s="114"/>
      <c r="ON46" s="114"/>
      <c r="OO46" s="114"/>
      <c r="OP46" s="114"/>
      <c r="OQ46" s="114"/>
      <c r="OR46" s="114"/>
      <c r="OS46" s="114"/>
      <c r="OT46" s="114"/>
      <c r="OU46" s="114"/>
      <c r="OV46" s="114"/>
      <c r="OW46" s="114"/>
      <c r="OX46" s="114"/>
      <c r="OY46" s="114"/>
      <c r="OZ46" s="114"/>
      <c r="PA46" s="114"/>
      <c r="PB46" s="114"/>
      <c r="PC46" s="114"/>
      <c r="PD46" s="114"/>
      <c r="PE46" s="114"/>
      <c r="PF46" s="114"/>
      <c r="PG46" s="114"/>
      <c r="PH46" s="114"/>
      <c r="PI46" s="114"/>
      <c r="PJ46" s="114"/>
      <c r="PK46" s="114"/>
      <c r="PL46" s="114"/>
      <c r="PM46" s="114"/>
      <c r="PN46" s="114"/>
      <c r="PO46" s="114"/>
      <c r="PP46" s="114"/>
      <c r="PQ46" s="114"/>
      <c r="PR46" s="114"/>
      <c r="PS46" s="114"/>
      <c r="PT46" s="114"/>
      <c r="PU46" s="114"/>
      <c r="PV46" s="114"/>
      <c r="PW46" s="114"/>
      <c r="PX46" s="114"/>
      <c r="PY46" s="114"/>
      <c r="PZ46" s="114"/>
      <c r="QA46" s="114"/>
      <c r="QB46" s="114"/>
      <c r="QC46" s="114"/>
      <c r="QD46" s="114"/>
      <c r="QE46" s="114"/>
      <c r="QF46" s="114"/>
      <c r="QG46" s="114"/>
      <c r="QH46" s="114"/>
      <c r="QI46" s="114"/>
      <c r="QJ46" s="114"/>
      <c r="QK46" s="114"/>
      <c r="QL46" s="114"/>
      <c r="QM46" s="114"/>
      <c r="QN46" s="114"/>
      <c r="QO46" s="114"/>
      <c r="QP46" s="114"/>
      <c r="QQ46" s="114"/>
      <c r="QR46" s="114"/>
      <c r="QS46" s="114"/>
      <c r="QT46" s="114"/>
      <c r="QU46" s="114"/>
      <c r="QV46" s="114"/>
      <c r="QW46" s="114"/>
      <c r="QX46" s="114"/>
      <c r="QY46" s="114"/>
      <c r="QZ46" s="114"/>
      <c r="RA46" s="114"/>
      <c r="RB46" s="114"/>
      <c r="RC46" s="114"/>
      <c r="RD46" s="114"/>
      <c r="RE46" s="114"/>
      <c r="RF46" s="114"/>
      <c r="RG46" s="114"/>
      <c r="RH46" s="114"/>
      <c r="RI46" s="114"/>
      <c r="RJ46" s="114"/>
      <c r="RK46" s="114"/>
      <c r="RL46" s="114"/>
      <c r="RM46" s="114"/>
      <c r="RN46" s="114"/>
      <c r="RO46" s="114"/>
      <c r="RP46" s="114"/>
      <c r="RQ46" s="114"/>
      <c r="RR46" s="114"/>
      <c r="RS46" s="114"/>
      <c r="RT46" s="114"/>
      <c r="RU46" s="114"/>
      <c r="RV46" s="114"/>
      <c r="RW46" s="114"/>
      <c r="RX46" s="114"/>
      <c r="RY46" s="114"/>
      <c r="RZ46" s="114"/>
      <c r="SA46" s="114"/>
      <c r="SB46" s="114"/>
      <c r="SC46" s="114"/>
      <c r="SD46" s="114"/>
      <c r="SE46" s="114"/>
      <c r="SF46" s="114"/>
      <c r="SG46" s="114"/>
      <c r="SH46" s="114"/>
      <c r="SI46" s="114"/>
      <c r="SJ46" s="114"/>
      <c r="SK46" s="114"/>
      <c r="SL46" s="114"/>
      <c r="SM46" s="114"/>
      <c r="SN46" s="114"/>
      <c r="SO46" s="114"/>
      <c r="SP46" s="114"/>
      <c r="SQ46" s="114"/>
      <c r="SR46" s="114"/>
      <c r="SS46" s="114"/>
      <c r="ST46" s="114"/>
      <c r="SU46" s="114"/>
      <c r="SV46" s="114"/>
      <c r="SW46" s="114"/>
      <c r="SX46" s="114"/>
      <c r="SY46" s="114"/>
      <c r="SZ46" s="114"/>
      <c r="TA46" s="114"/>
      <c r="TB46" s="114"/>
      <c r="TC46" s="114"/>
      <c r="TD46" s="114"/>
      <c r="TE46" s="114"/>
      <c r="TF46" s="114"/>
      <c r="TG46" s="114"/>
      <c r="TH46" s="114"/>
      <c r="TI46" s="114"/>
      <c r="TJ46" s="114"/>
      <c r="TK46" s="114"/>
      <c r="TL46" s="114"/>
      <c r="TM46" s="114"/>
      <c r="TN46" s="114"/>
      <c r="TO46" s="114"/>
      <c r="TP46" s="114"/>
      <c r="TQ46" s="114"/>
      <c r="TR46" s="114"/>
      <c r="TS46" s="114"/>
      <c r="TT46" s="114"/>
      <c r="TU46" s="114"/>
      <c r="TV46" s="114"/>
      <c r="TW46" s="114"/>
      <c r="TX46" s="114"/>
      <c r="TY46" s="114"/>
      <c r="TZ46" s="114"/>
      <c r="UA46" s="114"/>
      <c r="UB46" s="114"/>
      <c r="UC46" s="114"/>
      <c r="UD46" s="114"/>
      <c r="UE46" s="114"/>
      <c r="UF46" s="114"/>
      <c r="UG46" s="114"/>
      <c r="UH46" s="114"/>
      <c r="UI46" s="114"/>
      <c r="UJ46" s="114"/>
      <c r="UK46" s="114"/>
      <c r="UL46" s="114"/>
      <c r="UM46" s="114"/>
      <c r="UN46" s="114"/>
      <c r="UO46" s="114"/>
      <c r="UP46" s="114"/>
      <c r="UQ46" s="114"/>
      <c r="UR46" s="114"/>
      <c r="US46" s="114"/>
      <c r="UT46" s="114"/>
      <c r="UU46" s="114"/>
      <c r="UV46" s="114"/>
      <c r="UW46" s="114"/>
      <c r="UX46" s="114"/>
      <c r="UY46" s="114"/>
      <c r="UZ46" s="114"/>
      <c r="VA46" s="114"/>
      <c r="VB46" s="114"/>
      <c r="VC46" s="114"/>
      <c r="VD46" s="114"/>
      <c r="VE46" s="114"/>
      <c r="VF46" s="114"/>
      <c r="VG46" s="114"/>
      <c r="VH46" s="114"/>
      <c r="VI46" s="114"/>
      <c r="VJ46" s="114"/>
      <c r="VK46" s="114"/>
      <c r="VL46" s="114"/>
      <c r="VM46" s="114"/>
      <c r="VN46" s="114"/>
      <c r="VO46" s="114"/>
      <c r="VP46" s="114"/>
      <c r="VQ46" s="114"/>
      <c r="VR46" s="114"/>
      <c r="VS46" s="114"/>
      <c r="VT46" s="114"/>
      <c r="VU46" s="114"/>
      <c r="VV46" s="114"/>
      <c r="VW46" s="114"/>
      <c r="VX46" s="114"/>
      <c r="VY46" s="114"/>
      <c r="VZ46" s="114"/>
      <c r="WA46" s="114"/>
      <c r="WB46" s="114"/>
      <c r="WC46" s="114"/>
      <c r="WD46" s="114"/>
      <c r="WE46" s="114"/>
      <c r="WF46" s="114"/>
      <c r="WG46" s="114"/>
      <c r="WH46" s="114"/>
      <c r="WI46" s="114"/>
      <c r="WJ46" s="114"/>
      <c r="WK46" s="114"/>
      <c r="WL46" s="114"/>
      <c r="WM46" s="114"/>
      <c r="WN46" s="114"/>
      <c r="WO46" s="114"/>
      <c r="WP46" s="114"/>
      <c r="WQ46" s="114"/>
      <c r="WR46" s="114"/>
      <c r="WS46" s="114"/>
      <c r="WT46" s="114"/>
      <c r="WU46" s="114"/>
      <c r="WV46" s="114"/>
      <c r="WW46" s="114"/>
      <c r="WX46" s="114"/>
      <c r="WY46" s="114"/>
      <c r="WZ46" s="114"/>
      <c r="XA46" s="114"/>
      <c r="XB46" s="114"/>
      <c r="XC46" s="114"/>
      <c r="XD46" s="114"/>
      <c r="XE46" s="114"/>
      <c r="XF46" s="114"/>
      <c r="XG46" s="114"/>
      <c r="XH46" s="114"/>
      <c r="XI46" s="114"/>
      <c r="XJ46" s="114"/>
      <c r="XK46" s="114"/>
      <c r="XL46" s="114"/>
      <c r="XM46" s="114"/>
      <c r="XN46" s="114"/>
      <c r="XO46" s="114"/>
      <c r="XP46" s="114"/>
      <c r="XQ46" s="114"/>
      <c r="XR46" s="114"/>
      <c r="XS46" s="114"/>
      <c r="XT46" s="114"/>
      <c r="XU46" s="114"/>
      <c r="XV46" s="114"/>
      <c r="XW46" s="114"/>
      <c r="XX46" s="114"/>
      <c r="XY46" s="114"/>
      <c r="XZ46" s="114"/>
      <c r="YA46" s="114"/>
      <c r="YB46" s="114"/>
      <c r="YC46" s="114"/>
      <c r="YD46" s="114"/>
      <c r="YE46" s="114"/>
      <c r="YF46" s="114"/>
      <c r="YG46" s="114"/>
      <c r="YH46" s="114"/>
      <c r="YI46" s="114"/>
      <c r="YJ46" s="114"/>
      <c r="YK46" s="114"/>
      <c r="YL46" s="114"/>
      <c r="YM46" s="114"/>
      <c r="YN46" s="114"/>
      <c r="YO46" s="114"/>
      <c r="YP46" s="114"/>
      <c r="YQ46" s="114"/>
      <c r="YR46" s="114"/>
      <c r="YS46" s="114"/>
      <c r="YT46" s="114"/>
      <c r="YU46" s="114"/>
      <c r="YV46" s="114"/>
      <c r="YW46" s="114"/>
      <c r="YX46" s="114"/>
      <c r="YY46" s="114"/>
      <c r="YZ46" s="114"/>
      <c r="ZA46" s="114"/>
      <c r="ZB46" s="114"/>
      <c r="ZC46" s="114"/>
      <c r="ZD46" s="114"/>
      <c r="ZE46" s="114"/>
      <c r="ZF46" s="114"/>
      <c r="ZG46" s="114"/>
      <c r="ZH46" s="114"/>
      <c r="ZI46" s="114"/>
      <c r="ZJ46" s="114"/>
      <c r="ZK46" s="114"/>
      <c r="ZL46" s="114"/>
      <c r="ZM46" s="114"/>
      <c r="ZN46" s="114"/>
      <c r="ZO46" s="114"/>
      <c r="ZP46" s="114"/>
      <c r="ZQ46" s="114"/>
      <c r="ZR46" s="114"/>
      <c r="ZS46" s="114"/>
      <c r="ZT46" s="114"/>
      <c r="ZU46" s="114"/>
      <c r="ZV46" s="114"/>
      <c r="ZW46" s="114"/>
      <c r="ZX46" s="114"/>
      <c r="ZY46" s="114"/>
      <c r="ZZ46" s="114"/>
      <c r="AAA46" s="114"/>
      <c r="AAB46" s="114"/>
      <c r="AAC46" s="114"/>
      <c r="AAD46" s="114"/>
      <c r="AAE46" s="114"/>
      <c r="AAF46" s="114"/>
      <c r="AAG46" s="114"/>
      <c r="AAH46" s="114"/>
      <c r="AAI46" s="114"/>
      <c r="AAJ46" s="114"/>
      <c r="AAK46" s="114"/>
      <c r="AAL46" s="114"/>
      <c r="AAM46" s="114"/>
      <c r="AAN46" s="114"/>
      <c r="AAO46" s="114"/>
      <c r="AAP46" s="114"/>
      <c r="AAQ46" s="114"/>
      <c r="AAR46" s="114"/>
      <c r="AAS46" s="114"/>
      <c r="AAT46" s="114"/>
      <c r="AAU46" s="114"/>
      <c r="AAV46" s="114"/>
      <c r="AAW46" s="114"/>
      <c r="AAX46" s="114"/>
      <c r="AAY46" s="114"/>
      <c r="AAZ46" s="114"/>
      <c r="ABA46" s="114"/>
      <c r="ABB46" s="114"/>
      <c r="ABC46" s="114"/>
      <c r="ABD46" s="114"/>
      <c r="ABE46" s="114"/>
      <c r="ABF46" s="114"/>
      <c r="ABG46" s="114"/>
      <c r="ABH46" s="114"/>
      <c r="ABI46" s="114"/>
      <c r="ABJ46" s="114"/>
      <c r="ABK46" s="114"/>
      <c r="ABL46" s="114"/>
      <c r="ABM46" s="114"/>
      <c r="ABN46" s="114"/>
      <c r="ABO46" s="114"/>
      <c r="ABP46" s="114"/>
      <c r="ABQ46" s="114"/>
      <c r="ABR46" s="114"/>
      <c r="ABS46" s="114"/>
      <c r="ABT46" s="114"/>
      <c r="ABU46" s="114"/>
      <c r="ABV46" s="114"/>
      <c r="ABW46" s="114"/>
      <c r="ABX46" s="114"/>
      <c r="ABY46" s="114"/>
      <c r="ABZ46" s="114"/>
      <c r="ACA46" s="114"/>
      <c r="ACB46" s="114"/>
      <c r="ACC46" s="114"/>
      <c r="ACD46" s="114"/>
      <c r="ACE46" s="114"/>
      <c r="ACF46" s="114"/>
      <c r="ACG46" s="114"/>
      <c r="ACH46" s="114"/>
      <c r="ACI46" s="114"/>
      <c r="ACJ46" s="114"/>
      <c r="ACK46" s="114"/>
      <c r="ACL46" s="114"/>
      <c r="ACM46" s="114"/>
      <c r="ACN46" s="114"/>
      <c r="ACO46" s="114"/>
      <c r="ACP46" s="114"/>
      <c r="ACQ46" s="114"/>
      <c r="ACR46" s="114"/>
      <c r="ACS46" s="114"/>
      <c r="ACT46" s="114"/>
      <c r="ACU46" s="114"/>
      <c r="ACV46" s="114"/>
      <c r="ACW46" s="114"/>
      <c r="ACX46" s="114"/>
      <c r="ACY46" s="114"/>
      <c r="ACZ46" s="114"/>
      <c r="ADA46" s="114"/>
      <c r="ADB46" s="114"/>
      <c r="ADC46" s="114"/>
      <c r="ADD46" s="114"/>
      <c r="ADE46" s="114"/>
      <c r="ADF46" s="114"/>
      <c r="ADG46" s="114"/>
      <c r="ADH46" s="114"/>
      <c r="ADI46" s="114"/>
      <c r="ADJ46" s="114"/>
      <c r="ADK46" s="114"/>
      <c r="ADL46" s="114"/>
      <c r="ADM46" s="114"/>
      <c r="ADN46" s="114"/>
      <c r="ADO46" s="114"/>
      <c r="ADP46" s="114"/>
      <c r="ADQ46" s="114"/>
      <c r="ADR46" s="114"/>
      <c r="ADS46" s="114"/>
      <c r="ADT46" s="114"/>
      <c r="ADU46" s="114"/>
      <c r="ADV46" s="114"/>
      <c r="ADW46" s="114"/>
      <c r="ADX46" s="114"/>
      <c r="ADY46" s="114"/>
      <c r="ADZ46" s="114"/>
      <c r="AEA46" s="114"/>
      <c r="AEB46" s="114"/>
      <c r="AEC46" s="114"/>
      <c r="AED46" s="114"/>
      <c r="AEE46" s="114"/>
      <c r="AEF46" s="114"/>
      <c r="AEG46" s="114"/>
      <c r="AEH46" s="114"/>
      <c r="AEI46" s="114"/>
      <c r="AEJ46" s="114"/>
      <c r="AEK46" s="114"/>
      <c r="AEL46" s="114"/>
      <c r="AEM46" s="114"/>
      <c r="AEN46" s="114"/>
      <c r="AEO46" s="114"/>
      <c r="AEP46" s="114"/>
      <c r="AEQ46" s="114"/>
      <c r="AER46" s="114"/>
      <c r="AES46" s="114"/>
      <c r="AET46" s="114"/>
      <c r="AEU46" s="114"/>
      <c r="AEV46" s="114"/>
      <c r="AEW46" s="114"/>
      <c r="AEX46" s="114"/>
      <c r="AEY46" s="114"/>
      <c r="AEZ46" s="114"/>
      <c r="AFA46" s="114"/>
      <c r="AFB46" s="114"/>
      <c r="AFC46" s="114"/>
      <c r="AFD46" s="114"/>
      <c r="AFE46" s="114"/>
      <c r="AFF46" s="114"/>
      <c r="AFG46" s="114"/>
      <c r="AFH46" s="114"/>
      <c r="AFI46" s="114"/>
      <c r="AFJ46" s="114"/>
      <c r="AFK46" s="114"/>
      <c r="AFL46" s="114"/>
      <c r="AFM46" s="114"/>
      <c r="AFN46" s="114"/>
      <c r="AFO46" s="114"/>
      <c r="AFP46" s="114"/>
      <c r="AFQ46" s="114"/>
      <c r="AFR46" s="114"/>
      <c r="AFS46" s="114"/>
      <c r="AFT46" s="114"/>
      <c r="AFU46" s="114"/>
      <c r="AFV46" s="114"/>
      <c r="AFW46" s="114"/>
      <c r="AFX46" s="114"/>
      <c r="AFY46" s="114"/>
      <c r="AFZ46" s="114"/>
      <c r="AGA46" s="114"/>
      <c r="AGB46" s="114"/>
      <c r="AGC46" s="114"/>
      <c r="AGD46" s="114"/>
      <c r="AGE46" s="114"/>
      <c r="AGF46" s="114"/>
      <c r="AGG46" s="114"/>
      <c r="AGH46" s="114"/>
      <c r="AGI46" s="114"/>
      <c r="AGJ46" s="114"/>
      <c r="AGK46" s="114"/>
      <c r="AGL46" s="114"/>
      <c r="AGM46" s="114"/>
      <c r="AGN46" s="114"/>
      <c r="AGO46" s="114"/>
      <c r="AGP46" s="114"/>
      <c r="AGQ46" s="114"/>
      <c r="AGR46" s="114"/>
      <c r="AGS46" s="114"/>
      <c r="AGT46" s="114"/>
      <c r="AGU46" s="114"/>
      <c r="AGV46" s="114"/>
      <c r="AGW46" s="114"/>
      <c r="AGX46" s="114"/>
      <c r="AGY46" s="114"/>
      <c r="AGZ46" s="114"/>
      <c r="AHA46" s="114"/>
      <c r="AHB46" s="114"/>
      <c r="AHC46" s="114"/>
      <c r="AHD46" s="114"/>
      <c r="AHE46" s="114"/>
      <c r="AHF46" s="114"/>
      <c r="AHG46" s="114"/>
      <c r="AHH46" s="114"/>
      <c r="AHI46" s="114"/>
      <c r="AHJ46" s="114"/>
      <c r="AHK46" s="114"/>
      <c r="AHL46" s="114"/>
      <c r="AHM46" s="114"/>
      <c r="AHN46" s="114"/>
      <c r="AHO46" s="114"/>
      <c r="AHP46" s="114"/>
      <c r="AHQ46" s="114"/>
      <c r="AHR46" s="114"/>
      <c r="AHS46" s="114"/>
      <c r="AHT46" s="114"/>
      <c r="AHU46" s="114"/>
      <c r="AHV46" s="114"/>
      <c r="AHW46" s="114"/>
      <c r="AHX46" s="114"/>
      <c r="AHY46" s="114"/>
      <c r="AHZ46" s="114"/>
      <c r="AIA46" s="114"/>
      <c r="AIB46" s="114"/>
      <c r="AIC46" s="114"/>
      <c r="AID46" s="114"/>
      <c r="AIE46" s="114"/>
      <c r="AIF46" s="114"/>
      <c r="AIG46" s="114"/>
      <c r="AIH46" s="114"/>
      <c r="AII46" s="114"/>
      <c r="AIJ46" s="114"/>
      <c r="AIK46" s="114"/>
      <c r="AIL46" s="114"/>
      <c r="AIM46" s="114"/>
      <c r="AIN46" s="114"/>
      <c r="AIO46" s="114"/>
      <c r="AIP46" s="114"/>
      <c r="AIQ46" s="114"/>
      <c r="AIR46" s="114"/>
      <c r="AIS46" s="114"/>
      <c r="AIT46" s="114"/>
      <c r="AIU46" s="114"/>
      <c r="AIV46" s="114"/>
      <c r="AIW46" s="114"/>
      <c r="AIX46" s="114"/>
      <c r="AIY46" s="114"/>
      <c r="AIZ46" s="114"/>
      <c r="AJA46" s="114"/>
      <c r="AJB46" s="114"/>
      <c r="AJC46" s="114"/>
      <c r="AJD46" s="114"/>
      <c r="AJE46" s="114"/>
      <c r="AJF46" s="114"/>
      <c r="AJG46" s="114"/>
      <c r="AJH46" s="114"/>
      <c r="AJI46" s="114"/>
      <c r="AJJ46" s="114"/>
      <c r="AJK46" s="114"/>
      <c r="AJL46" s="114"/>
      <c r="AJM46" s="114"/>
      <c r="AJN46" s="114"/>
      <c r="AJO46" s="114"/>
      <c r="AJP46" s="114"/>
      <c r="AJQ46" s="114"/>
      <c r="AJR46" s="114"/>
      <c r="AJS46" s="114"/>
      <c r="AJT46" s="114"/>
      <c r="AJU46" s="114"/>
      <c r="AJV46" s="114"/>
      <c r="AJW46" s="114"/>
      <c r="AJX46" s="114"/>
      <c r="AJY46" s="114"/>
      <c r="AJZ46" s="114"/>
      <c r="AKA46" s="114"/>
      <c r="AKB46" s="114"/>
      <c r="AKC46" s="114"/>
      <c r="AKD46" s="114"/>
      <c r="AKE46" s="114"/>
      <c r="AKF46" s="114"/>
      <c r="AKG46" s="114"/>
      <c r="AKH46" s="114"/>
      <c r="AKI46" s="114"/>
      <c r="AKJ46" s="114"/>
      <c r="AKK46" s="114"/>
      <c r="AKL46" s="114"/>
      <c r="AKM46" s="114"/>
      <c r="AKN46" s="114"/>
      <c r="AKO46" s="114"/>
      <c r="AKP46" s="114"/>
      <c r="AKQ46" s="114"/>
      <c r="AKR46" s="114"/>
      <c r="AKS46" s="114"/>
      <c r="AKT46" s="114"/>
      <c r="AKU46" s="114"/>
      <c r="AKV46" s="114"/>
      <c r="AKW46" s="114"/>
      <c r="AKX46" s="114"/>
      <c r="AKY46" s="114"/>
      <c r="AKZ46" s="114"/>
      <c r="ALA46" s="114"/>
      <c r="ALB46" s="114"/>
      <c r="ALC46" s="114"/>
      <c r="ALD46" s="114"/>
      <c r="ALE46" s="114"/>
      <c r="ALF46" s="114"/>
      <c r="ALG46" s="114"/>
      <c r="ALH46" s="114"/>
      <c r="ALI46" s="114"/>
      <c r="ALJ46" s="114"/>
      <c r="ALK46" s="114"/>
      <c r="ALL46" s="114"/>
      <c r="ALM46" s="114"/>
      <c r="ALN46" s="114"/>
      <c r="ALO46" s="114"/>
      <c r="ALP46" s="114"/>
      <c r="ALQ46" s="114"/>
      <c r="ALR46" s="114"/>
      <c r="ALS46" s="114"/>
      <c r="ALT46" s="114"/>
      <c r="ALU46" s="114"/>
      <c r="ALV46" s="114"/>
      <c r="ALW46" s="114"/>
      <c r="ALX46" s="114"/>
      <c r="ALY46" s="114"/>
      <c r="ALZ46" s="114"/>
      <c r="AMA46" s="114"/>
      <c r="AMB46" s="114"/>
      <c r="AMC46" s="114"/>
      <c r="AMD46" s="114"/>
      <c r="AME46" s="114"/>
      <c r="AMF46" s="114"/>
      <c r="AMG46" s="114"/>
      <c r="AMH46" s="114"/>
      <c r="AMI46" s="114"/>
      <c r="AMJ46" s="114"/>
    </row>
    <row r="47" spans="1:1024" x14ac:dyDescent="0.25">
      <c r="A47" s="24" t="s">
        <v>74</v>
      </c>
      <c r="B47" s="23">
        <v>2500</v>
      </c>
      <c r="C47" s="69">
        <v>2</v>
      </c>
      <c r="D47" s="69" t="s">
        <v>70</v>
      </c>
      <c r="E47" s="63">
        <v>0</v>
      </c>
      <c r="F47" s="112">
        <f>B47</f>
        <v>2500</v>
      </c>
      <c r="G47" s="112">
        <f>B47</f>
        <v>2500</v>
      </c>
      <c r="H47" s="63">
        <v>0</v>
      </c>
      <c r="I47" s="63">
        <f>0</f>
        <v>0</v>
      </c>
      <c r="J47" s="63">
        <f>SUM(E47:I47)</f>
        <v>5000</v>
      </c>
      <c r="K47" s="51"/>
    </row>
    <row r="48" spans="1:1024" x14ac:dyDescent="0.25">
      <c r="A48" s="24" t="s">
        <v>75</v>
      </c>
      <c r="B48" s="23">
        <v>500</v>
      </c>
      <c r="C48" s="69">
        <v>1</v>
      </c>
      <c r="D48" s="69">
        <v>1</v>
      </c>
      <c r="E48" s="63">
        <v>500</v>
      </c>
      <c r="F48" s="63">
        <v>500</v>
      </c>
      <c r="G48" s="63">
        <v>500</v>
      </c>
      <c r="H48" s="63">
        <v>500</v>
      </c>
      <c r="I48" s="63">
        <v>500</v>
      </c>
      <c r="J48" s="63">
        <f>SUM(E48:I48)</f>
        <v>2500</v>
      </c>
      <c r="K48" s="51"/>
    </row>
    <row r="49" spans="1:11" x14ac:dyDescent="0.25">
      <c r="A49" s="24" t="s">
        <v>76</v>
      </c>
      <c r="B49" s="23">
        <f>450+(2*250)+(3*74)+100</f>
        <v>1272</v>
      </c>
      <c r="C49" s="69">
        <v>1</v>
      </c>
      <c r="D49" s="69">
        <v>1</v>
      </c>
      <c r="E49" s="63">
        <v>1272</v>
      </c>
      <c r="F49" s="63">
        <v>1272</v>
      </c>
      <c r="G49" s="63">
        <v>1272</v>
      </c>
      <c r="H49" s="63">
        <v>1272</v>
      </c>
      <c r="I49" s="63">
        <v>1272</v>
      </c>
      <c r="J49" s="63">
        <f>SUM(E49:I49)</f>
        <v>6360</v>
      </c>
      <c r="K49" s="51"/>
    </row>
    <row r="50" spans="1:11" ht="13" x14ac:dyDescent="0.3">
      <c r="A50" s="41" t="s">
        <v>77</v>
      </c>
      <c r="B50" s="42"/>
      <c r="C50" s="42"/>
      <c r="D50" s="43"/>
      <c r="E50" s="44">
        <f t="shared" ref="E50:J50" si="9">SUM(E43:E49)</f>
        <v>4442</v>
      </c>
      <c r="F50" s="44">
        <f t="shared" si="9"/>
        <v>9112</v>
      </c>
      <c r="G50" s="44">
        <f t="shared" si="9"/>
        <v>15452</v>
      </c>
      <c r="H50" s="44">
        <f t="shared" si="9"/>
        <v>7582</v>
      </c>
      <c r="I50" s="44">
        <f t="shared" si="9"/>
        <v>3472</v>
      </c>
      <c r="J50" s="44">
        <f t="shared" si="9"/>
        <v>38060</v>
      </c>
    </row>
    <row r="51" spans="1:11" ht="13" x14ac:dyDescent="0.3">
      <c r="A51" s="82"/>
      <c r="B51" s="83"/>
      <c r="C51" s="83"/>
      <c r="D51" s="84"/>
      <c r="E51" s="63"/>
      <c r="F51" s="63"/>
      <c r="G51" s="63"/>
      <c r="H51" s="63"/>
      <c r="I51" s="63"/>
      <c r="J51" s="63"/>
    </row>
    <row r="52" spans="1:11" ht="13" x14ac:dyDescent="0.3">
      <c r="A52" s="85" t="s">
        <v>78</v>
      </c>
      <c r="B52" s="86"/>
      <c r="C52" s="86"/>
      <c r="D52" s="87"/>
      <c r="E52" s="44">
        <f t="shared" ref="E52:J52" si="10">E29+E38+E50</f>
        <v>104442</v>
      </c>
      <c r="F52" s="44">
        <f t="shared" si="10"/>
        <v>25432</v>
      </c>
      <c r="G52" s="44">
        <f t="shared" si="10"/>
        <v>17900</v>
      </c>
      <c r="H52" s="44">
        <f t="shared" si="10"/>
        <v>10078.959999999999</v>
      </c>
      <c r="I52" s="44">
        <f t="shared" si="10"/>
        <v>5988.2952000000005</v>
      </c>
      <c r="J52" s="44">
        <f t="shared" si="10"/>
        <v>161841.25520000001</v>
      </c>
      <c r="K52" s="88"/>
    </row>
    <row r="53" spans="1:11" ht="13" x14ac:dyDescent="0.3">
      <c r="A53" s="89"/>
      <c r="B53" s="90"/>
      <c r="C53" s="90"/>
      <c r="D53" s="91"/>
      <c r="E53" s="92"/>
      <c r="F53" s="92"/>
      <c r="G53" s="92"/>
      <c r="H53" s="92"/>
      <c r="I53" s="92"/>
      <c r="J53" s="55"/>
      <c r="K53" s="88"/>
    </row>
    <row r="54" spans="1:11" ht="13" x14ac:dyDescent="0.3">
      <c r="A54" s="85" t="s">
        <v>79</v>
      </c>
      <c r="B54" s="86"/>
      <c r="C54" s="86"/>
      <c r="D54" s="87"/>
      <c r="E54" s="44">
        <f>E23+E52</f>
        <v>151480.690416</v>
      </c>
      <c r="F54" s="44">
        <f>F23+F52</f>
        <v>71359.250336319994</v>
      </c>
      <c r="G54" s="44">
        <f>G23+G52</f>
        <v>66745.022926702397</v>
      </c>
      <c r="H54" s="44">
        <f>H23+H52</f>
        <v>53539.093904058966</v>
      </c>
      <c r="I54" s="44">
        <f>I23+I52</f>
        <v>50317.631782140146</v>
      </c>
      <c r="J54" s="52">
        <f>SUM(E54:I54)</f>
        <v>393441.68936522154</v>
      </c>
      <c r="K54" s="88"/>
    </row>
    <row r="55" spans="1:11" ht="13.5" customHeight="1" x14ac:dyDescent="0.3">
      <c r="A55" s="89"/>
      <c r="B55" s="93" t="s">
        <v>30</v>
      </c>
      <c r="C55" s="93" t="s">
        <v>80</v>
      </c>
      <c r="D55" s="91"/>
      <c r="E55" s="92"/>
      <c r="F55" s="92"/>
      <c r="G55" s="92"/>
      <c r="H55" s="92"/>
      <c r="I55" s="92"/>
      <c r="J55" s="55"/>
      <c r="K55" s="88"/>
    </row>
    <row r="56" spans="1:11" ht="13" x14ac:dyDescent="0.3">
      <c r="A56" s="85" t="s">
        <v>81</v>
      </c>
      <c r="B56" s="94">
        <v>0.55700000000000005</v>
      </c>
      <c r="C56" s="95" t="s">
        <v>82</v>
      </c>
      <c r="D56" s="87"/>
      <c r="E56" s="44">
        <f>E15*0.557</f>
        <v>25054.216480000003</v>
      </c>
      <c r="F56" s="44">
        <f>F15*0.557</f>
        <v>24658.832703600001</v>
      </c>
      <c r="G56" s="44">
        <f>G15*0.557</f>
        <v>26017.902441432005</v>
      </c>
      <c r="H56" s="44">
        <f>H15*0.557</f>
        <v>23256.618759369867</v>
      </c>
      <c r="I56" s="44">
        <f>I15*0.557</f>
        <v>23721.751134557268</v>
      </c>
      <c r="J56" s="52">
        <f>SUM(E56:I56)</f>
        <v>122709.32151895914</v>
      </c>
    </row>
    <row r="57" spans="1:11" ht="13" x14ac:dyDescent="0.3">
      <c r="A57" s="89"/>
      <c r="B57" s="96"/>
      <c r="C57" s="90"/>
      <c r="D57" s="91"/>
      <c r="E57" s="92"/>
      <c r="F57" s="92"/>
      <c r="G57" s="92"/>
      <c r="H57" s="92"/>
      <c r="I57" s="92"/>
      <c r="J57" s="55"/>
    </row>
    <row r="58" spans="1:11" ht="13" x14ac:dyDescent="0.3">
      <c r="A58" s="97" t="s">
        <v>83</v>
      </c>
      <c r="B58" s="98"/>
      <c r="C58" s="98"/>
      <c r="D58" s="99"/>
      <c r="E58" s="100">
        <f t="shared" ref="E58:J58" si="11">E54+E56</f>
        <v>176534.906896</v>
      </c>
      <c r="F58" s="100">
        <f t="shared" si="11"/>
        <v>96018.083039919991</v>
      </c>
      <c r="G58" s="100">
        <f t="shared" si="11"/>
        <v>92762.925368134398</v>
      </c>
      <c r="H58" s="100">
        <f t="shared" si="11"/>
        <v>76795.712663428829</v>
      </c>
      <c r="I58" s="100">
        <f t="shared" si="11"/>
        <v>74039.382916697417</v>
      </c>
      <c r="J58" s="100">
        <f t="shared" si="11"/>
        <v>516151.01088418067</v>
      </c>
      <c r="K58" s="88"/>
    </row>
    <row r="59" spans="1:11" ht="12.75" customHeight="1" x14ac:dyDescent="0.3">
      <c r="A59" s="101"/>
      <c r="D59" s="102"/>
      <c r="E59" s="51"/>
      <c r="F59" s="51"/>
      <c r="G59" s="51"/>
      <c r="H59" s="51"/>
      <c r="I59" s="51"/>
      <c r="J59" s="51"/>
    </row>
    <row r="60" spans="1:11" ht="12.75" customHeight="1" x14ac:dyDescent="0.3">
      <c r="A60" s="103"/>
      <c r="D60" s="102"/>
      <c r="E60" s="51"/>
      <c r="F60" s="51"/>
      <c r="G60" s="51"/>
      <c r="H60" s="51"/>
      <c r="I60" s="51"/>
      <c r="J60" s="51"/>
    </row>
  </sheetData>
  <mergeCells count="3">
    <mergeCell ref="A1:G1"/>
    <mergeCell ref="A4:A5"/>
    <mergeCell ref="B4:D5"/>
  </mergeCells>
  <printOptions horizontalCentered="1" verticalCentered="1"/>
  <pageMargins left="0.5" right="0.5" top="0.5" bottom="0.5" header="0.511811023622047" footer="0.511811023622047"/>
  <pageSetup orientation="landscape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showOutlineSymbols="0" zoomScaleNormal="100" workbookViewId="0">
      <selection activeCell="C4" sqref="C4"/>
    </sheetView>
  </sheetViews>
  <sheetFormatPr defaultColWidth="8.7265625" defaultRowHeight="12.5" x14ac:dyDescent="0.25"/>
  <cols>
    <col min="4" max="4" width="9.90625" customWidth="1"/>
    <col min="5" max="5" width="13" customWidth="1"/>
  </cols>
  <sheetData>
    <row r="1" spans="1:5" ht="14.5" x14ac:dyDescent="0.35">
      <c r="A1" s="104" t="s">
        <v>84</v>
      </c>
      <c r="B1" s="105"/>
      <c r="C1" s="106"/>
      <c r="D1" s="106"/>
      <c r="E1" s="106"/>
    </row>
    <row r="2" spans="1:5" x14ac:dyDescent="0.25">
      <c r="A2" s="106"/>
      <c r="B2" s="105"/>
      <c r="C2" s="106"/>
      <c r="D2" s="106"/>
      <c r="E2" s="106"/>
    </row>
    <row r="3" spans="1:5" ht="14.5" x14ac:dyDescent="0.35">
      <c r="A3" s="107" t="s">
        <v>85</v>
      </c>
      <c r="B3" s="107" t="s">
        <v>86</v>
      </c>
      <c r="C3" s="107" t="s">
        <v>87</v>
      </c>
      <c r="D3" s="107" t="s">
        <v>88</v>
      </c>
      <c r="E3" s="107" t="s">
        <v>89</v>
      </c>
    </row>
    <row r="4" spans="1:5" x14ac:dyDescent="0.25">
      <c r="A4" s="106" t="s">
        <v>90</v>
      </c>
      <c r="B4" s="105" t="s">
        <v>40</v>
      </c>
      <c r="C4" s="106">
        <v>1</v>
      </c>
      <c r="D4" s="106">
        <v>2</v>
      </c>
      <c r="E4" s="106">
        <f>C4*D4</f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ECD5F91A8184A982195B4B44A858B" ma:contentTypeVersion="17" ma:contentTypeDescription="Create a new document." ma:contentTypeScope="" ma:versionID="8091852db91283ddb329f4821ca690f2">
  <xsd:schema xmlns:xsd="http://www.w3.org/2001/XMLSchema" xmlns:xs="http://www.w3.org/2001/XMLSchema" xmlns:p="http://schemas.microsoft.com/office/2006/metadata/properties" xmlns:ns2="37f2be3f-c675-40f9-b00c-ad6d7a7b6985" xmlns:ns3="32dda713-7a87-4c81-9014-cb42735fe5d1" targetNamespace="http://schemas.microsoft.com/office/2006/metadata/properties" ma:root="true" ma:fieldsID="3bdbbad2123e3b72f83366085cc7c7e2" ns2:_="" ns3:_="">
    <xsd:import namespace="37f2be3f-c675-40f9-b00c-ad6d7a7b6985"/>
    <xsd:import namespace="32dda713-7a87-4c81-9014-cb42735fe5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2be3f-c675-40f9-b00c-ad6d7a7b6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da713-7a87-4c81-9014-cb42735fe5d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9fea94c-8c02-4187-af7e-ffcf37181bc9}" ma:internalName="TaxCatchAll" ma:showField="CatchAllData" ma:web="32dda713-7a87-4c81-9014-cb42735fe5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dda713-7a87-4c81-9014-cb42735fe5d1" xsi:nil="true"/>
    <lcf76f155ced4ddcb4097134ff3c332f xmlns="37f2be3f-c675-40f9-b00c-ad6d7a7b69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71C507-F03A-43A3-AB53-7EC6C50CEA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C8FD19-3975-4D04-9EEB-74B9CE750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f2be3f-c675-40f9-b00c-ad6d7a7b6985"/>
    <ds:schemaRef ds:uri="32dda713-7a87-4c81-9014-cb42735fe5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4BD045-81E4-4073-B332-78F41FCD121F}">
  <ds:schemaRefs>
    <ds:schemaRef ds:uri="http://schemas.microsoft.com/office/2006/metadata/properties"/>
    <ds:schemaRef ds:uri="http://schemas.microsoft.com/office/infopath/2007/PartnerControls"/>
    <ds:schemaRef ds:uri="32dda713-7a87-4c81-9014-cb42735fe5d1"/>
    <ds:schemaRef ds:uri="37f2be3f-c675-40f9-b00c-ad6d7a7b69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DRAFT (3)</vt:lpstr>
      <vt:lpstr>DRAFT (2)</vt:lpstr>
      <vt:lpstr>DRAFT</vt:lpstr>
      <vt:lpstr>Sheet1</vt:lpstr>
      <vt:lpstr>DRAFT!Print_Titles</vt:lpstr>
      <vt:lpstr>'DRAFT (2)'!Print_Titles</vt:lpstr>
      <vt:lpstr>'DRAFT (3)'!Print_Titles</vt:lpstr>
    </vt:vector>
  </TitlesOfParts>
  <Company>ucb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Jesse Gardeman</dc:creator>
  <dc:description/>
  <cp:lastModifiedBy>Newton Lisa</cp:lastModifiedBy>
  <cp:revision>8</cp:revision>
  <cp:lastPrinted>2023-05-16T23:29:46Z</cp:lastPrinted>
  <dcterms:created xsi:type="dcterms:W3CDTF">2006-09-21T22:07:06Z</dcterms:created>
  <dcterms:modified xsi:type="dcterms:W3CDTF">2023-06-16T22:46:34Z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0x01010065DECD5F91A8184A982195B4B44A858B</vt:lpwstr>
  </property>
  <property fmtid="{D5CDD505-2E9C-101B-9397-08002B2CF9AE}" pid="3" name="MediaServiceImageTags">
    <vt:lpwstr/>
  </property>
</Properties>
</file>