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whittier.sharepoint.com/sites/sponsoredresearch/Shared Documents/4-Applications_Pending/FY2024/NSF Career_Hanson/Budget/"/>
    </mc:Choice>
  </mc:AlternateContent>
  <xr:revisionPtr revIDLastSave="321" documentId="8_{A6753B6C-8E7D-480E-8BE6-97C043E16854}" xr6:coauthVersionLast="47" xr6:coauthVersionMax="47" xr10:uidLastSave="{D6BE395C-C08D-4DE7-9B25-6F5255855271}"/>
  <bookViews>
    <workbookView xWindow="-110" yWindow="-110" windowWidth="19420" windowHeight="10300" xr2:uid="{00000000-000D-0000-FFFF-FFFF00000000}"/>
  </bookViews>
  <sheets>
    <sheet name="DRAFT" sheetId="5" r:id="rId1"/>
    <sheet name="Sheet1" sheetId="6" r:id="rId2"/>
  </sheets>
  <definedNames>
    <definedName name="_xlnm.Print_Titles" localSheetId="0">DRAFT!$4:$5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5" l="1"/>
  <c r="J12" i="5"/>
  <c r="J13" i="5"/>
  <c r="J52" i="5"/>
  <c r="F52" i="5"/>
  <c r="G52" i="5"/>
  <c r="H52" i="5"/>
  <c r="I52" i="5"/>
  <c r="E52" i="5"/>
  <c r="J41" i="5"/>
  <c r="J43" i="5"/>
  <c r="J44" i="5"/>
  <c r="J45" i="5"/>
  <c r="J46" i="5"/>
  <c r="J47" i="5"/>
  <c r="J48" i="5"/>
  <c r="J49" i="5"/>
  <c r="J50" i="5"/>
  <c r="J51" i="5"/>
  <c r="B46" i="5"/>
  <c r="E41" i="5"/>
  <c r="E42" i="5"/>
  <c r="F47" i="5"/>
  <c r="G47" i="5"/>
  <c r="H47" i="5"/>
  <c r="C13" i="5"/>
  <c r="E13" i="5" s="1"/>
  <c r="F13" i="5" s="1"/>
  <c r="C12" i="5"/>
  <c r="E12" i="5" s="1"/>
  <c r="F12" i="5" s="1"/>
  <c r="G12" i="5" s="1"/>
  <c r="H12" i="5" s="1"/>
  <c r="I12" i="5" s="1"/>
  <c r="I20" i="5" s="1"/>
  <c r="F31" i="5"/>
  <c r="G31" i="5" s="1"/>
  <c r="H31" i="5" s="1"/>
  <c r="I31" i="5"/>
  <c r="F50" i="5"/>
  <c r="G50" i="5"/>
  <c r="H50" i="5"/>
  <c r="E14" i="5"/>
  <c r="F14" i="5" s="1"/>
  <c r="G14" i="5" s="1"/>
  <c r="H14" i="5" s="1"/>
  <c r="I14" i="5" s="1"/>
  <c r="E20" i="5" l="1"/>
  <c r="H20" i="5"/>
  <c r="G20" i="5"/>
  <c r="F20" i="5"/>
  <c r="J31" i="5"/>
  <c r="G13" i="5"/>
  <c r="H13" i="5" s="1"/>
  <c r="I13" i="5" s="1"/>
  <c r="J14" i="5"/>
  <c r="E27" i="5"/>
  <c r="J27" i="5" s="1"/>
  <c r="E26" i="5"/>
  <c r="E4" i="6"/>
  <c r="B9" i="5" l="1"/>
  <c r="E9" i="5" s="1"/>
  <c r="H51" i="5" l="1"/>
  <c r="G51" i="5"/>
  <c r="F51" i="5"/>
  <c r="H42" i="5"/>
  <c r="G42" i="5"/>
  <c r="F42" i="5"/>
  <c r="E36" i="5"/>
  <c r="I35" i="5"/>
  <c r="F35" i="5"/>
  <c r="G35" i="5" s="1"/>
  <c r="I34" i="5"/>
  <c r="F34" i="5"/>
  <c r="F33" i="5"/>
  <c r="G33" i="5" s="1"/>
  <c r="I33" i="5"/>
  <c r="F32" i="5"/>
  <c r="G32" i="5" s="1"/>
  <c r="I32" i="5"/>
  <c r="I30" i="5"/>
  <c r="F30" i="5"/>
  <c r="G30" i="5" s="1"/>
  <c r="I28" i="5"/>
  <c r="H28" i="5"/>
  <c r="G28" i="5"/>
  <c r="F28" i="5"/>
  <c r="E28" i="5"/>
  <c r="J26" i="5"/>
  <c r="E18" i="5"/>
  <c r="A18" i="5"/>
  <c r="A17" i="5"/>
  <c r="E11" i="5"/>
  <c r="E19" i="5" s="1"/>
  <c r="F9" i="5"/>
  <c r="J28" i="5" l="1"/>
  <c r="E21" i="5"/>
  <c r="E54" i="5"/>
  <c r="E15" i="5"/>
  <c r="E58" i="5" s="1"/>
  <c r="J42" i="5"/>
  <c r="I36" i="5"/>
  <c r="I54" i="5" s="1"/>
  <c r="H35" i="5"/>
  <c r="J35" i="5" s="1"/>
  <c r="H32" i="5"/>
  <c r="J32" i="5" s="1"/>
  <c r="H30" i="5"/>
  <c r="J30" i="5" s="1"/>
  <c r="G34" i="5"/>
  <c r="H34" i="5" s="1"/>
  <c r="F18" i="5"/>
  <c r="F36" i="5"/>
  <c r="G9" i="5"/>
  <c r="H33" i="5"/>
  <c r="J33" i="5" s="1"/>
  <c r="F11" i="5"/>
  <c r="G36" i="5" l="1"/>
  <c r="J34" i="5"/>
  <c r="J36" i="5" s="1"/>
  <c r="E23" i="5"/>
  <c r="E56" i="5" s="1"/>
  <c r="F54" i="5"/>
  <c r="G18" i="5"/>
  <c r="H9" i="5"/>
  <c r="G11" i="5"/>
  <c r="F19" i="5"/>
  <c r="F21" i="5" s="1"/>
  <c r="F15" i="5"/>
  <c r="H36" i="5"/>
  <c r="G54" i="5" l="1"/>
  <c r="H54" i="5"/>
  <c r="F23" i="5"/>
  <c r="F56" i="5" s="1"/>
  <c r="F58" i="5"/>
  <c r="G19" i="5"/>
  <c r="G21" i="5" s="1"/>
  <c r="H11" i="5"/>
  <c r="H18" i="5"/>
  <c r="I9" i="5"/>
  <c r="J54" i="5"/>
  <c r="G15" i="5"/>
  <c r="G58" i="5" s="1"/>
  <c r="E60" i="5"/>
  <c r="J20" i="5" l="1"/>
  <c r="F60" i="5"/>
  <c r="I11" i="5"/>
  <c r="I19" i="5" s="1"/>
  <c r="H19" i="5"/>
  <c r="J11" i="5"/>
  <c r="I18" i="5"/>
  <c r="J18" i="5" s="1"/>
  <c r="J9" i="5"/>
  <c r="G23" i="5"/>
  <c r="G56" i="5" s="1"/>
  <c r="H15" i="5"/>
  <c r="H58" i="5" s="1"/>
  <c r="J19" i="5" l="1"/>
  <c r="J21" i="5" s="1"/>
  <c r="J15" i="5"/>
  <c r="H21" i="5"/>
  <c r="H23" i="5" s="1"/>
  <c r="H56" i="5" s="1"/>
  <c r="G60" i="5"/>
  <c r="I15" i="5"/>
  <c r="I58" i="5" s="1"/>
  <c r="I21" i="5"/>
  <c r="J23" i="5" l="1"/>
  <c r="H60" i="5"/>
  <c r="I23" i="5"/>
  <c r="I56" i="5" s="1"/>
  <c r="J58" i="5" l="1"/>
  <c r="J56" i="5"/>
  <c r="J60" i="5" l="1"/>
  <c r="I6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Newton Lisa</author>
  </authors>
  <commentList>
    <comment ref="A27" authorId="0" shapeId="0" xr:uid="{12902393-09AF-4D01-904A-F8FD618832BE}">
      <text>
        <r>
          <rPr>
            <b/>
            <sz val="9"/>
            <color indexed="81"/>
            <rFont val="Tahoma"/>
            <family val="2"/>
          </rPr>
          <t>Newton Lisa:</t>
        </r>
        <r>
          <rPr>
            <sz val="9"/>
            <color indexed="81"/>
            <rFont val="Tahoma"/>
            <family val="2"/>
          </rPr>
          <t xml:space="preserve">
May get from Navy</t>
        </r>
      </text>
    </comment>
    <comment ref="E41" authorId="0" shapeId="0" xr:uid="{4A717500-D5B9-4D76-8A86-568B912780AF}">
      <text>
        <r>
          <rPr>
            <b/>
            <sz val="9"/>
            <color indexed="81"/>
            <rFont val="Tahoma"/>
            <family val="2"/>
          </rPr>
          <t>Newton Lisa:</t>
        </r>
        <r>
          <rPr>
            <sz val="9"/>
            <color indexed="81"/>
            <rFont val="Tahoma"/>
            <family val="2"/>
          </rPr>
          <t xml:space="preserve">
One-time purchase?</t>
        </r>
      </text>
    </comment>
    <comment ref="E42" authorId="0" shapeId="0" xr:uid="{795B5FBA-6E2E-40E3-B859-906DF4B6A20E}">
      <text>
        <r>
          <rPr>
            <b/>
            <sz val="9"/>
            <color indexed="81"/>
            <rFont val="Tahoma"/>
            <family val="2"/>
          </rPr>
          <t>Newton Lisa:</t>
        </r>
        <r>
          <rPr>
            <sz val="9"/>
            <color indexed="81"/>
            <rFont val="Tahoma"/>
            <family val="2"/>
          </rPr>
          <t xml:space="preserve">
One time purchase??</t>
        </r>
      </text>
    </comment>
  </commentList>
</comments>
</file>

<file path=xl/sharedStrings.xml><?xml version="1.0" encoding="utf-8"?>
<sst xmlns="http://schemas.openxmlformats.org/spreadsheetml/2006/main" count="95" uniqueCount="91">
  <si>
    <t>Sponsor:</t>
  </si>
  <si>
    <t>Institution:</t>
  </si>
  <si>
    <t>Whittier College</t>
  </si>
  <si>
    <t>NOFO:</t>
  </si>
  <si>
    <t>Categories</t>
  </si>
  <si>
    <t>Calculation</t>
  </si>
  <si>
    <t>Year 1</t>
  </si>
  <si>
    <t>Year 2</t>
  </si>
  <si>
    <t>Year 3</t>
  </si>
  <si>
    <t>Year 4</t>
  </si>
  <si>
    <t>Year 5</t>
  </si>
  <si>
    <t>Total Request</t>
  </si>
  <si>
    <t>PERSONNEL</t>
  </si>
  <si>
    <t>A. Senior/Key Personnel</t>
  </si>
  <si>
    <t>Annual</t>
  </si>
  <si>
    <t>B. Other Personnel</t>
  </si>
  <si>
    <t>Rate</t>
  </si>
  <si>
    <t>Hours</t>
  </si>
  <si>
    <t>Number</t>
  </si>
  <si>
    <t>Students AY</t>
  </si>
  <si>
    <t>Students Summer</t>
  </si>
  <si>
    <t>Subtotal - Salary &amp; Wages</t>
  </si>
  <si>
    <t>Fringe Rate</t>
  </si>
  <si>
    <t>AY overload</t>
  </si>
  <si>
    <t>Summer</t>
  </si>
  <si>
    <t>Subtotal - Fringe Benefits</t>
  </si>
  <si>
    <t>TOTAL PERSONNEL</t>
  </si>
  <si>
    <t>NON-PERSONNEL EXPENSES</t>
  </si>
  <si>
    <t>Subtotal - Equipment</t>
  </si>
  <si>
    <t>Cost/Person</t>
  </si>
  <si>
    <t># People</t>
  </si>
  <si>
    <t># Days or Trips</t>
  </si>
  <si>
    <t>Airfare</t>
  </si>
  <si>
    <t>Subtotal - Travel</t>
  </si>
  <si>
    <t>Subtotal - Other Direct Cost</t>
  </si>
  <si>
    <t>TOTAL NON-PERSONNEL</t>
  </si>
  <si>
    <t>G. TOTAL DIRECT COSTS</t>
  </si>
  <si>
    <t>Base</t>
  </si>
  <si>
    <t>H. INDIRECT COSTS</t>
  </si>
  <si>
    <t>TOTAL DIRECT AND INDIRECT COSTS</t>
  </si>
  <si>
    <t>Frequency/Yr</t>
  </si>
  <si>
    <t>Conference registration</t>
  </si>
  <si>
    <t>PrincipaI Investigator: Jordan Hanson</t>
  </si>
  <si>
    <t>NSF</t>
  </si>
  <si>
    <t>Faculty Early Career Development Program</t>
  </si>
  <si>
    <t>7/1/24-6/30/25</t>
  </si>
  <si>
    <t>7/1/25-6/30/26</t>
  </si>
  <si>
    <t>7/1/26-6/30/27</t>
  </si>
  <si>
    <t>7/1/27-6/30/28</t>
  </si>
  <si>
    <t>7/1/28-6/30/29</t>
  </si>
  <si>
    <t>7/1/24-6/30/29</t>
  </si>
  <si>
    <t>PERSON MONTHS</t>
  </si>
  <si>
    <t>NAME</t>
  </si>
  <si>
    <t>MTH TYPE</t>
  </si>
  <si>
    <t>EFFORT</t>
  </si>
  <si>
    <t># OF MTHS</t>
  </si>
  <si>
    <t>PERSON MTHS</t>
  </si>
  <si>
    <t>Hanson</t>
  </si>
  <si>
    <t>Person Mths</t>
  </si>
  <si>
    <t>PI AY Release</t>
  </si>
  <si>
    <t>PI Summer Salary</t>
  </si>
  <si>
    <t>GPU/Multi-core server</t>
  </si>
  <si>
    <t>Oscilloscope</t>
  </si>
  <si>
    <t>Hotel (x nights/trip)</t>
  </si>
  <si>
    <t>Per Diem (x days/trip)</t>
  </si>
  <si>
    <t>Cost</t>
  </si>
  <si>
    <t>Quantity</t>
  </si>
  <si>
    <t>Local Travel</t>
  </si>
  <si>
    <t>Sal &amp; Wages</t>
  </si>
  <si>
    <t>Increment</t>
  </si>
  <si>
    <t>3-10</t>
  </si>
  <si>
    <t>Post-baccalaureate Res. Asst.</t>
  </si>
  <si>
    <t>CAREER: Translation of Machine Learning and Additive Manufacturing to Accelerate and Diversify Science and Engineering</t>
  </si>
  <si>
    <t>UG Research Assistants-AY</t>
  </si>
  <si>
    <t>UG Research Assistants-Summer</t>
  </si>
  <si>
    <t>Materials &amp; Supplies: Filament 50 rolls</t>
  </si>
  <si>
    <t>Materials &amp; Supplies: Connectors, cables, etc.</t>
  </si>
  <si>
    <t>C. Fringe Benefits</t>
  </si>
  <si>
    <t>D. Equipment</t>
  </si>
  <si>
    <t>Materials &amp; supplies: 3D printers</t>
  </si>
  <si>
    <t>E. Travel</t>
  </si>
  <si>
    <t>F. Participant/Trainee Support Costs</t>
  </si>
  <si>
    <t>G. Other Direct Costs</t>
  </si>
  <si>
    <t>Professional Services: Speaker Honoraria</t>
  </si>
  <si>
    <t>Professional Services: Speaker Travel</t>
  </si>
  <si>
    <t>Professional Services: Translator</t>
  </si>
  <si>
    <t>Computer Services</t>
  </si>
  <si>
    <t>Subawards</t>
  </si>
  <si>
    <t>Other: Venue Rental?</t>
  </si>
  <si>
    <t>Ground Transportation</t>
  </si>
  <si>
    <t>Publication/Documentation/Dissemination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</si>
</sst>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&quot;$&quot;#,##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10"/>
      <color rgb="FF515151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/>
    <xf numFmtId="40" fontId="1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7" fontId="2" fillId="6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4" fontId="1" fillId="0" borderId="5" xfId="0" applyNumberFormat="1" applyFont="1" applyBorder="1"/>
    <xf numFmtId="10" fontId="1" fillId="2" borderId="5" xfId="1" applyNumberFormat="1" applyFont="1" applyFill="1" applyBorder="1"/>
    <xf numFmtId="10" fontId="1" fillId="2" borderId="5" xfId="0" applyNumberFormat="1" applyFont="1" applyFill="1" applyBorder="1"/>
    <xf numFmtId="3" fontId="5" fillId="0" borderId="0" xfId="0" applyNumberFormat="1" applyFont="1" applyAlignment="1">
      <alignment horizontal="center"/>
    </xf>
    <xf numFmtId="9" fontId="1" fillId="0" borderId="0" xfId="3" applyFont="1" applyFill="1" applyBorder="1" applyAlignment="1">
      <alignment horizontal="center"/>
    </xf>
    <xf numFmtId="38" fontId="1" fillId="0" borderId="0" xfId="0" applyNumberFormat="1" applyFont="1" applyAlignment="1" applyProtection="1">
      <alignment horizontal="center"/>
      <protection locked="0"/>
    </xf>
    <xf numFmtId="164" fontId="1" fillId="0" borderId="5" xfId="0" applyNumberFormat="1" applyFont="1" applyBorder="1"/>
    <xf numFmtId="40" fontId="1" fillId="0" borderId="0" xfId="0" applyNumberFormat="1" applyFont="1" applyAlignment="1" applyProtection="1">
      <alignment horizontal="center"/>
      <protection locked="0"/>
    </xf>
    <xf numFmtId="1" fontId="1" fillId="0" borderId="0" xfId="3" applyNumberFormat="1" applyFont="1" applyFill="1" applyBorder="1" applyAlignment="1">
      <alignment horizontal="center"/>
    </xf>
    <xf numFmtId="40" fontId="2" fillId="5" borderId="0" xfId="0" applyNumberFormat="1" applyFont="1" applyFill="1"/>
    <xf numFmtId="40" fontId="2" fillId="5" borderId="0" xfId="0" applyNumberFormat="1" applyFont="1" applyFill="1" applyProtection="1">
      <protection locked="0"/>
    </xf>
    <xf numFmtId="10" fontId="1" fillId="0" borderId="0" xfId="3" applyNumberFormat="1" applyFont="1" applyFill="1" applyBorder="1" applyAlignment="1">
      <alignment horizontal="center"/>
    </xf>
    <xf numFmtId="10" fontId="1" fillId="0" borderId="0" xfId="3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/>
    <xf numFmtId="0" fontId="1" fillId="0" borderId="0" xfId="0" applyFont="1" applyProtection="1">
      <protection locked="0"/>
    </xf>
    <xf numFmtId="0" fontId="2" fillId="0" borderId="0" xfId="0" applyFont="1"/>
    <xf numFmtId="4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0" fontId="2" fillId="2" borderId="0" xfId="0" applyNumberFormat="1" applyFont="1" applyFill="1" applyAlignment="1">
      <alignment horizontal="center"/>
    </xf>
    <xf numFmtId="40" fontId="2" fillId="2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Protection="1">
      <protection locked="0"/>
    </xf>
    <xf numFmtId="0" fontId="1" fillId="0" borderId="0" xfId="0" applyFont="1" applyAlignment="1">
      <alignment horizontal="center"/>
    </xf>
    <xf numFmtId="2" fontId="1" fillId="0" borderId="0" xfId="3" applyNumberFormat="1" applyFont="1" applyFill="1" applyBorder="1" applyAlignment="1" applyProtection="1">
      <alignment horizontal="center" vertical="center"/>
      <protection locked="0"/>
    </xf>
    <xf numFmtId="8" fontId="1" fillId="0" borderId="0" xfId="0" applyNumberFormat="1" applyFont="1"/>
    <xf numFmtId="40" fontId="4" fillId="0" borderId="0" xfId="0" applyNumberFormat="1" applyFont="1" applyAlignment="1">
      <alignment horizontal="center"/>
    </xf>
    <xf numFmtId="40" fontId="1" fillId="0" borderId="0" xfId="0" applyNumberFormat="1" applyFont="1" applyAlignment="1" applyProtection="1">
      <alignment horizontal="right"/>
      <protection locked="0"/>
    </xf>
    <xf numFmtId="165" fontId="1" fillId="5" borderId="0" xfId="3" applyNumberFormat="1" applyFont="1" applyFill="1" applyBorder="1" applyAlignment="1">
      <alignment horizontal="center"/>
    </xf>
    <xf numFmtId="40" fontId="1" fillId="5" borderId="0" xfId="0" applyNumberFormat="1" applyFont="1" applyFill="1" applyAlignment="1">
      <alignment horizontal="right"/>
    </xf>
    <xf numFmtId="40" fontId="1" fillId="5" borderId="0" xfId="0" applyNumberFormat="1" applyFont="1" applyFill="1" applyAlignment="1" applyProtection="1">
      <alignment horizontal="right"/>
      <protection locked="0"/>
    </xf>
    <xf numFmtId="165" fontId="1" fillId="0" borderId="0" xfId="3" applyNumberFormat="1" applyFont="1" applyFill="1" applyBorder="1" applyAlignment="1">
      <alignment horizontal="center"/>
    </xf>
    <xf numFmtId="40" fontId="1" fillId="0" borderId="0" xfId="0" applyNumberFormat="1" applyFont="1" applyAlignment="1">
      <alignment horizontal="right"/>
    </xf>
    <xf numFmtId="40" fontId="2" fillId="3" borderId="1" xfId="0" applyNumberFormat="1" applyFont="1" applyFill="1" applyBorder="1"/>
    <xf numFmtId="40" fontId="2" fillId="3" borderId="1" xfId="0" applyNumberFormat="1" applyFont="1" applyFill="1" applyBorder="1" applyProtection="1">
      <protection locked="0"/>
    </xf>
    <xf numFmtId="0" fontId="8" fillId="0" borderId="0" xfId="0" applyFont="1" applyAlignment="1">
      <alignment vertical="center" wrapText="1"/>
    </xf>
    <xf numFmtId="0" fontId="2" fillId="0" borderId="0" xfId="0" applyFont="1" applyProtection="1"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center"/>
    </xf>
    <xf numFmtId="4" fontId="2" fillId="2" borderId="0" xfId="1" applyNumberFormat="1" applyFont="1" applyFill="1" applyBorder="1" applyAlignment="1" applyProtection="1">
      <alignment horizontal="center"/>
      <protection locked="0"/>
    </xf>
    <xf numFmtId="3" fontId="9" fillId="2" borderId="0" xfId="0" applyNumberFormat="1" applyFont="1" applyFill="1" applyAlignment="1">
      <alignment horizontal="center"/>
    </xf>
    <xf numFmtId="9" fontId="2" fillId="2" borderId="0" xfId="3" applyFont="1" applyFill="1" applyBorder="1" applyAlignment="1">
      <alignment horizontal="center"/>
    </xf>
    <xf numFmtId="44" fontId="2" fillId="2" borderId="0" xfId="2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left" wrapText="1"/>
    </xf>
    <xf numFmtId="40" fontId="2" fillId="2" borderId="7" xfId="0" applyNumberFormat="1" applyFont="1" applyFill="1" applyBorder="1"/>
    <xf numFmtId="40" fontId="2" fillId="5" borderId="7" xfId="0" applyNumberFormat="1" applyFont="1" applyFill="1" applyBorder="1"/>
    <xf numFmtId="49" fontId="2" fillId="2" borderId="7" xfId="0" applyNumberFormat="1" applyFont="1" applyFill="1" applyBorder="1" applyAlignment="1">
      <alignment vertical="top"/>
    </xf>
    <xf numFmtId="0" fontId="2" fillId="0" borderId="7" xfId="0" applyFont="1" applyBorder="1"/>
    <xf numFmtId="0" fontId="1" fillId="0" borderId="7" xfId="0" applyFont="1" applyBorder="1"/>
    <xf numFmtId="40" fontId="2" fillId="0" borderId="7" xfId="0" applyNumberFormat="1" applyFont="1" applyBorder="1"/>
    <xf numFmtId="0" fontId="7" fillId="5" borderId="7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40" fontId="2" fillId="3" borderId="4" xfId="0" applyNumberFormat="1" applyFont="1" applyFill="1" applyBorder="1"/>
    <xf numFmtId="49" fontId="2" fillId="5" borderId="0" xfId="0" applyNumberFormat="1" applyFont="1" applyFill="1" applyAlignment="1">
      <alignment horizontal="center"/>
    </xf>
    <xf numFmtId="2" fontId="2" fillId="5" borderId="0" xfId="3" applyNumberFormat="1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1" fillId="2" borderId="0" xfId="3" applyNumberFormat="1" applyFont="1" applyFill="1" applyBorder="1" applyAlignment="1" applyProtection="1">
      <alignment horizontal="center" vertical="center"/>
      <protection locked="0"/>
    </xf>
    <xf numFmtId="40" fontId="1" fillId="0" borderId="7" xfId="0" applyNumberFormat="1" applyFont="1" applyBorder="1" applyAlignment="1">
      <alignment horizontal="left" indent="2"/>
    </xf>
    <xf numFmtId="0" fontId="1" fillId="0" borderId="7" xfId="0" applyFont="1" applyBorder="1" applyAlignment="1">
      <alignment horizontal="left" indent="2"/>
    </xf>
    <xf numFmtId="40" fontId="2" fillId="5" borderId="7" xfId="0" applyNumberFormat="1" applyFont="1" applyFill="1" applyBorder="1" applyAlignment="1">
      <alignment horizontal="left" indent="2"/>
    </xf>
    <xf numFmtId="0" fontId="2" fillId="5" borderId="7" xfId="0" applyFont="1" applyFill="1" applyBorder="1" applyAlignment="1">
      <alignment horizontal="left" indent="2"/>
    </xf>
    <xf numFmtId="1" fontId="1" fillId="0" borderId="0" xfId="3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/>
    <xf numFmtId="166" fontId="1" fillId="0" borderId="0" xfId="0" applyNumberFormat="1" applyFont="1"/>
    <xf numFmtId="40" fontId="1" fillId="5" borderId="0" xfId="0" applyNumberFormat="1" applyFont="1" applyFill="1" applyAlignment="1">
      <alignment horizontal="center"/>
    </xf>
    <xf numFmtId="0" fontId="1" fillId="0" borderId="0" xfId="4"/>
    <xf numFmtId="0" fontId="1" fillId="0" borderId="0" xfId="4" applyAlignment="1">
      <alignment horizontal="center"/>
    </xf>
    <xf numFmtId="164" fontId="2" fillId="0" borderId="0" xfId="0" applyNumberFormat="1" applyFont="1" applyAlignment="1">
      <alignment horizontal="left"/>
    </xf>
    <xf numFmtId="166" fontId="1" fillId="0" borderId="5" xfId="0" applyNumberFormat="1" applyFont="1" applyBorder="1"/>
    <xf numFmtId="166" fontId="1" fillId="2" borderId="5" xfId="0" applyNumberFormat="1" applyFont="1" applyFill="1" applyBorder="1"/>
    <xf numFmtId="166" fontId="2" fillId="5" borderId="5" xfId="1" applyNumberFormat="1" applyFont="1" applyFill="1" applyBorder="1"/>
    <xf numFmtId="166" fontId="1" fillId="2" borderId="5" xfId="0" applyNumberFormat="1" applyFont="1" applyFill="1" applyBorder="1" applyAlignment="1">
      <alignment vertical="top"/>
    </xf>
    <xf numFmtId="166" fontId="2" fillId="5" borderId="5" xfId="0" applyNumberFormat="1" applyFont="1" applyFill="1" applyBorder="1"/>
    <xf numFmtId="166" fontId="2" fillId="0" borderId="5" xfId="0" applyNumberFormat="1" applyFont="1" applyBorder="1"/>
    <xf numFmtId="166" fontId="2" fillId="0" borderId="5" xfId="0" applyNumberFormat="1" applyFont="1" applyBorder="1" applyAlignment="1">
      <alignment horizontal="center"/>
    </xf>
    <xf numFmtId="166" fontId="1" fillId="2" borderId="5" xfId="1" applyNumberFormat="1" applyFont="1" applyFill="1" applyBorder="1"/>
    <xf numFmtId="166" fontId="1" fillId="0" borderId="5" xfId="1" applyNumberFormat="1" applyFont="1" applyFill="1" applyBorder="1"/>
    <xf numFmtId="166" fontId="2" fillId="5" borderId="5" xfId="0" applyNumberFormat="1" applyFont="1" applyFill="1" applyBorder="1" applyAlignment="1">
      <alignment horizontal="right"/>
    </xf>
    <xf numFmtId="166" fontId="6" fillId="2" borderId="5" xfId="1" applyNumberFormat="1" applyFont="1" applyFill="1" applyBorder="1" applyAlignment="1">
      <alignment horizontal="center"/>
    </xf>
    <xf numFmtId="166" fontId="2" fillId="0" borderId="5" xfId="1" applyNumberFormat="1" applyFont="1" applyFill="1" applyBorder="1"/>
    <xf numFmtId="166" fontId="2" fillId="3" borderId="5" xfId="2" applyNumberFormat="1" applyFont="1" applyFill="1" applyBorder="1"/>
    <xf numFmtId="0" fontId="2" fillId="0" borderId="0" xfId="0" applyFont="1" applyAlignment="1">
      <alignment vertical="top"/>
    </xf>
    <xf numFmtId="2" fontId="1" fillId="0" borderId="0" xfId="3" applyNumberFormat="1" applyFont="1" applyFill="1" applyBorder="1" applyAlignment="1">
      <alignment horizontal="center"/>
    </xf>
    <xf numFmtId="0" fontId="10" fillId="0" borderId="0" xfId="4" applyFont="1"/>
    <xf numFmtId="0" fontId="10" fillId="0" borderId="0" xfId="4" applyFont="1" applyAlignment="1">
      <alignment horizontal="center"/>
    </xf>
    <xf numFmtId="38" fontId="1" fillId="0" borderId="0" xfId="0" applyNumberFormat="1" applyFont="1" applyProtection="1">
      <protection locked="0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8" fontId="1" fillId="0" borderId="0" xfId="0" quotePrefix="1" applyNumberFormat="1" applyFont="1" applyAlignment="1">
      <alignment horizontal="center"/>
    </xf>
    <xf numFmtId="40" fontId="1" fillId="7" borderId="7" xfId="0" applyNumberFormat="1" applyFont="1" applyFill="1" applyBorder="1" applyAlignment="1">
      <alignment horizontal="left" indent="2"/>
    </xf>
    <xf numFmtId="40" fontId="1" fillId="7" borderId="0" xfId="0" applyNumberFormat="1" applyFont="1" applyFill="1"/>
    <xf numFmtId="38" fontId="1" fillId="7" borderId="0" xfId="0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2" xfId="4" xr:uid="{C8B9A962-50B6-4768-AE99-5A3FDE19A5BE}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13B7-3B41-47E7-ADF2-40D561788A06}">
  <sheetPr>
    <pageSetUpPr fitToPage="1"/>
  </sheetPr>
  <dimension ref="A1:P62"/>
  <sheetViews>
    <sheetView tabSelected="1" showOutlineSymbols="0" topLeftCell="A33" zoomScaleNormal="100" workbookViewId="0">
      <selection activeCell="C43" sqref="C43"/>
    </sheetView>
  </sheetViews>
  <sheetFormatPr defaultColWidth="8.81640625" defaultRowHeight="12.5" x14ac:dyDescent="0.25"/>
  <cols>
    <col min="1" max="1" width="36.54296875" style="4" customWidth="1"/>
    <col min="2" max="2" width="10.54296875" style="4" customWidth="1"/>
    <col min="3" max="3" width="11.6328125" style="4" customWidth="1"/>
    <col min="4" max="4" width="12.6328125" style="27" customWidth="1"/>
    <col min="5" max="5" width="18.81640625" style="4" customWidth="1"/>
    <col min="6" max="9" width="19.453125" style="4" customWidth="1"/>
    <col min="10" max="10" width="18.81640625" style="4" customWidth="1"/>
    <col min="11" max="11" width="15.453125" style="4" customWidth="1"/>
    <col min="12" max="12" width="11.453125" style="4" customWidth="1"/>
    <col min="13" max="15" width="9.81640625" style="4" bestFit="1" customWidth="1"/>
    <col min="16" max="16" width="10.81640625" style="4" bestFit="1" customWidth="1"/>
    <col min="17" max="50" width="9.1796875" style="4" customWidth="1"/>
    <col min="51" max="16384" width="8.81640625" style="4"/>
  </cols>
  <sheetData>
    <row r="1" spans="1:16" s="101" customFormat="1" ht="13" customHeight="1" x14ac:dyDescent="0.25">
      <c r="A1" s="112" t="s">
        <v>72</v>
      </c>
      <c r="B1" s="112"/>
      <c r="C1" s="112"/>
      <c r="D1" s="112"/>
      <c r="E1" s="112"/>
      <c r="F1" s="112"/>
      <c r="G1" s="112"/>
      <c r="H1" s="101" t="s">
        <v>0</v>
      </c>
      <c r="I1" s="52" t="s">
        <v>43</v>
      </c>
    </row>
    <row r="2" spans="1:16" ht="13" x14ac:dyDescent="0.3">
      <c r="A2" s="1" t="s">
        <v>42</v>
      </c>
      <c r="B2" s="1" t="s">
        <v>1</v>
      </c>
      <c r="C2" s="4" t="s">
        <v>2</v>
      </c>
      <c r="D2" s="3"/>
      <c r="H2" s="28" t="s">
        <v>3</v>
      </c>
      <c r="I2" s="4" t="s">
        <v>44</v>
      </c>
    </row>
    <row r="3" spans="1:16" ht="13" x14ac:dyDescent="0.3">
      <c r="B3" s="1"/>
      <c r="C3" s="2"/>
      <c r="D3" s="3"/>
      <c r="E3" s="87"/>
      <c r="F3" s="87"/>
      <c r="G3" s="87"/>
      <c r="H3" s="87"/>
      <c r="I3" s="87"/>
    </row>
    <row r="4" spans="1:16" ht="13" x14ac:dyDescent="0.3">
      <c r="A4" s="106" t="s">
        <v>4</v>
      </c>
      <c r="B4" s="108" t="s">
        <v>5</v>
      </c>
      <c r="C4" s="108"/>
      <c r="D4" s="109"/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7" t="s">
        <v>11</v>
      </c>
    </row>
    <row r="5" spans="1:16" ht="13" x14ac:dyDescent="0.3">
      <c r="A5" s="107"/>
      <c r="B5" s="110"/>
      <c r="C5" s="110"/>
      <c r="D5" s="111"/>
      <c r="E5" s="8" t="s">
        <v>45</v>
      </c>
      <c r="F5" s="8" t="s">
        <v>46</v>
      </c>
      <c r="G5" s="8" t="s">
        <v>47</v>
      </c>
      <c r="H5" s="8" t="s">
        <v>48</v>
      </c>
      <c r="I5" s="8" t="s">
        <v>49</v>
      </c>
      <c r="J5" s="8" t="s">
        <v>50</v>
      </c>
    </row>
    <row r="6" spans="1:16" ht="13" x14ac:dyDescent="0.3">
      <c r="A6" s="60" t="s">
        <v>12</v>
      </c>
      <c r="B6" s="10"/>
      <c r="C6" s="11"/>
      <c r="D6" s="12"/>
      <c r="E6" s="13"/>
      <c r="F6" s="13"/>
      <c r="G6" s="13"/>
      <c r="H6" s="13"/>
      <c r="I6" s="13"/>
      <c r="J6" s="13"/>
    </row>
    <row r="7" spans="1:16" s="5" customFormat="1" ht="13" x14ac:dyDescent="0.3">
      <c r="A7" s="61" t="s">
        <v>13</v>
      </c>
      <c r="B7" s="53" t="s">
        <v>14</v>
      </c>
      <c r="C7" s="53" t="s">
        <v>58</v>
      </c>
      <c r="D7" s="54" t="s">
        <v>69</v>
      </c>
      <c r="E7" s="14"/>
      <c r="F7" s="14"/>
      <c r="G7" s="14"/>
      <c r="H7" s="14"/>
      <c r="I7" s="14"/>
      <c r="J7" s="15"/>
    </row>
    <row r="8" spans="1:16" s="5" customFormat="1" x14ac:dyDescent="0.25">
      <c r="A8" s="77" t="s">
        <v>59</v>
      </c>
      <c r="B8" s="16"/>
      <c r="C8" s="17"/>
      <c r="D8" s="18"/>
      <c r="E8" s="19"/>
      <c r="F8" s="19"/>
      <c r="G8" s="19"/>
      <c r="H8" s="19"/>
      <c r="I8" s="19"/>
      <c r="J8" s="19"/>
      <c r="K8" s="82"/>
      <c r="L8" s="82"/>
      <c r="M8" s="82"/>
      <c r="N8" s="82"/>
      <c r="O8" s="82"/>
      <c r="P8" s="82"/>
    </row>
    <row r="9" spans="1:16" s="5" customFormat="1" x14ac:dyDescent="0.25">
      <c r="A9" s="77" t="s">
        <v>60</v>
      </c>
      <c r="B9" s="16">
        <f>(74460+2700)*1.02</f>
        <v>78703.199999999997</v>
      </c>
      <c r="C9" s="102">
        <v>2</v>
      </c>
      <c r="D9" s="20">
        <v>1.02</v>
      </c>
      <c r="E9" s="88">
        <f>B9/10*C9</f>
        <v>15740.64</v>
      </c>
      <c r="F9" s="88">
        <f>E9*1.02</f>
        <v>16055.452799999999</v>
      </c>
      <c r="G9" s="88">
        <f>F9*1.02</f>
        <v>16376.561856</v>
      </c>
      <c r="H9" s="88">
        <f>G9*1.02</f>
        <v>16704.093093120002</v>
      </c>
      <c r="I9" s="88">
        <f>H9*1.02</f>
        <v>17038.174954982402</v>
      </c>
      <c r="J9" s="88">
        <f>SUM(E9:I9)</f>
        <v>81914.922704102399</v>
      </c>
      <c r="K9" s="82"/>
      <c r="L9" s="82"/>
      <c r="M9" s="82"/>
      <c r="N9" s="82"/>
      <c r="O9" s="82"/>
      <c r="P9" s="82"/>
    </row>
    <row r="10" spans="1:16" s="5" customFormat="1" ht="13" x14ac:dyDescent="0.3">
      <c r="A10" s="62" t="s">
        <v>15</v>
      </c>
      <c r="B10" s="55" t="s">
        <v>16</v>
      </c>
      <c r="C10" s="56" t="s">
        <v>17</v>
      </c>
      <c r="D10" s="32" t="s">
        <v>18</v>
      </c>
      <c r="E10" s="89"/>
      <c r="F10" s="89"/>
      <c r="G10" s="89"/>
      <c r="H10" s="89"/>
      <c r="I10" s="89"/>
      <c r="J10" s="89"/>
    </row>
    <row r="11" spans="1:16" s="5" customFormat="1" x14ac:dyDescent="0.25">
      <c r="A11" s="77" t="s">
        <v>73</v>
      </c>
      <c r="B11" s="113">
        <v>15.5</v>
      </c>
      <c r="C11" s="21">
        <f>10*13*2</f>
        <v>260</v>
      </c>
      <c r="D11" s="18">
        <v>2</v>
      </c>
      <c r="E11" s="88">
        <f>B11*C11*D11</f>
        <v>8060</v>
      </c>
      <c r="F11" s="88">
        <f>E11*1.02</f>
        <v>8221.2000000000007</v>
      </c>
      <c r="G11" s="88">
        <f t="shared" ref="G11:I11" si="0">F11*1.02</f>
        <v>8385.6240000000016</v>
      </c>
      <c r="H11" s="88">
        <f t="shared" si="0"/>
        <v>8553.3364800000018</v>
      </c>
      <c r="I11" s="88">
        <f t="shared" si="0"/>
        <v>8724.4032096000028</v>
      </c>
      <c r="J11" s="88">
        <f>SUM(E11:I11)</f>
        <v>41944.563689600007</v>
      </c>
    </row>
    <row r="12" spans="1:16" s="5" customFormat="1" x14ac:dyDescent="0.25">
      <c r="A12" s="77" t="s">
        <v>74</v>
      </c>
      <c r="B12" s="113">
        <v>15.5</v>
      </c>
      <c r="C12" s="21">
        <f>18*10</f>
        <v>180</v>
      </c>
      <c r="D12" s="18">
        <v>4</v>
      </c>
      <c r="E12" s="88">
        <f>B12*C12*D12</f>
        <v>11160</v>
      </c>
      <c r="F12" s="88">
        <f>E12*1.02</f>
        <v>11383.2</v>
      </c>
      <c r="G12" s="88">
        <f t="shared" ref="G12" si="1">F12*1.02</f>
        <v>11610.864000000001</v>
      </c>
      <c r="H12" s="88">
        <f t="shared" ref="H12" si="2">G12*1.02</f>
        <v>11843.081280000002</v>
      </c>
      <c r="I12" s="88">
        <f t="shared" ref="I12" si="3">H12*1.02</f>
        <v>12079.942905600003</v>
      </c>
      <c r="J12" s="88">
        <f t="shared" ref="J12:J13" si="4">SUM(E12:I12)</f>
        <v>58077.088185599998</v>
      </c>
    </row>
    <row r="13" spans="1:16" s="5" customFormat="1" x14ac:dyDescent="0.25">
      <c r="A13" s="77" t="s">
        <v>71</v>
      </c>
      <c r="B13" s="114">
        <v>25</v>
      </c>
      <c r="C13" s="21">
        <f>19*10</f>
        <v>190</v>
      </c>
      <c r="D13" s="18">
        <v>1</v>
      </c>
      <c r="E13" s="88">
        <f>B13*C13*D13</f>
        <v>4750</v>
      </c>
      <c r="F13" s="88">
        <f t="shared" ref="F13:F14" si="5">E13*1.02</f>
        <v>4845</v>
      </c>
      <c r="G13" s="88">
        <f t="shared" ref="G13:G14" si="6">F13*1.02</f>
        <v>4941.8999999999996</v>
      </c>
      <c r="H13" s="88">
        <f t="shared" ref="H13:H14" si="7">G13*1.02</f>
        <v>5040.7379999999994</v>
      </c>
      <c r="I13" s="88">
        <f t="shared" ref="I13:I14" si="8">H13*1.02</f>
        <v>5141.5527599999996</v>
      </c>
      <c r="J13" s="88">
        <f t="shared" si="4"/>
        <v>24719.190759999998</v>
      </c>
    </row>
    <row r="14" spans="1:16" s="5" customFormat="1" x14ac:dyDescent="0.25">
      <c r="A14" s="77"/>
      <c r="B14" s="114"/>
      <c r="C14" s="21"/>
      <c r="D14" s="18"/>
      <c r="E14" s="88">
        <f t="shared" ref="E14" si="9">B14*C14*D14</f>
        <v>0</v>
      </c>
      <c r="F14" s="88">
        <f t="shared" si="5"/>
        <v>0</v>
      </c>
      <c r="G14" s="88">
        <f t="shared" si="6"/>
        <v>0</v>
      </c>
      <c r="H14" s="88">
        <f t="shared" si="7"/>
        <v>0</v>
      </c>
      <c r="I14" s="88">
        <f t="shared" si="8"/>
        <v>0</v>
      </c>
      <c r="J14" s="88">
        <f t="shared" ref="J13:J14" si="10">SUM(E14:I14)</f>
        <v>0</v>
      </c>
    </row>
    <row r="15" spans="1:16" ht="13" x14ac:dyDescent="0.3">
      <c r="A15" s="79" t="s">
        <v>21</v>
      </c>
      <c r="B15" s="22"/>
      <c r="C15" s="22"/>
      <c r="D15" s="23"/>
      <c r="E15" s="90">
        <f>SUM(E8:E14)</f>
        <v>39710.639999999999</v>
      </c>
      <c r="F15" s="90">
        <f>SUM(F8:F14)</f>
        <v>40504.852800000001</v>
      </c>
      <c r="G15" s="90">
        <f>SUM(G8:G14)</f>
        <v>41314.949856000007</v>
      </c>
      <c r="H15" s="90">
        <f>SUM(H8:H14)</f>
        <v>42141.248853120007</v>
      </c>
      <c r="I15" s="90">
        <f>SUM(I8:I14)</f>
        <v>42984.073830182402</v>
      </c>
      <c r="J15" s="90">
        <f>SUM(J8:J14)</f>
        <v>206655.76533930239</v>
      </c>
      <c r="K15" s="83"/>
      <c r="L15" s="83"/>
      <c r="M15" s="83"/>
      <c r="N15" s="83"/>
      <c r="O15" s="83"/>
      <c r="P15" s="83"/>
    </row>
    <row r="16" spans="1:16" s="52" customFormat="1" ht="13" customHeight="1" x14ac:dyDescent="0.25">
      <c r="A16" s="64" t="s">
        <v>77</v>
      </c>
      <c r="B16" s="57" t="s">
        <v>22</v>
      </c>
      <c r="C16" s="57" t="s">
        <v>23</v>
      </c>
      <c r="D16" s="57" t="s">
        <v>24</v>
      </c>
      <c r="E16" s="91"/>
      <c r="F16" s="91"/>
      <c r="G16" s="91"/>
      <c r="H16" s="91"/>
      <c r="I16" s="91"/>
      <c r="J16" s="91"/>
    </row>
    <row r="17" spans="1:11" x14ac:dyDescent="0.25">
      <c r="A17" s="77" t="str">
        <f>A8</f>
        <v>PI AY Release</v>
      </c>
      <c r="B17" s="17">
        <v>0.32</v>
      </c>
      <c r="C17" s="25"/>
      <c r="D17" s="25"/>
      <c r="E17" s="88"/>
      <c r="F17" s="88"/>
      <c r="G17" s="88"/>
      <c r="H17" s="88"/>
      <c r="I17" s="88"/>
      <c r="J17" s="88"/>
    </row>
    <row r="18" spans="1:11" x14ac:dyDescent="0.25">
      <c r="A18" s="77" t="str">
        <f>A9</f>
        <v>PI Summer Salary</v>
      </c>
      <c r="B18" s="24"/>
      <c r="C18" s="25"/>
      <c r="D18" s="25">
        <v>8.4900000000000003E-2</v>
      </c>
      <c r="E18" s="88">
        <f>$D$18*E9</f>
        <v>1336.3803359999999</v>
      </c>
      <c r="F18" s="88">
        <f>$D$18*F9</f>
        <v>1363.10794272</v>
      </c>
      <c r="G18" s="88">
        <f>$D$18*G9</f>
        <v>1390.3701015744</v>
      </c>
      <c r="H18" s="88">
        <f>$D$18*H9</f>
        <v>1418.1775036058882</v>
      </c>
      <c r="I18" s="88">
        <f>$D$18*I9</f>
        <v>1446.5410536780059</v>
      </c>
      <c r="J18" s="88">
        <f>SUM(E18:I18)</f>
        <v>6954.5769375782947</v>
      </c>
      <c r="K18" s="26"/>
    </row>
    <row r="19" spans="1:11" x14ac:dyDescent="0.25">
      <c r="A19" s="77" t="s">
        <v>19</v>
      </c>
      <c r="B19" s="25">
        <v>3.3340000000000002E-3</v>
      </c>
      <c r="C19" s="25"/>
      <c r="E19" s="88">
        <f>$B$19*E11</f>
        <v>26.872040000000002</v>
      </c>
      <c r="F19" s="88">
        <f>$B$19*F11</f>
        <v>27.409480800000004</v>
      </c>
      <c r="G19" s="88">
        <f>$B$19*G11</f>
        <v>27.957670416000006</v>
      </c>
      <c r="H19" s="88">
        <f>$B$19*H11</f>
        <v>28.516823824320007</v>
      </c>
      <c r="I19" s="88">
        <f>$B$19*I11</f>
        <v>29.08716030080641</v>
      </c>
      <c r="J19" s="88">
        <f t="shared" ref="J19:J20" si="11">SUM(E19:I19)</f>
        <v>139.84317534112643</v>
      </c>
    </row>
    <row r="20" spans="1:11" x14ac:dyDescent="0.25">
      <c r="A20" s="77" t="s">
        <v>20</v>
      </c>
      <c r="B20" s="24"/>
      <c r="C20" s="25"/>
      <c r="D20" s="25">
        <v>7.9799999999999996E-2</v>
      </c>
      <c r="E20" s="88">
        <f>E12*$D$20</f>
        <v>890.56799999999998</v>
      </c>
      <c r="F20" s="88">
        <f t="shared" ref="F20:I20" si="12">F12*$D$20</f>
        <v>908.37936000000002</v>
      </c>
      <c r="G20" s="88">
        <f t="shared" si="12"/>
        <v>926.54694720000009</v>
      </c>
      <c r="H20" s="88">
        <f t="shared" si="12"/>
        <v>945.0778861440001</v>
      </c>
      <c r="I20" s="88">
        <f t="shared" si="12"/>
        <v>963.97944386688016</v>
      </c>
      <c r="J20" s="88">
        <f t="shared" si="11"/>
        <v>4634.5516372108805</v>
      </c>
      <c r="K20" s="26"/>
    </row>
    <row r="21" spans="1:11" ht="13" x14ac:dyDescent="0.3">
      <c r="A21" s="79" t="s">
        <v>25</v>
      </c>
      <c r="B21" s="22"/>
      <c r="C21" s="22"/>
      <c r="D21" s="23"/>
      <c r="E21" s="92">
        <f>SUM(E17:E20)</f>
        <v>2253.8203759999997</v>
      </c>
      <c r="F21" s="92">
        <f t="shared" ref="F21:J21" si="13">SUM(F17:F20)</f>
        <v>2298.8967835200001</v>
      </c>
      <c r="G21" s="92">
        <f t="shared" si="13"/>
        <v>2344.8747191903999</v>
      </c>
      <c r="H21" s="92">
        <f t="shared" si="13"/>
        <v>2391.7722135742083</v>
      </c>
      <c r="I21" s="92">
        <f t="shared" si="13"/>
        <v>2439.6076578456923</v>
      </c>
      <c r="J21" s="92">
        <f t="shared" si="13"/>
        <v>11728.971750130302</v>
      </c>
    </row>
    <row r="22" spans="1:11" ht="13" x14ac:dyDescent="0.3">
      <c r="A22" s="65"/>
      <c r="B22" s="28"/>
      <c r="C22" s="28"/>
      <c r="D22" s="29"/>
      <c r="E22" s="93"/>
      <c r="F22" s="93"/>
      <c r="G22" s="93"/>
      <c r="H22" s="93"/>
      <c r="I22" s="93"/>
      <c r="J22" s="93"/>
    </row>
    <row r="23" spans="1:11" ht="13" x14ac:dyDescent="0.3">
      <c r="A23" s="63" t="s">
        <v>26</v>
      </c>
      <c r="B23" s="22"/>
      <c r="C23" s="22"/>
      <c r="D23" s="23"/>
      <c r="E23" s="90">
        <f>E15+E21</f>
        <v>41964.460376000003</v>
      </c>
      <c r="F23" s="90">
        <f>F15+F21</f>
        <v>42803.749583520002</v>
      </c>
      <c r="G23" s="90">
        <f>G15+G21</f>
        <v>43659.824575190403</v>
      </c>
      <c r="H23" s="90">
        <f t="shared" ref="H23:I23" si="14">H15+H21</f>
        <v>44533.021066694215</v>
      </c>
      <c r="I23" s="90">
        <f t="shared" si="14"/>
        <v>45423.681488028094</v>
      </c>
      <c r="J23" s="90">
        <f>J15+J21</f>
        <v>218384.73708943269</v>
      </c>
    </row>
    <row r="24" spans="1:11" ht="13" x14ac:dyDescent="0.3">
      <c r="A24" s="60" t="s">
        <v>27</v>
      </c>
      <c r="B24" s="9"/>
      <c r="C24" s="9"/>
      <c r="D24" s="30"/>
      <c r="E24" s="94"/>
      <c r="F24" s="94"/>
      <c r="G24" s="94"/>
      <c r="H24" s="94"/>
      <c r="I24" s="94"/>
      <c r="J24" s="88"/>
    </row>
    <row r="25" spans="1:11" ht="13" x14ac:dyDescent="0.3">
      <c r="A25" s="62" t="s">
        <v>78</v>
      </c>
      <c r="B25" s="31" t="s">
        <v>65</v>
      </c>
      <c r="C25" s="31"/>
      <c r="D25" s="32" t="s">
        <v>66</v>
      </c>
      <c r="E25" s="95"/>
      <c r="F25" s="95"/>
      <c r="G25" s="95"/>
      <c r="H25" s="95"/>
      <c r="I25" s="95"/>
      <c r="J25" s="95"/>
    </row>
    <row r="26" spans="1:11" x14ac:dyDescent="0.25">
      <c r="A26" s="77" t="s">
        <v>61</v>
      </c>
      <c r="B26" s="82">
        <v>25000</v>
      </c>
      <c r="C26" s="5"/>
      <c r="D26" s="105">
        <v>1</v>
      </c>
      <c r="E26" s="96">
        <f>B26*D26</f>
        <v>25000</v>
      </c>
      <c r="F26" s="96">
        <v>0</v>
      </c>
      <c r="G26" s="96">
        <v>0</v>
      </c>
      <c r="H26" s="96">
        <v>0</v>
      </c>
      <c r="I26" s="96">
        <v>0</v>
      </c>
      <c r="J26" s="88">
        <f>SUM(E26:I26)</f>
        <v>25000</v>
      </c>
    </row>
    <row r="27" spans="1:11" x14ac:dyDescent="0.25">
      <c r="A27" s="77" t="s">
        <v>62</v>
      </c>
      <c r="B27" s="82">
        <v>20000</v>
      </c>
      <c r="C27" s="5"/>
      <c r="D27" s="105">
        <v>1</v>
      </c>
      <c r="E27" s="96">
        <f t="shared" ref="E27" si="15">B27*D27</f>
        <v>20000</v>
      </c>
      <c r="F27" s="96">
        <v>0</v>
      </c>
      <c r="G27" s="96">
        <v>0</v>
      </c>
      <c r="H27" s="96">
        <v>0</v>
      </c>
      <c r="I27" s="96">
        <v>0</v>
      </c>
      <c r="J27" s="88">
        <f t="shared" ref="J27" si="16">SUM(E27:I27)</f>
        <v>20000</v>
      </c>
    </row>
    <row r="28" spans="1:11" ht="13" x14ac:dyDescent="0.3">
      <c r="A28" s="80" t="s">
        <v>28</v>
      </c>
      <c r="B28" s="58"/>
      <c r="C28" s="58"/>
      <c r="D28" s="59"/>
      <c r="E28" s="97">
        <f>SUM(E26:E27)</f>
        <v>45000</v>
      </c>
      <c r="F28" s="97">
        <f>SUM(F26:F27)</f>
        <v>0</v>
      </c>
      <c r="G28" s="97">
        <f>SUM(G26:G27)</f>
        <v>0</v>
      </c>
      <c r="H28" s="97">
        <f>SUM(H26:H27)</f>
        <v>0</v>
      </c>
      <c r="I28" s="97">
        <f>SUM(I26:I27)</f>
        <v>0</v>
      </c>
      <c r="J28" s="97">
        <f>SUM(J26:J27)</f>
        <v>45000</v>
      </c>
    </row>
    <row r="29" spans="1:11" ht="13" x14ac:dyDescent="0.3">
      <c r="A29" s="62" t="s">
        <v>80</v>
      </c>
      <c r="B29" s="31" t="s">
        <v>29</v>
      </c>
      <c r="C29" s="31" t="s">
        <v>30</v>
      </c>
      <c r="D29" s="32" t="s">
        <v>31</v>
      </c>
      <c r="E29" s="98"/>
      <c r="F29" s="98"/>
      <c r="G29" s="98"/>
      <c r="H29" s="98"/>
      <c r="I29" s="98"/>
      <c r="J29" s="95"/>
    </row>
    <row r="30" spans="1:11" x14ac:dyDescent="0.25">
      <c r="A30" s="77" t="s">
        <v>67</v>
      </c>
      <c r="B30" s="34"/>
      <c r="C30" s="33"/>
      <c r="D30" s="18"/>
      <c r="E30" s="96">
        <v>0</v>
      </c>
      <c r="F30" s="96">
        <f>1.02*E30</f>
        <v>0</v>
      </c>
      <c r="G30" s="96">
        <f t="shared" ref="G30:H32" si="17">1.02*F30</f>
        <v>0</v>
      </c>
      <c r="H30" s="96">
        <f t="shared" si="17"/>
        <v>0</v>
      </c>
      <c r="I30" s="96">
        <f>B30*D30</f>
        <v>0</v>
      </c>
      <c r="J30" s="88">
        <f>SUM(E30:I30)</f>
        <v>0</v>
      </c>
    </row>
    <row r="31" spans="1:11" x14ac:dyDescent="0.25">
      <c r="A31" s="77" t="s">
        <v>32</v>
      </c>
      <c r="B31" s="34"/>
      <c r="C31" s="33"/>
      <c r="D31" s="18"/>
      <c r="E31" s="96">
        <v>0</v>
      </c>
      <c r="F31" s="96">
        <f>1.02*E31</f>
        <v>0</v>
      </c>
      <c r="G31" s="96">
        <f t="shared" ref="G31" si="18">1.02*F31</f>
        <v>0</v>
      </c>
      <c r="H31" s="96">
        <f t="shared" ref="H31" si="19">1.02*G31</f>
        <v>0</v>
      </c>
      <c r="I31" s="96">
        <f>B31*D31</f>
        <v>0</v>
      </c>
      <c r="J31" s="88">
        <f>SUM(E31:I31)</f>
        <v>0</v>
      </c>
    </row>
    <row r="32" spans="1:11" x14ac:dyDescent="0.25">
      <c r="A32" s="77" t="s">
        <v>63</v>
      </c>
      <c r="B32" s="34"/>
      <c r="C32" s="33"/>
      <c r="D32" s="18"/>
      <c r="E32" s="96">
        <v>0</v>
      </c>
      <c r="F32" s="96">
        <f>1.02*E32</f>
        <v>0</v>
      </c>
      <c r="G32" s="96">
        <f t="shared" si="17"/>
        <v>0</v>
      </c>
      <c r="H32" s="96">
        <f t="shared" si="17"/>
        <v>0</v>
      </c>
      <c r="I32" s="96">
        <f>B32*D32</f>
        <v>0</v>
      </c>
      <c r="J32" s="88">
        <f t="shared" ref="J32:J34" si="20">SUM(E32:I32)</f>
        <v>0</v>
      </c>
    </row>
    <row r="33" spans="1:12" x14ac:dyDescent="0.25">
      <c r="A33" s="77" t="s">
        <v>89</v>
      </c>
      <c r="B33" s="34"/>
      <c r="C33" s="33"/>
      <c r="D33" s="18"/>
      <c r="E33" s="96">
        <v>0</v>
      </c>
      <c r="F33" s="96">
        <f>1.02*E33</f>
        <v>0</v>
      </c>
      <c r="G33" s="96">
        <f>1.02*F33</f>
        <v>0</v>
      </c>
      <c r="H33" s="96">
        <f>1.02*G33</f>
        <v>0</v>
      </c>
      <c r="I33" s="96">
        <f t="shared" ref="I33:I34" si="21">B33*D33</f>
        <v>0</v>
      </c>
      <c r="J33" s="88">
        <f t="shared" si="20"/>
        <v>0</v>
      </c>
    </row>
    <row r="34" spans="1:12" x14ac:dyDescent="0.25">
      <c r="A34" s="77" t="s">
        <v>64</v>
      </c>
      <c r="B34" s="34"/>
      <c r="C34" s="33"/>
      <c r="D34" s="18"/>
      <c r="E34" s="96">
        <v>0</v>
      </c>
      <c r="F34" s="96">
        <f>E34*1.02</f>
        <v>0</v>
      </c>
      <c r="G34" s="96">
        <f t="shared" ref="G34:H35" si="22">F34*1.02</f>
        <v>0</v>
      </c>
      <c r="H34" s="96">
        <f t="shared" si="22"/>
        <v>0</v>
      </c>
      <c r="I34" s="96">
        <f t="shared" si="21"/>
        <v>0</v>
      </c>
      <c r="J34" s="88">
        <f t="shared" si="20"/>
        <v>0</v>
      </c>
    </row>
    <row r="35" spans="1:12" x14ac:dyDescent="0.25">
      <c r="A35" s="78" t="s">
        <v>41</v>
      </c>
      <c r="B35" s="37"/>
      <c r="C35" s="33"/>
      <c r="D35" s="81"/>
      <c r="E35" s="96">
        <v>0</v>
      </c>
      <c r="F35" s="96">
        <f>E35*1.02</f>
        <v>0</v>
      </c>
      <c r="G35" s="96">
        <f t="shared" si="22"/>
        <v>0</v>
      </c>
      <c r="H35" s="96">
        <f t="shared" si="22"/>
        <v>0</v>
      </c>
      <c r="I35" s="96">
        <f>B35*D35</f>
        <v>0</v>
      </c>
      <c r="J35" s="88">
        <f>SUM(E35:I35)</f>
        <v>0</v>
      </c>
      <c r="L35" s="26"/>
    </row>
    <row r="36" spans="1:12" s="28" customFormat="1" ht="13" x14ac:dyDescent="0.3">
      <c r="A36" s="80" t="s">
        <v>33</v>
      </c>
      <c r="B36" s="58"/>
      <c r="C36" s="71"/>
      <c r="D36" s="72"/>
      <c r="E36" s="90">
        <f t="shared" ref="E36:J36" si="23">SUM(E30:E35)</f>
        <v>0</v>
      </c>
      <c r="F36" s="90">
        <f t="shared" si="23"/>
        <v>0</v>
      </c>
      <c r="G36" s="90">
        <f t="shared" si="23"/>
        <v>0</v>
      </c>
      <c r="H36" s="90">
        <f t="shared" si="23"/>
        <v>0</v>
      </c>
      <c r="I36" s="90">
        <f t="shared" si="23"/>
        <v>0</v>
      </c>
      <c r="J36" s="90">
        <f t="shared" si="23"/>
        <v>0</v>
      </c>
    </row>
    <row r="37" spans="1:12" x14ac:dyDescent="0.25">
      <c r="A37" s="66"/>
      <c r="B37" s="37"/>
      <c r="C37" s="33"/>
      <c r="D37" s="38"/>
      <c r="E37" s="96"/>
      <c r="F37" s="96"/>
      <c r="G37" s="96"/>
      <c r="H37" s="96"/>
      <c r="I37" s="96"/>
      <c r="J37" s="96"/>
    </row>
    <row r="38" spans="1:12" ht="13" x14ac:dyDescent="0.3">
      <c r="A38" s="73" t="s">
        <v>81</v>
      </c>
      <c r="B38" s="74"/>
      <c r="C38" s="75"/>
      <c r="D38" s="76"/>
      <c r="E38" s="95"/>
      <c r="F38" s="95"/>
      <c r="G38" s="95"/>
      <c r="H38" s="95"/>
      <c r="I38" s="95"/>
      <c r="J38" s="95"/>
    </row>
    <row r="39" spans="1:12" x14ac:dyDescent="0.25">
      <c r="A39" s="78"/>
      <c r="B39" s="37"/>
      <c r="C39" s="33"/>
      <c r="D39" s="38"/>
      <c r="E39" s="96"/>
      <c r="F39" s="96"/>
      <c r="G39" s="96"/>
      <c r="H39" s="96"/>
      <c r="I39" s="96"/>
      <c r="J39" s="96"/>
    </row>
    <row r="40" spans="1:12" ht="13" x14ac:dyDescent="0.3">
      <c r="A40" s="62" t="s">
        <v>82</v>
      </c>
      <c r="B40" s="31" t="s">
        <v>16</v>
      </c>
      <c r="C40" s="31" t="s">
        <v>66</v>
      </c>
      <c r="D40" s="32" t="s">
        <v>40</v>
      </c>
      <c r="E40" s="95"/>
      <c r="F40" s="95"/>
      <c r="G40" s="95"/>
      <c r="H40" s="95"/>
      <c r="I40" s="95"/>
      <c r="J40" s="95"/>
    </row>
    <row r="41" spans="1:12" x14ac:dyDescent="0.25">
      <c r="A41" s="77" t="s">
        <v>79</v>
      </c>
      <c r="B41" s="5">
        <v>1200</v>
      </c>
      <c r="C41" s="115" t="s">
        <v>70</v>
      </c>
      <c r="D41" s="34"/>
      <c r="E41" s="96">
        <f>1200*10</f>
        <v>12000</v>
      </c>
      <c r="F41" s="96"/>
      <c r="G41" s="96"/>
      <c r="H41" s="96"/>
      <c r="I41" s="96"/>
      <c r="J41" s="96">
        <f>SUM(E41:I41)</f>
        <v>12000</v>
      </c>
      <c r="K41" s="26"/>
    </row>
    <row r="42" spans="1:12" x14ac:dyDescent="0.25">
      <c r="A42" s="77" t="s">
        <v>75</v>
      </c>
      <c r="B42" s="5">
        <v>172</v>
      </c>
      <c r="C42" s="34">
        <v>50</v>
      </c>
      <c r="D42" s="18"/>
      <c r="E42" s="96">
        <f>B42*C42</f>
        <v>8600</v>
      </c>
      <c r="F42" s="96">
        <f>$B$42*$C$42*$D$42</f>
        <v>0</v>
      </c>
      <c r="G42" s="96">
        <f>$B$42*$C$42*$D$42</f>
        <v>0</v>
      </c>
      <c r="H42" s="96">
        <f>$B$42*$C$42*$D$42</f>
        <v>0</v>
      </c>
      <c r="I42" s="96">
        <v>0</v>
      </c>
      <c r="J42" s="96">
        <f>SUM(E42:I42)</f>
        <v>8600</v>
      </c>
      <c r="K42" s="26"/>
    </row>
    <row r="43" spans="1:12" x14ac:dyDescent="0.25">
      <c r="A43" s="77" t="s">
        <v>76</v>
      </c>
      <c r="B43" s="5">
        <v>200</v>
      </c>
      <c r="C43" s="34"/>
      <c r="D43" s="34">
        <v>1</v>
      </c>
      <c r="E43" s="96">
        <v>200</v>
      </c>
      <c r="F43" s="96">
        <v>200</v>
      </c>
      <c r="G43" s="96">
        <v>200</v>
      </c>
      <c r="H43" s="96">
        <v>200</v>
      </c>
      <c r="I43" s="96">
        <v>200</v>
      </c>
      <c r="J43" s="96">
        <f t="shared" ref="J43:J51" si="24">SUM(E43:I43)</f>
        <v>1000</v>
      </c>
      <c r="K43" s="26"/>
    </row>
    <row r="44" spans="1:12" x14ac:dyDescent="0.25">
      <c r="A44" s="77" t="s">
        <v>90</v>
      </c>
      <c r="B44" s="5"/>
      <c r="C44" s="34"/>
      <c r="D44" s="34"/>
      <c r="E44" s="96"/>
      <c r="F44" s="96"/>
      <c r="G44" s="96"/>
      <c r="H44" s="96"/>
      <c r="I44" s="96"/>
      <c r="J44" s="96">
        <f t="shared" si="24"/>
        <v>0</v>
      </c>
      <c r="K44" s="26"/>
    </row>
    <row r="45" spans="1:12" x14ac:dyDescent="0.25">
      <c r="A45" s="77" t="s">
        <v>83</v>
      </c>
      <c r="B45" s="5">
        <v>500</v>
      </c>
      <c r="C45" s="34">
        <v>1</v>
      </c>
      <c r="D45" s="34">
        <v>1</v>
      </c>
      <c r="E45" s="96">
        <v>500</v>
      </c>
      <c r="F45" s="96">
        <v>500</v>
      </c>
      <c r="G45" s="96">
        <v>500</v>
      </c>
      <c r="H45" s="96">
        <v>500</v>
      </c>
      <c r="I45" s="96">
        <v>500</v>
      </c>
      <c r="J45" s="96">
        <f t="shared" si="24"/>
        <v>2500</v>
      </c>
      <c r="K45" s="26"/>
    </row>
    <row r="46" spans="1:12" x14ac:dyDescent="0.25">
      <c r="A46" s="77" t="s">
        <v>84</v>
      </c>
      <c r="B46" s="5">
        <f>450+(2*250)+(3*74)+100</f>
        <v>1272</v>
      </c>
      <c r="C46" s="34">
        <v>1</v>
      </c>
      <c r="D46" s="34">
        <v>1</v>
      </c>
      <c r="E46" s="96">
        <v>1272</v>
      </c>
      <c r="F46" s="96">
        <v>1272</v>
      </c>
      <c r="G46" s="96">
        <v>1272</v>
      </c>
      <c r="H46" s="96">
        <v>1272</v>
      </c>
      <c r="I46" s="96">
        <v>1272</v>
      </c>
      <c r="J46" s="96">
        <f t="shared" si="24"/>
        <v>6360</v>
      </c>
      <c r="K46" s="26"/>
    </row>
    <row r="47" spans="1:12" x14ac:dyDescent="0.25">
      <c r="A47" s="116" t="s">
        <v>85</v>
      </c>
      <c r="B47" s="117"/>
      <c r="C47" s="118"/>
      <c r="D47" s="118"/>
      <c r="E47" s="96">
        <v>0</v>
      </c>
      <c r="F47" s="96">
        <f>$B$43*$C$43*$D$43</f>
        <v>0</v>
      </c>
      <c r="G47" s="96">
        <f>$B$43*$C$43*$D$43</f>
        <v>0</v>
      </c>
      <c r="H47" s="96">
        <f>$B$43*$C$43*$D$43</f>
        <v>0</v>
      </c>
      <c r="I47" s="96">
        <v>0</v>
      </c>
      <c r="J47" s="96">
        <f t="shared" si="24"/>
        <v>0</v>
      </c>
      <c r="K47" s="26"/>
    </row>
    <row r="48" spans="1:12" x14ac:dyDescent="0.25">
      <c r="A48" s="77" t="s">
        <v>86</v>
      </c>
      <c r="B48" s="5"/>
      <c r="C48" s="34"/>
      <c r="D48" s="34"/>
      <c r="E48" s="96"/>
      <c r="F48" s="96"/>
      <c r="G48" s="96"/>
      <c r="H48" s="96"/>
      <c r="I48" s="96"/>
      <c r="J48" s="96">
        <f t="shared" si="24"/>
        <v>0</v>
      </c>
      <c r="K48" s="26"/>
    </row>
    <row r="49" spans="1:11" x14ac:dyDescent="0.25">
      <c r="A49" s="77" t="s">
        <v>87</v>
      </c>
      <c r="B49" s="5"/>
      <c r="C49" s="34"/>
      <c r="D49" s="34"/>
      <c r="E49" s="96"/>
      <c r="F49" s="96"/>
      <c r="G49" s="96"/>
      <c r="H49" s="96"/>
      <c r="I49" s="96"/>
      <c r="J49" s="96">
        <f t="shared" si="24"/>
        <v>0</v>
      </c>
      <c r="K49" s="26"/>
    </row>
    <row r="50" spans="1:11" x14ac:dyDescent="0.25">
      <c r="A50" s="116" t="s">
        <v>88</v>
      </c>
      <c r="B50" s="117">
        <v>125</v>
      </c>
      <c r="C50" s="118"/>
      <c r="D50" s="118">
        <v>4</v>
      </c>
      <c r="E50" s="96">
        <v>0</v>
      </c>
      <c r="F50" s="96">
        <f>$B$43*$C$43*$D$43</f>
        <v>0</v>
      </c>
      <c r="G50" s="96">
        <f>$B$43*$C$43*$D$43</f>
        <v>0</v>
      </c>
      <c r="H50" s="96">
        <f>$B$43*$C$43*$D$43</f>
        <v>0</v>
      </c>
      <c r="I50" s="96">
        <v>0</v>
      </c>
      <c r="J50" s="96">
        <f t="shared" si="24"/>
        <v>0</v>
      </c>
      <c r="K50" s="26"/>
    </row>
    <row r="51" spans="1:11" x14ac:dyDescent="0.25">
      <c r="A51" s="77"/>
      <c r="B51" s="5"/>
      <c r="C51" s="34"/>
      <c r="D51" s="18"/>
      <c r="E51" s="96">
        <v>0</v>
      </c>
      <c r="F51" s="96">
        <f>$B$51*$C$51*$D$51</f>
        <v>0</v>
      </c>
      <c r="G51" s="96">
        <f>$B$51*$C$51*$D$51</f>
        <v>0</v>
      </c>
      <c r="H51" s="96">
        <f>$B$51*$C$51*$D$51</f>
        <v>0</v>
      </c>
      <c r="I51" s="96">
        <v>0</v>
      </c>
      <c r="J51" s="96">
        <f t="shared" si="24"/>
        <v>0</v>
      </c>
      <c r="K51" s="26"/>
    </row>
    <row r="52" spans="1:11" ht="13" x14ac:dyDescent="0.3">
      <c r="A52" s="79" t="s">
        <v>34</v>
      </c>
      <c r="B52" s="22"/>
      <c r="C52" s="22"/>
      <c r="D52" s="23"/>
      <c r="E52" s="90">
        <f>SUM(E41:E51)</f>
        <v>22572</v>
      </c>
      <c r="F52" s="90">
        <f t="shared" ref="F52:J52" si="25">SUM(F41:F51)</f>
        <v>1972</v>
      </c>
      <c r="G52" s="90">
        <f t="shared" si="25"/>
        <v>1972</v>
      </c>
      <c r="H52" s="90">
        <f t="shared" si="25"/>
        <v>1972</v>
      </c>
      <c r="I52" s="90">
        <f t="shared" si="25"/>
        <v>1972</v>
      </c>
      <c r="J52" s="90">
        <f t="shared" si="25"/>
        <v>30460</v>
      </c>
    </row>
    <row r="53" spans="1:11" ht="13" x14ac:dyDescent="0.3">
      <c r="A53" s="67"/>
      <c r="B53" s="35"/>
      <c r="C53" s="35"/>
      <c r="D53" s="36"/>
      <c r="E53" s="96"/>
      <c r="F53" s="96"/>
      <c r="G53" s="96"/>
      <c r="H53" s="96"/>
      <c r="I53" s="96"/>
      <c r="J53" s="96"/>
    </row>
    <row r="54" spans="1:11" ht="13" x14ac:dyDescent="0.3">
      <c r="A54" s="68" t="s">
        <v>35</v>
      </c>
      <c r="B54" s="43"/>
      <c r="C54" s="43"/>
      <c r="D54" s="44"/>
      <c r="E54" s="90">
        <f>E28+E36+E52</f>
        <v>67572</v>
      </c>
      <c r="F54" s="90">
        <f>F28+F36+F52</f>
        <v>1972</v>
      </c>
      <c r="G54" s="90">
        <f>G28+G36+G52</f>
        <v>1972</v>
      </c>
      <c r="H54" s="90">
        <f>H28+H36+H52</f>
        <v>1972</v>
      </c>
      <c r="I54" s="90">
        <f>I28+I36+I52</f>
        <v>1972</v>
      </c>
      <c r="J54" s="90">
        <f>J28+J36+J52</f>
        <v>75460</v>
      </c>
      <c r="K54" s="39"/>
    </row>
    <row r="55" spans="1:11" ht="13" x14ac:dyDescent="0.3">
      <c r="A55" s="69"/>
      <c r="B55" s="46"/>
      <c r="C55" s="46"/>
      <c r="D55" s="41"/>
      <c r="E55" s="99"/>
      <c r="F55" s="99"/>
      <c r="G55" s="99"/>
      <c r="H55" s="99"/>
      <c r="I55" s="99"/>
      <c r="J55" s="93"/>
      <c r="K55" s="39"/>
    </row>
    <row r="56" spans="1:11" ht="13" x14ac:dyDescent="0.3">
      <c r="A56" s="68" t="s">
        <v>36</v>
      </c>
      <c r="B56" s="43"/>
      <c r="C56" s="43"/>
      <c r="D56" s="44"/>
      <c r="E56" s="90">
        <f>E23+E54</f>
        <v>109536.460376</v>
      </c>
      <c r="F56" s="90">
        <f>F23+F54</f>
        <v>44775.749583520002</v>
      </c>
      <c r="G56" s="90">
        <f>G23+G54</f>
        <v>45631.824575190403</v>
      </c>
      <c r="H56" s="90">
        <f>H23+H54</f>
        <v>46505.021066694215</v>
      </c>
      <c r="I56" s="90">
        <f>I23+I54</f>
        <v>47395.681488028094</v>
      </c>
      <c r="J56" s="92">
        <f>SUM(E56:I56)</f>
        <v>293844.73708943272</v>
      </c>
      <c r="K56" s="39"/>
    </row>
    <row r="57" spans="1:11" ht="13.5" customHeight="1" x14ac:dyDescent="0.3">
      <c r="A57" s="69"/>
      <c r="B57" s="40" t="s">
        <v>16</v>
      </c>
      <c r="C57" s="40" t="s">
        <v>37</v>
      </c>
      <c r="D57" s="41"/>
      <c r="E57" s="99"/>
      <c r="F57" s="99"/>
      <c r="G57" s="99"/>
      <c r="H57" s="99"/>
      <c r="I57" s="99"/>
      <c r="J57" s="93"/>
      <c r="K57" s="39"/>
    </row>
    <row r="58" spans="1:11" ht="13" x14ac:dyDescent="0.3">
      <c r="A58" s="68" t="s">
        <v>38</v>
      </c>
      <c r="B58" s="42">
        <v>0.55700000000000005</v>
      </c>
      <c r="C58" s="84" t="s">
        <v>68</v>
      </c>
      <c r="D58" s="44"/>
      <c r="E58" s="90">
        <f>E15*0.557</f>
        <v>22118.826480000003</v>
      </c>
      <c r="F58" s="90">
        <f>F15*0.557</f>
        <v>22561.203009600002</v>
      </c>
      <c r="G58" s="90">
        <f>G15*0.557</f>
        <v>23012.427069792007</v>
      </c>
      <c r="H58" s="90">
        <f>H15*0.557</f>
        <v>23472.675611187846</v>
      </c>
      <c r="I58" s="90">
        <f>I15*0.557</f>
        <v>23942.1291234116</v>
      </c>
      <c r="J58" s="92">
        <f>SUM(E58:I58)</f>
        <v>115107.26129399147</v>
      </c>
    </row>
    <row r="59" spans="1:11" ht="13" x14ac:dyDescent="0.3">
      <c r="A59" s="69"/>
      <c r="B59" s="45"/>
      <c r="C59" s="46"/>
      <c r="D59" s="41"/>
      <c r="E59" s="99"/>
      <c r="F59" s="99"/>
      <c r="G59" s="99"/>
      <c r="H59" s="99"/>
      <c r="I59" s="99"/>
      <c r="J59" s="93"/>
    </row>
    <row r="60" spans="1:11" ht="13" x14ac:dyDescent="0.3">
      <c r="A60" s="70" t="s">
        <v>39</v>
      </c>
      <c r="B60" s="47"/>
      <c r="C60" s="47"/>
      <c r="D60" s="48"/>
      <c r="E60" s="100">
        <f>E56+E58</f>
        <v>131655.28685600002</v>
      </c>
      <c r="F60" s="100">
        <f>F56+F58</f>
        <v>67336.952593120004</v>
      </c>
      <c r="G60" s="100">
        <f>G56+G58</f>
        <v>68644.251644982403</v>
      </c>
      <c r="H60" s="100">
        <f t="shared" ref="H60:I60" si="26">H56+H58</f>
        <v>69977.696677882064</v>
      </c>
      <c r="I60" s="100">
        <f t="shared" si="26"/>
        <v>71337.810611439694</v>
      </c>
      <c r="J60" s="100">
        <f>J56+J58</f>
        <v>408951.99838342419</v>
      </c>
      <c r="K60" s="39"/>
    </row>
    <row r="61" spans="1:11" ht="13" customHeight="1" x14ac:dyDescent="0.3">
      <c r="A61" s="49"/>
      <c r="D61" s="50"/>
      <c r="E61" s="26"/>
      <c r="F61" s="26"/>
      <c r="G61" s="26"/>
      <c r="H61" s="26"/>
      <c r="I61" s="26"/>
      <c r="J61" s="26"/>
    </row>
    <row r="62" spans="1:11" ht="13" customHeight="1" x14ac:dyDescent="0.3">
      <c r="A62" s="51"/>
      <c r="D62" s="50"/>
      <c r="E62" s="26"/>
      <c r="F62" s="26"/>
      <c r="G62" s="26"/>
      <c r="H62" s="26"/>
      <c r="I62" s="26"/>
      <c r="J62" s="26"/>
    </row>
  </sheetData>
  <mergeCells count="3">
    <mergeCell ref="A4:A5"/>
    <mergeCell ref="B4:D5"/>
    <mergeCell ref="A1:G1"/>
  </mergeCells>
  <printOptions horizontalCentered="1" verticalCentered="1"/>
  <pageMargins left="0.5" right="0.5" top="0.5" bottom="0.5" header="0.3" footer="0.3"/>
  <pageSetup scale="7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20E4-0EE7-46F4-86C7-DED7D109CD79}">
  <dimension ref="A1:E4"/>
  <sheetViews>
    <sheetView workbookViewId="0">
      <selection activeCell="C4" sqref="C4"/>
    </sheetView>
  </sheetViews>
  <sheetFormatPr defaultRowHeight="12.5" x14ac:dyDescent="0.25"/>
  <cols>
    <col min="4" max="4" width="9.90625" bestFit="1" customWidth="1"/>
    <col min="5" max="5" width="13" bestFit="1" customWidth="1"/>
  </cols>
  <sheetData>
    <row r="1" spans="1:5" ht="14.5" x14ac:dyDescent="0.35">
      <c r="A1" s="103" t="s">
        <v>51</v>
      </c>
      <c r="B1" s="86"/>
      <c r="C1" s="85"/>
      <c r="D1" s="85"/>
      <c r="E1" s="85"/>
    </row>
    <row r="2" spans="1:5" x14ac:dyDescent="0.25">
      <c r="A2" s="85"/>
      <c r="B2" s="86"/>
      <c r="C2" s="85"/>
      <c r="D2" s="85"/>
      <c r="E2" s="85"/>
    </row>
    <row r="3" spans="1:5" ht="14.5" x14ac:dyDescent="0.35">
      <c r="A3" s="104" t="s">
        <v>52</v>
      </c>
      <c r="B3" s="104" t="s">
        <v>53</v>
      </c>
      <c r="C3" s="104" t="s">
        <v>54</v>
      </c>
      <c r="D3" s="104" t="s">
        <v>55</v>
      </c>
      <c r="E3" s="104" t="s">
        <v>56</v>
      </c>
    </row>
    <row r="4" spans="1:5" x14ac:dyDescent="0.25">
      <c r="A4" s="85" t="s">
        <v>57</v>
      </c>
      <c r="B4" s="86" t="s">
        <v>24</v>
      </c>
      <c r="C4" s="85">
        <v>1</v>
      </c>
      <c r="D4" s="85">
        <v>2</v>
      </c>
      <c r="E4" s="85">
        <f>C4*D4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DRAFT</vt:lpstr>
      <vt:lpstr>Sheet1</vt:lpstr>
      <vt:lpstr>DRAFT!Print_Titles</vt:lpstr>
    </vt:vector>
  </TitlesOfParts>
  <Manager/>
  <Company>ucb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Gardeman</dc:creator>
  <cp:keywords/>
  <dc:description/>
  <cp:lastModifiedBy>Newton Lisa</cp:lastModifiedBy>
  <cp:revision/>
  <cp:lastPrinted>2023-05-16T23:29:46Z</cp:lastPrinted>
  <dcterms:created xsi:type="dcterms:W3CDTF">2006-09-21T22:07:06Z</dcterms:created>
  <dcterms:modified xsi:type="dcterms:W3CDTF">2023-06-06T23:18:25Z</dcterms:modified>
  <cp:category/>
  <cp:contentStatus/>
</cp:coreProperties>
</file>