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hidePivotFieldList="1" defaultThemeVersion="166925"/>
  <mc:AlternateContent xmlns:mc="http://schemas.openxmlformats.org/markup-compatibility/2006">
    <mc:Choice Requires="x15">
      <x15ac:absPath xmlns:x15ac="http://schemas.microsoft.com/office/spreadsheetml/2010/11/ac" url="/Users/zhenglihong/Desktop/"/>
    </mc:Choice>
  </mc:AlternateContent>
  <xr:revisionPtr revIDLastSave="0" documentId="13_ncr:1_{03AC4CC5-1DDE-734D-99E1-94B055889BBA}" xr6:coauthVersionLast="47" xr6:coauthVersionMax="47" xr10:uidLastSave="{00000000-0000-0000-0000-000000000000}"/>
  <bookViews>
    <workbookView xWindow="820" yWindow="520" windowWidth="26660" windowHeight="16100" activeTab="2" xr2:uid="{00000000-000D-0000-FFFF-FFFF00000000}"/>
  </bookViews>
  <sheets>
    <sheet name="Country Bar Chart" sheetId="26" r:id="rId1"/>
    <sheet name="Total Sales" sheetId="18" r:id="rId2"/>
    <sheet name="Dashboard" sheetId="29" r:id="rId3"/>
    <sheet name="Top 5 customers" sheetId="28"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Roast_Type_Name">#N/A</definedName>
    <definedName name="Slicer_Royalty__Card">#N/A</definedName>
    <definedName name="Slicer_Size">#N/A</definedName>
  </definedNames>
  <calcPr calcId="191028"/>
  <pivotCaches>
    <pivotCache cacheId="1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a="1"/>
  <c r="N3" i="17" s="1"/>
  <c r="N2"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3" i="17"/>
  <c r="F4" i="17"/>
  <c r="F5" i="17"/>
  <c r="F6" i="17"/>
  <c r="F7" i="17"/>
  <c r="F8" i="17"/>
  <c r="F9" i="17"/>
  <c r="F10" i="17"/>
  <c r="F11" i="17"/>
  <c r="F12"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<sst xmlns="http://schemas.openxmlformats.org/spreadsheetml/2006/main" count="11111" uniqueCount="6221">
  <si>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</si>
  <si>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</si>
  <si>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</si>
  <si>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</si>
  <si>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</si>
  <si>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</si>
  <si>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</si>
  <si>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</si>
  <si>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</si>
  <si>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</si>
  <si>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</si>
  <si>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</si>
  <si>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</si>
  <si>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</si>
  <si>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</si>
  <si>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</si>
  <si>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</si>
  <si>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</si>
  <si>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</si>
  <si>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</si>
  <si>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</si>
  <si>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</si>
  <si>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</si>
  <si>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</si>
  <si>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</si>
  <si>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</si>
  <si>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</si>
  <si>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</si>
  <si>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</si>
  <si>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</si>
  <si>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</si>
  <si>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</si>
  <si>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</si>
  <si>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</si>
  <si>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</si>
  <si>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</si>
  <si>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</si>
  <si>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</si>
  <si>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</si>
  <si>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</si>
  <si>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</si>
  <si>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</si>
  <si>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</si>
  <si>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</si>
  <si>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</si>
  <si>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</si>
  <si>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</si>
  <si>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</si>
  <si>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</si>
  <si>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</si>
  <si>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</si>
  <si>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</si>
  <si>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</si>
  <si>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</si>
  <si>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</si>
  <si>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</si>
  <si>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</si>
  <si>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</si>
  <si>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</si>
  <si>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</si>
  <si>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</si>
  <si>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</si>
  <si>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</si>
  <si>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</si>
  <si>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</si>
  <si>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</si>
  <si>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</si>
  <si>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</si>
  <si>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</si>
  <si>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</si>
  <si>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</si>
  <si>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</si>
  <si>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</si>
  <si>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</si>
  <si>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</si>
  <si>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</si>
  <si>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</si>
  <si>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</si>
  <si>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</si>
  <si>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</si>
  <si>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</si>
  <si>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</si>
  <si>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</si>
  <si>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</si>
  <si>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</si>
  <si>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</si>
  <si>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</si>
  <si>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</si>
  <si>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</si>
  <si>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</si>
  <si>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</si>
  <si>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</si>
  <si>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</si>
  <si>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</si>
  <si>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</si>
  <si>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</si>
  <si>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</si>
  <si>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</si>
  <si>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</si>
  <si>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</si>
  <si>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</si>
  <si>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</si>
  <si>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</si>
  <si>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</si>
  <si>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</si>
  <si>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</si>
  <si>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</si>
  <si>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</si>
  <si>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</si>
  <si>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</si>
  <si>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</si>
  <si>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</si>
  <si>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</si>
  <si>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</si>
  <si>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</si>
  <si>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</si>
  <si>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</si>
  <si>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</si>
  <si>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</si>
  <si>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</si>
  <si>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</si>
  <si>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</si>
  <si>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</si>
  <si>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</si>
  <si>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</si>
  <si>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</si>
  <si>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</si>
  <si>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</si>
  <si>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</si>
  <si>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</si>
  <si>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</si>
  <si>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</si>
  <si>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</si>
  <si>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</si>
  <si>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</si>
  <si>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</si>
  <si>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</si>
  <si>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</si>
  <si>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</si>
  <si>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</si>
  <si>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</si>
  <si>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</si>
  <si>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</si>
  <si>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</si>
  <si>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</si>
  <si>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</si>
  <si>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</si>
  <si>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</si>
  <si>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</si>
  <si>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</si>
  <si>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</si>
  <si>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</si>
  <si>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</si>
  <si>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</si>
  <si>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</si>
  <si>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</si>
  <si>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</si>
  <si>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</si>
  <si>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</si>
  <si>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</si>
  <si>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</si>
  <si>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</si>
  <si>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</si>
  <si>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</si>
  <si>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</si>
  <si>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</si>
  <si>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</si>
  <si>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</si>
  <si>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</si>
  <si>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</si>
  <si>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</si>
  <si>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</si>
  <si>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</si>
  <si>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</si>
  <si>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</si>
  <si>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</si>
  <si>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</si>
  <si>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</si>
  <si>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</si>
  <si>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</si>
  <si>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</si>
  <si>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</si>
  <si>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</si>
  <si>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</si>
  <si>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</si>
  <si>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</si>
  <si>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</si>
  <si>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</si>
  <si>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</si>
  <si>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</si>
  <si>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</si>
  <si>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</si>
  <si>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</si>
  <si>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</si>
  <si>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</si>
  <si>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</si>
  <si>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</si>
  <si>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</si>
  <si>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</si>
  <si>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</si>
  <si>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</si>
  <si>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</si>
  <si>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</si>
  <si>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</si>
  <si>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</si>
  <si>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</si>
  <si>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</si>
  <si>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</si>
  <si>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</si>
  <si>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</si>
  <si>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</si>
  <si>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</si>
  <si>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</si>
  <si>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</si>
  <si>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</si>
  <si>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</si>
  <si>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</si>
  <si>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</si>
  <si>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</si>
  <si>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</si>
  <si>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</si>
  <si>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</si>
  <si>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</si>
  <si>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</si>
  <si>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</si>
  <si>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</si>
  <si>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</si>
  <si>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</si>
  <si>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</si>
  <si>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</si>
  <si>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</si>
  <si>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</si>
  <si>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</si>
  <si>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</si>
  <si>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</si>
  <si>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</si>
  <si>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</si>
  <si>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</si>
  <si>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</si>
  <si>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</si>
  <si>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</si>
  <si>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</si>
  <si>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</si>
  <si>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</si>
  <si>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</si>
  <si>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</si>
  <si>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</si>
  <si>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</si>
  <si>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</si>
  <si>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</si>
  <si>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</si>
  <si>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</si>
  <si>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</si>
  <si>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</si>
  <si>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</si>
  <si>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</si>
  <si>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</si>
  <si>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</si>
  <si>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</si>
  <si>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</si>
  <si>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</si>
  <si>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</si>
  <si>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</si>
  <si>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</si>
  <si>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</si>
  <si>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</si>
  <si>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</si>
  <si>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</si>
  <si>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</si>
  <si>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</si>
  <si>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</si>
  <si>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</si>
  <si>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</si>
  <si>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</si>
  <si>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</si>
  <si>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</si>
  <si>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</si>
  <si>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</si>
  <si>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</si>
  <si>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</si>
  <si>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</si>
  <si>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</si>
  <si>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</si>
  <si>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</si>
  <si>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</si>
  <si>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</si>
  <si>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</si>
  <si>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</si>
  <si>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</si>
  <si>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</si>
  <si>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</si>
  <si>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</si>
  <si>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</si>
  <si>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</si>
  <si>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</si>
  <si>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</si>
  <si>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</si>
  <si>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</si>
  <si>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</si>
  <si>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</si>
  <si>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</si>
  <si>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</si>
  <si>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</si>
  <si>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</si>
  <si>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</si>
  <si>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</si>
  <si>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</si>
  <si>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</si>
  <si>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</si>
  <si>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</si>
  <si>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</si>
  <si>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</si>
  <si>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</si>
  <si>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</si>
  <si>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</si>
  <si>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</si>
  <si>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</si>
  <si>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</si>
  <si>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</si>
  <si>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</si>
  <si>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</si>
  <si>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</si>
  <si>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</si>
  <si>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</si>
  <si>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</si>
  <si>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</si>
  <si>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</si>
  <si>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</si>
  <si>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</si>
  <si>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</si>
  <si>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</si>
  <si>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</si>
  <si>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</si>
  <si>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</si>
  <si>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</si>
  <si>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</si>
  <si>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</si>
  <si>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</si>
  <si>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</si>
  <si>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</si>
  <si>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</si>
  <si>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</si>
  <si>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</si>
  <si>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</si>
  <si>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</si>
  <si>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</si>
  <si>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</si>
  <si>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</si>
  <si>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</si>
  <si>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</si>
  <si>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</si>
  <si>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</si>
  <si>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</si>
  <si>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</si>
  <si>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</si>
  <si>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</si>
  <si>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</si>
  <si>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</si>
  <si>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</si>
  <si>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</si>
  <si>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</si>
  <si>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</si>
  <si>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</si>
  <si>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</si>
  <si>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</si>
  <si>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</si>
  <si>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</si>
  <si>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</si>
  <si>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</si>
  <si>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</si>
  <si>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</si>
  <si>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</si>
  <si>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</si>
  <si>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</si>
  <si>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</si>
  <si>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</si>
  <si>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</si>
  <si>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</si>
  <si>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</si>
  <si>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</si>
  <si>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</si>
  <si>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</si>
  <si>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</si>
  <si>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</si>
  <si>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</si>
  <si>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</si>
  <si>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</si>
  <si>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</si>
  <si>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</si>
  <si>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</si>
  <si>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</si>
  <si>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</si>
  <si>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</si>
  <si>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</si>
  <si>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</si>
  <si>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</si>
  <si>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</si>
  <si>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</si>
  <si>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</si>
  <si>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</si>
  <si>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</si>
  <si>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</si>
  <si>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</si>
  <si>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</si>
  <si>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</si>
  <si>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</si>
  <si>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</si>
  <si>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</si>
  <si>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</si>
  <si>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</si>
  <si>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</si>
  <si>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</si>
  <si>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</si>
  <si>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</si>
  <si>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</si>
  <si>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</si>
  <si>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</si>
  <si>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</si>
  <si>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</si>
  <si>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</si>
  <si>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</si>
  <si>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</si>
  <si>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</si>
  <si>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</si>
  <si>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</si>
  <si>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</si>
  <si>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</si>
  <si>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</si>
  <si>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</si>
  <si>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</si>
  <si>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</si>
  <si>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</si>
  <si>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</si>
  <si>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</si>
  <si>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</si>
  <si>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</si>
  <si>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</si>
  <si>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</si>
  <si>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</si>
  <si>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</si>
  <si>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</si>
  <si>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</si>
  <si>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</si>
  <si>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</si>
  <si>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</si>
  <si>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</si>
  <si>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</si>
  <si>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</si>
  <si>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</si>
  <si>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</si>
  <si>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</si>
  <si>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</si>
  <si>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</si>
  <si>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</si>
  <si>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</si>
  <si>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</si>
  <si>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</si>
  <si>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</si>
  <si>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</si>
  <si>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</si>
  <si>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</si>
  <si>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</si>
  <si>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</si>
  <si>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</si>
  <si>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</si>
  <si>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</si>
  <si>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</si>
  <si>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</si>
  <si>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</si>
  <si>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</si>
  <si>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</si>
  <si>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</si>
  <si>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</si>
  <si>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</si>
  <si>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</si>
  <si>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</si>
  <si>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</si>
  <si>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</si>
  <si>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</si>
  <si>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</si>
  <si>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</si>
  <si>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</si>
  <si>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</si>
  <si>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</si>
  <si>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</si>
  <si>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</si>
  <si>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</si>
  <si>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</si>
  <si>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</si>
  <si>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</si>
  <si>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</si>
  <si>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</si>
  <si>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</si>
  <si>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</si>
  <si>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</si>
  <si>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</si>
  <si>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</si>
  <si>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</si>
  <si>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</si>
  <si>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</si>
  <si>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</si>
  <si>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</si>
  <si>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</si>
  <si>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</si>
  <si>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</si>
  <si>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</si>
  <si>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</si>
  <si>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</si>
  <si>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</si>
  <si>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</si>
  <si>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</si>
  <si>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</si>
  <si>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</si>
  <si>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</si>
  <si>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</si>
  <si>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</si>
  <si>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</si>
  <si>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</si>
  <si>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</si>
  <si>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</si>
  <si>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</si>
  <si>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</si>
  <si>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</si>
  <si>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</si>
  <si>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</si>
  <si>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</si>
  <si>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</si>
  <si>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</si>
  <si>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</si>
  <si>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</si>
  <si>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</si>
  <si>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</si>
  <si>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</si>
  <si>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</si>
  <si>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</si>
  <si>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</si>
  <si>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</si>
  <si>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</si>
  <si>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</si>
  <si>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</si>
  <si>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</si>
  <si>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</si>
  <si>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</si>
  <si>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</si>
  <si>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</si>
  <si>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</si>
  <si>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</si>
  <si>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</si>
  <si>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</si>
  <si>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</si>
  <si>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</si>
  <si>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</si>
  <si>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</si>
  <si>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</si>
  <si>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</si>
  <si>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</si>
  <si>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</si>
  <si>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</si>
  <si>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</si>
  <si>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</si>
  <si>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</si>
  <si>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</si>
  <si>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</si>
  <si>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</si>
  <si>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</si>
  <si>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</si>
  <si>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</si>
  <si>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</si>
  <si>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</si>
  <si>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</si>
  <si>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</si>
  <si>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</si>
  <si>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</si>
  <si>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</si>
  <si>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</si>
  <si>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</si>
  <si>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</si>
  <si>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</si>
  <si>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</si>
  <si>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</si>
  <si>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</si>
  <si>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</si>
  <si>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</si>
  <si>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</si>
  <si>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</si>
  <si>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</si>
  <si>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</si>
  <si>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</si>
  <si>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</si>
  <si>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</si>
  <si>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</si>
  <si>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</si>
  <si>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</si>
  <si>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</si>
  <si>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</si>
  <si>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</si>
  <si>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</si>
  <si>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</si>
  <si>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</si>
  <si>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</si>
  <si>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</si>
  <si>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</si>
  <si>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</si>
  <si>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</si>
  <si>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</si>
  <si>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</si>
  <si>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</si>
  <si>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</si>
  <si>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</si>
  <si>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</si>
  <si>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</si>
  <si>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</si>
  <si>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</si>
  <si>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</si>
  <si>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</si>
  <si>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</si>
  <si>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</si>
  <si>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</si>
  <si>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</si>
  <si>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</si>
  <si>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</si>
  <si>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</si>
  <si>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</si>
  <si>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</si>
  <si>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</si>
  <si>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</si>
  <si>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</si>
  <si>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</si>
  <si>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</si>
  <si>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</si>
  <si>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</si>
  <si>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</si>
  <si>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</si>
  <si>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</si>
  <si>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</si>
  <si>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</si>
  <si>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</si>
  <si>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</si>
  <si>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</si>
  <si>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</si>
  <si>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</si>
  <si>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</si>
  <si>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</si>
  <si>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</si>
  <si>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</si>
  <si>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</si>
  <si>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</si>
  <si>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</si>
  <si>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</si>
  <si>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</si>
  <si>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</si>
  <si>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</si>
  <si>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</si>
  <si>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</si>
  <si>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</si>
  <si>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</si>
  <si>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</si>
  <si>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</si>
  <si>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</si>
  <si>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</si>
  <si>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</si>
  <si>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</si>
  <si>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</si>
  <si>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</si>
  <si>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</si>
  <si>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</si>
  <si>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</si>
  <si>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</si>
  <si>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</si>
  <si>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</si>
  <si>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</si>
  <si>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</si>
  <si>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</si>
  <si>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</si>
  <si>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</si>
  <si>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</si>
  <si>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</si>
  <si>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</si>
  <si>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</si>
  <si>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</si>
  <si>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</si>
  <si>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</si>
  <si>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</si>
  <si>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</si>
  <si>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</si>
  <si>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</si>
  <si>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</si>
  <si>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</si>
  <si>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</si>
  <si>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</si>
  <si>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</si>
  <si>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</si>
  <si>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</si>
  <si>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</si>
  <si>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</si>
  <si>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</si>
  <si>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</si>
  <si>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</si>
  <si>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</si>
  <si>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</si>
  <si>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</si>
  <si>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</si>
  <si>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</si>
  <si>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</si>
  <si>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</si>
  <si>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</si>
  <si>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</si>
  <si>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</si>
  <si>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</si>
  <si>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</si>
  <si>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</si>
  <si>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</si>
  <si>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</si>
  <si>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</si>
  <si>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</si>
  <si>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</si>
  <si>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</si>
  <si>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</si>
  <si>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</si>
  <si>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</si>
  <si>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</si>
  <si>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</si>
  <si>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</si>
  <si>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</si>
  <si>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</si>
  <si>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</si>
  <si>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</si>
  <si>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</si>
  <si>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</si>
  <si>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</si>
  <si>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</si>
  <si>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</si>
  <si>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</si>
  <si>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</si>
  <si>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</si>
  <si>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</si>
  <si>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</si>
  <si>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</si>
  <si>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</si>
  <si>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</si>
  <si>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</si>
  <si>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</si>
  <si>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</si>
  <si>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</si>
  <si>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</si>
  <si>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</si>
  <si>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</si>
  <si>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</si>
  <si>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</si>
  <si>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</si>
  <si>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</si>
  <si>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</si>
  <si>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</si>
  <si>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</si>
  <si>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</si>
  <si>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</si>
  <si>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</si>
  <si>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</si>
  <si>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</si>
  <si>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</si>
  <si>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</si>
  <si>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</si>
  <si>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</si>
  <si>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</si>
  <si>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</si>
  <si>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</si>
  <si>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</si>
  <si>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</si>
  <si>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</si>
  <si>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</si>
  <si>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</si>
  <si>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</si>
  <si>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</si>
  <si>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</si>
  <si>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</si>
  <si>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</si>
  <si>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</si>
  <si>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</si>
  <si>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</si>
  <si>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</si>
  <si>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</si>
  <si>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</si>
  <si>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</si>
  <si>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</si>
  <si>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</si>
  <si>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</si>
  <si>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</si>
  <si>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</si>
  <si>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</si>
  <si>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</si>
  <si>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</si>
  <si>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</si>
  <si>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</si>
  <si>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</si>
  <si>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</si>
  <si>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</si>
  <si>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</si>
  <si>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</si>
  <si>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</si>
  <si>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</si>
  <si>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</si>
  <si>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</si>
  <si>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</si>
  <si>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</si>
  <si>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</si>
  <si>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</si>
  <si>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</si>
  <si>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</si>
  <si>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</si>
  <si>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</si>
  <si>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</si>
  <si>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</si>
  <si>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</si>
  <si>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</si>
  <si>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</si>
  <si>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</si>
  <si>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</si>
  <si>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</si>
  <si>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</si>
  <si>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</si>
  <si>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</si>
  <si>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</si>
  <si>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</si>
  <si>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</si>
  <si>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</si>
  <si>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</si>
  <si>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</si>
  <si>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</si>
  <si>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</si>
  <si>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</si>
  <si>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</si>
  <si>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</si>
  <si>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</si>
  <si>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</si>
  <si>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</si>
  <si>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</si>
  <si>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</si>
  <si>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</si>
  <si>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</si>
  <si>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</si>
  <si>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</si>
  <si>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</si>
  <si>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</si>
  <si>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</si>
  <si>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</si>
  <si>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</si>
  <si>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</si>
  <si>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</si>
  <si>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</si>
  <si>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</si>
  <si>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</si>
  <si>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</si>
  <si>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</si>
  <si>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</si>
  <si>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</si>
  <si>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</si>
  <si>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</si>
  <si>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</si>
  <si>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</si>
  <si>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</si>
  <si>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</si>
  <si>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</si>
  <si>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</si>
  <si>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</si>
  <si>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</si>
  <si>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</si>
  <si>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</si>
  <si>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</si>
  <si>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</si>
  <si>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</si>
  <si>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</si>
  <si>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</si>
  <si>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</si>
  <si>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</si>
  <si>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</si>
  <si>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</si>
  <si>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</si>
  <si>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</si>
  <si>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</si>
  <si>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</si>
  <si>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</si>
  <si>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</si>
  <si>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</si>
  <si>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</si>
  <si>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</si>
  <si>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</si>
  <si>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</si>
  <si>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</si>
  <si>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</si>
  <si>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</si>
  <si>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</si>
  <si>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</si>
  <si>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</si>
  <si>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</si>
  <si>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</si>
  <si>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</si>
  <si>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</si>
  <si>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</si>
  <si>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</si>
  <si>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</si>
  <si>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</si>
  <si>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</si>
  <si>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</si>
  <si>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</si>
  <si>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</si>
  <si>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</si>
  <si>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</si>
  <si>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</si>
  <si>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</si>
  <si>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</si>
  <si>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</si>
  <si>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</si>
  <si>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</si>
  <si>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</si>
  <si>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</si>
  <si>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</si>
  <si>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</si>
  <si>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</si>
  <si>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</si>
  <si>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</si>
  <si>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</si>
  <si>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</si>
  <si>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</si>
  <si>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</si>
  <si>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</si>
  <si>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</si>
  <si>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</si>
  <si>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</si>
  <si>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</si>
  <si>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</si>
  <si>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</si>
  <si>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</si>
  <si>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</si>
  <si>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</si>
  <si>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</si>
  <si>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</si>
  <si>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</si>
  <si>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</si>
  <si>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</si>
  <si>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</si>
  <si>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</si>
  <si>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</si>
  <si>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</si>
  <si>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</si>
  <si>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</si>
  <si>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</si>
  <si>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</si>
  <si>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</si>
  <si>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</si>
  <si>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</si>
  <si>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</si>
  <si>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</si>
  <si>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</si>
  <si>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</si>
  <si>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</si>
  <si>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</si>
  <si>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</si>
  <si>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</si>
  <si>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</si>
  <si>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</si>
  <si>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</si>
  <si>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</si>
  <si>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</si>
  <si>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</si>
  <si>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</si>
  <si>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</si>
  <si>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</si>
  <si>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</si>
  <si>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</si>
  <si>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</si>
  <si>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</si>
  <si>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</si>
  <si>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</si>
  <si>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</si>
  <si>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</si>
  <si>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</si>
  <si>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</si>
  <si>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</si>
  <si>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</si>
  <si>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</si>
  <si>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</si>
  <si>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</si>
  <si>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</si>
  <si>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</si>
  <si>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</si>
  <si>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</si>
  <si>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</si>
  <si>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</si>
  <si>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</si>
  <si>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</si>
  <si>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</si>
  <si>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</si>
  <si>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</si>
  <si>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</si>
  <si>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</si>
  <si>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</si>
  <si>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</si>
  <si>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</si>
  <si>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</si>
  <si>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</si>
  <si>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</si>
  <si>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</si>
  <si>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</si>
  <si>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</si>
  <si>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</si>
  <si>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</si>
  <si>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</si>
  <si>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</si>
  <si>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</si>
  <si>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</si>
  <si>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</si>
  <si>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</si>
  <si>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</si>
  <si>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</si>
  <si>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</si>
  <si>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</si>
  <si>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</si>
  <si>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</si>
  <si>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</si>
  <si>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</si>
  <si>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</si>
  <si>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</si>
  <si>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</si>
  <si>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</si>
  <si>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</si>
  <si>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</si>
  <si>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</si>
  <si>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</si>
  <si>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</si>
  <si>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</si>
  <si>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</si>
  <si>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</si>
  <si>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</si>
  <si>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</si>
  <si>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</si>
  <si>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</si>
  <si>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</si>
  <si>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</si>
  <si>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</si>
  <si>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</si>
  <si>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</si>
  <si>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</si>
  <si>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</si>
  <si>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</si>
  <si>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</si>
  <si>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</si>
  <si>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</si>
  <si>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</si>
  <si>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</si>
  <si>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</si>
  <si>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</si>
  <si>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</si>
  <si>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</si>
  <si>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</si>
  <si>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</si>
  <si>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</si>
  <si>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</si>
  <si>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</si>
  <si>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</si>
  <si>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</si>
  <si>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</si>
  <si>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</si>
  <si>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</si>
  <si>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</si>
  <si>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</si>
  <si>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</si>
  <si>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</si>
  <si>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</si>
  <si>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</si>
  <si>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</si>
  <si>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</si>
  <si>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</si>
  <si>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</si>
  <si>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</si>
  <si>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</si>
  <si>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</si>
  <si>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</si>
  <si>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</si>
  <si>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</si>
  <si>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</si>
  <si>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</si>
  <si>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</si>
  <si>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</si>
  <si>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</si>
  <si>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</si>
  <si>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</si>
  <si>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</si>
  <si>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</si>
  <si>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</si>
  <si>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</si>
  <si>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</si>
  <si>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</si>
  <si>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</si>
  <si>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</si>
  <si>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</si>
  <si>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</si>
  <si>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</si>
  <si>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</si>
  <si>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</si>
  <si>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</si>
  <si>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</si>
  <si>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</si>
  <si>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</si>
  <si>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</si>
  <si>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</si>
  <si>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</si>
  <si>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</si>
  <si>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</si>
  <si>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</si>
  <si>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</si>
  <si>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</si>
  <si>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</si>
  <si>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</si>
  <si>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</si>
  <si>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</si>
  <si>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</si>
  <si>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</si>
  <si>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</si>
  <si>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</si>
  <si>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</si>
  <si>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</si>
  <si>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</si>
  <si>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</si>
  <si>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</si>
  <si>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</si>
  <si>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</si>
  <si>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</si>
  <si>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</si>
  <si>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</si>
  <si>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</si>
  <si>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</si>
  <si>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</si>
  <si>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</si>
  <si>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</si>
  <si>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</si>
  <si>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</si>
  <si>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</si>
  <si>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</si>
  <si>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</si>
  <si>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</si>
  <si>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</si>
  <si>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</si>
  <si>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</si>
  <si>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</si>
  <si>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</si>
  <si>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</si>
  <si>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</si>
  <si>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</si>
  <si>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</si>
  <si>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</si>
  <si>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</si>
  <si>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</si>
  <si>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</si>
  <si>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</si>
  <si>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</si>
  <si>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</si>
  <si>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</si>
  <si>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</si>
  <si>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</si>
  <si>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</si>
  <si>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</si>
  <si>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</si>
  <si>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</si>
  <si>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</si>
  <si>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</si>
  <si>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</si>
  <si>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</si>
  <si>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</si>
  <si>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</si>
  <si>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</si>
  <si>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</si>
  <si>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</si>
  <si>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</si>
  <si>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</si>
  <si>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</si>
  <si>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</si>
  <si>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</si>
  <si>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</si>
  <si>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</si>
  <si>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</si>
  <si>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</si>
  <si>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</si>
  <si>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</si>
  <si>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</si>
  <si>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</si>
  <si>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</si>
  <si>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</si>
  <si>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</si>
  <si>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</si>
  <si>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</si>
  <si>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</si>
  <si>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</si>
  <si>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</si>
  <si>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</si>
  <si>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</si>
  <si>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</si>
  <si>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</si>
  <si>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</si>
  <si>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</si>
  <si>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</si>
  <si>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</si>
  <si>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</si>
  <si>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</si>
  <si>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</si>
  <si>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</si>
  <si>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</si>
  <si>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</si>
  <si>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</si>
  <si>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</si>
  <si>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</si>
  <si>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</si>
  <si>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</si>
  <si>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</si>
  <si>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</si>
  <si>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</si>
  <si>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</si>
  <si>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</si>
  <si>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</si>
  <si>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</si>
  <si>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</si>
  <si>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</si>
  <si>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</si>
  <si>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</si>
  <si>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</si>
  <si>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</si>
  <si>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</si>
  <si>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</si>
  <si>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</si>
  <si>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</si>
  <si>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</si>
  <si>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</si>
  <si>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</si>
  <si>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</si>
  <si>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</si>
  <si>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</si>
  <si>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</si>
  <si>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</si>
  <si>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</si>
  <si>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</si>
  <si>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</si>
  <si>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</si>
  <si>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</si>
  <si>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</si>
  <si>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</si>
  <si>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</si>
  <si>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</si>
  <si>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</si>
  <si>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</si>
  <si>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</si>
  <si>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</si>
  <si>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</si>
  <si>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</si>
  <si>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</si>
  <si>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</si>
  <si>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</si>
  <si>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</si>
  <si>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</si>
  <si>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</si>
  <si>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</si>
  <si>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</si>
  <si>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</si>
  <si>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</si>
  <si>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</si>
  <si>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</si>
  <si>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</si>
  <si>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</si>
  <si>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</si>
  <si>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</si>
  <si>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</si>
  <si>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</si>
  <si>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</si>
  <si>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</si>
  <si>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</si>
  <si>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</si>
  <si>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</si>
  <si>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</si>
  <si>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</si>
  <si>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</si>
  <si>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</si>
  <si>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</si>
  <si>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</si>
  <si>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</si>
  <si>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</si>
  <si>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</si>
  <si>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</si>
  <si>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</si>
  <si>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</si>
  <si>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</si>
  <si>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</si>
  <si>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</si>
  <si>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</si>
  <si>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</si>
  <si>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</si>
  <si>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</si>
  <si>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</si>
  <si>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</si>
  <si>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</si>
  <si>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</si>
  <si>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</si>
  <si>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</si>
  <si>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</si>
  <si>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</si>
  <si>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</si>
  <si>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</si>
  <si>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</si>
  <si>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</si>
  <si>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</si>
  <si>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</si>
  <si>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</si>
  <si>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</si>
  <si>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</si>
  <si>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</si>
  <si>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</si>
  <si>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</si>
  <si>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</si>
  <si>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</si>
  <si>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</si>
  <si>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</si>
  <si>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</si>
  <si>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</si>
  <si>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</si>
  <si>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</si>
  <si>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</si>
  <si>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</si>
  <si>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</si>
  <si>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</si>
  <si>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</si>
  <si>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</si>
  <si>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</si>
  <si>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</si>
  <si>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</si>
  <si>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</si>
  <si>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</si>
  <si>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</si>
  <si>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</si>
  <si>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</si>
  <si>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</si>
  <si>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</si>
  <si>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</si>
  <si>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</si>
  <si>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</si>
  <si>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</si>
  <si>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</si>
  <si>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</si>
  <si>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</si>
  <si>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</si>
  <si>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</si>
  <si>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</si>
  <si>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</si>
  <si>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</si>
  <si>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</si>
  <si>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</si>
  <si>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</si>
  <si>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</si>
  <si>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</si>
  <si>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</si>
  <si>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</si>
  <si>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</si>
  <si>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</si>
  <si>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</si>
  <si>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</si>
  <si>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</si>
  <si>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</si>
  <si>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</si>
  <si>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</si>
  <si>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</si>
  <si>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</si>
  <si>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</si>
  <si>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</si>
  <si>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</si>
  <si>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</si>
  <si>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</si>
  <si>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</si>
  <si>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</si>
  <si>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</si>
  <si>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</si>
  <si>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</si>
  <si>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</si>
  <si>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</si>
  <si>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</si>
  <si>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</si>
  <si>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</si>
  <si>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</si>
  <si>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</si>
  <si>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</si>
  <si>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</si>
  <si>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</si>
  <si>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</si>
  <si>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</si>
  <si>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</si>
  <si>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</si>
  <si>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</si>
  <si>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</si>
  <si>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</si>
  <si>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</si>
  <si>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</si>
  <si>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</si>
  <si>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</si>
  <si>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</si>
  <si>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</si>
  <si>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</si>
  <si>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</si>
  <si>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</si>
  <si>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</si>
  <si>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</si>
  <si>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</si>
  <si>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</si>
  <si>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</si>
  <si>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</si>
  <si>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</si>
  <si>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</si>
  <si>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</si>
  <si>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</si>
  <si>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</si>
  <si>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</si>
  <si>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</si>
  <si>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</si>
  <si>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</si>
  <si>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</si>
  <si>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</si>
  <si>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</si>
  <si>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</si>
  <si>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</si>
  <si>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</si>
  <si>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</si>
  <si>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</si>
  <si>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</si>
  <si>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</si>
  <si>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</si>
  <si>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</si>
  <si>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</si>
  <si>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</si>
  <si>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</si>
  <si>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</si>
  <si>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</si>
  <si>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</si>
  <si>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</si>
  <si>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</si>
  <si>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</si>
  <si>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</si>
  <si>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</si>
  <si>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</si>
  <si>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</si>
  <si>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</si>
  <si>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</si>
  <si>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</si>
  <si>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</si>
  <si>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</si>
  <si>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</si>
  <si>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</si>
  <si>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</si>
  <si>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</si>
  <si>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</si>
  <si>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</si>
  <si>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</si>
  <si>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</si>
  <si>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</si>
  <si>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</si>
  <si>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</si>
  <si>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</si>
  <si>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</si>
  <si>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</si>
  <si>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</si>
  <si>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</si>
  <si>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</si>
  <si>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</si>
  <si>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</si>
  <si>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</si>
  <si>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</si>
  <si>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</si>
  <si>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</si>
  <si>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</si>
  <si>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</si>
  <si>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</si>
  <si>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</si>
  <si>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</si>
  <si>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</si>
  <si>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</si>
  <si>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</si>
  <si>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</si>
  <si>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</si>
  <si>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</si>
  <si>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</si>
  <si>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</si>
  <si>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</si>
  <si>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</si>
  <si>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</si>
  <si>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</si>
  <si>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</si>
  <si>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</si>
  <si>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</si>
  <si>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</si>
  <si>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</si>
  <si>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</si>
  <si>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</si>
  <si>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</si>
  <si>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</si>
  <si>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</si>
  <si>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</si>
  <si>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</si>
  <si>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</si>
  <si>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</si>
  <si>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</si>
  <si>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</si>
  <si>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</si>
  <si>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</si>
  <si>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</si>
  <si>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</si>
  <si>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</si>
  <si>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</si>
  <si>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</si>
  <si>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</si>
  <si>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</si>
  <si>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</si>
  <si>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</si>
  <si>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</si>
  <si>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</si>
  <si>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</si>
  <si>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</si>
  <si>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</si>
  <si>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</si>
  <si>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</si>
  <si>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</si>
  <si>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</si>
  <si>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</si>
  <si>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</si>
  <si>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</si>
  <si>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</si>
  <si>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</si>
  <si>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</si>
  <si>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</si>
  <si>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</si>
  <si>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</si>
  <si>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</si>
  <si>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</si>
  <si>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</si>
  <si>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</si>
  <si>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</si>
  <si>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</si>
  <si>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</si>
  <si>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</si>
  <si>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</si>
  <si>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</si>
  <si>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</si>
  <si>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</si>
  <si>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</si>
  <si>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</si>
  <si>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</si>
  <si>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</si>
  <si>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</si>
  <si>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</si>
  <si>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</si>
  <si>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</si>
  <si>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</si>
  <si>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</si>
  <si>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</si>
  <si>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</si>
  <si>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</si>
  <si>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</si>
  <si>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</si>
  <si>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</si>
  <si>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</si>
  <si>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</si>
  <si>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</si>
  <si>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</si>
  <si>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</si>
  <si>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</si>
  <si>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</si>
  <si>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</si>
  <si>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</si>
  <si>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</si>
  <si>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</si>
  <si>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</si>
  <si>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</si>
  <si>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</si>
  <si>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</si>
  <si>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</si>
  <si>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</si>
  <si>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</si>
  <si>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</si>
  <si>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</si>
  <si>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</si>
  <si>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</si>
  <si>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</si>
  <si>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</si>
  <si>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</si>
  <si>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</si>
  <si>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</si>
  <si>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</si>
  <si>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</si>
  <si>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</si>
  <si>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</si>
  <si>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</si>
  <si>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</si>
  <si>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</si>
  <si>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</si>
  <si>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</si>
  <si>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</si>
  <si>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</si>
  <si>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</si>
  <si>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</si>
  <si>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</si>
  <si>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</si>
  <si>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</si>
  <si>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</si>
  <si>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</si>
  <si>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</si>
  <si>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</si>
  <si>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</si>
  <si>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</si>
  <si>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</si>
  <si>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</si>
  <si>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</si>
  <si>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</si>
  <si>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</si>
  <si>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</si>
  <si>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</si>
  <si>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</si>
  <si>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</si>
  <si>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</si>
  <si>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</si>
  <si>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</si>
  <si>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</si>
  <si>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</si>
  <si>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</si>
  <si>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</si>
  <si>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</si>
  <si>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</si>
  <si>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</si>
  <si>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</si>
  <si>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</si>
  <si>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</si>
  <si>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</si>
  <si>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</si>
  <si>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</si>
  <si>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</si>
  <si>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</si>
  <si>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</si>
  <si>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</si>
  <si>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</si>
  <si>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</si>
  <si>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</si>
  <si>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</si>
  <si>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</si>
  <si>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</si>
  <si>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</si>
  <si>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</si>
  <si>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</si>
  <si>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</si>
  <si>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</si>
  <si>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</si>
  <si>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</si>
  <si>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</si>
  <si>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</si>
  <si>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</si>
  <si>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</si>
  <si>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</si>
  <si>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</si>
  <si>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</si>
  <si>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</si>
  <si>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</si>
  <si>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</si>
  <si>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</si>
  <si>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</si>
  <si>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</si>
  <si>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</si>
  <si>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</si>
  <si>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</si>
  <si>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</si>
  <si>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</si>
  <si>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</si>
  <si>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</si>
  <si>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</si>
  <si>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</si>
  <si>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</si>
  <si>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</si>
  <si>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</si>
  <si>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</si>
  <si>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</si>
  <si>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</si>
  <si>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</si>
  <si>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</si>
  <si>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</si>
  <si>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</si>
  <si>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</si>
  <si>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</si>
  <si>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</si>
  <si>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</si>
  <si>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</si>
  <si>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</si>
  <si>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</si>
  <si>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</si>
  <si>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</si>
  <si>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</si>
  <si>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</si>
  <si>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</si>
  <si>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</si>
  <si>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</si>
  <si>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</si>
  <si>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</si>
  <si>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</si>
  <si>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</si>
  <si>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</si>
  <si>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</si>
  <si>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</si>
  <si>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</si>
  <si>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</si>
  <si>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</si>
  <si>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</si>
  <si>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</si>
  <si>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</si>
  <si>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</si>
  <si>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</si>
  <si>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</si>
  <si>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</si>
  <si>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</si>
  <si>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</si>
  <si>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</si>
  <si>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</si>
  <si>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</si>
  <si>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</si>
  <si>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</si>
  <si>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</si>
  <si>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</si>
  <si>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</si>
  <si>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</si>
  <si>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</si>
  <si>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</si>
  <si>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</si>
  <si>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</si>
  <si>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</si>
  <si>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</si>
  <si>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</si>
  <si>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</si>
  <si>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</si>
  <si>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</si>
  <si>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</si>
  <si>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</si>
  <si>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</si>
  <si>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</si>
  <si>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</si>
  <si>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</si>
  <si>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</si>
  <si>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</si>
  <si>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</si>
  <si>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</si>
  <si>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</si>
  <si>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</si>
  <si>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</si>
  <si>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</si>
  <si>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</si>
  <si>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</si>
  <si>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</si>
  <si>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</si>
  <si>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</si>
  <si>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</si>
  <si>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</si>
  <si>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</si>
  <si>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</si>
  <si>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</si>
  <si>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</si>
  <si>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</si>
  <si>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</si>
  <si>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</si>
  <si>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</si>
  <si>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</si>
  <si>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</si>
  <si>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</si>
  <si>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</si>
  <si>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</si>
  <si>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</si>
  <si>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</si>
  <si>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</si>
  <si>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</si>
  <si>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</si>
  <si>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</si>
  <si>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</si>
  <si>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</si>
  <si>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</si>
  <si>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</si>
  <si>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</si>
  <si>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</si>
  <si>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</si>
  <si>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</si>
  <si>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</si>
  <si>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</si>
  <si>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</si>
  <si>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</si>
  <si>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</si>
  <si>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</si>
  <si>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</si>
  <si>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</si>
  <si>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</si>
  <si>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</si>
  <si>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</si>
  <si>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</si>
  <si>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</si>
  <si>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</si>
  <si>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</si>
  <si>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</si>
  <si>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</si>
  <si>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</si>
  <si>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</si>
  <si>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</si>
  <si>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</si>
  <si>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</si>
  <si>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</si>
  <si>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</si>
  <si>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</si>
  <si>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</si>
  <si>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</si>
  <si>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</si>
  <si>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</si>
  <si>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</si>
  <si>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</si>
  <si>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</si>
  <si>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</si>
  <si>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</si>
  <si>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</si>
  <si>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</si>
  <si>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</si>
  <si>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</si>
  <si>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</si>
  <si>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</si>
  <si>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</si>
  <si>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</si>
  <si>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</si>
  <si>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</si>
  <si>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</si>
  <si>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</si>
  <si>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</si>
  <si>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</si>
  <si>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</si>
  <si>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</si>
  <si>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</si>
  <si>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</si>
  <si>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</si>
  <si>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</si>
  <si>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</si>
  <si>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</si>
  <si>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</si>
  <si>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</si>
  <si>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</si>
  <si>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</si>
  <si>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</si>
  <si>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</si>
  <si>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</si>
  <si>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</si>
  <si>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</si>
  <si>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</si>
  <si>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</si>
  <si>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</si>
  <si>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</si>
  <si>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</si>
  <si>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</si>
  <si>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</si>
  <si>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</si>
  <si>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</si>
  <si>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</si>
  <si>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</si>
  <si>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</si>
  <si>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</si>
  <si>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</si>
  <si>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</si>
  <si>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</si>
  <si>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</si>
  <si>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</si>
  <si>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</si>
  <si>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</si>
  <si>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</si>
  <si>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</si>
  <si>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</si>
  <si>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</si>
  <si>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</si>
  <si>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</si>
  <si>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</si>
  <si>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</si>
  <si>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</si>
  <si>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</si>
  <si>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</si>
  <si>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</si>
  <si>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</si>
  <si>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</si>
  <si>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</si>
  <si>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</si>
  <si>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</si>
  <si>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</si>
  <si>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</si>
  <si>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</si>
  <si>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</si>
  <si>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</si>
  <si>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</si>
  <si>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</si>
  <si>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</si>
  <si>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</si>
  <si>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</si>
  <si>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</si>
  <si>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</si>
  <si>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</si>
  <si>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</si>
  <si>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</si>
  <si>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</si>
  <si>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</si>
  <si>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</si>
  <si>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</si>
  <si>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</si>
  <si>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</si>
  <si>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</si>
  <si>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</si>
  <si>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</si>
  <si>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</si>
  <si>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</si>
  <si>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</si>
  <si>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</si>
  <si>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</si>
  <si>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</si>
  <si>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</si>
  <si>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</si>
  <si>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</si>
  <si>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</si>
  <si>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</si>
  <si>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</si>
  <si>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</si>
  <si>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</si>
  <si>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</si>
  <si>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</si>
  <si>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</si>
  <si>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</si>
  <si>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</si>
  <si>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</si>
  <si>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</si>
  <si>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</si>
  <si>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</si>
  <si>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</si>
  <si>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</si>
  <si>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</si>
  <si>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</si>
  <si>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</si>
  <si>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</si>
  <si>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</si>
  <si>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</si>
  <si>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</si>
  <si>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</si>
  <si>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</si>
  <si>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</si>
  <si>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</si>
  <si>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</si>
  <si>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</si>
  <si>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</si>
  <si>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</si>
  <si>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</si>
  <si>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</si>
  <si>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</si>
  <si>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</si>
  <si>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</si>
  <si>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</si>
  <si>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</si>
  <si>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</si>
  <si>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</si>
  <si>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</si>
  <si>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</si>
  <si>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</si>
  <si>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</si>
  <si>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</si>
  <si>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</si>
  <si>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</si>
  <si>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</si>
  <si>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</si>
  <si>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</si>
  <si>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</si>
  <si>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</si>
  <si>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</si>
  <si>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</si>
  <si>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</si>
  <si>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</si>
  <si>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</si>
  <si>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</si>
  <si>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</si>
  <si>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</si>
  <si>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</si>
  <si>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</si>
  <si>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</si>
  <si>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</si>
  <si>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</si>
  <si>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</si>
  <si>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</si>
  <si>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</si>
  <si>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</si>
  <si>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</si>
  <si>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</si>
  <si>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</si>
  <si>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</si>
  <si>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</si>
  <si>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</si>
  <si>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</si>
  <si>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</si>
  <si>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</si>
  <si>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</si>
  <si>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</si>
  <si>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</si>
  <si>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</si>
  <si>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</si>
  <si>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</si>
  <si>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</si>
  <si>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</si>
  <si>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</si>
  <si>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</si>
  <si>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</si>
  <si>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</si>
  <si>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</si>
  <si>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</si>
  <si>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</si>
  <si>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</si>
  <si>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</si>
  <si>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</si>
  <si>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</si>
  <si>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</si>
  <si>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</si>
  <si>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</si>
  <si>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</si>
  <si>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</si>
  <si>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</si>
  <si>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</si>
  <si>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</si>
  <si>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</si>
  <si>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</si>
  <si>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</si>
  <si>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</si>
  <si>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</si>
  <si>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</si>
  <si>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</si>
  <si>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</si>
  <si>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</si>
  <si>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</si>
  <si>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</si>
  <si>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</si>
  <si>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</si>
  <si>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</si>
  <si>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</si>
  <si>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</si>
  <si>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</si>
  <si>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</si>
  <si>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</si>
  <si>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</si>
  <si>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</si>
  <si>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</si>
  <si>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</si>
  <si>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</si>
  <si>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</si>
  <si>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</si>
  <si>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</si>
  <si>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</si>
  <si>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</si>
  <si>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</si>
  <si>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</si>
  <si>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</si>
  <si>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</si>
  <si>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</si>
  <si>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</si>
  <si>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</si>
  <si>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</si>
  <si>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</si>
  <si>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</si>
  <si>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</si>
  <si>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</si>
  <si>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</si>
  <si>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</si>
  <si>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</si>
  <si>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</si>
  <si>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</si>
  <si>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</si>
  <si>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</si>
  <si>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</si>
  <si>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</si>
  <si>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</si>
  <si>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</si>
  <si>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</si>
  <si>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</si>
  <si>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</si>
  <si>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</si>
  <si>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</si>
  <si>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</si>
  <si>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</si>
  <si>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</si>
  <si>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</si>
  <si>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</si>
  <si>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</si>
  <si>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</si>
  <si>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</si>
  <si>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</si>
  <si>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</si>
  <si>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</si>
  <si>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</si>
  <si>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</si>
  <si>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</si>
  <si>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</si>
  <si>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</si>
  <si>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</si>
  <si>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</si>
  <si>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</si>
  <si>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</si>
  <si>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</si>
  <si>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</si>
  <si>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</si>
  <si>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</si>
  <si>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</si>
  <si>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</si>
  <si>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</si>
  <si>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</si>
  <si>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</si>
  <si>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</si>
  <si>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</si>
  <si>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</si>
  <si>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</si>
  <si>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</si>
  <si>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</si>
  <si>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</si>
  <si>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</si>
  <si>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</si>
  <si>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</si>
  <si>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</si>
  <si>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</si>
  <si>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</si>
  <si>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</si>
  <si>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</si>
  <si>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</si>
  <si>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</si>
  <si>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</si>
  <si>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</si>
  <si>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</si>
  <si>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</si>
  <si>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</si>
  <si>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</si>
  <si>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</si>
  <si>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</si>
  <si>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</si>
  <si>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</si>
  <si>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</si>
  <si>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</si>
  <si>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</si>
  <si>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</si>
  <si>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</si>
  <si>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</si>
  <si>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</si>
  <si>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</si>
  <si>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</si>
  <si>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</si>
  <si>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</si>
  <si>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</si>
  <si>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</si>
  <si>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</si>
  <si>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</si>
  <si>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</si>
  <si>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</si>
  <si>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</si>
  <si>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</si>
  <si>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</si>
  <si>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</si>
  <si>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</si>
  <si>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</si>
  <si>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</si>
  <si>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</si>
  <si>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</si>
  <si>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</si>
  <si>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</si>
  <si>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</si>
  <si>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</si>
  <si>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</si>
  <si>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</si>
  <si>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</si>
  <si>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</si>
  <si>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</si>
  <si>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</si>
  <si>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</si>
  <si>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</si>
  <si>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</si>
  <si>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</si>
  <si>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</si>
  <si>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</si>
  <si>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</si>
  <si>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</si>
  <si>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</si>
  <si>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</si>
  <si>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</si>
  <si>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</si>
  <si>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</si>
  <si>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</si>
  <si>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</si>
  <si>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</si>
  <si>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</si>
  <si>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</si>
  <si>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</si>
  <si>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</si>
  <si>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</si>
  <si>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</si>
  <si>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</si>
  <si>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</si>
  <si>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</si>
  <si>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</si>
  <si>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</si>
  <si>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</si>
  <si>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</si>
  <si>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</si>
  <si>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</si>
  <si>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</si>
  <si>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</si>
  <si>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</si>
  <si>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</si>
  <si>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</si>
  <si>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</si>
  <si>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</si>
  <si>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</si>
  <si>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</si>
  <si>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</si>
  <si>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</si>
  <si>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</si>
  <si>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</si>
  <si>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</si>
  <si>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</si>
  <si>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</si>
  <si>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</si>
  <si>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</si>
  <si>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</si>
  <si>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</si>
  <si>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</si>
  <si>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</si>
  <si>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</si>
  <si>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</si>
  <si>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</si>
  <si>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</si>
  <si>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</si>
  <si>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</si>
  <si>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</si>
  <si>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</si>
  <si>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</si>
  <si>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</si>
  <si>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</si>
  <si>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</si>
  <si>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</si>
  <si>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</si>
  <si>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</si>
  <si>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</si>
  <si>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</si>
  <si>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</si>
  <si>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</si>
  <si>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</si>
  <si>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</si>
  <si>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</si>
  <si>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</si>
  <si>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</si>
  <si>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</si>
  <si>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</si>
  <si>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</si>
  <si>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</si>
  <si>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</si>
  <si>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</si>
  <si>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</si>
  <si>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</si>
  <si>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</si>
  <si>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</si>
  <si>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</si>
  <si>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</si>
  <si>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</si>
  <si>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</si>
  <si>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</si>
  <si>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</si>
  <si>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</si>
  <si>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</si>
  <si>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</si>
  <si>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</si>
  <si>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</si>
  <si>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</si>
  <si>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</si>
  <si>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</si>
  <si>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</si>
  <si>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</si>
  <si>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</si>
  <si>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</si>
  <si>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</si>
  <si>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</si>
  <si>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</si>
  <si>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</si>
  <si>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</si>
  <si>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</si>
  <si>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</si>
  <si>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</si>
  <si>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</si>
  <si>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</si>
  <si>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</si>
  <si>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</si>
  <si>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</si>
  <si>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</si>
  <si>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</si>
  <si>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</si>
  <si>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</si>
  <si>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</si>
  <si>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</si>
  <si>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</si>
  <si>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</si>
  <si>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</si>
  <si>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</si>
  <si>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</si>
  <si>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</si>
  <si>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</si>
  <si>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</si>
  <si>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</si>
  <si>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</si>
  <si>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</si>
  <si>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</si>
  <si>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</si>
  <si>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</si>
  <si>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</si>
  <si>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</si>
  <si>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</si>
  <si>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</si>
  <si>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</si>
  <si>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</si>
  <si>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</si>
  <si>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</si>
  <si>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</si>
  <si>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</si>
  <si>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</si>
  <si>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</si>
  <si>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</si>
  <si>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</si>
  <si>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</si>
  <si>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</si>
  <si>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</si>
  <si>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</si>
  <si>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</si>
  <si>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</si>
  <si>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</si>
  <si>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</si>
  <si>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</si>
  <si>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</si>
  <si>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</si>
  <si>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</si>
  <si>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</si>
  <si>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</si>
  <si>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</si>
  <si>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</si>
  <si>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</si>
  <si>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</si>
  <si>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</si>
  <si>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</si>
  <si>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</si>
  <si>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</si>
  <si>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</si>
  <si>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</si>
  <si>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</si>
  <si>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</si>
  <si>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</si>
  <si>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</si>
  <si>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</si>
  <si>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</si>
  <si>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</si>
  <si>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</si>
  <si>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</si>
  <si>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</si>
  <si>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</si>
  <si>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</si>
  <si>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</si>
  <si>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</si>
  <si>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</si>
  <si>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</si>
  <si>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</si>
  <si>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</si>
  <si>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</si>
  <si>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</si>
  <si>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</si>
  <si>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</si>
  <si>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</si>
  <si>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</si>
  <si>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</si>
  <si>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</si>
  <si>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</si>
  <si>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</si>
  <si>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</si>
  <si>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</si>
  <si>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</si>
  <si>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</si>
  <si>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</si>
  <si>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</si>
  <si>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</si>
  <si>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</si>
  <si>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</si>
  <si>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</si>
  <si>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</si>
  <si>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</si>
  <si>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</si>
  <si>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</si>
  <si>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</si>
  <si>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</si>
  <si>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</si>
  <si>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</si>
  <si>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</si>
  <si>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</si>
  <si>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</si>
  <si>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</si>
  <si>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</si>
  <si>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</si>
  <si>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</si>
  <si>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</si>
  <si>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</si>
  <si>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</si>
  <si>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</si>
  <si>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</si>
  <si>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</si>
  <si>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</si>
  <si>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</si>
  <si>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</si>
  <si>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</si>
  <si>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</si>
  <si>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</si>
  <si>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</si>
  <si>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</si>
  <si>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</si>
  <si>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</si>
  <si>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</si>
  <si>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</si>
  <si>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</si>
  <si>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</si>
  <si>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</si>
  <si>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</si>
  <si>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</si>
  <si>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</si>
  <si>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</si>
  <si>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</si>
  <si>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</si>
  <si>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</si>
  <si>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</si>
  <si>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</si>
  <si>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</si>
  <si>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</si>
  <si>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</si>
  <si>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</si>
  <si>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</si>
  <si>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</si>
  <si>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</si>
  <si>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</si>
  <si>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</si>
  <si>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</si>
  <si>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</si>
  <si>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</si>
  <si>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</si>
  <si>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</si>
  <si>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</si>
  <si>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</si>
  <si>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</si>
  <si>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</si>
  <si>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</si>
  <si>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</si>
  <si>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</si>
  <si>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</si>
  <si>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</si>
  <si>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</si>
  <si>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</si>
  <si>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</si>
  <si>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</si>
  <si>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</si>
  <si>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</si>
  <si>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</si>
  <si>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</si>
  <si>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</si>
  <si>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</si>
  <si>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</si>
  <si>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</si>
  <si>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</si>
  <si>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</si>
  <si>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</si>
  <si>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</si>
  <si>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</si>
  <si>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</si>
  <si>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</si>
  <si>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</si>
  <si>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</si>
  <si>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</si>
  <si>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</si>
  <si>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</si>
  <si>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</si>
  <si>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</si>
  <si>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</si>
  <si>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</si>
  <si>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</si>
  <si>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</si>
  <si>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</si>
  <si>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</si>
  <si>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</si>
  <si>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</si>
  <si>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</si>
  <si>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</si>
  <si>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</si>
  <si>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</si>
  <si>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</si>
  <si>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</si>
  <si>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</si>
  <si>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</si>
  <si>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</si>
  <si>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</si>
  <si>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</si>
  <si>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</si>
  <si>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</si>
  <si>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</si>
  <si>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</si>
  <si>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</si>
  <si>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</si>
  <si>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</si>
  <si>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</si>
  <si>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</si>
  <si>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</si>
  <si>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</si>
  <si>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</si>
  <si>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</si>
  <si>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</si>
  <si>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</si>
  <si>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</si>
  <si>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</si>
  <si>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</si>
  <si>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</si>
  <si>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</si>
  <si>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</si>
  <si>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</si>
  <si>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</si>
  <si>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</si>
  <si>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</si>
  <si>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</si>
  <si>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</si>
  <si>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</si>
  <si>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</si>
  <si>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</si>
  <si>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</si>
  <si>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</si>
  <si>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</si>
  <si>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</si>
  <si>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</si>
  <si>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</si>
  <si>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</si>
  <si>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</si>
  <si>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</si>
  <si>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</si>
  <si>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</si>
  <si>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</si>
  <si>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</si>
  <si>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</si>
  <si>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</si>
  <si>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</si>
  <si>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</si>
  <si>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</si>
  <si>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</si>
  <si>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</si>
  <si>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</si>
  <si>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</si>
  <si>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</si>
  <si>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</si>
  <si>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</si>
  <si>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</si>
  <si>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</si>
  <si>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</si>
  <si>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</si>
  <si>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</si>
  <si>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</si>
  <si>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</si>
  <si>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</si>
  <si>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</si>
  <si>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</si>
  <si>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</si>
  <si>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</si>
  <si>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</si>
  <si>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</si>
  <si>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</si>
  <si>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</si>
  <si>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</si>
  <si>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</si>
  <si>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</si>
  <si>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</si>
  <si>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</si>
  <si>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</si>
  <si>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</si>
  <si>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</si>
  <si>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</si>
  <si>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</si>
  <si>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</si>
  <si>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</si>
  <si>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</si>
  <si>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</si>
  <si>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</si>
  <si>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</si>
  <si>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</si>
  <si>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</si>
  <si>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</si>
  <si>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</si>
  <si>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</si>
  <si>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</si>
  <si>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</si>
  <si>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</si>
  <si>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</si>
  <si>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</si>
  <si>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</si>
  <si>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</si>
  <si>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</si>
  <si>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</si>
  <si>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</si>
  <si>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</si>
  <si>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</si>
  <si>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</si>
  <si>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</si>
  <si>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</si>
  <si>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</si>
  <si>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</si>
  <si>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</si>
  <si>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</si>
  <si>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</si>
  <si>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</si>
  <si>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</si>
  <si>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</si>
  <si>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</si>
  <si>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</si>
  <si>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</si>
  <si>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</si>
  <si>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</si>
  <si>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</si>
  <si>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</si>
  <si>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</si>
  <si>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</si>
  <si>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</si>
  <si>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</si>
  <si>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</si>
  <si>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</si>
  <si>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</si>
  <si>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</si>
  <si>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</si>
  <si>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</si>
  <si>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</si>
  <si>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</si>
  <si>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</si>
  <si>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</si>
  <si>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</si>
  <si>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</si>
  <si>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</si>
  <si>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</si>
  <si>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</si>
  <si>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</si>
  <si>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</si>
  <si>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</si>
  <si>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</si>
  <si>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</si>
  <si>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</si>
  <si>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</si>
  <si>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</si>
  <si>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</si>
  <si>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</si>
  <si>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</si>
  <si>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</si>
  <si>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</si>
  <si>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</si>
  <si>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</si>
  <si>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</si>
  <si>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</si>
  <si>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</si>
  <si>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</si>
  <si>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</si>
  <si>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</si>
  <si>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</si>
  <si>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</si>
  <si>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</si>
  <si>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</si>
  <si>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</si>
  <si>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</si>
  <si>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</si>
  <si>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</si>
  <si>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</si>
  <si>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</si>
  <si>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</si>
  <si>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</si>
  <si>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</si>
  <si>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</si>
  <si>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</si>
  <si>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</si>
  <si>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</si>
  <si>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</si>
  <si>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</si>
  <si>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</si>
  <si>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</si>
  <si>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</si>
  <si>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</si>
  <si>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</si>
  <si>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</si>
  <si>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</si>
  <si>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</si>
  <si>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</si>
  <si>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</si>
  <si>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</si>
  <si>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</si>
  <si>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</si>
  <si>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</si>
  <si>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</si>
  <si>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</si>
  <si>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</si>
  <si>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</si>
  <si>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</si>
  <si>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</si>
  <si>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</si>
  <si>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</si>
  <si>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</si>
  <si>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</si>
  <si>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</si>
  <si>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</si>
  <si>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</si>
  <si>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</si>
  <si>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</si>
  <si>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</si>
  <si>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</si>
  <si>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</si>
  <si>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</si>
  <si>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</si>
  <si>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</si>
  <si>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</si>
  <si>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</si>
  <si>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</si>
  <si>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</si>
  <si>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</si>
  <si>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</si>
  <si>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</si>
  <si>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</si>
  <si>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</si>
  <si>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</si>
  <si>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</si>
  <si>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</si>
  <si>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</si>
  <si>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</si>
  <si>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</si>
  <si>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</si>
  <si>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</si>
  <si>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</si>
  <si>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</si>
  <si>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</si>
  <si>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</si>
  <si>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</si>
  <si>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</si>
  <si>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</si>
  <si>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</si>
  <si>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</si>
  <si>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</si>
  <si>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</si>
  <si>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</si>
  <si>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</si>
  <si>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</si>
  <si>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</si>
  <si>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</si>
  <si>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</si>
  <si>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</si>
  <si>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</si>
  <si>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</si>
  <si>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</si>
  <si>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</si>
  <si>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</si>
  <si>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</si>
  <si>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</si>
  <si>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</si>
  <si>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</si>
  <si>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</si>
  <si>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</si>
  <si>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</si>
  <si>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</si>
  <si>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</si>
  <si>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</si>
  <si>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</si>
  <si>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</si>
  <si>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</si>
  <si>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</si>
  <si>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</si>
  <si>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</si>
  <si>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</si>
  <si>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</si>
  <si>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</si>
  <si>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</si>
  <si>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</si>
  <si>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</si>
  <si>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</si>
  <si>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</si>
  <si>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</si>
  <si>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</si>
  <si>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</si>
  <si>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</si>
  <si>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</si>
  <si>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</si>
  <si>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</si>
  <si>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</si>
  <si>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</si>
  <si>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</si>
  <si>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</si>
  <si>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</si>
  <si>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</si>
  <si>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</si>
  <si>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</si>
  <si>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</si>
  <si>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</si>
  <si>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</si>
  <si>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</si>
  <si>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</si>
  <si>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</si>
  <si>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</si>
  <si>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</si>
  <si>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</si>
  <si>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</si>
  <si>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</si>
  <si>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</si>
  <si>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</si>
  <si>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</si>
  <si>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</si>
  <si>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</si>
  <si>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</si>
  <si>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</si>
  <si>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</si>
  <si>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</si>
  <si>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</si>
  <si>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</si>
  <si>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</si>
  <si>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</si>
  <si>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</si>
  <si>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</si>
  <si>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</si>
  <si>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</si>
  <si>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</si>
  <si>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</si>
  <si>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</si>
  <si>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</si>
  <si>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</si>
  <si>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</si>
  <si>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</si>
  <si>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</si>
  <si>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</si>
  <si>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</si>
  <si>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</si>
  <si>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</si>
  <si>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</si>
  <si>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</si>
  <si>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</si>
  <si>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</si>
  <si>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</si>
  <si>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</si>
  <si>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</si>
  <si>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</si>
  <si>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</si>
  <si>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</si>
  <si>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</si>
  <si>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</si>
  <si>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</si>
  <si>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</si>
  <si>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</si>
  <si>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</si>
  <si>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</si>
  <si>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</si>
  <si>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</si>
  <si>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</si>
  <si>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</si>
  <si>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</si>
  <si>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</si>
  <si>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</si>
  <si>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</si>
  <si>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</si>
  <si>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</si>
  <si>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</si>
  <si>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</si>
  <si>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</si>
  <si>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</si>
  <si>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</si>
  <si>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</si>
  <si>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</si>
  <si>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</si>
  <si>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</si>
  <si>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</si>
  <si>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</si>
  <si>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</si>
  <si>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</si>
  <si>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</si>
  <si>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</si>
  <si>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</si>
  <si>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</si>
  <si>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</si>
  <si>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</si>
  <si>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</si>
  <si>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</si>
  <si>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</si>
  <si>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</si>
  <si>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</si>
  <si>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</si>
  <si>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</si>
  <si>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</si>
  <si>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</si>
  <si>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</si>
  <si>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</si>
  <si>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</si>
  <si>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</si>
  <si>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</si>
  <si>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</si>
  <si>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</si>
  <si>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</si>
  <si>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</si>
  <si>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</si>
  <si>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</si>
  <si>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</si>
  <si>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</si>
  <si>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</si>
  <si>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</si>
  <si>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</si>
  <si>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</si>
  <si>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</si>
  <si>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</si>
  <si>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</si>
  <si>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</si>
  <si>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</si>
  <si>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</si>
  <si>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</si>
  <si>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</si>
  <si>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</si>
  <si>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</si>
  <si>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</si>
  <si>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</si>
  <si>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</si>
  <si>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</si>
  <si>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</si>
  <si>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</si>
  <si>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</si>
  <si>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</si>
  <si>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</si>
  <si>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</si>
  <si>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</si>
  <si>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</si>
  <si>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</si>
  <si>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</si>
  <si>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</si>
  <si>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</si>
  <si>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</si>
  <si>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</si>
  <si>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</si>
  <si>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</si>
  <si>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</si>
  <si>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</si>
  <si>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</si>
  <si>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</si>
  <si>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</si>
  <si>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</si>
  <si>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</si>
  <si>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</si>
  <si>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</si>
  <si>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</si>
  <si>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</si>
  <si>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</si>
  <si>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</si>
  <si>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</si>
  <si>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</si>
  <si>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</si>
  <si>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</si>
  <si>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</si>
  <si>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</si>
  <si>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</si>
  <si>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</si>
  <si>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</si>
  <si>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</si>
  <si>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</si>
  <si>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</si>
  <si>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</si>
  <si>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</si>
  <si>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</si>
  <si>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</si>
  <si>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</si>
  <si>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</si>
  <si>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</si>
  <si>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</si>
  <si>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</si>
  <si>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</si>
  <si>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</si>
  <si>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</si>
  <si>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</si>
  <si>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</si>
  <si>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</si>
  <si>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</si>
  <si>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</si>
  <si>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</si>
  <si>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</si>
  <si>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</si>
  <si>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</si>
  <si>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</si>
  <si>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</si>
  <si>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</si>
  <si>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</si>
  <si>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</si>
  <si>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</si>
  <si>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</si>
  <si>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</si>
  <si>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</si>
  <si>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</si>
  <si>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</si>
  <si>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</si>
  <si>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</si>
  <si>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</si>
  <si>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</si>
  <si>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</si>
  <si>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</si>
  <si>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</si>
  <si>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</si>
  <si>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</si>
  <si>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</si>
  <si>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</si>
  <si>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</si>
  <si>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</si>
  <si>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</si>
  <si>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</si>
  <si>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</si>
  <si>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</si>
  <si>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</si>
  <si>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</si>
  <si>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</si>
  <si>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</si>
  <si>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</si>
  <si>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</si>
  <si>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</si>
  <si>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</si>
  <si>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</si>
  <si>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</si>
  <si>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</si>
  <si>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</si>
  <si>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</si>
  <si>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</si>
  <si>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</si>
  <si>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</si>
  <si>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</si>
  <si>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</si>
  <si>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</si>
  <si>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</si>
  <si>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</si>
  <si>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</si>
  <si>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</si>
  <si>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</si>
  <si>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</si>
  <si>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</si>
  <si>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</si>
  <si>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</si>
  <si>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</si>
  <si>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</si>
  <si>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</si>
  <si>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</si>
  <si>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</si>
  <si>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</si>
  <si>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</si>
  <si>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</si>
  <si>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</si>
  <si>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</si>
  <si>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</si>
  <si>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</si>
  <si>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</si>
  <si>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</si>
  <si>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</si>
  <si>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</si>
  <si>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</si>
  <si>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</si>
  <si>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</si>
  <si>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</si>
  <si>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</si>
  <si>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</si>
  <si>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</si>
  <si>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</si>
  <si>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</si>
  <si>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</si>
  <si>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</si>
  <si>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</si>
  <si>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</si>
  <si>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</si>
  <si>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</si>
  <si>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</si>
  <si>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</si>
  <si>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</si>
  <si>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</si>
  <si>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</si>
  <si>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</si>
  <si>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</si>
  <si>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</si>
  <si>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</si>
  <si>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</si>
  <si>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</si>
  <si>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</si>
  <si>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</si>
  <si>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</si>
  <si>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</si>
  <si>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</si>
  <si>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</si>
  <si>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</si>
  <si>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</si>
  <si>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</si>
  <si>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</si>
  <si>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</si>
  <si>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</si>
  <si>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</si>
  <si>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</si>
  <si>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</si>
  <si>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</si>
  <si>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</si>
  <si>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</si>
  <si>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</si>
  <si>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</si>
  <si>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</si>
  <si>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</si>
  <si>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</si>
  <si>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</si>
  <si>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</si>
  <si>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</si>
  <si>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</si>
  <si>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</si>
  <si>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</si>
  <si>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</si>
  <si>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</si>
  <si>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</si>
  <si>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</si>
  <si>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</si>
  <si>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</si>
  <si>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</si>
  <si>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</si>
  <si>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</si>
  <si>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</si>
  <si>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</si>
  <si>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</si>
  <si>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</si>
  <si>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</si>
  <si>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</si>
  <si>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</si>
  <si>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</si>
  <si>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</si>
  <si>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</si>
  <si>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</si>
  <si>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</si>
  <si>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</si>
  <si>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</si>
  <si>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</si>
  <si>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</si>
  <si>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</si>
  <si>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</si>
  <si>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</si>
  <si>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</si>
  <si>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</si>
  <si>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</si>
  <si>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</si>
  <si>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</si>
  <si>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</si>
  <si>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</si>
  <si>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</si>
  <si>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</si>
  <si>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</si>
  <si>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</si>
  <si>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</si>
  <si>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</si>
  <si>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</si>
  <si>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</si>
  <si>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</si>
  <si>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</si>
  <si>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</si>
  <si>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</si>
  <si>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</si>
  <si>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</si>
  <si>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</si>
  <si>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</si>
  <si>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</si>
  <si>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</si>
  <si>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</si>
  <si>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</si>
  <si>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</si>
  <si>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</si>
  <si>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</si>
  <si>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</si>
  <si>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</si>
  <si>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</si>
  <si>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</si>
  <si>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</si>
  <si>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</si>
  <si>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</si>
  <si>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</si>
  <si>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</si>
  <si>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</si>
  <si>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</si>
  <si>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</si>
  <si>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</si>
  <si>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</si>
  <si>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</si>
  <si>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</si>
  <si>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</si>
  <si>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</si>
  <si>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</si>
  <si>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</si>
  <si>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</si>
  <si>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</si>
  <si>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</si>
  <si>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</si>
  <si>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</si>
  <si>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</si>
  <si>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</si>
  <si>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</si>
  <si>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</si>
  <si>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</si>
  <si>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</si>
  <si>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</si>
  <si>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</si>
  <si>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</si>
  <si>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</si>
  <si>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</si>
  <si>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</si>
  <si>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</si>
  <si>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</si>
  <si>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</si>
  <si>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</si>
  <si>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</si>
  <si>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</si>
  <si>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</si>
  <si>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</si>
  <si>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</si>
  <si>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</si>
  <si>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</si>
  <si>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</si>
  <si>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</si>
  <si>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</si>
  <si>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</si>
  <si>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</si>
  <si>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</si>
  <si>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</si>
  <si>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</si>
  <si>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</si>
  <si>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</si>
  <si>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</si>
  <si>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</si>
  <si>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</si>
  <si>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</si>
  <si>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</si>
  <si>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</si>
  <si>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</si>
  <si>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</si>
  <si>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</si>
  <si>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</si>
  <si>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</si>
  <si>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</si>
  <si>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</si>
  <si>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</si>
  <si>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</si>
  <si>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</si>
  <si>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</si>
  <si>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</si>
  <si>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</si>
  <si>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</si>
  <si>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</si>
  <si>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</si>
  <si>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</si>
  <si>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</si>
  <si>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</si>
  <si>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</si>
  <si>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</si>
  <si>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</si>
  <si>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</si>
  <si>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</si>
  <si>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</si>
  <si>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</si>
  <si>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</si>
  <si>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</si>
  <si>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</si>
  <si>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</si>
  <si>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</si>
  <si>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</si>
  <si>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</si>
  <si>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</si>
  <si>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</si>
  <si>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</si>
  <si>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</si>
  <si>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</si>
  <si>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</si>
  <si>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</si>
  <si>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</si>
  <si>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</si>
  <si>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</si>
  <si>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</si>
  <si>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</si>
  <si>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</si>
  <si>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</si>
  <si>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</si>
  <si>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</si>
  <si>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</si>
  <si>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</si>
  <si>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</si>
  <si>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</si>
  <si>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</si>
  <si>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</si>
  <si>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</si>
  <si>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</si>
  <si>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</si>
  <si>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</si>
  <si>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</si>
  <si>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</si>
  <si>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</si>
  <si>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</si>
  <si>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</si>
  <si>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</si>
  <si>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</si>
  <si>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</si>
  <si>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</si>
  <si>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</si>
  <si>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</si>
  <si>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</si>
  <si>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</si>
  <si>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</si>
  <si>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</si>
  <si>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</si>
  <si>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</si>
  <si>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</si>
  <si>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</si>
  <si>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</si>
  <si>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</si>
  <si>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</si>
  <si>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</si>
  <si>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</si>
  <si>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</si>
  <si>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</si>
  <si>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</si>
  <si>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</si>
  <si>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</si>
  <si>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</si>
  <si>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</si>
  <si>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</si>
  <si>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</si>
  <si>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</si>
  <si>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</si>
  <si>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</si>
  <si>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</si>
  <si>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</si>
  <si>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</si>
  <si>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</si>
  <si>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</si>
  <si>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</si>
  <si>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</si>
  <si>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</si>
  <si>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</si>
  <si>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</si>
  <si>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</si>
  <si>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</si>
  <si>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</si>
  <si>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</si>
  <si>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</si>
  <si>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</si>
  <si>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</si>
  <si>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</si>
  <si>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</si>
  <si>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</si>
  <si>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</si>
  <si>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</si>
  <si>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</si>
  <si>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</si>
  <si>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</si>
  <si>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</si>
  <si>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</si>
  <si>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</si>
  <si>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</si>
  <si>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</si>
  <si>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</si>
  <si>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</si>
  <si>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</si>
  <si>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</si>
  <si>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</si>
  <si>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</si>
  <si>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</si>
  <si>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</si>
  <si>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</si>
  <si>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</si>
  <si>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</si>
  <si>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</si>
  <si>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</si>
  <si>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</si>
  <si>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</si>
  <si>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</si>
  <si>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</si>
  <si>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</si>
  <si>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</si>
  <si>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</si>
  <si>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</si>
  <si>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</si>
  <si>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</si>
  <si>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</si>
  <si>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</si>
  <si>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</si>
  <si>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</si>
  <si>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</si>
  <si>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</si>
  <si>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</si>
  <si>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</si>
  <si>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</si>
  <si>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</si>
  <si>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</si>
  <si>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</si>
  <si>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</si>
  <si>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</si>
  <si>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</si>
  <si>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</si>
  <si>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</si>
  <si>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</si>
  <si>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</si>
  <si>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</si>
  <si>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</si>
  <si>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</si>
  <si>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</si>
  <si>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</si>
  <si>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</si>
  <si>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</si>
  <si>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</si>
  <si>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</si>
  <si>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</si>
  <si>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</si>
  <si>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</si>
  <si>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</si>
  <si>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</si>
  <si>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</si>
  <si>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</si>
  <si>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</si>
  <si>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</si>
  <si>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</si>
  <si>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</si>
  <si>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</si>
  <si>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</si>
  <si>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</si>
  <si>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</si>
  <si>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</si>
  <si>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</si>
  <si>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</si>
  <si>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</si>
  <si>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</si>
  <si>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</si>
  <si>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</si>
  <si>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</si>
  <si>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</si>
  <si>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</si>
  <si>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</si>
  <si>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</si>
  <si>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</si>
  <si>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</si>
  <si>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</si>
  <si>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</si>
  <si>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</si>
  <si>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</si>
  <si>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</si>
  <si>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</si>
  <si>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</si>
  <si>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</si>
  <si>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</si>
  <si>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</si>
  <si>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</si>
  <si>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</si>
  <si>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</si>
  <si>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</si>
  <si>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</si>
  <si>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</si>
  <si>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</si>
  <si>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</si>
  <si>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</si>
  <si>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</si>
  <si>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</si>
  <si>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</si>
  <si>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</si>
  <si>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</si>
  <si>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</si>
  <si>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</si>
  <si>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</si>
  <si>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</si>
  <si>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</si>
  <si>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</si>
  <si>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</si>
  <si>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</si>
  <si>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</si>
  <si>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</si>
  <si>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</si>
  <si>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</si>
  <si>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</si>
  <si>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</si>
  <si>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</si>
  <si>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</si>
  <si>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</si>
  <si>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</si>
  <si>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</si>
  <si>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</si>
  <si>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</si>
  <si>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</si>
  <si>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</si>
  <si>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</si>
  <si>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</si>
  <si>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</si>
  <si>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</si>
  <si>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</si>
  <si>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</si>
  <si>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</si>
  <si>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</si>
  <si>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</si>
  <si>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</si>
  <si>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</si>
  <si>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</si>
  <si>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</si>
  <si>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</si>
  <si>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</si>
  <si>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</si>
  <si>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</si>
  <si>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</si>
  <si>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</si>
  <si>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</si>
  <si>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</si>
  <si>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</si>
  <si>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</si>
  <si>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</si>
  <si>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</si>
  <si>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</si>
  <si>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</si>
  <si>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</si>
  <si>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</si>
  <si>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</si>
  <si>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</si>
  <si>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</si>
  <si>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</si>
  <si>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</si>
  <si>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</si>
  <si>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</si>
  <si>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</si>
  <si>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</si>
  <si>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</si>
  <si>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</si>
  <si>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</si>
  <si>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</si>
  <si>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</si>
  <si>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</si>
  <si>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</si>
  <si>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</si>
  <si>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</si>
  <si>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</si>
  <si>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</si>
  <si>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</si>
  <si>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</si>
  <si>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</si>
  <si>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</si>
  <si>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</si>
  <si>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</si>
  <si>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</si>
  <si>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</si>
  <si>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</si>
  <si>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</si>
  <si>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</si>
  <si>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</si>
  <si>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</si>
  <si>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</si>
  <si>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</si>
  <si>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</si>
  <si>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</si>
  <si>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</si>
  <si>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</si>
  <si>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</si>
  <si>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</si>
  <si>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</si>
  <si>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</si>
  <si>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</si>
  <si>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</si>
  <si>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</si>
  <si>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</si>
  <si>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</si>
  <si>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</si>
  <si>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</si>
  <si>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</si>
  <si>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</si>
  <si>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</si>
  <si>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</si>
  <si>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</si>
  <si>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</si>
  <si>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</si>
  <si>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</si>
  <si>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</si>
  <si>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</si>
  <si>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</si>
  <si>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</si>
  <si>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</si>
  <si>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</si>
  <si>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</si>
  <si>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</si>
  <si>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</si>
  <si>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</si>
  <si>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</si>
  <si>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</si>
  <si>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</si>
  <si>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</si>
  <si>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</si>
  <si>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</si>
  <si>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</si>
  <si>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</si>
  <si>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</si>
  <si>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</si>
  <si>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</si>
  <si>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</si>
  <si>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</si>
  <si>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</si>
  <si>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</si>
  <si>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</si>
  <si>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</si>
  <si>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</si>
  <si>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</si>
  <si>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</si>
  <si>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</si>
  <si>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</si>
  <si>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</si>
  <si>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</si>
  <si>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</si>
  <si>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</si>
  <si>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</si>
  <si>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</si>
  <si>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</si>
  <si>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</si>
  <si>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</si>
  <si>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</si>
  <si>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</si>
  <si>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</si>
  <si>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</si>
  <si>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</si>
  <si>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</si>
  <si>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</si>
  <si>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</si>
  <si>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</si>
  <si>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</si>
  <si>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</si>
  <si>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</si>
  <si>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</si>
  <si>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</si>
  <si>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</si>
  <si>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</si>
  <si>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</si>
  <si>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</si>
  <si>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</si>
  <si>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</si>
  <si>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</si>
  <si>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</si>
  <si>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</si>
  <si>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</si>
  <si>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</si>
  <si>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</si>
  <si>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</si>
  <si>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</si>
  <si>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</si>
  <si>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</si>
  <si>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</si>
  <si>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</si>
  <si>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</si>
  <si>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</si>
  <si>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</si>
  <si>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</si>
  <si>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</si>
  <si>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</si>
  <si>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</si>
  <si>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</si>
  <si>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</si>
  <si>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</si>
  <si>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</si>
  <si>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</si>
  <si>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</si>
  <si>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</si>
  <si>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</si>
  <si>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</si>
  <si>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</si>
  <si>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</si>
  <si>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</si>
  <si>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</si>
  <si>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</si>
  <si>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</si>
  <si>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</si>
  <si>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</si>
  <si>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</si>
  <si>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</si>
  <si>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</si>
  <si>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</si>
  <si>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</si>
  <si>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</si>
  <si>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</si>
  <si>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</si>
  <si>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</si>
  <si>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</si>
  <si>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</si>
  <si>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</si>
  <si>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</si>
  <si>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</si>
  <si>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</si>
  <si>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</si>
  <si>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</si>
  <si>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</si>
  <si>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</si>
  <si>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</si>
  <si>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</si>
  <si>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</si>
  <si>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</si>
  <si>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</si>
  <si>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</si>
  <si>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</si>
  <si>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</si>
  <si>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</si>
  <si>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</si>
  <si>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</si>
  <si>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</si>
  <si>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</si>
  <si>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</si>
  <si>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</si>
  <si>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</si>
  <si>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</si>
  <si>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</si>
  <si>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</si>
  <si>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</si>
  <si>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</si>
  <si>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</si>
  <si>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</si>
  <si>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</si>
  <si>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</si>
  <si>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</si>
  <si>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</si>
  <si>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</si>
  <si>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</si>
  <si>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</si>
  <si>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</si>
  <si>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</si>
  <si>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</si>
  <si>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</si>
  <si>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</si>
  <si>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</si>
  <si>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</si>
  <si>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</si>
  <si>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</si>
  <si>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</si>
  <si>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</si>
  <si>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</si>
  <si>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</si>
  <si>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</si>
  <si>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</si>
  <si>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</si>
  <si>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</si>
  <si>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</si>
  <si>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</si>
  <si>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</si>
  <si>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</si>
  <si>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</si>
  <si>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</si>
  <si>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</si>
  <si>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</si>
  <si>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</si>
  <si>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</si>
  <si>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</si>
  <si>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</si>
  <si>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</si>
  <si>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</si>
  <si>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</si>
  <si>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</si>
  <si>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</si>
  <si>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</si>
  <si>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</si>
  <si>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</si>
  <si>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</si>
  <si>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</si>
  <si>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</si>
  <si>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</si>
  <si>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</si>
  <si>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</si>
  <si>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</si>
  <si>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</si>
  <si>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</si>
  <si>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</si>
  <si>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</si>
  <si>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</si>
  <si>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</si>
  <si>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</si>
  <si>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</si>
  <si>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</si>
  <si>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</si>
  <si>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</si>
  <si>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</si>
  <si>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</si>
  <si>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</si>
  <si>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</si>
  <si>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</si>
  <si>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</si>
  <si>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</si>
  <si>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</si>
  <si>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</si>
  <si>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</si>
  <si>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</si>
  <si>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</si>
  <si>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</si>
  <si>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</si>
  <si>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</si>
  <si>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</si>
  <si>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</si>
  <si>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</si>
  <si>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</si>
  <si>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</si>
  <si>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</si>
  <si>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</si>
  <si>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</si>
  <si>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</si>
  <si>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</si>
  <si>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</si>
  <si>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</si>
  <si>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</si>
  <si>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</si>
  <si>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</si>
  <si>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</si>
  <si>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</si>
  <si>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</si>
  <si>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</si>
  <si>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</si>
  <si>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</si>
  <si>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</si>
  <si>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</si>
  <si>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</si>
  <si>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</si>
  <si>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</si>
  <si>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</si>
  <si>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</si>
  <si>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</si>
  <si>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</si>
  <si>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</si>
  <si>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</si>
  <si>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</si>
  <si>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</si>
  <si>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</si>
  <si>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</si>
  <si>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</si>
  <si>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</si>
  <si>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</si>
  <si>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</si>
  <si>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</si>
  <si>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</si>
  <si>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</si>
  <si>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</si>
  <si>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</si>
  <si>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</si>
  <si>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</si>
  <si>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</si>
  <si>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</si>
  <si>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</si>
  <si>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</si>
  <si>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</si>
  <si>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</si>
  <si>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</si>
  <si>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</si>
  <si>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</si>
  <si>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</si>
  <si>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</si>
  <si>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</si>
  <si>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</si>
  <si>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</si>
  <si>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</si>
  <si>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</si>
  <si>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</si>
  <si>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</si>
  <si>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</si>
  <si>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</si>
  <si>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</si>
  <si>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</si>
  <si>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</si>
  <si>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</si>
  <si>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</si>
  <si>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</si>
  <si>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</si>
  <si>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</si>
  <si>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</si>
  <si>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</si>
  <si>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</si>
  <si>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</si>
  <si>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</si>
  <si>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</si>
  <si>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</si>
  <si>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</si>
  <si>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</si>
  <si>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</si>
  <si>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</si>
  <si>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</si>
  <si>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</si>
  <si>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</si>
  <si>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</si>
  <si>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</si>
  <si>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</si>
  <si>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</si>
  <si>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</si>
  <si>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</si>
  <si>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</si>
  <si>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</si>
  <si>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</si>
  <si>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</si>
  <si>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</si>
  <si>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</si>
  <si>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</si>
  <si>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</si>
  <si>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</si>
  <si>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</si>
  <si>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</si>
  <si>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</si>
  <si>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</si>
  <si>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</si>
  <si>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</si>
  <si>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</si>
  <si>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</si>
  <si>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</si>
  <si>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</si>
  <si>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</si>
  <si>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</si>
  <si>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</si>
  <si>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</si>
  <si>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</si>
  <si>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</si>
  <si>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</si>
  <si>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</si>
  <si>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</si>
  <si>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</si>
  <si>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</si>
  <si>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</si>
  <si>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</si>
  <si>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</si>
  <si>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</si>
  <si>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</si>
  <si>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</si>
  <si>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</si>
  <si>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</si>
  <si>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</si>
  <si>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</si>
  <si>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</si>
  <si>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</si>
  <si>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</si>
  <si>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</si>
  <si>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</si>
  <si>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</si>
  <si>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</si>
  <si>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</si>
  <si>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</si>
  <si>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</si>
  <si>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</si>
  <si>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</si>
  <si>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</si>
  <si>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</si>
  <si>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</si>
  <si>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</si>
  <si>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</si>
  <si>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</si>
  <si>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</si>
  <si>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</si>
  <si>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</si>
  <si>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</si>
  <si>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</si>
  <si>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</si>
  <si>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</si>
  <si>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</si>
  <si>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</si>
  <si>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</si>
  <si>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</si>
  <si>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</si>
  <si>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</si>
  <si>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</si>
  <si>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</si>
  <si>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</si>
  <si>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</si>
  <si>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</si>
  <si>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</si>
  <si>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</si>
  <si>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</si>
  <si>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</si>
  <si>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</si>
  <si>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</si>
  <si>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</si>
  <si>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</si>
  <si>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</si>
  <si>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</si>
  <si>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</si>
  <si>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</si>
  <si>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</si>
  <si>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</si>
  <si>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</si>
  <si>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</si>
  <si>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</si>
  <si>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</si>
  <si>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</si>
  <si>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</si>
  <si>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</si>
  <si>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</si>
  <si>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</si>
  <si>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</si>
  <si>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</si>
  <si>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</si>
  <si>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</si>
  <si>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</si>
  <si>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</si>
  <si>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</si>
  <si>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</si>
  <si>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</si>
  <si>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</si>
  <si>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</si>
  <si>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</si>
  <si>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</si>
  <si>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</si>
  <si>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</si>
  <si>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</si>
  <si>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</si>
  <si>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</si>
  <si>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</si>
  <si>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</si>
  <si>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</si>
  <si>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</si>
  <si>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</si>
  <si>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</si>
  <si>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</si>
  <si>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</si>
  <si>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</si>
  <si>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</si>
  <si>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</si>
  <si>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</si>
  <si>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</si>
  <si>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</si>
  <si>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</si>
  <si>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</si>
  <si>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</si>
  <si>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</si>
  <si>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</si>
  <si>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</si>
  <si>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</si>
  <si>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</si>
  <si>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</si>
  <si>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</si>
  <si>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</si>
  <si>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</si>
  <si>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</si>
  <si>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</si>
  <si>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</si>
  <si>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</si>
  <si>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</si>
  <si>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</si>
  <si>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</si>
  <si>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</si>
  <si>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</si>
  <si>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</si>
  <si>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</si>
  <si>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</si>
  <si>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</si>
  <si>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</si>
  <si>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</si>
  <si>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</si>
  <si>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</si>
  <si>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</si>
  <si>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</si>
  <si>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</si>
  <si>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</si>
  <si>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</si>
  <si>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</si>
  <si>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</si>
  <si>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</si>
  <si>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</si>
  <si>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</si>
  <si>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</si>
  <si>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</si>
  <si>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</si>
  <si>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</si>
  <si>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</si>
  <si>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</si>
  <si>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</si>
  <si>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</si>
  <si>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</si>
  <si>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</si>
  <si>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</si>
  <si>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</si>
  <si>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</si>
  <si>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</si>
  <si>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</si>
  <si>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</si>
  <si>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</si>
  <si>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</si>
  <si>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</si>
  <si>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</si>
  <si>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</si>
  <si>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</si>
  <si>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</si>
  <si>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</si>
  <si>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</si>
  <si>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</si>
  <si>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</si>
  <si>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</si>
  <si>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</si>
  <si>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</si>
  <si>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</si>
  <si>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</si>
  <si>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</si>
  <si>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</si>
  <si>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</si>
  <si>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</si>
  <si>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</si>
  <si>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</si>
  <si>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</si>
  <si>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</si>
  <si>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</si>
  <si>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</si>
  <si>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</si>
  <si>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</si>
  <si>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</si>
  <si>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</si>
  <si>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</si>
  <si>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</si>
  <si>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</si>
  <si>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</si>
  <si>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</si>
  <si>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</si>
  <si>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</si>
  <si>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</si>
  <si>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</si>
  <si>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</si>
  <si>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</si>
  <si>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</si>
  <si>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</si>
  <si>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</si>
  <si>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</si>
  <si>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</si>
  <si>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</si>
  <si>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</si>
  <si>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</si>
  <si>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</si>
  <si>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</si>
  <si>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</si>
  <si>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</si>
  <si>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</si>
  <si>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</si>
  <si>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</si>
  <si>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</si>
  <si>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</si>
  <si>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</si>
  <si>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</si>
  <si>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</si>
  <si>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</si>
  <si>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</si>
  <si>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</si>
  <si>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</si>
  <si>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</si>
  <si>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</si>
  <si>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</si>
  <si>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</si>
  <si>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</si>
  <si>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</si>
  <si>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</si>
  <si>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</si>
  <si>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</si>
  <si>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</si>
  <si>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</si>
  <si>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</si>
  <si>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</si>
  <si>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</si>
  <si>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</si>
  <si>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</si>
  <si>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</si>
  <si>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</si>
  <si>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</si>
  <si>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</si>
  <si>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</si>
  <si>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</si>
  <si>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</si>
  <si>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</si>
  <si>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</si>
  <si>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</si>
  <si>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</si>
  <si>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</si>
  <si>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</si>
  <si>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</si>
  <si>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</si>
  <si>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</si>
  <si>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</si>
  <si>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</si>
  <si>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</si>
  <si>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</si>
  <si>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</si>
  <si>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</si>
  <si>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</si>
  <si>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</si>
  <si>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</si>
  <si>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</si>
  <si>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</si>
  <si>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</si>
  <si>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</si>
  <si>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</si>
  <si>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</si>
  <si>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</si>
  <si>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</si>
  <si>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</si>
  <si>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</si>
  <si>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</si>
  <si>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</si>
  <si>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</si>
  <si>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</si>
  <si>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</si>
  <si>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</si>
  <si>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</si>
  <si>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</si>
  <si>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</si>
  <si>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</si>
  <si>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</si>
  <si>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</si>
  <si>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</si>
  <si>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</si>
  <si>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</si>
  <si>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</si>
  <si>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</si>
  <si>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</si>
  <si>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</si>
  <si>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</si>
  <si>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</si>
  <si>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</si>
  <si>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</si>
  <si>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</si>
  <si>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</si>
  <si>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</si>
  <si>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</si>
  <si>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</si>
  <si>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</si>
  <si>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</si>
  <si>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</si>
  <si>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</si>
  <si>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</si>
  <si>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</si>
  <si>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</si>
  <si>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</si>
  <si>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</si>
  <si>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</si>
  <si>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</si>
  <si>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</si>
  <si>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</si>
  <si>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</si>
  <si>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</si>
  <si>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</si>
  <si>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</si>
  <si>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</si>
  <si>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</si>
  <si>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</si>
  <si>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</si>
  <si>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</si>
  <si>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</si>
  <si>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</si>
  <si>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</si>
  <si>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</si>
  <si>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</si>
  <si>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</si>
  <si>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</si>
  <si>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</si>
  <si>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</si>
  <si>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</si>
  <si>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</si>
  <si>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</si>
  <si>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</si>
  <si>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</si>
  <si>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</si>
  <si>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</si>
  <si>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</si>
  <si>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</si>
  <si>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</si>
  <si>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</si>
  <si>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</si>
  <si>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</si>
  <si>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</si>
  <si>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</si>
  <si>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</si>
  <si>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</si>
  <si>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</si>
  <si>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</si>
  <si>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</si>
  <si>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</si>
  <si>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</si>
  <si>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</si>
  <si>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</si>
  <si>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</si>
  <si>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</si>
  <si>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</si>
  <si>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</si>
  <si>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</si>
  <si>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</si>
  <si>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</si>
  <si>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</si>
  <si>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</si>
  <si>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</si>
  <si>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</si>
  <si>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</si>
  <si>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</si>
  <si>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</si>
  <si>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</si>
  <si>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</si>
  <si>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</si>
  <si>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</si>
  <si>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</si>
  <si>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</si>
  <si>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</si>
  <si>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</si>
  <si>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</si>
  <si>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</si>
  <si>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</si>
  <si>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</si>
  <si>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</si>
  <si>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</si>
  <si>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</si>
  <si>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</si>
  <si>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</si>
  <si>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</si>
  <si>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</si>
  <si>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</si>
  <si>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</si>
  <si>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</si>
  <si>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</si>
  <si>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</si>
  <si>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</si>
  <si>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</si>
  <si>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</si>
  <si>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</si>
  <si>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</si>
  <si>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</si>
  <si>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</si>
  <si>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</si>
  <si>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</si>
  <si>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</si>
  <si>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</si>
  <si>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</si>
  <si>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</si>
  <si>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</si>
  <si>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</si>
  <si>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</si>
  <si>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</si>
  <si>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</si>
  <si>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</si>
  <si>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</si>
  <si>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</si>
  <si>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</si>
  <si>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</si>
  <si>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</si>
  <si>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</si>
  <si>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</si>
  <si>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</si>
  <si>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</si>
  <si>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</si>
  <si>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</si>
  <si>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</si>
  <si>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</si>
  <si>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</si>
  <si>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</si>
  <si>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</si>
  <si>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</si>
  <si>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</si>
  <si>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</si>
  <si>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</si>
  <si>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</si>
  <si>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</si>
  <si>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</si>
  <si>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</si>
  <si>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</si>
  <si>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</si>
  <si>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</si>
  <si>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</si>
  <si>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</si>
  <si>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</si>
  <si>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</si>
  <si>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</si>
  <si>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</si>
  <si>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</si>
  <si>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</si>
  <si>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</si>
  <si>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</si>
  <si>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</si>
  <si>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</si>
  <si>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</si>
  <si>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</si>
  <si>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</si>
  <si>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</si>
  <si>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</si>
  <si>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</si>
  <si>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</si>
  <si>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</si>
  <si>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</si>
  <si>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</si>
  <si>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</si>
  <si>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</si>
  <si>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</si>
  <si>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</si>
  <si>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</si>
  <si>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</si>
  <si>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</si>
  <si>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</si>
  <si>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</si>
  <si>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</si>
  <si>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</si>
  <si>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</si>
  <si>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</si>
  <si>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</si>
  <si>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</si>
  <si>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</si>
  <si>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</si>
  <si>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</si>
  <si>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</si>
  <si>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</si>
  <si>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</si>
  <si>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</si>
  <si>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</si>
  <si>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</si>
  <si>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</si>
  <si>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</si>
  <si>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</si>
  <si>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</si>
  <si>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</si>
  <si>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</si>
  <si>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</si>
  <si>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</si>
  <si>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</si>
  <si>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</si>
  <si>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</si>
  <si>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</si>
  <si>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</si>
  <si>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</si>
  <si>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</si>
  <si>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</si>
  <si>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</si>
  <si>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</si>
  <si>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</si>
  <si>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</si>
  <si>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</si>
  <si>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</si>
  <si>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</si>
  <si>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</si>
  <si>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</si>
  <si>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</si>
  <si>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</si>
  <si>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</si>
  <si>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</si>
  <si>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</si>
  <si>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</si>
  <si>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</si>
  <si>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</si>
  <si>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</si>
  <si>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</si>
  <si>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</si>
  <si>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</si>
  <si>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</si>
  <si>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</si>
  <si>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</si>
  <si>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</si>
  <si>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</si>
  <si>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</si>
  <si>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</si>
  <si>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</si>
  <si>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</si>
  <si>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</si>
  <si>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</si>
  <si>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</si>
  <si>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</si>
  <si>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</si>
  <si>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</si>
  <si>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</si>
  <si>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</si>
  <si>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</si>
  <si>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</si>
  <si>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</si>
  <si>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</si>
  <si>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</si>
  <si>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</si>
  <si>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</si>
  <si>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</si>
  <si>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</si>
  <si>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</si>
  <si>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</si>
  <si>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</si>
  <si>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</si>
  <si>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</si>
  <si>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</si>
  <si>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</si>
  <si>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</si>
  <si>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</si>
  <si>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</si>
  <si>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</si>
  <si>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</si>
  <si>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</si>
  <si>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</si>
  <si>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</si>
  <si>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</si>
  <si>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</si>
  <si>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</si>
  <si>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</si>
  <si>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</si>
  <si>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</si>
  <si>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</si>
  <si>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</si>
  <si>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</si>
  <si>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</si>
  <si>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</si>
  <si>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</si>
  <si>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</si>
  <si>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</si>
  <si>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</si>
  <si>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</si>
  <si>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</si>
  <si>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</si>
  <si>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</si>
  <si>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</si>
  <si>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</si>
  <si>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</si>
  <si>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</si>
  <si>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</si>
  <si>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</si>
  <si>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</si>
  <si>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</si>
  <si>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</si>
  <si>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</si>
  <si>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</si>
  <si>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</si>
  <si>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</si>
  <si>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</si>
  <si>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</si>
  <si>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</si>
  <si>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</si>
  <si>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</si>
  <si>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</si>
  <si>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</si>
  <si>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</si>
  <si>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</si>
  <si>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</si>
  <si>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</si>
  <si>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</si>
  <si>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</si>
  <si>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</si>
  <si>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</si>
  <si>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</si>
  <si>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</si>
  <si>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</si>
  <si>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</si>
  <si>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</si>
  <si>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</si>
  <si>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</si>
  <si>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</si>
  <si>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</si>
  <si>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</si>
  <si>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</si>
  <si>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</si>
  <si>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</si>
  <si>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</si>
  <si>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</si>
  <si>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</si>
  <si>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</si>
  <si>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</si>
  <si>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</si>
  <si>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</si>
  <si>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</si>
  <si>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</si>
  <si>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</si>
  <si>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</si>
  <si>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</si>
  <si>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</si>
  <si>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</si>
  <si>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</si>
  <si>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</si>
  <si>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</si>
  <si>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</si>
  <si>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</si>
  <si>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</si>
  <si>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</si>
  <si>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</si>
  <si>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</si>
  <si>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</si>
  <si>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</si>
  <si>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</si>
  <si>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</si>
  <si>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</si>
  <si>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</si>
  <si>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</si>
  <si>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</si>
  <si>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</si>
  <si>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</si>
  <si>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</si>
  <si>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</si>
  <si>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</si>
  <si>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</si>
  <si>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</si>
  <si>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</si>
  <si>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</si>
  <si>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</si>
  <si>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</si>
  <si>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</si>
  <si>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</si>
  <si>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</si>
  <si>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</si>
  <si>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</si>
  <si>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</si>
  <si>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</si>
  <si>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</si>
  <si>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</si>
  <si>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</si>
  <si>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</si>
  <si>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</si>
  <si>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</si>
  <si>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</si>
  <si>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</si>
  <si>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</si>
  <si>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</si>
  <si>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</si>
  <si>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</si>
  <si>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</si>
  <si>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</si>
  <si>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</si>
  <si>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</si>
  <si>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</si>
  <si>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</si>
  <si>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</si>
  <si>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</si>
  <si>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</si>
  <si>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</si>
  <si>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</si>
  <si>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</si>
  <si>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</si>
  <si>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</si>
  <si>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</si>
  <si>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</si>
  <si>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</si>
  <si>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</si>
  <si>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</si>
  <si>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</si>
  <si>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</si>
  <si>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</si>
  <si>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</si>
  <si>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</si>
  <si>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</si>
  <si>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</si>
  <si>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</si>
  <si>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</si>
  <si>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</si>
  <si>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</si>
  <si>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</si>
  <si>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</si>
  <si>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</si>
  <si>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</si>
  <si>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</si>
  <si>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</si>
  <si>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</si>
  <si>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</si>
  <si>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</si>
  <si>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</si>
  <si>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</si>
  <si>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</si>
  <si>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</si>
  <si>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</si>
  <si>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</si>
  <si>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</si>
  <si>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</si>
  <si>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</si>
  <si>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</si>
  <si>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</si>
  <si>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</si>
  <si>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</si>
  <si>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</si>
  <si>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</si>
  <si>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</si>
  <si>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</si>
  <si>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</si>
  <si>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</si>
  <si>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</si>
  <si>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</si>
  <si>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</si>
  <si>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</si>
  <si>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</si>
  <si>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</si>
  <si>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</si>
  <si>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</si>
  <si>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</si>
  <si>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</si>
  <si>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</si>
  <si>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</si>
  <si>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</si>
  <si>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</si>
  <si>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</si>
  <si>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</si>
  <si>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</si>
  <si>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</si>
  <si>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</si>
  <si>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</si>
  <si>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</si>
  <si>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</si>
  <si>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</si>
  <si>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</si>
  <si>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</si>
  <si>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</si>
  <si>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</si>
  <si>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</si>
  <si>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</si>
  <si>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</si>
  <si>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</si>
  <si>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</si>
  <si>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</si>
  <si>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</si>
  <si>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</si>
  <si>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</si>
  <si>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</si>
  <si>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</si>
  <si>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</si>
  <si>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</si>
  <si>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</si>
  <si>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</si>
  <si>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</si>
  <si>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</si>
  <si>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</si>
  <si>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</si>
  <si>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</si>
  <si>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</si>
  <si>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</si>
  <si>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</si>
  <si>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</si>
  <si>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</si>
  <si>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</si>
  <si>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</si>
  <si>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</si>
  <si>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</si>
  <si>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</si>
  <si>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</si>
  <si>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</si>
  <si>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</si>
  <si>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</si>
  <si>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</si>
  <si>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</si>
  <si>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</si>
  <si>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</si>
  <si>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</si>
  <si>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</si>
  <si>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</si>
  <si>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</si>
  <si>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</si>
  <si>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</si>
  <si>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</si>
  <si>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</si>
  <si>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</si>
  <si>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</si>
  <si>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</si>
  <si>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</si>
  <si>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</si>
  <si>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</si>
  <si>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</si>
  <si>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</si>
  <si>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</si>
  <si>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</si>
  <si>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</si>
  <si>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</si>
  <si>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</si>
  <si>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</si>
  <si>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</si>
  <si>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</si>
  <si>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</si>
  <si>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</si>
  <si>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</si>
  <si>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</si>
  <si>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</si>
  <si>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</si>
  <si>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</si>
  <si>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</si>
  <si>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</si>
  <si>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</si>
  <si>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</si>
  <si>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</si>
  <si>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</si>
  <si>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</si>
  <si>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</si>
  <si>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</si>
  <si>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</si>
  <si>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</si>
  <si>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</si>
  <si>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</si>
  <si>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</si>
  <si>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</si>
  <si>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</si>
  <si>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</si>
  <si>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</si>
  <si>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</si>
  <si>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</si>
  <si>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</si>
  <si>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</si>
  <si>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</si>
  <si>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</si>
  <si>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</si>
  <si>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</si>
  <si>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</si>
  <si>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</si>
  <si>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</si>
  <si>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</si>
  <si>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</si>
  <si>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</si>
  <si>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</si>
  <si>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</si>
  <si>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</si>
  <si>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</si>
  <si>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</si>
  <si>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</si>
  <si>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</si>
  <si>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</si>
  <si>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</si>
  <si>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</si>
  <si>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</si>
  <si>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</si>
  <si>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</si>
  <si>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</si>
  <si>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</si>
  <si>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</si>
  <si>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</si>
  <si>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</si>
  <si>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</si>
  <si>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</si>
  <si>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</si>
  <si>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</si>
  <si>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</si>
  <si>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</si>
  <si>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</si>
  <si>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</si>
  <si>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</si>
  <si>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</si>
  <si>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</si>
  <si>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</si>
  <si>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</si>
  <si>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</si>
  <si>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</si>
  <si>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</si>
  <si>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</si>
  <si>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</si>
  <si>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</si>
  <si>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</si>
  <si>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</si>
  <si>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</si>
  <si>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</si>
  <si>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</si>
  <si>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</si>
  <si>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</si>
  <si>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</si>
  <si>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</si>
  <si>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</si>
  <si>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</si>
  <si>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</si>
  <si>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</si>
  <si>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</si>
  <si>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</si>
  <si>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</si>
  <si>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</si>
  <si>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</si>
  <si>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</si>
  <si>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</si>
  <si>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</si>
  <si>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</si>
  <si>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</si>
  <si>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</si>
  <si>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</si>
  <si>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</si>
  <si>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</si>
  <si>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</si>
  <si>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</si>
  <si>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</si>
  <si>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</si>
  <si>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</si>
  <si>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</si>
  <si>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</si>
  <si>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</si>
  <si>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</si>
  <si>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</si>
  <si>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</si>
  <si>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</si>
  <si>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</si>
  <si>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</si>
  <si>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</si>
  <si>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</si>
  <si>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</si>
  <si>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</si>
  <si>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</si>
  <si>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</si>
  <si>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</si>
  <si>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</si>
  <si>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</si>
  <si>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</si>
  <si>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</si>
  <si>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</si>
  <si>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</si>
  <si>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</si>
  <si>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</si>
  <si>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</si>
  <si>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</si>
  <si>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</si>
  <si>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</si>
  <si>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</si>
  <si>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</si>
  <si>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</si>
  <si>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</si>
  <si>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</si>
  <si>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</si>
  <si>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</si>
  <si>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</si>
  <si>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</si>
  <si>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</si>
  <si>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</si>
  <si>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</si>
  <si>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</si>
  <si>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</si>
  <si>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</si>
  <si>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</si>
  <si>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</si>
  <si>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</si>
  <si>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</si>
  <si>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</si>
  <si>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</si>
  <si>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</si>
  <si>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</si>
  <si>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</si>
  <si>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</si>
  <si>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</si>
  <si>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</si>
  <si>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</si>
  <si>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</si>
  <si>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</si>
  <si>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</si>
  <si>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</si>
  <si>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</si>
  <si>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</si>
  <si>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</si>
  <si>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</si>
  <si>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</si>
  <si>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</si>
  <si>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</si>
  <si>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</si>
  <si>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</si>
  <si>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</si>
  <si>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</si>
  <si>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</si>
  <si>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</si>
  <si>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</si>
  <si>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</si>
  <si>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</si>
  <si>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</si>
  <si>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</si>
  <si>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</si>
  <si>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</si>
  <si>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</si>
  <si>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</si>
  <si>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</si>
  <si>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</si>
  <si>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</si>
  <si>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</si>
  <si>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</si>
  <si>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</si>
  <si>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</si>
  <si>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</si>
  <si>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</si>
  <si>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</si>
  <si>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</si>
  <si>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</si>
  <si>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</si>
  <si>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</si>
  <si>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</si>
  <si>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</si>
  <si>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</si>
  <si>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</si>
  <si>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</si>
  <si>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</si>
  <si>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</si>
  <si>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</si>
  <si>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</si>
  <si>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</si>
  <si>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</si>
  <si>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</si>
  <si>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</si>
  <si>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</si>
  <si>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</si>
  <si>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</si>
  <si>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</si>
  <si>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</si>
  <si>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</si>
  <si>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</si>
  <si>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</si>
  <si>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</si>
  <si>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</si>
  <si>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</si>
  <si>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</si>
  <si>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</si>
  <si>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</si>
  <si>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</si>
  <si>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</si>
  <si>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</si>
  <si>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</si>
  <si>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</si>
  <si>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</si>
  <si>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</si>
  <si>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</si>
  <si>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</si>
  <si>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</si>
  <si>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</si>
  <si>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</si>
  <si>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</si>
  <si>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</si>
  <si>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</si>
  <si>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</si>
  <si>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</si>
  <si>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</si>
  <si>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</si>
  <si>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</si>
  <si>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</si>
  <si>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</si>
  <si>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</si>
  <si>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</si>
  <si>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</si>
  <si>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</si>
  <si>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</si>
  <si>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</si>
  <si>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</si>
  <si>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</si>
  <si>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</si>
  <si>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</si>
  <si>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</si>
  <si>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</si>
  <si>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</si>
  <si>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</si>
  <si>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</si>
  <si>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</si>
  <si>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</si>
  <si>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</si>
  <si>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</si>
  <si>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</si>
  <si>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</si>
  <si>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</si>
  <si>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</si>
  <si>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</si>
  <si>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</si>
  <si>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</si>
  <si>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</si>
  <si>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</si>
  <si>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</si>
  <si>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</si>
  <si>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</si>
  <si>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</si>
  <si>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</si>
  <si>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</si>
  <si>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</si>
  <si>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</si>
  <si>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</si>
  <si>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</si>
  <si>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</si>
  <si>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</si>
  <si>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</si>
  <si>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</si>
  <si>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</si>
  <si>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</si>
  <si>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</si>
  <si>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</si>
  <si>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</si>
  <si>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</si>
  <si>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</si>
  <si>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</si>
  <si>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</si>
  <si>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</si>
  <si>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</si>
  <si>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</si>
  <si>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</si>
  <si>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</si>
  <si>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</si>
  <si>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</si>
  <si>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</si>
  <si>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</si>
  <si>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</si>
  <si>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</si>
  <si>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</si>
  <si>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</si>
  <si>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</si>
  <si>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</si>
  <si>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</si>
  <si>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</si>
  <si>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</si>
  <si>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</si>
  <si>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</si>
  <si>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</si>
  <si>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</si>
  <si>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</si>
  <si>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</si>
  <si>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</si>
  <si>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</si>
  <si>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</si>
  <si>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</si>
  <si>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</si>
  <si>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</si>
  <si>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</si>
  <si>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</si>
  <si>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</si>
  <si>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</si>
  <si>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</si>
  <si>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</si>
  <si>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</si>
  <si>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</si>
  <si>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</si>
  <si>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</si>
  <si>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</si>
  <si>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</si>
  <si>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</si>
  <si>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</si>
  <si>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</si>
  <si>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</si>
  <si>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</si>
  <si>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</si>
  <si>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</si>
  <si>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</si>
  <si>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</si>
  <si>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</si>
  <si>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</si>
  <si>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</si>
  <si>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</si>
  <si>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</si>
  <si>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</si>
  <si>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</si>
  <si>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</si>
  <si>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</si>
  <si>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</si>
  <si>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</si>
  <si>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</si>
  <si>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</si>
  <si>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</si>
  <si>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</si>
  <si>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</si>
  <si>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</si>
  <si>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</si>
  <si>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</si>
  <si>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</si>
  <si>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</si>
  <si>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</si>
  <si>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</si>
  <si>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</si>
  <si>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</si>
  <si>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</si>
  <si>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</si>
  <si>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</si>
  <si>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</si>
  <si>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</si>
  <si>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</si>
  <si>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</si>
  <si>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</si>
  <si>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</si>
  <si>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</si>
  <si>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</si>
  <si>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</si>
  <si>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</si>
  <si>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</si>
  <si>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</si>
  <si>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</si>
  <si>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</si>
  <si>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</si>
  <si>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</si>
  <si>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</si>
  <si>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</si>
  <si>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</si>
  <si>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</si>
  <si>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</si>
  <si>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</si>
  <si>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</si>
  <si>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</si>
  <si>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</si>
  <si>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</si>
  <si>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</si>
  <si>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</si>
  <si>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</si>
  <si>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</si>
  <si>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</si>
  <si>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</si>
  <si>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</si>
  <si>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</si>
  <si>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</si>
  <si>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</si>
  <si>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</si>
  <si>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</si>
  <si>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</si>
  <si>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</si>
  <si>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</si>
  <si>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</si>
  <si>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</si>
  <si>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</si>
  <si>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</si>
  <si>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</si>
  <si>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</si>
  <si>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</si>
  <si>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</si>
  <si>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</si>
  <si>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</si>
  <si>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</si>
  <si>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</si>
  <si>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</si>
  <si>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</si>
  <si>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</si>
  <si>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</si>
  <si>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</si>
  <si>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</si>
  <si>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</si>
  <si>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</si>
  <si>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</si>
  <si>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</si>
  <si>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</si>
  <si>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</si>
  <si>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</si>
  <si>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</si>
  <si>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</si>
  <si>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</si>
  <si>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</si>
  <si>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</si>
  <si>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</si>
  <si>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</si>
  <si>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</si>
  <si>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</si>
  <si>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</si>
  <si>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</si>
  <si>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</si>
  <si>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</si>
  <si>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</si>
  <si>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</si>
  <si>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</si>
  <si>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</si>
  <si>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</si>
  <si>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</si>
  <si>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</si>
  <si>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</si>
  <si>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</si>
  <si>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</si>
  <si>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</si>
  <si>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</si>
  <si>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</si>
  <si>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</si>
  <si>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</si>
  <si>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</si>
  <si>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</si>
  <si>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</si>
  <si>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</si>
  <si>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</si>
  <si>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</si>
  <si>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</si>
  <si>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</si>
  <si>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</si>
  <si>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</si>
  <si>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</si>
  <si>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</si>
  <si>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</si>
  <si>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</si>
  <si>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</si>
  <si>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</si>
  <si>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</si>
  <si>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</si>
  <si>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</si>
  <si>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</si>
  <si>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</si>
  <si>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</si>
  <si>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</si>
  <si>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</si>
  <si>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</si>
  <si>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</si>
  <si>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</si>
  <si>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</si>
  <si>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</si>
  <si>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</si>
  <si>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</si>
  <si>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</si>
  <si>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</si>
  <si>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</si>
  <si>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</si>
  <si>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</si>
  <si>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</si>
  <si>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</si>
  <si>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</si>
  <si>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</si>
  <si>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</si>
  <si>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</si>
  <si>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</si>
  <si>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</si>
  <si>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</si>
  <si>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</si>
  <si>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</si>
  <si>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</si>
  <si>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</si>
  <si>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</si>
  <si>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</si>
  <si>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</si>
  <si>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</si>
  <si>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</si>
  <si>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</si>
  <si>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</si>
  <si>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</si>
  <si>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</si>
  <si>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</si>
  <si>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</si>
  <si>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</si>
  <si>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</si>
  <si>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</si>
  <si>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</si>
  <si>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</si>
  <si>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</si>
  <si>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</si>
  <si>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</si>
  <si>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</si>
  <si>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</si>
  <si>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</si>
  <si>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</si>
  <si>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</si>
  <si>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</si>
  <si>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</si>
  <si>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</si>
  <si>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</si>
  <si>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</si>
  <si>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</si>
  <si>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</si>
  <si>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</si>
  <si>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</si>
  <si>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</si>
  <si>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</si>
  <si>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</si>
  <si>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</si>
  <si>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</si>
  <si>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</si>
  <si>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</si>
  <si>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</si>
  <si>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</si>
  <si>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</si>
  <si>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</si>
  <si>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</si>
  <si>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</si>
  <si>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</si>
  <si>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</si>
  <si>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</si>
  <si>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</si>
  <si>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</si>
  <si>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</si>
  <si>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</si>
  <si>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</si>
  <si>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</si>
  <si>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</si>
  <si>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</si>
  <si>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</si>
  <si>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</si>
  <si>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</si>
  <si>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</si>
  <si>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</si>
  <si>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</si>
  <si>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</si>
  <si>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</si>
  <si>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</si>
  <si>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</si>
  <si>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</si>
  <si>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</si>
  <si>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</si>
  <si>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</si>
  <si>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</si>
  <si>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</si>
  <si>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</si>
  <si>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</si>
  <si>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</si>
  <si>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</si>
  <si>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</si>
  <si>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</si>
  <si>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</si>
  <si>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</si>
  <si>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</si>
  <si>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</si>
  <si>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</si>
  <si>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</si>
  <si>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</si>
  <si>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</si>
  <si>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</si>
  <si>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</si>
  <si>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</si>
  <si>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</si>
  <si>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</si>
  <si>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</si>
  <si>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</si>
  <si>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</si>
  <si>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</si>
  <si>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</si>
  <si>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</si>
  <si>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</si>
  <si>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</si>
  <si>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</si>
  <si>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</si>
  <si>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</si>
  <si>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</si>
  <si>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</si>
  <si>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</si>
  <si>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</si>
  <si>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</si>
  <si>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</si>
  <si>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</si>
  <si>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</si>
  <si>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</si>
  <si>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</si>
  <si>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</si>
  <si>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</si>
  <si>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</si>
  <si>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</si>
  <si>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</si>
  <si>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</si>
  <si>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</si>
  <si>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</si>
  <si>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</si>
  <si>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</si>
  <si>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</si>
  <si>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</si>
  <si>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</si>
  <si>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</si>
  <si>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</si>
  <si>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</si>
  <si>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</si>
  <si>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</si>
  <si>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</si>
  <si>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</si>
  <si>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</si>
  <si>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</si>
  <si>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</si>
  <si>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</si>
  <si>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</si>
  <si>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</si>
  <si>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</si>
  <si>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</si>
  <si>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</si>
  <si>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</si>
  <si>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</si>
  <si>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</si>
  <si>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</si>
  <si>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</si>
  <si>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</si>
  <si>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</si>
  <si>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</si>
  <si>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</si>
  <si>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</si>
  <si>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</si>
  <si>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</si>
  <si>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</si>
  <si>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</si>
  <si>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</si>
  <si>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</si>
  <si>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</si>
  <si>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</si>
  <si>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</si>
  <si>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</si>
  <si>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</si>
  <si>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</si>
  <si>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</si>
  <si>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</si>
  <si>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</si>
  <si>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</si>
  <si>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</si>
  <si>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</si>
  <si>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</si>
  <si>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</si>
  <si>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</si>
  <si>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</si>
  <si>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</si>
  <si>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</si>
  <si>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</si>
  <si>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</si>
  <si>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</si>
  <si>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</si>
  <si>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</si>
  <si>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</si>
  <si>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</si>
  <si>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</si>
  <si>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</si>
  <si>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</si>
  <si>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</si>
  <si>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</si>
  <si>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</si>
  <si>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</si>
  <si>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</si>
  <si>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</si>
  <si>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</si>
  <si>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</si>
  <si>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</si>
  <si>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</si>
  <si>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</si>
  <si>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</si>
  <si>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</si>
  <si>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</si>
  <si>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</si>
  <si>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</si>
  <si>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</si>
  <si>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</si>
  <si>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</si>
  <si>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</si>
  <si>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</si>
  <si>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</si>
  <si>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</si>
  <si>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</si>
  <si>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</si>
  <si>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</si>
  <si>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</si>
  <si>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</si>
  <si>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</si>
  <si>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</si>
  <si>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</si>
  <si>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</si>
  <si>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</si>
  <si>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</si>
  <si>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</si>
  <si>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</si>
  <si>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</si>
  <si>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</si>
  <si>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</si>
  <si>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</si>
  <si>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</si>
  <si>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</si>
  <si>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</si>
  <si>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</si>
  <si>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</si>
  <si>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</si>
  <si>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</si>
  <si>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</si>
  <si>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</si>
  <si>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</si>
  <si>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</si>
  <si>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</si>
  <si>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</si>
  <si>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</si>
  <si>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</si>
  <si>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</si>
  <si>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</si>
  <si>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</si>
  <si>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</si>
  <si>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</si>
  <si>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</si>
  <si>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</si>
  <si>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</si>
  <si>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</si>
  <si>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</si>
  <si>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</si>
  <si>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</si>
  <si>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</si>
  <si>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</si>
  <si>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</si>
  <si>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</si>
  <si>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</si>
  <si>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</si>
  <si>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</si>
  <si>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</si>
  <si>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</si>
  <si>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</si>
  <si>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</si>
  <si>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</si>
  <si>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</si>
  <si>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</si>
  <si>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</si>
  <si>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</si>
  <si>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</si>
  <si>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</si>
  <si>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</si>
  <si>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</si>
  <si>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</si>
  <si>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</si>
  <si>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</si>
  <si>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</si>
  <si>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</si>
  <si>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</si>
  <si>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</si>
  <si>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</si>
  <si>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</si>
  <si>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</si>
  <si>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</si>
  <si>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</si>
  <si>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</si>
  <si>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</si>
  <si>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</si>
  <si>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</si>
  <si>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</si>
  <si>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</si>
  <si>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</si>
  <si>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</si>
  <si>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</si>
  <si>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</si>
  <si>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</si>
  <si>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</si>
  <si>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</si>
  <si>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</si>
  <si>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</si>
  <si>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</si>
  <si>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</si>
  <si>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</si>
  <si>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</si>
  <si>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</si>
  <si>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</si>
  <si>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</si>
  <si>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</si>
  <si>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</si>
  <si>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</si>
  <si>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</si>
  <si>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</si>
  <si>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</si>
  <si>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</si>
  <si>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</si>
  <si>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</si>
  <si>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</si>
  <si>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</si>
  <si>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</si>
  <si>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</si>
  <si>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</si>
  <si>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</si>
  <si>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</si>
  <si>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</si>
  <si>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</si>
  <si>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</si>
  <si>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</si>
  <si>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</si>
  <si>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</si>
  <si>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</si>
  <si>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</si>
  <si>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</si>
  <si>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</si>
  <si>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</si>
  <si>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</si>
  <si>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</si>
  <si>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</si>
  <si>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</si>
  <si>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</si>
  <si>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</si>
  <si>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</si>
  <si>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</si>
  <si>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</si>
  <si>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</si>
  <si>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</si>
  <si>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</si>
  <si>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</si>
  <si>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</si>
  <si>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</si>
  <si>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</si>
  <si>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</si>
  <si>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</si>
  <si>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</si>
  <si>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</si>
  <si>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</si>
  <si>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</si>
  <si>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</si>
  <si>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</si>
  <si>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</si>
  <si>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</si>
  <si>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</si>
  <si>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</si>
  <si>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</si>
  <si>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</si>
  <si>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</si>
  <si>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</si>
  <si>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</si>
  <si>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</si>
  <si>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</si>
  <si>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</si>
  <si>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</si>
  <si>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</si>
  <si>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</si>
  <si>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</si>
  <si>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</si>
  <si>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</si>
  <si>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</si>
  <si>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</si>
  <si>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</si>
  <si>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</si>
  <si>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</si>
  <si>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</si>
  <si>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</si>
  <si>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</si>
  <si>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</si>
  <si>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</si>
  <si>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</si>
  <si>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</si>
  <si>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</si>
  <si>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</si>
  <si>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</si>
  <si>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</si>
  <si>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</si>
  <si>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</si>
  <si>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</si>
  <si>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</si>
  <si>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</si>
  <si>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</si>
  <si>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</si>
  <si>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</si>
  <si>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</si>
  <si>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</si>
  <si>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</si>
  <si>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</si>
  <si>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</si>
  <si>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</si>
  <si>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</si>
  <si>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</si>
  <si>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</si>
  <si>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</si>
  <si>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</si>
  <si>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</si>
  <si>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</si>
  <si>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</si>
  <si>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</si>
  <si>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</si>
  <si>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</si>
  <si>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</si>
  <si>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</si>
  <si>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</si>
  <si>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</si>
  <si>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</si>
  <si>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</si>
  <si>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</si>
  <si>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</si>
  <si>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</si>
  <si>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</si>
  <si>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</si>
  <si>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</si>
  <si>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</si>
  <si>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</si>
  <si>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</si>
  <si>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</si>
  <si>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</si>
  <si>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</si>
  <si>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</si>
  <si>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</si>
  <si>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</si>
  <si>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</si>
  <si>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</si>
  <si>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</si>
  <si>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</si>
  <si>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</si>
  <si>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</si>
  <si>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</si>
  <si>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</si>
  <si>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</si>
  <si>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</si>
  <si>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</si>
  <si>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</si>
  <si>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</si>
  <si>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</si>
  <si>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</si>
  <si>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</si>
  <si>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</si>
  <si>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</si>
  <si>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</si>
  <si>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</si>
  <si>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</si>
  <si>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</si>
  <si>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</si>
  <si>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</si>
  <si>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</si>
  <si>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</si>
  <si>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</si>
  <si>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</si>
  <si>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</si>
  <si>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</si>
  <si>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</si>
  <si>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</si>
  <si>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</si>
  <si>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</si>
  <si>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</si>
  <si>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</si>
  <si>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</si>
  <si>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</si>
  <si>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</si>
  <si>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</si>
  <si>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</si>
  <si>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</si>
  <si>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</si>
  <si>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</si>
  <si>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</si>
  <si>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</si>
  <si>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</si>
  <si>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</si>
  <si>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</si>
  <si>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</si>
  <si>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</si>
  <si>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</si>
  <si>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</si>
  <si>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</si>
  <si>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</si>
  <si>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</si>
  <si>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</si>
  <si>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</si>
  <si>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</si>
  <si>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</si>
  <si>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</si>
  <si>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</si>
  <si>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</si>
  <si>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</si>
  <si>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</si>
  <si>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</si>
  <si>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</si>
  <si>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</si>
  <si>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</si>
  <si>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</si>
  <si>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</si>
  <si>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</si>
  <si>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</si>
  <si>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</si>
  <si>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</si>
  <si>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</si>
  <si>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</si>
  <si>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</si>
  <si>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</si>
  <si>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</si>
  <si>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</si>
  <si>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</si>
  <si>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</si>
  <si>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</si>
  <si>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</si>
  <si>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</si>
  <si>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</si>
  <si>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</si>
  <si>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</si>
  <si>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</si>
  <si>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</si>
  <si>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</si>
  <si>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</si>
  <si>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</si>
  <si>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</si>
  <si>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</si>
  <si>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</si>
  <si>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</si>
  <si>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</si>
  <si>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</si>
  <si>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</si>
  <si>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</si>
  <si>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</si>
  <si>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</si>
  <si>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</si>
  <si>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</si>
  <si>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</si>
  <si>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</si>
  <si>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</si>
  <si>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</si>
  <si>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</si>
  <si>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</si>
  <si>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</si>
  <si>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</si>
  <si>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</si>
  <si>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</si>
  <si>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</si>
  <si>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</si>
  <si>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</si>
  <si>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</si>
  <si>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</si>
  <si>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</si>
  <si>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</si>
  <si>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</si>
  <si>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</si>
  <si>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</si>
  <si>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</si>
  <si>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</si>
  <si>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</si>
  <si>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</si>
  <si>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</si>
  <si>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</si>
  <si>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</si>
  <si>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</si>
  <si>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</si>
  <si>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</si>
  <si>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</si>
  <si>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</si>
  <si>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</si>
  <si>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</si>
  <si>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</si>
  <si>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</si>
  <si>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</si>
  <si>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</si>
  <si>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</si>
  <si>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</si>
  <si>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</si>
  <si>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</si>
  <si>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</si>
  <si>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</si>
  <si>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</si>
  <si>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</si>
  <si>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</si>
  <si>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</si>
  <si>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</si>
  <si>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</si>
  <si>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</si>
  <si>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</si>
  <si>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</si>
  <si>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</si>
  <si>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</si>
  <si>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</si>
  <si>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</si>
  <si>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</si>
  <si>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</si>
  <si>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</si>
  <si>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</si>
  <si>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</si>
  <si>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</si>
  <si>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</si>
  <si>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</si>
  <si>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</si>
  <si>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</si>
  <si>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</si>
  <si>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</si>
  <si>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</si>
  <si>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</si>
  <si>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</si>
  <si>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</si>
  <si>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</si>
  <si>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</si>
  <si>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</si>
  <si>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</si>
  <si>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</si>
  <si>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</si>
  <si>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</si>
  <si>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</si>
  <si>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</si>
  <si>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</si>
  <si>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</si>
  <si>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</si>
  <si>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</si>
  <si>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</si>
  <si>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</si>
  <si>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</si>
  <si>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</si>
  <si>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</si>
  <si>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</si>
  <si>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</si>
  <si>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</si>
  <si>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</si>
  <si>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</si>
  <si>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</si>
  <si>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</si>
  <si>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</si>
  <si>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</si>
  <si>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</si>
  <si>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</si>
  <si>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</si>
  <si>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</si>
  <si>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</si>
  <si>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</si>
  <si>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</si>
  <si>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</si>
  <si>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</si>
  <si>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</si>
  <si>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</si>
  <si>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</si>
  <si>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</si>
  <si>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</si>
  <si>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</si>
  <si>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</si>
  <si>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</si>
  <si>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</si>
  <si>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</si>
  <si>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</si>
  <si>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</si>
  <si>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</si>
  <si>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</si>
  <si>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</si>
  <si>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</si>
  <si>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</si>
  <si>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</si>
  <si>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</si>
  <si>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</si>
  <si>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</si>
  <si>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</si>
  <si>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</si>
  <si>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</si>
  <si>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</si>
  <si>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</si>
  <si>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</si>
  <si>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</si>
  <si>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</si>
  <si>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</si>
  <si>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</si>
  <si>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</si>
  <si>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</si>
  <si>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</si>
  <si>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</si>
  <si>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</si>
  <si>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</si>
  <si>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</si>
  <si>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</si>
  <si>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</si>
  <si>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</si>
  <si>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</si>
  <si>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</si>
  <si>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</si>
  <si>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</si>
  <si>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</si>
  <si>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</si>
  <si>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</si>
  <si>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</si>
  <si>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</si>
  <si>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</si>
  <si>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</si>
  <si>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</si>
  <si>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</si>
  <si>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</si>
  <si>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</si>
  <si>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</si>
  <si>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</si>
  <si>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</si>
  <si>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</si>
  <si>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</si>
  <si>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</si>
  <si>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</si>
  <si>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</si>
  <si>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</si>
  <si>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</si>
  <si>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</si>
  <si>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</si>
  <si>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</si>
  <si>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</si>
  <si>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</si>
  <si>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</si>
  <si>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</si>
  <si>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</si>
  <si>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</si>
  <si>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</si>
  <si>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</si>
  <si>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</si>
  <si>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</si>
  <si>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</si>
  <si>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</si>
  <si>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</si>
  <si>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</si>
  <si>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</si>
  <si>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</si>
  <si>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</si>
  <si>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</si>
  <si>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</si>
  <si>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</si>
  <si>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</si>
  <si>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</si>
  <si>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</si>
  <si>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</si>
  <si>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</si>
  <si>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</si>
  <si>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</si>
  <si>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</si>
  <si>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</si>
  <si>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</si>
  <si>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</si>
  <si>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</si>
  <si>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</si>
  <si>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</si>
  <si>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</si>
  <si>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</si>
  <si>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</si>
  <si>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</si>
  <si>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</si>
  <si>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</si>
  <si>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</si>
  <si>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</si>
  <si>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</si>
  <si>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</si>
  <si>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</si>
  <si>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</si>
  <si>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</si>
  <si>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</si>
  <si>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</si>
  <si>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</si>
  <si>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</si>
  <si>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</si>
  <si>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</si>
  <si>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</si>
  <si>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</si>
  <si>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</si>
  <si>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</si>
  <si>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</si>
  <si>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</si>
  <si>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</si>
  <si>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</si>
  <si>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</si>
  <si>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</si>
  <si>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</si>
  <si>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</si>
  <si>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</si>
  <si>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</si>
  <si>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</si>
  <si>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</si>
  <si>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</si>
  <si>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</si>
  <si>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</si>
  <si>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</si>
  <si>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</si>
  <si>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</si>
  <si>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</si>
  <si>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</si>
  <si>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</si>
  <si>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</si>
  <si>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</si>
  <si>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</si>
  <si>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</si>
  <si>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</si>
  <si>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</si>
  <si>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</si>
  <si>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</si>
  <si>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</si>
  <si>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</si>
  <si>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</si>
  <si>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</si>
  <si>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</si>
  <si>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</si>
  <si>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</si>
  <si>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</si>
  <si>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</si>
  <si>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</si>
  <si>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</si>
  <si>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</si>
  <si>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</si>
  <si>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</si>
  <si>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</si>
  <si>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</si>
  <si>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</si>
  <si>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</si>
  <si>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</si>
  <si>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</si>
  <si>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</si>
  <si>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</si>
  <si>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</si>
  <si>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</si>
  <si>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</si>
  <si>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</si>
  <si>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</si>
  <si>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</si>
  <si>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</si>
  <si>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</si>
  <si>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</si>
  <si>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</si>
  <si>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</si>
  <si>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</si>
  <si>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</si>
  <si>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</si>
  <si>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</si>
  <si>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</si>
  <si>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</si>
  <si>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</si>
  <si>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</si>
  <si>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</si>
  <si>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</si>
  <si>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</si>
  <si>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</si>
  <si>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</si>
  <si>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</si>
  <si>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</si>
  <si>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</si>
  <si>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</si>
  <si>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</si>
  <si>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</si>
  <si>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</si>
  <si>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</si>
  <si>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</si>
  <si>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</si>
  <si>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</si>
  <si>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</si>
  <si>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</si>
  <si>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</si>
  <si>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</si>
  <si>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</si>
  <si>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</si>
  <si>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</si>
  <si>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</si>
  <si>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</si>
  <si>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</si>
  <si>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</si>
  <si>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</si>
  <si>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</si>
  <si>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</si>
  <si>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</si>
  <si>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</si>
  <si>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</si>
  <si>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</si>
  <si>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</si>
  <si>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</si>
  <si>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</si>
  <si>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</si>
  <si>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</si>
  <si>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</si>
  <si>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</si>
  <si>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</si>
  <si>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</si>
  <si>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</si>
  <si>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</si>
  <si>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</si>
  <si>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</si>
  <si>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</si>
  <si>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</si>
  <si>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</si>
  <si>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</si>
  <si>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</si>
  <si>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</si>
  <si>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</si>
  <si>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</si>
  <si>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</si>
  <si>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</si>
  <si>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</si>
  <si>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</si>
  <si>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</si>
  <si>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</si>
  <si>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</si>
  <si>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</si>
  <si>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</si>
  <si>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</si>
  <si>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</si>
  <si>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</si>
  <si>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</si>
  <si>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</si>
  <si>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</si>
  <si>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</si>
  <si>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</si>
  <si>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</si>
  <si>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</si>
  <si>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</si>
  <si>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</si>
  <si>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</si>
  <si>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</si>
  <si>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</si>
  <si>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</si>
  <si>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</si>
  <si>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2019</t>
  </si>
  <si>
    <t>Jan</t>
  </si>
  <si>
    <t>Feb</t>
  </si>
  <si>
    <t>Mar</t>
  </si>
  <si>
    <t>May</t>
  </si>
  <si>
    <t>Jun</t>
  </si>
  <si>
    <t>Jul</t>
  </si>
  <si>
    <t>Aug</t>
  </si>
  <si>
    <t>Sep</t>
  </si>
  <si>
    <t>Oct</t>
  </si>
  <si>
    <t>Nov</t>
  </si>
  <si>
    <t>Dec</t>
  </si>
  <si>
    <t>2020</t>
  </si>
  <si>
    <t>2021</t>
  </si>
  <si>
    <t>2022</t>
  </si>
  <si>
    <t>Years</t>
  </si>
  <si>
    <t>Arabica</t>
  </si>
  <si>
    <t>Excelsa</t>
  </si>
  <si>
    <t>Liberica</t>
  </si>
  <si>
    <t>Robusta</t>
  </si>
  <si>
    <t>Sum of Sales</t>
  </si>
  <si>
    <t>Royalty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</si>
</sst>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0"/>
    <numFmt numFmtId="166" formatCode="dd\-mmm\-yyyy"/>
    <numFmt numFmtId="167" formatCode="0.0\ &quot;kg&quot;"/>
    <numFmt numFmtId="168" formatCode="_-[$£-809]* #,##0.00_-;\-[$£-809]* #,##0.00_-;_-[$£-809]* &quot;-&quot;??_-;_-@_-"/>
    <numFmt numFmtId="169" formatCode="[$£-809]#,##0.0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1">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1" applyNumberFormat="1" applyFont="1"/>
    <xf numFmtId="0" fontId="0" fillId="0" borderId="0" xfId="0" pivotButton="1"/>
    <xf numFmtId="0" fontId="0" fillId="0" borderId="0" xfId="0" applyAlignment="1">
      <alignment horizontal="left"/>
    </xf>
    <xf numFmtId="166" fontId="0" fillId="0" borderId="0" xfId="0" applyNumberFormat="1"/>
    <xf numFmtId="3" fontId="0" fillId="0" borderId="0" xfId="0" applyNumberFormat="1"/>
    <xf numFmtId="169" fontId="0" fillId="0" borderId="0" xfId="0" applyNumberFormat="1"/>
  </cellXfs>
  <cellStyles count="2">
    <cellStyle name="Currency" xfId="1" builtinId="4"/>
    <cellStyle name="Normal" xfId="0" builtinId="0"/>
  </cellStyles>
  <dxfs count="12">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_-[$£-809]* #,##0.00_-;\-[$£-809]* #,##0.00_-;_-[$£-809]* &quot;-&quot;??_-;_-@_-"/>
    </dxf>
    <dxf>
      <font>
        <b val="0"/>
        <i val="0"/>
        <strike val="0"/>
        <condense val="0"/>
        <extend val="0"/>
        <outline val="0"/>
        <shadow val="0"/>
        <u val="none"/>
        <vertAlign val="baseline"/>
        <sz val="11"/>
        <color theme="1"/>
        <name val="Calibri"/>
        <family val="2"/>
        <scheme val="minor"/>
      </font>
      <numFmt numFmtId="168" formatCode="_-[$£-809]* #,##0.00_-;\-[$£-809]* #,##0.00_-;_-[$£-8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C492B6"/>
      <color rgb="FF5086E9"/>
      <color rgb="FF31528E"/>
      <color rgb="FF2742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74273"/>
          </a:solidFill>
          <a:ln>
            <a:noFill/>
          </a:ln>
          <a:effectLst/>
        </c:spPr>
      </c:pivotFmt>
      <c:pivotFmt>
        <c:idx val="2"/>
        <c:spPr>
          <a:solidFill>
            <a:srgbClr val="31528E"/>
          </a:solidFill>
          <a:ln>
            <a:noFill/>
          </a:ln>
          <a:effectLst/>
        </c:spPr>
      </c:pivotFmt>
      <c:pivotFmt>
        <c:idx val="3"/>
        <c:spPr>
          <a:solidFill>
            <a:srgbClr val="5086E9"/>
          </a:solidFill>
          <a:ln>
            <a:noFill/>
          </a:ln>
          <a:effectLst/>
        </c:spPr>
      </c:pivotFmt>
    </c:pivotFmts>
    <c:plotArea>
      <c:layout/>
      <c:barChart>
        <c:barDir val="col"/>
        <c:grouping val="clustered"/>
        <c:varyColors val="0"/>
        <c:ser>
          <c:idx val="0"/>
          <c:order val="0"/>
          <c:tx>
            <c:strRef>
              <c:f>'Country Bar Chart'!$B$3</c:f>
              <c:strCache>
                <c:ptCount val="1"/>
                <c:pt idx="0">
                  <c:v>Total</c:v>
                </c:pt>
              </c:strCache>
            </c:strRef>
          </c:tx>
          <c:spPr>
            <a:solidFill>
              <a:schemeClr val="accent1"/>
            </a:solidFill>
            <a:ln>
              <a:noFill/>
            </a:ln>
            <a:effectLst/>
          </c:spPr>
          <c:invertIfNegative val="0"/>
          <c:dPt>
            <c:idx val="0"/>
            <c:invertIfNegative val="0"/>
            <c:bubble3D val="0"/>
            <c:spPr>
              <a:solidFill>
                <a:srgbClr val="5086E9"/>
              </a:solidFill>
              <a:ln>
                <a:noFill/>
              </a:ln>
              <a:effectLst/>
            </c:spPr>
            <c:extLst>
              <c:ext xmlns:c16="http://schemas.microsoft.com/office/drawing/2014/chart" uri="{C3380CC4-5D6E-409C-BE32-E72D297353CC}">
                <c16:uniqueId val="{00000004-91D0-E14A-849A-2EA1BB39CBEC}"/>
              </c:ext>
            </c:extLst>
          </c:dPt>
          <c:dPt>
            <c:idx val="1"/>
            <c:invertIfNegative val="0"/>
            <c:bubble3D val="0"/>
            <c:spPr>
              <a:solidFill>
                <a:srgbClr val="31528E"/>
              </a:solidFill>
              <a:ln>
                <a:noFill/>
              </a:ln>
              <a:effectLst/>
            </c:spPr>
            <c:extLst>
              <c:ext xmlns:c16="http://schemas.microsoft.com/office/drawing/2014/chart" uri="{C3380CC4-5D6E-409C-BE32-E72D297353CC}">
                <c16:uniqueId val="{00000003-91D0-E14A-849A-2EA1BB39CBEC}"/>
              </c:ext>
            </c:extLst>
          </c:dPt>
          <c:dPt>
            <c:idx val="2"/>
            <c:invertIfNegative val="0"/>
            <c:bubble3D val="0"/>
            <c:spPr>
              <a:solidFill>
                <a:srgbClr val="274273"/>
              </a:solidFill>
              <a:ln>
                <a:noFill/>
              </a:ln>
              <a:effectLst/>
            </c:spPr>
            <c:extLst>
              <c:ext xmlns:c16="http://schemas.microsoft.com/office/drawing/2014/chart" uri="{C3380CC4-5D6E-409C-BE32-E72D297353CC}">
                <c16:uniqueId val="{00000002-91D0-E14A-849A-2EA1BB39CBE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[$£-809]#,##0.00</c:formatCode>
                <c:ptCount val="3"/>
                <c:pt idx="0">
                  <c:v>862.56999999999994</c:v>
                </c:pt>
                <c:pt idx="1">
                  <c:v>2663.05</c:v>
                </c:pt>
                <c:pt idx="2">
                  <c:v>9653.6950000000033</c:v>
                </c:pt>
              </c:numCache>
            </c:numRef>
          </c:val>
          <c:extLst>
            <c:ext xmlns:c16="http://schemas.microsoft.com/office/drawing/2014/chart" uri="{C3380CC4-5D6E-409C-BE32-E72D297353CC}">
              <c16:uniqueId val="{00000000-91D0-E14A-849A-2EA1BB39CBEC}"/>
            </c:ext>
          </c:extLst>
        </c:ser>
        <c:dLbls>
          <c:dLblPos val="outEnd"/>
          <c:showLegendKey val="0"/>
          <c:showVal val="1"/>
          <c:showCatName val="0"/>
          <c:showSerName val="0"/>
          <c:showPercent val="0"/>
          <c:showBubbleSize val="0"/>
        </c:dLbls>
        <c:gapWidth val="219"/>
        <c:overlap val="-27"/>
        <c:axId val="424408271"/>
        <c:axId val="904141887"/>
      </c:barChart>
      <c:catAx>
        <c:axId val="42440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04141887"/>
        <c:crosses val="autoZero"/>
        <c:auto val="1"/>
        <c:lblAlgn val="ctr"/>
        <c:lblOffset val="100"/>
        <c:noMultiLvlLbl val="0"/>
      </c:catAx>
      <c:valAx>
        <c:axId val="904141887"/>
        <c:scaling>
          <c:orientation val="minMax"/>
        </c:scaling>
        <c:delete val="0"/>
        <c:axPos val="l"/>
        <c:majorGridlines>
          <c:spPr>
            <a:ln w="9525" cap="flat" cmpd="sng" algn="ctr">
              <a:solidFill>
                <a:schemeClr val="tx1">
                  <a:lumMod val="15000"/>
                  <a:lumOff val="85000"/>
                </a:schemeClr>
              </a:solidFill>
              <a:round/>
            </a:ln>
            <a:effectLst/>
          </c:spPr>
        </c:majorGridlines>
        <c:numFmt formatCode="[$£-8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424408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492B6">
        <a:alpha val="50375"/>
      </a:srgbClr>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Sales'!$A$5:$B$31</c:f>
              <c:multiLvlStrCache>
                <c:ptCount val="27"/>
                <c:lvl>
                  <c:pt idx="0">
                    <c:v>Jan</c:v>
                  </c:pt>
                  <c:pt idx="1">
                    <c:v>Feb</c:v>
                  </c:pt>
                  <c:pt idx="2">
                    <c:v>Mar</c:v>
                  </c:pt>
                  <c:pt idx="3">
                    <c:v>Jun</c:v>
                  </c:pt>
                  <c:pt idx="4">
                    <c:v>Jul</c:v>
                  </c:pt>
                  <c:pt idx="5">
                    <c:v>Oct</c:v>
                  </c:pt>
                  <c:pt idx="6">
                    <c:v>Feb</c:v>
                  </c:pt>
                  <c:pt idx="7">
                    <c:v>May</c:v>
                  </c:pt>
                  <c:pt idx="8">
                    <c:v>Jun</c:v>
                  </c:pt>
                  <c:pt idx="9">
                    <c:v>Jul</c:v>
                  </c:pt>
                  <c:pt idx="10">
                    <c:v>Aug</c:v>
                  </c:pt>
                  <c:pt idx="11">
                    <c:v>Sep</c:v>
                  </c:pt>
                  <c:pt idx="12">
                    <c:v>Oct</c:v>
                  </c:pt>
                  <c:pt idx="13">
                    <c:v>Nov</c:v>
                  </c:pt>
                  <c:pt idx="14">
                    <c:v>Dec</c:v>
                  </c:pt>
                  <c:pt idx="15">
                    <c:v>Jan</c:v>
                  </c:pt>
                  <c:pt idx="16">
                    <c:v>Feb</c:v>
                  </c:pt>
                  <c:pt idx="17">
                    <c:v>May</c:v>
                  </c:pt>
                  <c:pt idx="18">
                    <c:v>Jun</c:v>
                  </c:pt>
                  <c:pt idx="19">
                    <c:v>Sep</c:v>
                  </c:pt>
                  <c:pt idx="20">
                    <c:v>Oct</c:v>
                  </c:pt>
                  <c:pt idx="21">
                    <c:v>Nov</c:v>
                  </c:pt>
                  <c:pt idx="22">
                    <c:v>Jan</c:v>
                  </c:pt>
                  <c:pt idx="23">
                    <c:v>Feb</c:v>
                  </c:pt>
                  <c:pt idx="24">
                    <c:v>Mar</c:v>
                  </c:pt>
                  <c:pt idx="25">
                    <c:v>May</c:v>
                  </c:pt>
                  <c:pt idx="26">
                    <c:v>Jul</c:v>
                  </c:pt>
                </c:lvl>
                <c:lvl>
                  <c:pt idx="0">
                    <c:v>2019</c:v>
                  </c:pt>
                  <c:pt idx="6">
                    <c:v>2020</c:v>
                  </c:pt>
                  <c:pt idx="15">
                    <c:v>2021</c:v>
                  </c:pt>
                  <c:pt idx="22">
                    <c:v>2022</c:v>
                  </c:pt>
                </c:lvl>
              </c:multiLvlStrCache>
            </c:multiLvlStrRef>
          </c:cat>
          <c:val>
            <c:numRef>
              <c:f>'Total Sales'!$C$5:$C$31</c:f>
              <c:numCache>
                <c:formatCode>#,##0</c:formatCode>
                <c:ptCount val="27"/>
                <c:pt idx="0">
                  <c:v>68.655000000000001</c:v>
                </c:pt>
                <c:pt idx="4">
                  <c:v>68.655000000000001</c:v>
                </c:pt>
                <c:pt idx="6">
                  <c:v>274.62</c:v>
                </c:pt>
                <c:pt idx="8">
                  <c:v>91.539999999999992</c:v>
                </c:pt>
                <c:pt idx="11">
                  <c:v>91.539999999999992</c:v>
                </c:pt>
                <c:pt idx="13">
                  <c:v>22.884999999999998</c:v>
                </c:pt>
                <c:pt idx="16">
                  <c:v>114.42499999999998</c:v>
                </c:pt>
                <c:pt idx="18">
                  <c:v>22.884999999999998</c:v>
                </c:pt>
                <c:pt idx="19">
                  <c:v>91.539999999999992</c:v>
                </c:pt>
                <c:pt idx="20">
                  <c:v>114.42499999999998</c:v>
                </c:pt>
                <c:pt idx="26">
                  <c:v>114.42499999999998</c:v>
                </c:pt>
              </c:numCache>
            </c:numRef>
          </c:val>
          <c:smooth val="0"/>
          <c:extLst>
            <c:ext xmlns:c16="http://schemas.microsoft.com/office/drawing/2014/chart" uri="{C3380CC4-5D6E-409C-BE32-E72D297353CC}">
              <c16:uniqueId val="{00000006-D378-7C44-B58E-C6BBE12A85AD}"/>
            </c:ext>
          </c:extLst>
        </c:ser>
        <c:ser>
          <c:idx val="1"/>
          <c:order val="1"/>
          <c:tx>
            <c:strRef>
              <c:f>'Total Sales'!$D$3:$D$4</c:f>
              <c:strCache>
                <c:ptCount val="1"/>
                <c:pt idx="0">
                  <c:v>Excelsa</c:v>
                </c:pt>
              </c:strCache>
            </c:strRef>
          </c:tx>
          <c:spPr>
            <a:ln w="28575" cap="rnd">
              <a:solidFill>
                <a:schemeClr val="accent6">
                  <a:lumMod val="75000"/>
                </a:schemeClr>
              </a:solidFill>
              <a:round/>
            </a:ln>
            <a:effectLst/>
          </c:spPr>
          <c:marker>
            <c:symbol val="none"/>
          </c:marker>
          <c:cat>
            <c:multiLvlStrRef>
              <c:f>'Total Sales'!$A$5:$B$31</c:f>
              <c:multiLvlStrCache>
                <c:ptCount val="27"/>
                <c:lvl>
                  <c:pt idx="0">
                    <c:v>Jan</c:v>
                  </c:pt>
                  <c:pt idx="1">
                    <c:v>Feb</c:v>
                  </c:pt>
                  <c:pt idx="2">
                    <c:v>Mar</c:v>
                  </c:pt>
                  <c:pt idx="3">
                    <c:v>Jun</c:v>
                  </c:pt>
                  <c:pt idx="4">
                    <c:v>Jul</c:v>
                  </c:pt>
                  <c:pt idx="5">
                    <c:v>Oct</c:v>
                  </c:pt>
                  <c:pt idx="6">
                    <c:v>Feb</c:v>
                  </c:pt>
                  <c:pt idx="7">
                    <c:v>May</c:v>
                  </c:pt>
                  <c:pt idx="8">
                    <c:v>Jun</c:v>
                  </c:pt>
                  <c:pt idx="9">
                    <c:v>Jul</c:v>
                  </c:pt>
                  <c:pt idx="10">
                    <c:v>Aug</c:v>
                  </c:pt>
                  <c:pt idx="11">
                    <c:v>Sep</c:v>
                  </c:pt>
                  <c:pt idx="12">
                    <c:v>Oct</c:v>
                  </c:pt>
                  <c:pt idx="13">
                    <c:v>Nov</c:v>
                  </c:pt>
                  <c:pt idx="14">
                    <c:v>Dec</c:v>
                  </c:pt>
                  <c:pt idx="15">
                    <c:v>Jan</c:v>
                  </c:pt>
                  <c:pt idx="16">
                    <c:v>Feb</c:v>
                  </c:pt>
                  <c:pt idx="17">
                    <c:v>May</c:v>
                  </c:pt>
                  <c:pt idx="18">
                    <c:v>Jun</c:v>
                  </c:pt>
                  <c:pt idx="19">
                    <c:v>Sep</c:v>
                  </c:pt>
                  <c:pt idx="20">
                    <c:v>Oct</c:v>
                  </c:pt>
                  <c:pt idx="21">
                    <c:v>Nov</c:v>
                  </c:pt>
                  <c:pt idx="22">
                    <c:v>Jan</c:v>
                  </c:pt>
                  <c:pt idx="23">
                    <c:v>Feb</c:v>
                  </c:pt>
                  <c:pt idx="24">
                    <c:v>Mar</c:v>
                  </c:pt>
                  <c:pt idx="25">
                    <c:v>May</c:v>
                  </c:pt>
                  <c:pt idx="26">
                    <c:v>Jul</c:v>
                  </c:pt>
                </c:lvl>
                <c:lvl>
                  <c:pt idx="0">
                    <c:v>2019</c:v>
                  </c:pt>
                  <c:pt idx="6">
                    <c:v>2020</c:v>
                  </c:pt>
                  <c:pt idx="15">
                    <c:v>2021</c:v>
                  </c:pt>
                  <c:pt idx="22">
                    <c:v>2022</c:v>
                  </c:pt>
                </c:lvl>
              </c:multiLvlStrCache>
            </c:multiLvlStrRef>
          </c:cat>
          <c:val>
            <c:numRef>
              <c:f>'Total Sales'!$D$5:$D$31</c:f>
              <c:numCache>
                <c:formatCode>#,##0</c:formatCode>
                <c:ptCount val="27"/>
                <c:pt idx="0">
                  <c:v>111.78</c:v>
                </c:pt>
                <c:pt idx="2">
                  <c:v>167.67000000000002</c:v>
                </c:pt>
                <c:pt idx="5">
                  <c:v>27.945</c:v>
                </c:pt>
                <c:pt idx="6">
                  <c:v>167.67000000000002</c:v>
                </c:pt>
                <c:pt idx="12">
                  <c:v>83.835000000000008</c:v>
                </c:pt>
                <c:pt idx="14">
                  <c:v>139.72499999999999</c:v>
                </c:pt>
                <c:pt idx="20">
                  <c:v>55.89</c:v>
                </c:pt>
                <c:pt idx="21">
                  <c:v>139.72499999999999</c:v>
                </c:pt>
                <c:pt idx="23">
                  <c:v>55.89</c:v>
                </c:pt>
              </c:numCache>
            </c:numRef>
          </c:val>
          <c:smooth val="0"/>
          <c:extLst>
            <c:ext xmlns:c16="http://schemas.microsoft.com/office/drawing/2014/chart" uri="{C3380CC4-5D6E-409C-BE32-E72D297353CC}">
              <c16:uniqueId val="{00000011-D378-7C44-B58E-C6BBE12A85AD}"/>
            </c:ext>
          </c:extLst>
        </c:ser>
        <c:ser>
          <c:idx val="2"/>
          <c:order val="2"/>
          <c:tx>
            <c:strRef>
              <c:f>'Total Sales'!$E$3:$E$4</c:f>
              <c:strCache>
                <c:ptCount val="1"/>
                <c:pt idx="0">
                  <c:v>Liberica</c:v>
                </c:pt>
              </c:strCache>
            </c:strRef>
          </c:tx>
          <c:spPr>
            <a:ln w="28575" cap="rnd">
              <a:solidFill>
                <a:schemeClr val="tx1"/>
              </a:solidFill>
              <a:round/>
            </a:ln>
            <a:effectLst/>
          </c:spPr>
          <c:marker>
            <c:symbol val="none"/>
          </c:marker>
          <c:cat>
            <c:multiLvlStrRef>
              <c:f>'Total Sales'!$A$5:$B$31</c:f>
              <c:multiLvlStrCache>
                <c:ptCount val="27"/>
                <c:lvl>
                  <c:pt idx="0">
                    <c:v>Jan</c:v>
                  </c:pt>
                  <c:pt idx="1">
                    <c:v>Feb</c:v>
                  </c:pt>
                  <c:pt idx="2">
                    <c:v>Mar</c:v>
                  </c:pt>
                  <c:pt idx="3">
                    <c:v>Jun</c:v>
                  </c:pt>
                  <c:pt idx="4">
                    <c:v>Jul</c:v>
                  </c:pt>
                  <c:pt idx="5">
                    <c:v>Oct</c:v>
                  </c:pt>
                  <c:pt idx="6">
                    <c:v>Feb</c:v>
                  </c:pt>
                  <c:pt idx="7">
                    <c:v>May</c:v>
                  </c:pt>
                  <c:pt idx="8">
                    <c:v>Jun</c:v>
                  </c:pt>
                  <c:pt idx="9">
                    <c:v>Jul</c:v>
                  </c:pt>
                  <c:pt idx="10">
                    <c:v>Aug</c:v>
                  </c:pt>
                  <c:pt idx="11">
                    <c:v>Sep</c:v>
                  </c:pt>
                  <c:pt idx="12">
                    <c:v>Oct</c:v>
                  </c:pt>
                  <c:pt idx="13">
                    <c:v>Nov</c:v>
                  </c:pt>
                  <c:pt idx="14">
                    <c:v>Dec</c:v>
                  </c:pt>
                  <c:pt idx="15">
                    <c:v>Jan</c:v>
                  </c:pt>
                  <c:pt idx="16">
                    <c:v>Feb</c:v>
                  </c:pt>
                  <c:pt idx="17">
                    <c:v>May</c:v>
                  </c:pt>
                  <c:pt idx="18">
                    <c:v>Jun</c:v>
                  </c:pt>
                  <c:pt idx="19">
                    <c:v>Sep</c:v>
                  </c:pt>
                  <c:pt idx="20">
                    <c:v>Oct</c:v>
                  </c:pt>
                  <c:pt idx="21">
                    <c:v>Nov</c:v>
                  </c:pt>
                  <c:pt idx="22">
                    <c:v>Jan</c:v>
                  </c:pt>
                  <c:pt idx="23">
                    <c:v>Feb</c:v>
                  </c:pt>
                  <c:pt idx="24">
                    <c:v>Mar</c:v>
                  </c:pt>
                  <c:pt idx="25">
                    <c:v>May</c:v>
                  </c:pt>
                  <c:pt idx="26">
                    <c:v>Jul</c:v>
                  </c:pt>
                </c:lvl>
                <c:lvl>
                  <c:pt idx="0">
                    <c:v>2019</c:v>
                  </c:pt>
                  <c:pt idx="6">
                    <c:v>2020</c:v>
                  </c:pt>
                  <c:pt idx="15">
                    <c:v>2021</c:v>
                  </c:pt>
                  <c:pt idx="22">
                    <c:v>2022</c:v>
                  </c:pt>
                </c:lvl>
              </c:multiLvlStrCache>
            </c:multiLvlStrRef>
          </c:cat>
          <c:val>
            <c:numRef>
              <c:f>'Total Sales'!$E$5:$E$31</c:f>
              <c:numCache>
                <c:formatCode>#,##0</c:formatCode>
                <c:ptCount val="27"/>
                <c:pt idx="1">
                  <c:v>119.13999999999999</c:v>
                </c:pt>
                <c:pt idx="3">
                  <c:v>89.35499999999999</c:v>
                </c:pt>
                <c:pt idx="6">
                  <c:v>89.35499999999999</c:v>
                </c:pt>
                <c:pt idx="8">
                  <c:v>119.13999999999999</c:v>
                </c:pt>
                <c:pt idx="12">
                  <c:v>29.784999999999997</c:v>
                </c:pt>
                <c:pt idx="13">
                  <c:v>119.13999999999999</c:v>
                </c:pt>
                <c:pt idx="15">
                  <c:v>29.784999999999997</c:v>
                </c:pt>
                <c:pt idx="17">
                  <c:v>148.92499999999998</c:v>
                </c:pt>
                <c:pt idx="18">
                  <c:v>148.92499999999998</c:v>
                </c:pt>
                <c:pt idx="22">
                  <c:v>178.70999999999998</c:v>
                </c:pt>
                <c:pt idx="26">
                  <c:v>178.70999999999998</c:v>
                </c:pt>
              </c:numCache>
            </c:numRef>
          </c:val>
          <c:smooth val="0"/>
          <c:extLst>
            <c:ext xmlns:c16="http://schemas.microsoft.com/office/drawing/2014/chart" uri="{C3380CC4-5D6E-409C-BE32-E72D297353CC}">
              <c16:uniqueId val="{00000012-D378-7C44-B58E-C6BBE12A85AD}"/>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Sales'!$A$5:$B$31</c:f>
              <c:multiLvlStrCache>
                <c:ptCount val="27"/>
                <c:lvl>
                  <c:pt idx="0">
                    <c:v>Jan</c:v>
                  </c:pt>
                  <c:pt idx="1">
                    <c:v>Feb</c:v>
                  </c:pt>
                  <c:pt idx="2">
                    <c:v>Mar</c:v>
                  </c:pt>
                  <c:pt idx="3">
                    <c:v>Jun</c:v>
                  </c:pt>
                  <c:pt idx="4">
                    <c:v>Jul</c:v>
                  </c:pt>
                  <c:pt idx="5">
                    <c:v>Oct</c:v>
                  </c:pt>
                  <c:pt idx="6">
                    <c:v>Feb</c:v>
                  </c:pt>
                  <c:pt idx="7">
                    <c:v>May</c:v>
                  </c:pt>
                  <c:pt idx="8">
                    <c:v>Jun</c:v>
                  </c:pt>
                  <c:pt idx="9">
                    <c:v>Jul</c:v>
                  </c:pt>
                  <c:pt idx="10">
                    <c:v>Aug</c:v>
                  </c:pt>
                  <c:pt idx="11">
                    <c:v>Sep</c:v>
                  </c:pt>
                  <c:pt idx="12">
                    <c:v>Oct</c:v>
                  </c:pt>
                  <c:pt idx="13">
                    <c:v>Nov</c:v>
                  </c:pt>
                  <c:pt idx="14">
                    <c:v>Dec</c:v>
                  </c:pt>
                  <c:pt idx="15">
                    <c:v>Jan</c:v>
                  </c:pt>
                  <c:pt idx="16">
                    <c:v>Feb</c:v>
                  </c:pt>
                  <c:pt idx="17">
                    <c:v>May</c:v>
                  </c:pt>
                  <c:pt idx="18">
                    <c:v>Jun</c:v>
                  </c:pt>
                  <c:pt idx="19">
                    <c:v>Sep</c:v>
                  </c:pt>
                  <c:pt idx="20">
                    <c:v>Oct</c:v>
                  </c:pt>
                  <c:pt idx="21">
                    <c:v>Nov</c:v>
                  </c:pt>
                  <c:pt idx="22">
                    <c:v>Jan</c:v>
                  </c:pt>
                  <c:pt idx="23">
                    <c:v>Feb</c:v>
                  </c:pt>
                  <c:pt idx="24">
                    <c:v>Mar</c:v>
                  </c:pt>
                  <c:pt idx="25">
                    <c:v>May</c:v>
                  </c:pt>
                  <c:pt idx="26">
                    <c:v>Jul</c:v>
                  </c:pt>
                </c:lvl>
                <c:lvl>
                  <c:pt idx="0">
                    <c:v>2019</c:v>
                  </c:pt>
                  <c:pt idx="6">
                    <c:v>2020</c:v>
                  </c:pt>
                  <c:pt idx="15">
                    <c:v>2021</c:v>
                  </c:pt>
                  <c:pt idx="22">
                    <c:v>2022</c:v>
                  </c:pt>
                </c:lvl>
              </c:multiLvlStrCache>
            </c:multiLvlStrRef>
          </c:cat>
          <c:val>
            <c:numRef>
              <c:f>'Total Sales'!$F$5:$F$31</c:f>
              <c:numCache>
                <c:formatCode>#,##0</c:formatCode>
                <c:ptCount val="27"/>
                <c:pt idx="4">
                  <c:v>123.50999999999999</c:v>
                </c:pt>
                <c:pt idx="7">
                  <c:v>41.169999999999995</c:v>
                </c:pt>
                <c:pt idx="9">
                  <c:v>123.50999999999999</c:v>
                </c:pt>
                <c:pt idx="10">
                  <c:v>41.169999999999995</c:v>
                </c:pt>
                <c:pt idx="18">
                  <c:v>61.754999999999995</c:v>
                </c:pt>
                <c:pt idx="24">
                  <c:v>20.584999999999997</c:v>
                </c:pt>
                <c:pt idx="25">
                  <c:v>164.67999999999998</c:v>
                </c:pt>
              </c:numCache>
            </c:numRef>
          </c:val>
          <c:smooth val="0"/>
          <c:extLst>
            <c:ext xmlns:c16="http://schemas.microsoft.com/office/drawing/2014/chart" uri="{C3380CC4-5D6E-409C-BE32-E72D297353CC}">
              <c16:uniqueId val="{00000013-D378-7C44-B58E-C6BBE12A85AD}"/>
            </c:ext>
          </c:extLst>
        </c:ser>
        <c:dLbls>
          <c:showLegendKey val="0"/>
          <c:showVal val="0"/>
          <c:showCatName val="0"/>
          <c:showSerName val="0"/>
          <c:showPercent val="0"/>
          <c:showBubbleSize val="0"/>
        </c:dLbls>
        <c:smooth val="0"/>
        <c:axId val="856707071"/>
        <c:axId val="820722191"/>
      </c:lineChart>
      <c:catAx>
        <c:axId val="85670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820722191"/>
        <c:crosses val="autoZero"/>
        <c:auto val="1"/>
        <c:lblAlgn val="ctr"/>
        <c:lblOffset val="100"/>
        <c:noMultiLvlLbl val="0"/>
      </c:catAx>
      <c:valAx>
        <c:axId val="820722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856707071"/>
        <c:crosses val="autoZero"/>
        <c:crossBetween val="between"/>
      </c:valAx>
      <c:spPr>
        <a:noFill/>
        <a:ln>
          <a:noFill/>
        </a:ln>
        <a:effectLst/>
      </c:spPr>
    </c:plotArea>
    <c:legend>
      <c:legendPos val="r"/>
      <c:overlay val="0"/>
      <c:spPr>
        <a:solidFill>
          <a:srgbClr val="C492B6"/>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492B6">
        <a:alpha val="54902"/>
      </a:srgbClr>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lumMod val="75000"/>
              </a:schemeClr>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707269155206285E-2"/>
          <c:y val="0.13880077175974362"/>
          <c:w val="0.76395851058892683"/>
          <c:h val="0.73998304426924766"/>
        </c:manualLayout>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Sales'!$A$5:$B$31</c:f>
              <c:multiLvlStrCache>
                <c:ptCount val="27"/>
                <c:lvl>
                  <c:pt idx="0">
                    <c:v>Jan</c:v>
                  </c:pt>
                  <c:pt idx="1">
                    <c:v>Feb</c:v>
                  </c:pt>
                  <c:pt idx="2">
                    <c:v>Mar</c:v>
                  </c:pt>
                  <c:pt idx="3">
                    <c:v>Jun</c:v>
                  </c:pt>
                  <c:pt idx="4">
                    <c:v>Jul</c:v>
                  </c:pt>
                  <c:pt idx="5">
                    <c:v>Oct</c:v>
                  </c:pt>
                  <c:pt idx="6">
                    <c:v>Feb</c:v>
                  </c:pt>
                  <c:pt idx="7">
                    <c:v>May</c:v>
                  </c:pt>
                  <c:pt idx="8">
                    <c:v>Jun</c:v>
                  </c:pt>
                  <c:pt idx="9">
                    <c:v>Jul</c:v>
                  </c:pt>
                  <c:pt idx="10">
                    <c:v>Aug</c:v>
                  </c:pt>
                  <c:pt idx="11">
                    <c:v>Sep</c:v>
                  </c:pt>
                  <c:pt idx="12">
                    <c:v>Oct</c:v>
                  </c:pt>
                  <c:pt idx="13">
                    <c:v>Nov</c:v>
                  </c:pt>
                  <c:pt idx="14">
                    <c:v>Dec</c:v>
                  </c:pt>
                  <c:pt idx="15">
                    <c:v>Jan</c:v>
                  </c:pt>
                  <c:pt idx="16">
                    <c:v>Feb</c:v>
                  </c:pt>
                  <c:pt idx="17">
                    <c:v>May</c:v>
                  </c:pt>
                  <c:pt idx="18">
                    <c:v>Jun</c:v>
                  </c:pt>
                  <c:pt idx="19">
                    <c:v>Sep</c:v>
                  </c:pt>
                  <c:pt idx="20">
                    <c:v>Oct</c:v>
                  </c:pt>
                  <c:pt idx="21">
                    <c:v>Nov</c:v>
                  </c:pt>
                  <c:pt idx="22">
                    <c:v>Jan</c:v>
                  </c:pt>
                  <c:pt idx="23">
                    <c:v>Feb</c:v>
                  </c:pt>
                  <c:pt idx="24">
                    <c:v>Mar</c:v>
                  </c:pt>
                  <c:pt idx="25">
                    <c:v>May</c:v>
                  </c:pt>
                  <c:pt idx="26">
                    <c:v>Jul</c:v>
                  </c:pt>
                </c:lvl>
                <c:lvl>
                  <c:pt idx="0">
                    <c:v>2019</c:v>
                  </c:pt>
                  <c:pt idx="6">
                    <c:v>2020</c:v>
                  </c:pt>
                  <c:pt idx="15">
                    <c:v>2021</c:v>
                  </c:pt>
                  <c:pt idx="22">
                    <c:v>2022</c:v>
                  </c:pt>
                </c:lvl>
              </c:multiLvlStrCache>
            </c:multiLvlStrRef>
          </c:cat>
          <c:val>
            <c:numRef>
              <c:f>'Total Sales'!$C$5:$C$31</c:f>
              <c:numCache>
                <c:formatCode>#,##0</c:formatCode>
                <c:ptCount val="27"/>
                <c:pt idx="0">
                  <c:v>68.655000000000001</c:v>
                </c:pt>
                <c:pt idx="4">
                  <c:v>68.655000000000001</c:v>
                </c:pt>
                <c:pt idx="6">
                  <c:v>274.62</c:v>
                </c:pt>
                <c:pt idx="8">
                  <c:v>91.539999999999992</c:v>
                </c:pt>
                <c:pt idx="11">
                  <c:v>91.539999999999992</c:v>
                </c:pt>
                <c:pt idx="13">
                  <c:v>22.884999999999998</c:v>
                </c:pt>
                <c:pt idx="16">
                  <c:v>114.42499999999998</c:v>
                </c:pt>
                <c:pt idx="18">
                  <c:v>22.884999999999998</c:v>
                </c:pt>
                <c:pt idx="19">
                  <c:v>91.539999999999992</c:v>
                </c:pt>
                <c:pt idx="20">
                  <c:v>114.42499999999998</c:v>
                </c:pt>
                <c:pt idx="26">
                  <c:v>114.42499999999998</c:v>
                </c:pt>
              </c:numCache>
            </c:numRef>
          </c:val>
          <c:smooth val="0"/>
          <c:extLst>
            <c:ext xmlns:c16="http://schemas.microsoft.com/office/drawing/2014/chart" uri="{C3380CC4-5D6E-409C-BE32-E72D297353CC}">
              <c16:uniqueId val="{00000000-0B54-684B-9C0A-B4BABE1DB952}"/>
            </c:ext>
          </c:extLst>
        </c:ser>
        <c:ser>
          <c:idx val="1"/>
          <c:order val="1"/>
          <c:tx>
            <c:strRef>
              <c:f>'Total Sales'!$D$3:$D$4</c:f>
              <c:strCache>
                <c:ptCount val="1"/>
                <c:pt idx="0">
                  <c:v>Excelsa</c:v>
                </c:pt>
              </c:strCache>
            </c:strRef>
          </c:tx>
          <c:spPr>
            <a:ln w="28575" cap="rnd">
              <a:solidFill>
                <a:schemeClr val="accent6">
                  <a:lumMod val="75000"/>
                </a:schemeClr>
              </a:solidFill>
              <a:round/>
            </a:ln>
            <a:effectLst/>
          </c:spPr>
          <c:marker>
            <c:symbol val="none"/>
          </c:marker>
          <c:cat>
            <c:multiLvlStrRef>
              <c:f>'Total Sales'!$A$5:$B$31</c:f>
              <c:multiLvlStrCache>
                <c:ptCount val="27"/>
                <c:lvl>
                  <c:pt idx="0">
                    <c:v>Jan</c:v>
                  </c:pt>
                  <c:pt idx="1">
                    <c:v>Feb</c:v>
                  </c:pt>
                  <c:pt idx="2">
                    <c:v>Mar</c:v>
                  </c:pt>
                  <c:pt idx="3">
                    <c:v>Jun</c:v>
                  </c:pt>
                  <c:pt idx="4">
                    <c:v>Jul</c:v>
                  </c:pt>
                  <c:pt idx="5">
                    <c:v>Oct</c:v>
                  </c:pt>
                  <c:pt idx="6">
                    <c:v>Feb</c:v>
                  </c:pt>
                  <c:pt idx="7">
                    <c:v>May</c:v>
                  </c:pt>
                  <c:pt idx="8">
                    <c:v>Jun</c:v>
                  </c:pt>
                  <c:pt idx="9">
                    <c:v>Jul</c:v>
                  </c:pt>
                  <c:pt idx="10">
                    <c:v>Aug</c:v>
                  </c:pt>
                  <c:pt idx="11">
                    <c:v>Sep</c:v>
                  </c:pt>
                  <c:pt idx="12">
                    <c:v>Oct</c:v>
                  </c:pt>
                  <c:pt idx="13">
                    <c:v>Nov</c:v>
                  </c:pt>
                  <c:pt idx="14">
                    <c:v>Dec</c:v>
                  </c:pt>
                  <c:pt idx="15">
                    <c:v>Jan</c:v>
                  </c:pt>
                  <c:pt idx="16">
                    <c:v>Feb</c:v>
                  </c:pt>
                  <c:pt idx="17">
                    <c:v>May</c:v>
                  </c:pt>
                  <c:pt idx="18">
                    <c:v>Jun</c:v>
                  </c:pt>
                  <c:pt idx="19">
                    <c:v>Sep</c:v>
                  </c:pt>
                  <c:pt idx="20">
                    <c:v>Oct</c:v>
                  </c:pt>
                  <c:pt idx="21">
                    <c:v>Nov</c:v>
                  </c:pt>
                  <c:pt idx="22">
                    <c:v>Jan</c:v>
                  </c:pt>
                  <c:pt idx="23">
                    <c:v>Feb</c:v>
                  </c:pt>
                  <c:pt idx="24">
                    <c:v>Mar</c:v>
                  </c:pt>
                  <c:pt idx="25">
                    <c:v>May</c:v>
                  </c:pt>
                  <c:pt idx="26">
                    <c:v>Jul</c:v>
                  </c:pt>
                </c:lvl>
                <c:lvl>
                  <c:pt idx="0">
                    <c:v>2019</c:v>
                  </c:pt>
                  <c:pt idx="6">
                    <c:v>2020</c:v>
                  </c:pt>
                  <c:pt idx="15">
                    <c:v>2021</c:v>
                  </c:pt>
                  <c:pt idx="22">
                    <c:v>2022</c:v>
                  </c:pt>
                </c:lvl>
              </c:multiLvlStrCache>
            </c:multiLvlStrRef>
          </c:cat>
          <c:val>
            <c:numRef>
              <c:f>'Total Sales'!$D$5:$D$31</c:f>
              <c:numCache>
                <c:formatCode>#,##0</c:formatCode>
                <c:ptCount val="27"/>
                <c:pt idx="0">
                  <c:v>111.78</c:v>
                </c:pt>
                <c:pt idx="2">
                  <c:v>167.67000000000002</c:v>
                </c:pt>
                <c:pt idx="5">
                  <c:v>27.945</c:v>
                </c:pt>
                <c:pt idx="6">
                  <c:v>167.67000000000002</c:v>
                </c:pt>
                <c:pt idx="12">
                  <c:v>83.835000000000008</c:v>
                </c:pt>
                <c:pt idx="14">
                  <c:v>139.72499999999999</c:v>
                </c:pt>
                <c:pt idx="20">
                  <c:v>55.89</c:v>
                </c:pt>
                <c:pt idx="21">
                  <c:v>139.72499999999999</c:v>
                </c:pt>
                <c:pt idx="23">
                  <c:v>55.89</c:v>
                </c:pt>
              </c:numCache>
            </c:numRef>
          </c:val>
          <c:smooth val="0"/>
          <c:extLst>
            <c:ext xmlns:c16="http://schemas.microsoft.com/office/drawing/2014/chart" uri="{C3380CC4-5D6E-409C-BE32-E72D297353CC}">
              <c16:uniqueId val="{0000000C-0B54-684B-9C0A-B4BABE1DB952}"/>
            </c:ext>
          </c:extLst>
        </c:ser>
        <c:ser>
          <c:idx val="2"/>
          <c:order val="2"/>
          <c:tx>
            <c:strRef>
              <c:f>'Total Sales'!$E$3:$E$4</c:f>
              <c:strCache>
                <c:ptCount val="1"/>
                <c:pt idx="0">
                  <c:v>Liberica</c:v>
                </c:pt>
              </c:strCache>
            </c:strRef>
          </c:tx>
          <c:spPr>
            <a:ln w="28575" cap="rnd">
              <a:solidFill>
                <a:schemeClr val="tx1"/>
              </a:solidFill>
              <a:round/>
            </a:ln>
            <a:effectLst/>
          </c:spPr>
          <c:marker>
            <c:symbol val="none"/>
          </c:marker>
          <c:cat>
            <c:multiLvlStrRef>
              <c:f>'Total Sales'!$A$5:$B$31</c:f>
              <c:multiLvlStrCache>
                <c:ptCount val="27"/>
                <c:lvl>
                  <c:pt idx="0">
                    <c:v>Jan</c:v>
                  </c:pt>
                  <c:pt idx="1">
                    <c:v>Feb</c:v>
                  </c:pt>
                  <c:pt idx="2">
                    <c:v>Mar</c:v>
                  </c:pt>
                  <c:pt idx="3">
                    <c:v>Jun</c:v>
                  </c:pt>
                  <c:pt idx="4">
                    <c:v>Jul</c:v>
                  </c:pt>
                  <c:pt idx="5">
                    <c:v>Oct</c:v>
                  </c:pt>
                  <c:pt idx="6">
                    <c:v>Feb</c:v>
                  </c:pt>
                  <c:pt idx="7">
                    <c:v>May</c:v>
                  </c:pt>
                  <c:pt idx="8">
                    <c:v>Jun</c:v>
                  </c:pt>
                  <c:pt idx="9">
                    <c:v>Jul</c:v>
                  </c:pt>
                  <c:pt idx="10">
                    <c:v>Aug</c:v>
                  </c:pt>
                  <c:pt idx="11">
                    <c:v>Sep</c:v>
                  </c:pt>
                  <c:pt idx="12">
                    <c:v>Oct</c:v>
                  </c:pt>
                  <c:pt idx="13">
                    <c:v>Nov</c:v>
                  </c:pt>
                  <c:pt idx="14">
                    <c:v>Dec</c:v>
                  </c:pt>
                  <c:pt idx="15">
                    <c:v>Jan</c:v>
                  </c:pt>
                  <c:pt idx="16">
                    <c:v>Feb</c:v>
                  </c:pt>
                  <c:pt idx="17">
                    <c:v>May</c:v>
                  </c:pt>
                  <c:pt idx="18">
                    <c:v>Jun</c:v>
                  </c:pt>
                  <c:pt idx="19">
                    <c:v>Sep</c:v>
                  </c:pt>
                  <c:pt idx="20">
                    <c:v>Oct</c:v>
                  </c:pt>
                  <c:pt idx="21">
                    <c:v>Nov</c:v>
                  </c:pt>
                  <c:pt idx="22">
                    <c:v>Jan</c:v>
                  </c:pt>
                  <c:pt idx="23">
                    <c:v>Feb</c:v>
                  </c:pt>
                  <c:pt idx="24">
                    <c:v>Mar</c:v>
                  </c:pt>
                  <c:pt idx="25">
                    <c:v>May</c:v>
                  </c:pt>
                  <c:pt idx="26">
                    <c:v>Jul</c:v>
                  </c:pt>
                </c:lvl>
                <c:lvl>
                  <c:pt idx="0">
                    <c:v>2019</c:v>
                  </c:pt>
                  <c:pt idx="6">
                    <c:v>2020</c:v>
                  </c:pt>
                  <c:pt idx="15">
                    <c:v>2021</c:v>
                  </c:pt>
                  <c:pt idx="22">
                    <c:v>2022</c:v>
                  </c:pt>
                </c:lvl>
              </c:multiLvlStrCache>
            </c:multiLvlStrRef>
          </c:cat>
          <c:val>
            <c:numRef>
              <c:f>'Total Sales'!$E$5:$E$31</c:f>
              <c:numCache>
                <c:formatCode>#,##0</c:formatCode>
                <c:ptCount val="27"/>
                <c:pt idx="1">
                  <c:v>119.13999999999999</c:v>
                </c:pt>
                <c:pt idx="3">
                  <c:v>89.35499999999999</c:v>
                </c:pt>
                <c:pt idx="6">
                  <c:v>89.35499999999999</c:v>
                </c:pt>
                <c:pt idx="8">
                  <c:v>119.13999999999999</c:v>
                </c:pt>
                <c:pt idx="12">
                  <c:v>29.784999999999997</c:v>
                </c:pt>
                <c:pt idx="13">
                  <c:v>119.13999999999999</c:v>
                </c:pt>
                <c:pt idx="15">
                  <c:v>29.784999999999997</c:v>
                </c:pt>
                <c:pt idx="17">
                  <c:v>148.92499999999998</c:v>
                </c:pt>
                <c:pt idx="18">
                  <c:v>148.92499999999998</c:v>
                </c:pt>
                <c:pt idx="22">
                  <c:v>178.70999999999998</c:v>
                </c:pt>
                <c:pt idx="26">
                  <c:v>178.70999999999998</c:v>
                </c:pt>
              </c:numCache>
            </c:numRef>
          </c:val>
          <c:smooth val="0"/>
          <c:extLst>
            <c:ext xmlns:c16="http://schemas.microsoft.com/office/drawing/2014/chart" uri="{C3380CC4-5D6E-409C-BE32-E72D297353CC}">
              <c16:uniqueId val="{0000000D-0B54-684B-9C0A-B4BABE1DB952}"/>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Sales'!$A$5:$B$31</c:f>
              <c:multiLvlStrCache>
                <c:ptCount val="27"/>
                <c:lvl>
                  <c:pt idx="0">
                    <c:v>Jan</c:v>
                  </c:pt>
                  <c:pt idx="1">
                    <c:v>Feb</c:v>
                  </c:pt>
                  <c:pt idx="2">
                    <c:v>Mar</c:v>
                  </c:pt>
                  <c:pt idx="3">
                    <c:v>Jun</c:v>
                  </c:pt>
                  <c:pt idx="4">
                    <c:v>Jul</c:v>
                  </c:pt>
                  <c:pt idx="5">
                    <c:v>Oct</c:v>
                  </c:pt>
                  <c:pt idx="6">
                    <c:v>Feb</c:v>
                  </c:pt>
                  <c:pt idx="7">
                    <c:v>May</c:v>
                  </c:pt>
                  <c:pt idx="8">
                    <c:v>Jun</c:v>
                  </c:pt>
                  <c:pt idx="9">
                    <c:v>Jul</c:v>
                  </c:pt>
                  <c:pt idx="10">
                    <c:v>Aug</c:v>
                  </c:pt>
                  <c:pt idx="11">
                    <c:v>Sep</c:v>
                  </c:pt>
                  <c:pt idx="12">
                    <c:v>Oct</c:v>
                  </c:pt>
                  <c:pt idx="13">
                    <c:v>Nov</c:v>
                  </c:pt>
                  <c:pt idx="14">
                    <c:v>Dec</c:v>
                  </c:pt>
                  <c:pt idx="15">
                    <c:v>Jan</c:v>
                  </c:pt>
                  <c:pt idx="16">
                    <c:v>Feb</c:v>
                  </c:pt>
                  <c:pt idx="17">
                    <c:v>May</c:v>
                  </c:pt>
                  <c:pt idx="18">
                    <c:v>Jun</c:v>
                  </c:pt>
                  <c:pt idx="19">
                    <c:v>Sep</c:v>
                  </c:pt>
                  <c:pt idx="20">
                    <c:v>Oct</c:v>
                  </c:pt>
                  <c:pt idx="21">
                    <c:v>Nov</c:v>
                  </c:pt>
                  <c:pt idx="22">
                    <c:v>Jan</c:v>
                  </c:pt>
                  <c:pt idx="23">
                    <c:v>Feb</c:v>
                  </c:pt>
                  <c:pt idx="24">
                    <c:v>Mar</c:v>
                  </c:pt>
                  <c:pt idx="25">
                    <c:v>May</c:v>
                  </c:pt>
                  <c:pt idx="26">
                    <c:v>Jul</c:v>
                  </c:pt>
                </c:lvl>
                <c:lvl>
                  <c:pt idx="0">
                    <c:v>2019</c:v>
                  </c:pt>
                  <c:pt idx="6">
                    <c:v>2020</c:v>
                  </c:pt>
                  <c:pt idx="15">
                    <c:v>2021</c:v>
                  </c:pt>
                  <c:pt idx="22">
                    <c:v>2022</c:v>
                  </c:pt>
                </c:lvl>
              </c:multiLvlStrCache>
            </c:multiLvlStrRef>
          </c:cat>
          <c:val>
            <c:numRef>
              <c:f>'Total Sales'!$F$5:$F$31</c:f>
              <c:numCache>
                <c:formatCode>#,##0</c:formatCode>
                <c:ptCount val="27"/>
                <c:pt idx="4">
                  <c:v>123.50999999999999</c:v>
                </c:pt>
                <c:pt idx="7">
                  <c:v>41.169999999999995</c:v>
                </c:pt>
                <c:pt idx="9">
                  <c:v>123.50999999999999</c:v>
                </c:pt>
                <c:pt idx="10">
                  <c:v>41.169999999999995</c:v>
                </c:pt>
                <c:pt idx="18">
                  <c:v>61.754999999999995</c:v>
                </c:pt>
                <c:pt idx="24">
                  <c:v>20.584999999999997</c:v>
                </c:pt>
                <c:pt idx="25">
                  <c:v>164.67999999999998</c:v>
                </c:pt>
              </c:numCache>
            </c:numRef>
          </c:val>
          <c:smooth val="0"/>
          <c:extLst>
            <c:ext xmlns:c16="http://schemas.microsoft.com/office/drawing/2014/chart" uri="{C3380CC4-5D6E-409C-BE32-E72D297353CC}">
              <c16:uniqueId val="{0000000E-0B54-684B-9C0A-B4BABE1DB952}"/>
            </c:ext>
          </c:extLst>
        </c:ser>
        <c:dLbls>
          <c:showLegendKey val="0"/>
          <c:showVal val="0"/>
          <c:showCatName val="0"/>
          <c:showSerName val="0"/>
          <c:showPercent val="0"/>
          <c:showBubbleSize val="0"/>
        </c:dLbls>
        <c:smooth val="0"/>
        <c:axId val="856707071"/>
        <c:axId val="820722191"/>
      </c:lineChart>
      <c:catAx>
        <c:axId val="85670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820722191"/>
        <c:crosses val="autoZero"/>
        <c:auto val="1"/>
        <c:lblAlgn val="ctr"/>
        <c:lblOffset val="100"/>
        <c:noMultiLvlLbl val="0"/>
      </c:catAx>
      <c:valAx>
        <c:axId val="820722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856707071"/>
        <c:crosses val="autoZero"/>
        <c:crossBetween val="between"/>
      </c:valAx>
      <c:spPr>
        <a:noFill/>
        <a:ln>
          <a:noFill/>
        </a:ln>
        <a:effectLst/>
      </c:spPr>
    </c:plotArea>
    <c:legend>
      <c:legendPos val="r"/>
      <c:overlay val="0"/>
      <c:spPr>
        <a:solidFill>
          <a:srgbClr val="C492B6"/>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492B6">
        <a:alpha val="54902"/>
      </a:srgbClr>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74273"/>
          </a:solidFill>
          <a:ln>
            <a:noFill/>
          </a:ln>
          <a:effectLst/>
        </c:spPr>
      </c:pivotFmt>
      <c:pivotFmt>
        <c:idx val="2"/>
        <c:spPr>
          <a:solidFill>
            <a:srgbClr val="31528E"/>
          </a:solidFill>
          <a:ln>
            <a:noFill/>
          </a:ln>
          <a:effectLst/>
        </c:spPr>
      </c:pivotFmt>
      <c:pivotFmt>
        <c:idx val="3"/>
        <c:spPr>
          <a:solidFill>
            <a:srgbClr val="5086E9"/>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086E9"/>
          </a:solidFill>
          <a:ln>
            <a:noFill/>
          </a:ln>
          <a:effectLst/>
        </c:spPr>
      </c:pivotFmt>
      <c:pivotFmt>
        <c:idx val="6"/>
        <c:spPr>
          <a:solidFill>
            <a:srgbClr val="31528E"/>
          </a:solidFill>
          <a:ln>
            <a:noFill/>
          </a:ln>
          <a:effectLst/>
        </c:spPr>
      </c:pivotFmt>
      <c:pivotFmt>
        <c:idx val="7"/>
        <c:spPr>
          <a:solidFill>
            <a:srgbClr val="274273"/>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086E9"/>
          </a:solidFill>
          <a:ln>
            <a:noFill/>
          </a:ln>
          <a:effectLst/>
        </c:spPr>
      </c:pivotFmt>
      <c:pivotFmt>
        <c:idx val="10"/>
        <c:spPr>
          <a:solidFill>
            <a:srgbClr val="31528E"/>
          </a:solidFill>
          <a:ln>
            <a:noFill/>
          </a:ln>
          <a:effectLst/>
        </c:spPr>
      </c:pivotFmt>
      <c:pivotFmt>
        <c:idx val="11"/>
        <c:spPr>
          <a:solidFill>
            <a:srgbClr val="274273"/>
          </a:solidFill>
          <a:ln>
            <a:noFill/>
          </a:ln>
          <a:effectLst/>
        </c:spPr>
      </c:pivotFmt>
    </c:pivotFmts>
    <c:plotArea>
      <c:layout/>
      <c:barChart>
        <c:barDir val="col"/>
        <c:grouping val="clustered"/>
        <c:varyColors val="0"/>
        <c:ser>
          <c:idx val="0"/>
          <c:order val="0"/>
          <c:tx>
            <c:strRef>
              <c:f>'Country Bar Chart'!$B$3</c:f>
              <c:strCache>
                <c:ptCount val="1"/>
                <c:pt idx="0">
                  <c:v>Total</c:v>
                </c:pt>
              </c:strCache>
            </c:strRef>
          </c:tx>
          <c:spPr>
            <a:solidFill>
              <a:schemeClr val="accent1"/>
            </a:solidFill>
            <a:ln>
              <a:noFill/>
            </a:ln>
            <a:effectLst/>
          </c:spPr>
          <c:invertIfNegative val="0"/>
          <c:dPt>
            <c:idx val="0"/>
            <c:invertIfNegative val="0"/>
            <c:bubble3D val="0"/>
            <c:spPr>
              <a:solidFill>
                <a:srgbClr val="5086E9"/>
              </a:solidFill>
              <a:ln>
                <a:noFill/>
              </a:ln>
              <a:effectLst/>
            </c:spPr>
            <c:extLst>
              <c:ext xmlns:c16="http://schemas.microsoft.com/office/drawing/2014/chart" uri="{C3380CC4-5D6E-409C-BE32-E72D297353CC}">
                <c16:uniqueId val="{00000001-8DB5-4643-9FA4-951BADF502B6}"/>
              </c:ext>
            </c:extLst>
          </c:dPt>
          <c:dPt>
            <c:idx val="1"/>
            <c:invertIfNegative val="0"/>
            <c:bubble3D val="0"/>
            <c:spPr>
              <a:solidFill>
                <a:srgbClr val="31528E"/>
              </a:solidFill>
              <a:ln>
                <a:noFill/>
              </a:ln>
              <a:effectLst/>
            </c:spPr>
            <c:extLst>
              <c:ext xmlns:c16="http://schemas.microsoft.com/office/drawing/2014/chart" uri="{C3380CC4-5D6E-409C-BE32-E72D297353CC}">
                <c16:uniqueId val="{00000003-8DB5-4643-9FA4-951BADF502B6}"/>
              </c:ext>
            </c:extLst>
          </c:dPt>
          <c:dPt>
            <c:idx val="2"/>
            <c:invertIfNegative val="0"/>
            <c:bubble3D val="0"/>
            <c:spPr>
              <a:solidFill>
                <a:srgbClr val="274273"/>
              </a:solidFill>
              <a:ln>
                <a:noFill/>
              </a:ln>
              <a:effectLst/>
            </c:spPr>
            <c:extLst>
              <c:ext xmlns:c16="http://schemas.microsoft.com/office/drawing/2014/chart" uri="{C3380CC4-5D6E-409C-BE32-E72D297353CC}">
                <c16:uniqueId val="{00000005-8DB5-4643-9FA4-951BADF502B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[$£-809]#,##0.00</c:formatCode>
                <c:ptCount val="3"/>
                <c:pt idx="0">
                  <c:v>862.56999999999994</c:v>
                </c:pt>
                <c:pt idx="1">
                  <c:v>2663.05</c:v>
                </c:pt>
                <c:pt idx="2">
                  <c:v>9653.6950000000033</c:v>
                </c:pt>
              </c:numCache>
            </c:numRef>
          </c:val>
          <c:extLst>
            <c:ext xmlns:c16="http://schemas.microsoft.com/office/drawing/2014/chart" uri="{C3380CC4-5D6E-409C-BE32-E72D297353CC}">
              <c16:uniqueId val="{00000006-8DB5-4643-9FA4-951BADF502B6}"/>
            </c:ext>
          </c:extLst>
        </c:ser>
        <c:dLbls>
          <c:dLblPos val="outEnd"/>
          <c:showLegendKey val="0"/>
          <c:showVal val="1"/>
          <c:showCatName val="0"/>
          <c:showSerName val="0"/>
          <c:showPercent val="0"/>
          <c:showBubbleSize val="0"/>
        </c:dLbls>
        <c:gapWidth val="219"/>
        <c:overlap val="-27"/>
        <c:axId val="424408271"/>
        <c:axId val="904141887"/>
      </c:barChart>
      <c:catAx>
        <c:axId val="42440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04141887"/>
        <c:crosses val="autoZero"/>
        <c:auto val="1"/>
        <c:lblAlgn val="ctr"/>
        <c:lblOffset val="100"/>
        <c:noMultiLvlLbl val="0"/>
      </c:catAx>
      <c:valAx>
        <c:axId val="904141887"/>
        <c:scaling>
          <c:orientation val="minMax"/>
        </c:scaling>
        <c:delete val="0"/>
        <c:axPos val="l"/>
        <c:majorGridlines>
          <c:spPr>
            <a:ln w="9525" cap="flat" cmpd="sng" algn="ctr">
              <a:solidFill>
                <a:schemeClr val="tx1">
                  <a:lumMod val="15000"/>
                  <a:lumOff val="85000"/>
                </a:schemeClr>
              </a:solidFill>
              <a:round/>
            </a:ln>
            <a:effectLst/>
          </c:spPr>
        </c:majorGridlines>
        <c:numFmt formatCode="[$£-8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424408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492B6">
        <a:alpha val="50375"/>
      </a:srgbClr>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Tallie felip</c:v>
                </c:pt>
                <c:pt idx="1">
                  <c:v>Brice Romera</c:v>
                </c:pt>
                <c:pt idx="2">
                  <c:v>Francesco Dressel</c:v>
                </c:pt>
                <c:pt idx="3">
                  <c:v>Petey Kingsbury</c:v>
                </c:pt>
                <c:pt idx="4">
                  <c:v>Terri Farra</c:v>
                </c:pt>
              </c:strCache>
            </c:strRef>
          </c:cat>
          <c:val>
            <c:numRef>
              <c:f>'Top 5 customers'!$B$4:$B$8</c:f>
              <c:numCache>
                <c:formatCode>[$£-809]#,##0.00</c:formatCode>
                <c:ptCount val="5"/>
                <c:pt idx="0">
                  <c:v>178.70999999999998</c:v>
                </c:pt>
                <c:pt idx="1">
                  <c:v>178.70999999999998</c:v>
                </c:pt>
                <c:pt idx="2">
                  <c:v>178.70999999999998</c:v>
                </c:pt>
                <c:pt idx="3">
                  <c:v>178.70999999999998</c:v>
                </c:pt>
                <c:pt idx="4">
                  <c:v>168.39</c:v>
                </c:pt>
              </c:numCache>
            </c:numRef>
          </c:val>
          <c:extLst>
            <c:ext xmlns:c16="http://schemas.microsoft.com/office/drawing/2014/chart" uri="{C3380CC4-5D6E-409C-BE32-E72D297353CC}">
              <c16:uniqueId val="{00000000-6ABA-7D4E-9ED0-5EF04ED9687A}"/>
            </c:ext>
          </c:extLst>
        </c:ser>
        <c:dLbls>
          <c:dLblPos val="outEnd"/>
          <c:showLegendKey val="0"/>
          <c:showVal val="1"/>
          <c:showCatName val="0"/>
          <c:showSerName val="0"/>
          <c:showPercent val="0"/>
          <c:showBubbleSize val="0"/>
        </c:dLbls>
        <c:gapWidth val="219"/>
        <c:overlap val="-27"/>
        <c:axId val="905793327"/>
        <c:axId val="425715087"/>
      </c:barChart>
      <c:catAx>
        <c:axId val="905793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425715087"/>
        <c:crosses val="autoZero"/>
        <c:auto val="1"/>
        <c:lblAlgn val="ctr"/>
        <c:lblOffset val="100"/>
        <c:noMultiLvlLbl val="0"/>
      </c:catAx>
      <c:valAx>
        <c:axId val="425715087"/>
        <c:scaling>
          <c:orientation val="minMax"/>
        </c:scaling>
        <c:delete val="0"/>
        <c:axPos val="l"/>
        <c:majorGridlines>
          <c:spPr>
            <a:ln w="9525" cap="flat" cmpd="sng" algn="ctr">
              <a:solidFill>
                <a:schemeClr val="tx1">
                  <a:lumMod val="15000"/>
                  <a:lumOff val="85000"/>
                </a:schemeClr>
              </a:solidFill>
              <a:round/>
            </a:ln>
            <a:effectLst/>
          </c:spPr>
        </c:majorGridlines>
        <c:numFmt formatCode="[$£-8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05793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492B6">
        <a:alpha val="50323"/>
      </a:srgbClr>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Tallie felip</c:v>
                </c:pt>
                <c:pt idx="1">
                  <c:v>Brice Romera</c:v>
                </c:pt>
                <c:pt idx="2">
                  <c:v>Francesco Dressel</c:v>
                </c:pt>
                <c:pt idx="3">
                  <c:v>Petey Kingsbury</c:v>
                </c:pt>
                <c:pt idx="4">
                  <c:v>Terri Farra</c:v>
                </c:pt>
              </c:strCache>
            </c:strRef>
          </c:cat>
          <c:val>
            <c:numRef>
              <c:f>'Top 5 customers'!$B$4:$B$8</c:f>
              <c:numCache>
                <c:formatCode>[$£-809]#,##0.00</c:formatCode>
                <c:ptCount val="5"/>
                <c:pt idx="0">
                  <c:v>178.70999999999998</c:v>
                </c:pt>
                <c:pt idx="1">
                  <c:v>178.70999999999998</c:v>
                </c:pt>
                <c:pt idx="2">
                  <c:v>178.70999999999998</c:v>
                </c:pt>
                <c:pt idx="3">
                  <c:v>178.70999999999998</c:v>
                </c:pt>
                <c:pt idx="4">
                  <c:v>168.39</c:v>
                </c:pt>
              </c:numCache>
            </c:numRef>
          </c:val>
          <c:extLst>
            <c:ext xmlns:c16="http://schemas.microsoft.com/office/drawing/2014/chart" uri="{C3380CC4-5D6E-409C-BE32-E72D297353CC}">
              <c16:uniqueId val="{00000000-CDF5-8C41-9526-1CEA4F6139AC}"/>
            </c:ext>
          </c:extLst>
        </c:ser>
        <c:dLbls>
          <c:dLblPos val="outEnd"/>
          <c:showLegendKey val="0"/>
          <c:showVal val="1"/>
          <c:showCatName val="0"/>
          <c:showSerName val="0"/>
          <c:showPercent val="0"/>
          <c:showBubbleSize val="0"/>
        </c:dLbls>
        <c:gapWidth val="219"/>
        <c:overlap val="-27"/>
        <c:axId val="905793327"/>
        <c:axId val="425715087"/>
      </c:barChart>
      <c:catAx>
        <c:axId val="905793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425715087"/>
        <c:crosses val="autoZero"/>
        <c:auto val="1"/>
        <c:lblAlgn val="ctr"/>
        <c:lblOffset val="100"/>
        <c:noMultiLvlLbl val="0"/>
      </c:catAx>
      <c:valAx>
        <c:axId val="425715087"/>
        <c:scaling>
          <c:orientation val="minMax"/>
        </c:scaling>
        <c:delete val="0"/>
        <c:axPos val="l"/>
        <c:majorGridlines>
          <c:spPr>
            <a:ln w="9525" cap="flat" cmpd="sng" algn="ctr">
              <a:solidFill>
                <a:schemeClr val="tx1">
                  <a:lumMod val="15000"/>
                  <a:lumOff val="85000"/>
                </a:schemeClr>
              </a:solidFill>
              <a:round/>
            </a:ln>
            <a:effectLst/>
          </c:spPr>
        </c:majorGridlines>
        <c:numFmt formatCode="[$£-8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05793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492B6">
        <a:alpha val="50323"/>
      </a:srgbClr>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xdr:col>
      <xdr:colOff>495300</xdr:colOff>
      <xdr:row>14</xdr:row>
      <xdr:rowOff>133350</xdr:rowOff>
    </xdr:from>
    <xdr:to>
      <xdr:col>11</xdr:col>
      <xdr:colOff>114300</xdr:colOff>
      <xdr:row>29</xdr:row>
      <xdr:rowOff>19050</xdr:rowOff>
    </xdr:to>
    <xdr:graphicFrame macro="">
      <xdr:nvGraphicFramePr>
        <xdr:cNvPr id="3" name="Chart 2">
          <a:extLst>
            <a:ext uri="{FF2B5EF4-FFF2-40B4-BE49-F238E27FC236}">
              <a16:creationId xmlns:a16="http://schemas.microsoft.com/office/drawing/2014/main" id="{AD0CC4B5-0A76-1522-49AA-A4B5D13624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177800</xdr:colOff>
      <xdr:row>14</xdr:row>
      <xdr:rowOff>114300</xdr:rowOff>
    </xdr:from>
    <xdr:to>
      <xdr:col>15</xdr:col>
      <xdr:colOff>393700</xdr:colOff>
      <xdr:row>31</xdr:row>
      <xdr:rowOff>25400</xdr:rowOff>
    </xdr:to>
    <xdr:graphicFrame macro="">
      <xdr:nvGraphicFramePr>
        <xdr:cNvPr id="3" name="Chart 2">
          <a:extLst>
            <a:ext uri="{FF2B5EF4-FFF2-40B4-BE49-F238E27FC236}">
              <a16:creationId xmlns:a16="http://schemas.microsoft.com/office/drawing/2014/main" id="{8DCDAC76-A50F-BEBF-8D59-02228556A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266700</xdr:colOff>
      <xdr:row>7</xdr:row>
      <xdr:rowOff>25400</xdr:rowOff>
    </xdr:from>
    <xdr:to>
      <xdr:col>15</xdr:col>
      <xdr:colOff>444500</xdr:colOff>
      <xdr:row>14</xdr:row>
      <xdr:rowOff>12700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FB656DCE-4A4E-4E3A-8D21-FE1043040A56}"/>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731000" y="1358900"/>
              <a:ext cx="5956300" cy="1320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7</xdr:col>
      <xdr:colOff>165100</xdr:colOff>
      <xdr:row>0</xdr:row>
      <xdr:rowOff>139701</xdr:rowOff>
    </xdr:from>
    <xdr:to>
      <xdr:col>9</xdr:col>
      <xdr:colOff>342900</xdr:colOff>
      <xdr:row>8</xdr:row>
      <xdr:rowOff>63501</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33BC9238-EF8A-3D11-C8C6-4F79A32E360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5803900" y="139701"/>
              <a:ext cx="1828800"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177800</xdr:colOff>
      <xdr:row>1</xdr:row>
      <xdr:rowOff>76201</xdr:rowOff>
    </xdr:from>
    <xdr:to>
      <xdr:col>12</xdr:col>
      <xdr:colOff>355600</xdr:colOff>
      <xdr:row>7</xdr:row>
      <xdr:rowOff>101601</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1F781253-2927-664D-882F-6D2D02181EB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8293100" y="266701"/>
              <a:ext cx="1828800" cy="1168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622300</xdr:colOff>
      <xdr:row>1</xdr:row>
      <xdr:rowOff>101601</xdr:rowOff>
    </xdr:from>
    <xdr:to>
      <xdr:col>14</xdr:col>
      <xdr:colOff>800100</xdr:colOff>
      <xdr:row>6</xdr:row>
      <xdr:rowOff>152401</xdr:rowOff>
    </xdr:to>
    <mc:AlternateContent xmlns:mc="http://schemas.openxmlformats.org/markup-compatibility/2006">
      <mc:Choice xmlns:a14="http://schemas.microsoft.com/office/drawing/2010/main" Requires="a14">
        <xdr:graphicFrame macro="">
          <xdr:nvGraphicFramePr>
            <xdr:cNvPr id="7" name="Royalty  Card">
              <a:extLst>
                <a:ext uri="{FF2B5EF4-FFF2-40B4-BE49-F238E27FC236}">
                  <a16:creationId xmlns:a16="http://schemas.microsoft.com/office/drawing/2014/main" id="{C0241697-98B0-7EB4-AB76-18C68B39CA1C}"/>
                </a:ext>
              </a:extLst>
            </xdr:cNvPr>
            <xdr:cNvGraphicFramePr/>
          </xdr:nvGraphicFramePr>
          <xdr:xfrm>
            <a:off x="0" y="0"/>
            <a:ext cx="0" cy="0"/>
          </xdr:xfrm>
          <a:graphic>
            <a:graphicData uri="http://schemas.microsoft.com/office/drawing/2010/slicer">
              <sle:slicer xmlns:sle="http://schemas.microsoft.com/office/drawing/2010/slicer" name="Royalty  Card"/>
            </a:graphicData>
          </a:graphic>
        </xdr:graphicFrame>
      </mc:Choice>
      <mc:Fallback>
        <xdr:sp macro="" textlink="">
          <xdr:nvSpPr>
            <xdr:cNvPr id="0" name=""/>
            <xdr:cNvSpPr>
              <a:spLocks noTextEdit="1"/>
            </xdr:cNvSpPr>
          </xdr:nvSpPr>
          <xdr:spPr>
            <a:xfrm>
              <a:off x="10388600" y="292101"/>
              <a:ext cx="1828800" cy="1003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177800</xdr:colOff>
      <xdr:row>1</xdr:row>
      <xdr:rowOff>50800</xdr:rowOff>
    </xdr:from>
    <xdr:to>
      <xdr:col>20</xdr:col>
      <xdr:colOff>584200</xdr:colOff>
      <xdr:row>4</xdr:row>
      <xdr:rowOff>0</xdr:rowOff>
    </xdr:to>
    <xdr:sp macro="" textlink="">
      <xdr:nvSpPr>
        <xdr:cNvPr id="2" name="Rounded Rectangle 1">
          <a:extLst>
            <a:ext uri="{FF2B5EF4-FFF2-40B4-BE49-F238E27FC236}">
              <a16:creationId xmlns:a16="http://schemas.microsoft.com/office/drawing/2014/main" id="{B533B500-B173-F3CE-A815-BDDB8238F582}"/>
            </a:ext>
          </a:extLst>
        </xdr:cNvPr>
        <xdr:cNvSpPr/>
      </xdr:nvSpPr>
      <xdr:spPr>
        <a:xfrm>
          <a:off x="317500" y="114300"/>
          <a:ext cx="16090900" cy="520700"/>
        </a:xfrm>
        <a:prstGeom prst="roundRect">
          <a:avLst/>
        </a:prstGeom>
        <a:solidFill>
          <a:srgbClr val="C492B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t>Total Sale Dashboard</a:t>
          </a:r>
        </a:p>
      </xdr:txBody>
    </xdr:sp>
    <xdr:clientData/>
  </xdr:twoCellAnchor>
  <xdr:twoCellAnchor>
    <xdr:from>
      <xdr:col>1</xdr:col>
      <xdr:colOff>203200</xdr:colOff>
      <xdr:row>11</xdr:row>
      <xdr:rowOff>126999</xdr:rowOff>
    </xdr:from>
    <xdr:to>
      <xdr:col>9</xdr:col>
      <xdr:colOff>63500</xdr:colOff>
      <xdr:row>31</xdr:row>
      <xdr:rowOff>76200</xdr:rowOff>
    </xdr:to>
    <xdr:graphicFrame macro="">
      <xdr:nvGraphicFramePr>
        <xdr:cNvPr id="3" name="Chart 2">
          <a:extLst>
            <a:ext uri="{FF2B5EF4-FFF2-40B4-BE49-F238E27FC236}">
              <a16:creationId xmlns:a16="http://schemas.microsoft.com/office/drawing/2014/main" id="{35FB3C48-B726-B242-8288-4AFD578A62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203200</xdr:colOff>
      <xdr:row>4</xdr:row>
      <xdr:rowOff>38099</xdr:rowOff>
    </xdr:from>
    <xdr:to>
      <xdr:col>9</xdr:col>
      <xdr:colOff>12700</xdr:colOff>
      <xdr:row>11</xdr:row>
      <xdr:rowOff>25399</xdr:rowOff>
    </xdr:to>
    <mc:AlternateContent xmlns:mc="http://schemas.openxmlformats.org/markup-compatibility/2006">
      <mc:Choice xmlns:tsle="http://schemas.microsoft.com/office/drawing/2012/timeslicer" Requires="tsle">
        <xdr:graphicFrame macro="">
          <xdr:nvGraphicFramePr>
            <xdr:cNvPr id="4" name="Order Date 2">
              <a:extLst>
                <a:ext uri="{FF2B5EF4-FFF2-40B4-BE49-F238E27FC236}">
                  <a16:creationId xmlns:a16="http://schemas.microsoft.com/office/drawing/2014/main" id="{4A11F0E0-ADE0-3A4C-A192-3561992A0FB7}"/>
                </a:ext>
              </a:extLst>
            </xdr:cNvPr>
            <xdr:cNvGraphicFramePr/>
          </xdr:nvGraphicFramePr>
          <xdr:xfrm>
            <a:off x="0" y="0"/>
            <a:ext cx="0" cy="0"/>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342900" y="673099"/>
              <a:ext cx="6413500" cy="1320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215900</xdr:colOff>
      <xdr:row>4</xdr:row>
      <xdr:rowOff>12700</xdr:rowOff>
    </xdr:from>
    <xdr:to>
      <xdr:col>18</xdr:col>
      <xdr:colOff>393700</xdr:colOff>
      <xdr:row>11</xdr:row>
      <xdr:rowOff>50800</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F3A19851-DCC2-0A42-9F82-C6F731CD140A}"/>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2738100" y="647700"/>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127000</xdr:colOff>
      <xdr:row>4</xdr:row>
      <xdr:rowOff>38100</xdr:rowOff>
    </xdr:from>
    <xdr:to>
      <xdr:col>16</xdr:col>
      <xdr:colOff>177800</xdr:colOff>
      <xdr:row>11</xdr:row>
      <xdr:rowOff>25400</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8C455298-4427-8A42-8F1D-9E39D2D450C9}"/>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6870700" y="673100"/>
              <a:ext cx="5829300" cy="1320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406400</xdr:colOff>
      <xdr:row>4</xdr:row>
      <xdr:rowOff>38100</xdr:rowOff>
    </xdr:from>
    <xdr:to>
      <xdr:col>20</xdr:col>
      <xdr:colOff>584200</xdr:colOff>
      <xdr:row>11</xdr:row>
      <xdr:rowOff>12700</xdr:rowOff>
    </xdr:to>
    <mc:AlternateContent xmlns:mc="http://schemas.openxmlformats.org/markup-compatibility/2006">
      <mc:Choice xmlns:a14="http://schemas.microsoft.com/office/drawing/2010/main" Requires="a14">
        <xdr:graphicFrame macro="">
          <xdr:nvGraphicFramePr>
            <xdr:cNvPr id="7" name="Royalty  Card 1">
              <a:extLst>
                <a:ext uri="{FF2B5EF4-FFF2-40B4-BE49-F238E27FC236}">
                  <a16:creationId xmlns:a16="http://schemas.microsoft.com/office/drawing/2014/main" id="{1C9E08B6-0851-744F-BEF7-33C2F473010A}"/>
                </a:ext>
              </a:extLst>
            </xdr:cNvPr>
            <xdr:cNvGraphicFramePr/>
          </xdr:nvGraphicFramePr>
          <xdr:xfrm>
            <a:off x="0" y="0"/>
            <a:ext cx="0" cy="0"/>
          </xdr:xfrm>
          <a:graphic>
            <a:graphicData uri="http://schemas.microsoft.com/office/drawing/2010/slicer">
              <sle:slicer xmlns:sle="http://schemas.microsoft.com/office/drawing/2010/slicer" name="Royalty  Card 1"/>
            </a:graphicData>
          </a:graphic>
        </xdr:graphicFrame>
      </mc:Choice>
      <mc:Fallback>
        <xdr:sp macro="" textlink="">
          <xdr:nvSpPr>
            <xdr:cNvPr id="0" name=""/>
            <xdr:cNvSpPr>
              <a:spLocks noTextEdit="1"/>
            </xdr:cNvSpPr>
          </xdr:nvSpPr>
          <xdr:spPr>
            <a:xfrm>
              <a:off x="14579600" y="673100"/>
              <a:ext cx="1828800" cy="1308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165100</xdr:colOff>
      <xdr:row>11</xdr:row>
      <xdr:rowOff>127000</xdr:rowOff>
    </xdr:from>
    <xdr:to>
      <xdr:col>15</xdr:col>
      <xdr:colOff>88900</xdr:colOff>
      <xdr:row>31</xdr:row>
      <xdr:rowOff>76200</xdr:rowOff>
    </xdr:to>
    <xdr:graphicFrame macro="">
      <xdr:nvGraphicFramePr>
        <xdr:cNvPr id="8" name="Chart 7">
          <a:extLst>
            <a:ext uri="{FF2B5EF4-FFF2-40B4-BE49-F238E27FC236}">
              <a16:creationId xmlns:a16="http://schemas.microsoft.com/office/drawing/2014/main" id="{592DA22F-61A3-5B41-94B8-57E8D9F0B5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228600</xdr:colOff>
      <xdr:row>11</xdr:row>
      <xdr:rowOff>76200</xdr:rowOff>
    </xdr:from>
    <xdr:to>
      <xdr:col>20</xdr:col>
      <xdr:colOff>673100</xdr:colOff>
      <xdr:row>31</xdr:row>
      <xdr:rowOff>101600</xdr:rowOff>
    </xdr:to>
    <xdr:graphicFrame macro="">
      <xdr:nvGraphicFramePr>
        <xdr:cNvPr id="9" name="Chart 8">
          <a:extLst>
            <a:ext uri="{FF2B5EF4-FFF2-40B4-BE49-F238E27FC236}">
              <a16:creationId xmlns:a16="http://schemas.microsoft.com/office/drawing/2014/main" id="{53884E48-6879-A145-B61A-72DCD65A37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577850</xdr:colOff>
      <xdr:row>11</xdr:row>
      <xdr:rowOff>139700</xdr:rowOff>
    </xdr:from>
    <xdr:to>
      <xdr:col>10</xdr:col>
      <xdr:colOff>196850</xdr:colOff>
      <xdr:row>26</xdr:row>
      <xdr:rowOff>25400</xdr:rowOff>
    </xdr:to>
    <xdr:graphicFrame macro="">
      <xdr:nvGraphicFramePr>
        <xdr:cNvPr id="2" name="Chart 1">
          <a:extLst>
            <a:ext uri="{FF2B5EF4-FFF2-40B4-BE49-F238E27FC236}">
              <a16:creationId xmlns:a16="http://schemas.microsoft.com/office/drawing/2014/main" id="{7D3F4EFB-1392-93C6-24B0-3E4361D16C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88.627030902775" createdVersion="8" refreshedVersion="8" minRefreshableVersion="3" recordCount="1000" xr:uid="{F1BF3B10-5836-AF4A-B72B-8B9FDD118826}">
  <cacheSource type="worksheet">
    <worksheetSource name="Table1"/>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2019/1/2"/>
          <s v="Jan"/>
          <s v="Feb"/>
          <s v="Mar"/>
          <s v="Apr"/>
          <s v="May"/>
          <s v="Jun"/>
          <s v="Jul"/>
          <s v="Aug"/>
          <s v="Sep"/>
          <s v="Oct"/>
          <s v="Nov"/>
          <s v="Dec"/>
          <s v="&gt;2022/8/20"/>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Excelsa"/>
        <s v="Arabica"/>
        <s v="Robusta"/>
        <s v="Liberica"/>
      </sharedItems>
    </cacheField>
    <cacheField name="Roast Type Name" numFmtId="0">
      <sharedItems count="3">
        <s v="Medium"/>
        <s v="Light"/>
        <s v="Dark"/>
      </sharedItems>
    </cacheField>
    <cacheField name="Royalty  Card" numFmtId="0">
      <sharedItems count="2">
        <s v="Yes"/>
        <s v="No"/>
      </sharedItems>
    </cacheField>
    <cacheField name="Years" numFmtId="0" databaseField="0">
      <fieldGroup base="1">
        <rangePr groupBy="years" startDate="2019-01-02T00:00:00" endDate="2022-08-20T00:00:00"/>
        <groupItems count="6">
          <s v="&lt;2019/1/2"/>
          <s v="2019"/>
          <s v="2020"/>
          <s v="2021"/>
          <s v="2022"/>
          <s v="&gt;2022/8/20"/>
        </groupItems>
      </fieldGroup>
    </cacheField>
  </cacheFields>
  <extLst>
    <ext xmlns:x14="http://schemas.microsoft.com/office/spreadsheetml/2009/9/main" uri="{725AE2AE-9491-48be-B2B4-4EB974FC3084}">
      <x14:pivotCacheDefinition pivotCacheId="19303479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0"/>
    <x v="0"/>
    <x v="0"/>
  </r>
  <r>
    <s v="FAA-43335-268"/>
    <x v="1"/>
    <s v="21125-22134-PX"/>
    <s v="A-L-1"/>
    <n v="1"/>
    <x v="1"/>
    <s v="jredholes2@tmall.com"/>
    <x v="0"/>
    <s v="Ara"/>
    <s v="L"/>
    <x v="0"/>
    <n v="12.95"/>
    <n v="12.95"/>
    <x v="1"/>
    <x v="1"/>
    <x v="0"/>
  </r>
  <r>
    <s v="KAC-83089-793"/>
    <x v="2"/>
    <s v="23806-46781-OU"/>
    <s v="E-M-1"/>
    <n v="2"/>
    <x v="2"/>
    <s v=""/>
    <x v="1"/>
    <s v="Exc"/>
    <s v="M"/>
    <x v="0"/>
    <n v="13.75"/>
    <n v="27.5"/>
    <x v="0"/>
    <x v="0"/>
    <x v="1"/>
  </r>
  <r>
    <s v="KAC-83089-793"/>
    <x v="2"/>
    <s v="23806-46781-OU"/>
    <s v="R-L-2.5"/>
    <n v="2"/>
    <x v="2"/>
    <s v=""/>
    <x v="1"/>
    <s v="Rob"/>
    <s v="L"/>
    <x v="2"/>
    <n v="27.484999999999996"/>
    <n v="54.969999999999992"/>
    <x v="2"/>
    <x v="1"/>
    <x v="1"/>
  </r>
  <r>
    <s v="CVP-18956-553"/>
    <x v="3"/>
    <s v="86561-91660-RB"/>
    <s v="L-D-1"/>
    <n v="3"/>
    <x v="3"/>
    <s v=""/>
    <x v="0"/>
    <s v="Lib"/>
    <s v="D"/>
    <x v="0"/>
    <n v="12.95"/>
    <n v="38.849999999999994"/>
    <x v="3"/>
    <x v="2"/>
    <x v="1"/>
  </r>
  <r>
    <s v="IPP-31994-879"/>
    <x v="4"/>
    <s v="65223-29612-CB"/>
    <s v="E-D-0.5"/>
    <n v="3"/>
    <x v="4"/>
    <s v="slobe6@nifty.com"/>
    <x v="0"/>
    <s v="Exc"/>
    <s v="D"/>
    <x v="1"/>
    <n v="7.29"/>
    <n v="21.87"/>
    <x v="0"/>
    <x v="2"/>
    <x v="0"/>
  </r>
  <r>
    <s v="SNZ-65340-705"/>
    <x v="5"/>
    <s v="21134-81676-FR"/>
    <s v="L-L-0.2"/>
    <n v="1"/>
    <x v="5"/>
    <s v=""/>
    <x v="1"/>
    <s v="Lib"/>
    <s v="L"/>
    <x v="3"/>
    <n v="4.7549999999999999"/>
    <n v="4.7549999999999999"/>
    <x v="3"/>
    <x v="1"/>
    <x v="0"/>
  </r>
  <r>
    <s v="EZT-46571-659"/>
    <x v="6"/>
    <s v="03396-68805-ZC"/>
    <s v="R-M-0.5"/>
    <n v="3"/>
    <x v="6"/>
    <s v="gpetracci8@livejournal.com"/>
    <x v="0"/>
    <s v="Rob"/>
    <s v="M"/>
    <x v="1"/>
    <n v="5.97"/>
    <n v="17.91"/>
    <x v="2"/>
    <x v="0"/>
    <x v="1"/>
  </r>
  <r>
    <s v="NWQ-70061-912"/>
    <x v="0"/>
    <s v="61021-27840-ZN"/>
    <s v="R-M-0.5"/>
    <n v="1"/>
    <x v="7"/>
    <s v="rraven9@ed.gov"/>
    <x v="0"/>
    <s v="Rob"/>
    <s v="M"/>
    <x v="1"/>
    <n v="5.97"/>
    <n v="5.97"/>
    <x v="2"/>
    <x v="0"/>
    <x v="1"/>
  </r>
  <r>
    <s v="BKK-47233-845"/>
    <x v="7"/>
    <s v="76239-90137-UQ"/>
    <s v="A-D-1"/>
    <n v="4"/>
    <x v="8"/>
    <s v="fferbera@businesswire.com"/>
    <x v="0"/>
    <s v="Ara"/>
    <s v="D"/>
    <x v="0"/>
    <n v="9.9499999999999993"/>
    <n v="39.799999999999997"/>
    <x v="1"/>
    <x v="2"/>
    <x v="1"/>
  </r>
  <r>
    <s v="VQR-01002-970"/>
    <x v="8"/>
    <s v="49315-21985-BB"/>
    <s v="E-L-2.5"/>
    <n v="5"/>
    <x v="9"/>
    <s v="dphizackerlyb@utexas.edu"/>
    <x v="0"/>
    <s v="Exc"/>
    <s v="L"/>
    <x v="2"/>
    <n v="34.154999999999994"/>
    <n v="170.77499999999998"/>
    <x v="0"/>
    <x v="1"/>
    <x v="0"/>
  </r>
  <r>
    <s v="SZW-48378-399"/>
    <x v="9"/>
    <s v="34136-36674-OM"/>
    <s v="R-M-1"/>
    <n v="5"/>
    <x v="10"/>
    <s v="rscholarc@nyu.edu"/>
    <x v="0"/>
    <s v="Rob"/>
    <s v="M"/>
    <x v="0"/>
    <n v="9.9499999999999993"/>
    <n v="49.75"/>
    <x v="2"/>
    <x v="0"/>
    <x v="1"/>
  </r>
  <r>
    <s v="ITA-87418-783"/>
    <x v="10"/>
    <s v="39396-12890-PE"/>
    <s v="R-D-2.5"/>
    <n v="2"/>
    <x v="11"/>
    <s v="tvanyutind@wix.com"/>
    <x v="0"/>
    <s v="Rob"/>
    <s v="D"/>
    <x v="2"/>
    <n v="20.584999999999997"/>
    <n v="41.169999999999995"/>
    <x v="2"/>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2"/>
    <x v="0"/>
    <x v="1"/>
  </r>
  <r>
    <s v="VAU-44387-624"/>
    <x v="13"/>
    <s v="99643-51048-IQ"/>
    <s v="A-M-0.2"/>
    <n v="6"/>
    <x v="14"/>
    <s v="malabasterg@hexun.com"/>
    <x v="0"/>
    <s v="Ara"/>
    <s v="M"/>
    <x v="3"/>
    <n v="3.375"/>
    <n v="20.25"/>
    <x v="1"/>
    <x v="0"/>
    <x v="1"/>
  </r>
  <r>
    <s v="RDW-33155-159"/>
    <x v="14"/>
    <s v="62173-15287-CU"/>
    <s v="A-L-1"/>
    <n v="6"/>
    <x v="15"/>
    <s v="rbroxuph@jimdo.com"/>
    <x v="0"/>
    <s v="Ara"/>
    <s v="L"/>
    <x v="0"/>
    <n v="12.95"/>
    <n v="77.699999999999989"/>
    <x v="1"/>
    <x v="1"/>
    <x v="1"/>
  </r>
  <r>
    <s v="TDZ-59011-211"/>
    <x v="15"/>
    <s v="57611-05522-ST"/>
    <s v="R-D-2.5"/>
    <n v="4"/>
    <x v="16"/>
    <s v="predfordi@ow.ly"/>
    <x v="1"/>
    <s v="Rob"/>
    <s v="D"/>
    <x v="2"/>
    <n v="20.584999999999997"/>
    <n v="82.339999999999989"/>
    <x v="2"/>
    <x v="2"/>
    <x v="0"/>
  </r>
  <r>
    <s v="IDU-25793-399"/>
    <x v="16"/>
    <s v="76664-37050-DT"/>
    <s v="A-M-0.2"/>
    <n v="5"/>
    <x v="17"/>
    <s v="acorradinoj@harvard.edu"/>
    <x v="0"/>
    <s v="Ara"/>
    <s v="M"/>
    <x v="3"/>
    <n v="3.375"/>
    <n v="16.875"/>
    <x v="1"/>
    <x v="0"/>
    <x v="0"/>
  </r>
  <r>
    <s v="IDU-25793-399"/>
    <x v="16"/>
    <s v="76664-37050-DT"/>
    <s v="E-D-0.2"/>
    <n v="4"/>
    <x v="17"/>
    <s v="acorradinoj@harvard.edu"/>
    <x v="0"/>
    <s v="Exc"/>
    <s v="D"/>
    <x v="3"/>
    <n v="3.645"/>
    <n v="14.58"/>
    <x v="0"/>
    <x v="2"/>
    <x v="0"/>
  </r>
  <r>
    <s v="NUO-20013-488"/>
    <x v="16"/>
    <s v="03090-88267-BQ"/>
    <s v="A-D-0.2"/>
    <n v="6"/>
    <x v="18"/>
    <s v="adavidowskyl@netvibes.com"/>
    <x v="0"/>
    <s v="Ara"/>
    <s v="D"/>
    <x v="3"/>
    <n v="2.9849999999999999"/>
    <n v="17.91"/>
    <x v="1"/>
    <x v="2"/>
    <x v="1"/>
  </r>
  <r>
    <s v="UQU-65630-479"/>
    <x v="17"/>
    <s v="37651-47492-NC"/>
    <s v="R-M-2.5"/>
    <n v="4"/>
    <x v="19"/>
    <s v="aantukm@kickstarter.com"/>
    <x v="0"/>
    <s v="Rob"/>
    <s v="M"/>
    <x v="2"/>
    <n v="22.884999999999998"/>
    <n v="91.539999999999992"/>
    <x v="2"/>
    <x v="0"/>
    <x v="0"/>
  </r>
  <r>
    <s v="FEO-11834-332"/>
    <x v="18"/>
    <s v="95399-57205-HI"/>
    <s v="A-D-0.2"/>
    <n v="4"/>
    <x v="20"/>
    <s v="ikleinertn@timesonline.co.uk"/>
    <x v="0"/>
    <s v="Ara"/>
    <s v="D"/>
    <x v="3"/>
    <n v="2.9849999999999999"/>
    <n v="11.94"/>
    <x v="1"/>
    <x v="2"/>
    <x v="0"/>
  </r>
  <r>
    <s v="TKY-71558-096"/>
    <x v="19"/>
    <s v="24010-66714-HW"/>
    <s v="A-M-1"/>
    <n v="1"/>
    <x v="21"/>
    <s v="cblofeldo@amazon.co.uk"/>
    <x v="0"/>
    <s v="Ara"/>
    <s v="M"/>
    <x v="0"/>
    <n v="11.25"/>
    <n v="11.25"/>
    <x v="1"/>
    <x v="0"/>
    <x v="1"/>
  </r>
  <r>
    <s v="OXY-65322-253"/>
    <x v="20"/>
    <s v="07591-92789-UA"/>
    <s v="E-M-0.2"/>
    <n v="3"/>
    <x v="22"/>
    <s v=""/>
    <x v="0"/>
    <s v="Exc"/>
    <s v="M"/>
    <x v="3"/>
    <n v="4.125"/>
    <n v="12.375"/>
    <x v="0"/>
    <x v="0"/>
    <x v="0"/>
  </r>
  <r>
    <s v="EVP-43500-491"/>
    <x v="21"/>
    <s v="49231-44455-IC"/>
    <s v="A-M-0.5"/>
    <n v="4"/>
    <x v="23"/>
    <s v="sshalesq@umich.edu"/>
    <x v="0"/>
    <s v="Ara"/>
    <s v="M"/>
    <x v="1"/>
    <n v="6.75"/>
    <n v="27"/>
    <x v="1"/>
    <x v="0"/>
    <x v="0"/>
  </r>
  <r>
    <s v="WAG-26945-689"/>
    <x v="22"/>
    <s v="50124-88608-EO"/>
    <s v="A-M-0.2"/>
    <n v="5"/>
    <x v="24"/>
    <s v="vdanneilr@mtv.com"/>
    <x v="1"/>
    <s v="Ara"/>
    <s v="M"/>
    <x v="3"/>
    <n v="3.375"/>
    <n v="16.875"/>
    <x v="1"/>
    <x v="0"/>
    <x v="1"/>
  </r>
  <r>
    <s v="CHE-78995-767"/>
    <x v="23"/>
    <s v="00888-74814-UZ"/>
    <s v="A-D-0.5"/>
    <n v="3"/>
    <x v="25"/>
    <s v="tnewburys@usda.gov"/>
    <x v="1"/>
    <s v="Ara"/>
    <s v="D"/>
    <x v="1"/>
    <n v="5.97"/>
    <n v="17.91"/>
    <x v="1"/>
    <x v="2"/>
    <x v="1"/>
  </r>
  <r>
    <s v="RYZ-14633-602"/>
    <x v="21"/>
    <s v="14158-30713-OB"/>
    <s v="A-D-1"/>
    <n v="4"/>
    <x v="26"/>
    <s v="mcalcuttt@baidu.com"/>
    <x v="1"/>
    <s v="Ara"/>
    <s v="D"/>
    <x v="0"/>
    <n v="9.9499999999999993"/>
    <n v="39.799999999999997"/>
    <x v="1"/>
    <x v="2"/>
    <x v="0"/>
  </r>
  <r>
    <s v="WOQ-36015-429"/>
    <x v="24"/>
    <s v="51427-89175-QJ"/>
    <s v="L-M-0.2"/>
    <n v="5"/>
    <x v="27"/>
    <s v=""/>
    <x v="0"/>
    <s v="Lib"/>
    <s v="M"/>
    <x v="3"/>
    <n v="4.3650000000000002"/>
    <n v="21.825000000000003"/>
    <x v="3"/>
    <x v="0"/>
    <x v="1"/>
  </r>
  <r>
    <s v="WOQ-36015-429"/>
    <x v="24"/>
    <s v="51427-89175-QJ"/>
    <s v="A-D-0.5"/>
    <n v="6"/>
    <x v="27"/>
    <s v=""/>
    <x v="0"/>
    <s v="Ara"/>
    <s v="D"/>
    <x v="1"/>
    <n v="5.97"/>
    <n v="35.82"/>
    <x v="1"/>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1"/>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2"/>
    <x v="0"/>
    <x v="1"/>
  </r>
  <r>
    <s v="OFX-99147-470"/>
    <x v="31"/>
    <s v="49860-68865-AB"/>
    <s v="R-M-1"/>
    <n v="6"/>
    <x v="34"/>
    <s v=""/>
    <x v="0"/>
    <s v="Rob"/>
    <s v="M"/>
    <x v="0"/>
    <n v="9.9499999999999993"/>
    <n v="59.699999999999996"/>
    <x v="2"/>
    <x v="0"/>
    <x v="0"/>
  </r>
  <r>
    <s v="LUO-37559-016"/>
    <x v="32"/>
    <s v="21240-83132-SP"/>
    <s v="L-M-1"/>
    <n v="3"/>
    <x v="35"/>
    <s v=""/>
    <x v="0"/>
    <s v="Lib"/>
    <s v="M"/>
    <x v="0"/>
    <n v="14.55"/>
    <n v="43.650000000000006"/>
    <x v="3"/>
    <x v="0"/>
    <x v="1"/>
  </r>
  <r>
    <s v="XWC-20610-167"/>
    <x v="33"/>
    <s v="08350-81623-TF"/>
    <s v="E-D-0.2"/>
    <n v="2"/>
    <x v="36"/>
    <s v="lyeoland15@pbs.org"/>
    <x v="0"/>
    <s v="Exc"/>
    <s v="D"/>
    <x v="3"/>
    <n v="3.645"/>
    <n v="7.29"/>
    <x v="0"/>
    <x v="2"/>
    <x v="0"/>
  </r>
  <r>
    <s v="GPU-79113-136"/>
    <x v="34"/>
    <s v="73284-01385-SJ"/>
    <s v="R-D-0.2"/>
    <n v="3"/>
    <x v="37"/>
    <s v="atolworthy16@toplist.cz"/>
    <x v="0"/>
    <s v="Rob"/>
    <s v="D"/>
    <x v="3"/>
    <n v="2.6849999999999996"/>
    <n v="8.0549999999999997"/>
    <x v="2"/>
    <x v="2"/>
    <x v="0"/>
  </r>
  <r>
    <s v="ULR-52653-960"/>
    <x v="35"/>
    <s v="04152-34436-IE"/>
    <s v="L-L-2.5"/>
    <n v="2"/>
    <x v="38"/>
    <s v=""/>
    <x v="0"/>
    <s v="Lib"/>
    <s v="L"/>
    <x v="2"/>
    <n v="36.454999999999998"/>
    <n v="72.91"/>
    <x v="3"/>
    <x v="1"/>
    <x v="1"/>
  </r>
  <r>
    <s v="HPI-42308-142"/>
    <x v="36"/>
    <s v="06631-86965-XP"/>
    <s v="E-M-0.5"/>
    <n v="2"/>
    <x v="39"/>
    <s v="obaudassi18@seesaa.net"/>
    <x v="0"/>
    <s v="Exc"/>
    <s v="M"/>
    <x v="1"/>
    <n v="8.25"/>
    <n v="16.5"/>
    <x v="0"/>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0"/>
    <x v="0"/>
    <x v="0"/>
  </r>
  <r>
    <s v="VMW-26889-781"/>
    <x v="39"/>
    <s v="36078-91009-WU"/>
    <s v="A-L-0.2"/>
    <n v="2"/>
    <x v="42"/>
    <s v="acurley1b@hao123.com"/>
    <x v="0"/>
    <s v="Ara"/>
    <s v="L"/>
    <x v="3"/>
    <n v="3.8849999999999998"/>
    <n v="7.77"/>
    <x v="1"/>
    <x v="1"/>
    <x v="0"/>
  </r>
  <r>
    <s v="DBU-81099-586"/>
    <x v="40"/>
    <s v="15770-27099-GX"/>
    <s v="A-D-2.5"/>
    <n v="4"/>
    <x v="43"/>
    <s v="rmcgilvary1c@tamu.edu"/>
    <x v="0"/>
    <s v="Ara"/>
    <s v="D"/>
    <x v="2"/>
    <n v="22.884999999999998"/>
    <n v="91.539999999999992"/>
    <x v="1"/>
    <x v="2"/>
    <x v="1"/>
  </r>
  <r>
    <s v="PQA-54820-810"/>
    <x v="41"/>
    <s v="91460-04823-BX"/>
    <s v="A-L-1"/>
    <n v="3"/>
    <x v="44"/>
    <s v="ipikett1d@xinhuanet.com"/>
    <x v="0"/>
    <s v="Ara"/>
    <s v="L"/>
    <x v="0"/>
    <n v="12.95"/>
    <n v="38.849999999999994"/>
    <x v="1"/>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2"/>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0"/>
    <x v="2"/>
    <x v="0"/>
  </r>
  <r>
    <s v="EEG-74197-843"/>
    <x v="48"/>
    <s v="25729-68859-UA"/>
    <s v="E-L-1"/>
    <n v="4"/>
    <x v="51"/>
    <s v="rrelton1l@stanford.edu"/>
    <x v="0"/>
    <s v="Exc"/>
    <s v="L"/>
    <x v="0"/>
    <n v="14.85"/>
    <n v="59.4"/>
    <x v="0"/>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1"/>
    <x v="2"/>
    <x v="1"/>
  </r>
  <r>
    <s v="ZYQ-15797-695"/>
    <x v="52"/>
    <s v="79436-73011-MM"/>
    <s v="R-D-0.5"/>
    <n v="5"/>
    <x v="55"/>
    <s v=""/>
    <x v="2"/>
    <s v="Rob"/>
    <s v="D"/>
    <x v="1"/>
    <n v="5.3699999999999992"/>
    <n v="26.849999999999994"/>
    <x v="2"/>
    <x v="2"/>
    <x v="0"/>
  </r>
  <r>
    <s v="EEJ-16185-108"/>
    <x v="53"/>
    <s v="65552-60476-KY"/>
    <s v="L-L-0.2"/>
    <n v="5"/>
    <x v="56"/>
    <s v=""/>
    <x v="0"/>
    <s v="Lib"/>
    <s v="L"/>
    <x v="3"/>
    <n v="4.7549999999999999"/>
    <n v="23.774999999999999"/>
    <x v="3"/>
    <x v="1"/>
    <x v="0"/>
  </r>
  <r>
    <s v="RWR-77888-800"/>
    <x v="54"/>
    <s v="69904-02729-YS"/>
    <s v="A-M-0.5"/>
    <n v="1"/>
    <x v="57"/>
    <s v="adykes1r@eventbrite.com"/>
    <x v="0"/>
    <s v="Ara"/>
    <s v="M"/>
    <x v="1"/>
    <n v="6.75"/>
    <n v="6.75"/>
    <x v="1"/>
    <x v="0"/>
    <x v="1"/>
  </r>
  <r>
    <s v="LHN-75209-742"/>
    <x v="55"/>
    <s v="01433-04270-AX"/>
    <s v="R-M-0.5"/>
    <n v="6"/>
    <x v="58"/>
    <s v=""/>
    <x v="0"/>
    <s v="Rob"/>
    <s v="M"/>
    <x v="1"/>
    <n v="5.97"/>
    <n v="35.82"/>
    <x v="2"/>
    <x v="0"/>
    <x v="0"/>
  </r>
  <r>
    <s v="TIR-71396-998"/>
    <x v="56"/>
    <s v="14204-14186-LA"/>
    <s v="R-D-2.5"/>
    <n v="4"/>
    <x v="59"/>
    <s v="acockrem1t@engadget.com"/>
    <x v="0"/>
    <s v="Rob"/>
    <s v="D"/>
    <x v="2"/>
    <n v="20.584999999999997"/>
    <n v="82.339999999999989"/>
    <x v="2"/>
    <x v="2"/>
    <x v="0"/>
  </r>
  <r>
    <s v="RXF-37618-213"/>
    <x v="57"/>
    <s v="32948-34398-HC"/>
    <s v="R-L-0.5"/>
    <n v="1"/>
    <x v="60"/>
    <s v="bumpleby1u@soundcloud.com"/>
    <x v="0"/>
    <s v="Rob"/>
    <s v="L"/>
    <x v="1"/>
    <n v="7.169999999999999"/>
    <n v="7.169999999999999"/>
    <x v="2"/>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2"/>
    <x v="0"/>
    <x v="1"/>
  </r>
  <r>
    <s v="JHW-74554-805"/>
    <x v="60"/>
    <s v="14103-58987-ZU"/>
    <s v="R-M-1"/>
    <n v="6"/>
    <x v="63"/>
    <s v="grizzello1x@symantec.com"/>
    <x v="2"/>
    <s v="Rob"/>
    <s v="M"/>
    <x v="0"/>
    <n v="9.9499999999999993"/>
    <n v="59.699999999999996"/>
    <x v="2"/>
    <x v="0"/>
    <x v="0"/>
  </r>
  <r>
    <s v="KYS-27063-603"/>
    <x v="61"/>
    <s v="69958-32065-SW"/>
    <s v="E-L-2.5"/>
    <n v="4"/>
    <x v="64"/>
    <s v="slist1y@mapquest.com"/>
    <x v="0"/>
    <s v="Exc"/>
    <s v="L"/>
    <x v="2"/>
    <n v="34.154999999999994"/>
    <n v="136.61999999999998"/>
    <x v="0"/>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1"/>
    <x v="0"/>
    <x v="1"/>
  </r>
  <r>
    <s v="LEF-83057-763"/>
    <x v="64"/>
    <s v="15395-90855-VB"/>
    <s v="L-M-0.2"/>
    <n v="5"/>
    <x v="67"/>
    <s v=""/>
    <x v="0"/>
    <s v="Lib"/>
    <s v="M"/>
    <x v="3"/>
    <n v="4.3650000000000002"/>
    <n v="21.825000000000003"/>
    <x v="3"/>
    <x v="0"/>
    <x v="0"/>
  </r>
  <r>
    <s v="RPW-36123-215"/>
    <x v="65"/>
    <s v="80640-45811-LB"/>
    <s v="E-L-0.5"/>
    <n v="2"/>
    <x v="68"/>
    <s v="jrangall22@newsvine.com"/>
    <x v="0"/>
    <s v="Exc"/>
    <s v="L"/>
    <x v="1"/>
    <n v="8.91"/>
    <n v="17.82"/>
    <x v="0"/>
    <x v="1"/>
    <x v="0"/>
  </r>
  <r>
    <s v="WLL-59044-117"/>
    <x v="66"/>
    <s v="28476-04082-GR"/>
    <s v="R-D-1"/>
    <n v="6"/>
    <x v="69"/>
    <s v="kboorn23@ezinearticles.com"/>
    <x v="1"/>
    <s v="Rob"/>
    <s v="D"/>
    <x v="0"/>
    <n v="8.9499999999999993"/>
    <n v="53.699999999999996"/>
    <x v="2"/>
    <x v="2"/>
    <x v="0"/>
  </r>
  <r>
    <s v="AWT-22827-563"/>
    <x v="67"/>
    <s v="12018-75670-EU"/>
    <s v="R-L-0.2"/>
    <n v="1"/>
    <x v="70"/>
    <s v=""/>
    <x v="1"/>
    <s v="Rob"/>
    <s v="L"/>
    <x v="3"/>
    <n v="3.5849999999999995"/>
    <n v="3.5849999999999995"/>
    <x v="2"/>
    <x v="1"/>
    <x v="0"/>
  </r>
  <r>
    <s v="QLM-07145-668"/>
    <x v="68"/>
    <s v="86437-17399-FK"/>
    <s v="E-D-0.2"/>
    <n v="2"/>
    <x v="71"/>
    <s v="celgey25@webs.com"/>
    <x v="0"/>
    <s v="Exc"/>
    <s v="D"/>
    <x v="3"/>
    <n v="3.645"/>
    <n v="7.29"/>
    <x v="0"/>
    <x v="2"/>
    <x v="1"/>
  </r>
  <r>
    <s v="HVQ-64398-930"/>
    <x v="69"/>
    <s v="62979-53167-ML"/>
    <s v="A-M-0.5"/>
    <n v="6"/>
    <x v="72"/>
    <s v="lmizzi26@rakuten.co.jp"/>
    <x v="0"/>
    <s v="Ara"/>
    <s v="M"/>
    <x v="1"/>
    <n v="6.75"/>
    <n v="40.5"/>
    <x v="1"/>
    <x v="0"/>
    <x v="0"/>
  </r>
  <r>
    <s v="WRT-40778-247"/>
    <x v="70"/>
    <s v="54810-81899-HL"/>
    <s v="R-L-1"/>
    <n v="4"/>
    <x v="73"/>
    <s v="cgiacomazzo27@jigsy.com"/>
    <x v="0"/>
    <s v="Rob"/>
    <s v="L"/>
    <x v="0"/>
    <n v="11.95"/>
    <n v="47.8"/>
    <x v="2"/>
    <x v="1"/>
    <x v="1"/>
  </r>
  <r>
    <s v="SUB-13006-125"/>
    <x v="71"/>
    <s v="26103-41504-IB"/>
    <s v="A-L-0.5"/>
    <n v="5"/>
    <x v="74"/>
    <s v="aarnow28@arizona.edu"/>
    <x v="0"/>
    <s v="Ara"/>
    <s v="L"/>
    <x v="1"/>
    <n v="7.77"/>
    <n v="38.849999999999994"/>
    <x v="1"/>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2"/>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1"/>
    <x v="1"/>
    <x v="1"/>
  </r>
  <r>
    <s v="XXJ-47000-307"/>
    <x v="76"/>
    <s v="31582-23562-FM"/>
    <s v="A-D-0.2"/>
    <n v="4"/>
    <x v="79"/>
    <s v="jdufaire2d@fc2.com"/>
    <x v="0"/>
    <s v="Ara"/>
    <s v="D"/>
    <x v="3"/>
    <n v="2.9849999999999999"/>
    <n v="11.94"/>
    <x v="1"/>
    <x v="2"/>
    <x v="1"/>
  </r>
  <r>
    <s v="ZDK-82166-357"/>
    <x v="77"/>
    <s v="81431-12577-VD"/>
    <s v="A-M-1"/>
    <n v="3"/>
    <x v="80"/>
    <s v="bkeaveney2f@netlog.com"/>
    <x v="0"/>
    <s v="Ara"/>
    <s v="M"/>
    <x v="0"/>
    <n v="11.25"/>
    <n v="33.75"/>
    <x v="1"/>
    <x v="0"/>
    <x v="1"/>
  </r>
  <r>
    <s v="IHN-19982-362"/>
    <x v="78"/>
    <s v="68894-91205-MP"/>
    <s v="R-L-1"/>
    <n v="3"/>
    <x v="81"/>
    <s v="egrise2g@cargocollective.com"/>
    <x v="0"/>
    <s v="Rob"/>
    <s v="L"/>
    <x v="0"/>
    <n v="11.95"/>
    <n v="35.849999999999994"/>
    <x v="2"/>
    <x v="1"/>
    <x v="1"/>
  </r>
  <r>
    <s v="VMT-10030-889"/>
    <x v="79"/>
    <s v="87602-55754-VN"/>
    <s v="A-L-1"/>
    <n v="6"/>
    <x v="82"/>
    <s v="tgottelier2h@vistaprint.com"/>
    <x v="0"/>
    <s v="Ara"/>
    <s v="L"/>
    <x v="0"/>
    <n v="12.95"/>
    <n v="77.699999999999989"/>
    <x v="1"/>
    <x v="1"/>
    <x v="1"/>
  </r>
  <r>
    <s v="NHL-11063-100"/>
    <x v="80"/>
    <s v="39181-35745-WH"/>
    <s v="A-L-1"/>
    <n v="4"/>
    <x v="83"/>
    <s v=""/>
    <x v="1"/>
    <s v="Ara"/>
    <s v="L"/>
    <x v="0"/>
    <n v="12.95"/>
    <n v="51.8"/>
    <x v="1"/>
    <x v="1"/>
    <x v="0"/>
  </r>
  <r>
    <s v="ROV-87448-086"/>
    <x v="81"/>
    <s v="30381-64762-NG"/>
    <s v="A-M-2.5"/>
    <n v="4"/>
    <x v="84"/>
    <s v="agreenhead2j@dailymail.co.uk"/>
    <x v="0"/>
    <s v="Ara"/>
    <s v="M"/>
    <x v="2"/>
    <n v="25.874999999999996"/>
    <n v="103.49999999999999"/>
    <x v="1"/>
    <x v="0"/>
    <x v="1"/>
  </r>
  <r>
    <s v="DGY-35773-612"/>
    <x v="82"/>
    <s v="17503-27693-ZH"/>
    <s v="E-L-1"/>
    <n v="3"/>
    <x v="85"/>
    <s v=""/>
    <x v="0"/>
    <s v="Exc"/>
    <s v="L"/>
    <x v="0"/>
    <n v="14.85"/>
    <n v="44.55"/>
    <x v="0"/>
    <x v="1"/>
    <x v="0"/>
  </r>
  <r>
    <s v="YWH-50638-556"/>
    <x v="83"/>
    <s v="89442-35633-HJ"/>
    <s v="E-L-0.5"/>
    <n v="4"/>
    <x v="86"/>
    <s v="elangcaster2l@spotify.com"/>
    <x v="2"/>
    <s v="Exc"/>
    <s v="L"/>
    <x v="1"/>
    <n v="8.91"/>
    <n v="35.64"/>
    <x v="0"/>
    <x v="1"/>
    <x v="0"/>
  </r>
  <r>
    <s v="ISL-11200-600"/>
    <x v="84"/>
    <s v="13654-85265-IL"/>
    <s v="A-D-0.2"/>
    <n v="6"/>
    <x v="87"/>
    <s v=""/>
    <x v="1"/>
    <s v="Ara"/>
    <s v="D"/>
    <x v="3"/>
    <n v="2.9849999999999999"/>
    <n v="17.91"/>
    <x v="1"/>
    <x v="2"/>
    <x v="0"/>
  </r>
  <r>
    <s v="LBZ-75997-047"/>
    <x v="85"/>
    <s v="40946-22090-FP"/>
    <s v="A-M-2.5"/>
    <n v="6"/>
    <x v="88"/>
    <s v="nmagauran2n@51.la"/>
    <x v="0"/>
    <s v="Ara"/>
    <s v="M"/>
    <x v="2"/>
    <n v="25.874999999999996"/>
    <n v="155.24999999999997"/>
    <x v="1"/>
    <x v="0"/>
    <x v="1"/>
  </r>
  <r>
    <s v="EUH-08089-954"/>
    <x v="86"/>
    <s v="29050-93691-TS"/>
    <s v="A-D-0.2"/>
    <n v="2"/>
    <x v="89"/>
    <s v="vkirdsch2o@google.fr"/>
    <x v="0"/>
    <s v="Ara"/>
    <s v="D"/>
    <x v="3"/>
    <n v="2.9849999999999999"/>
    <n v="5.97"/>
    <x v="1"/>
    <x v="2"/>
    <x v="1"/>
  </r>
  <r>
    <s v="BLD-12227-251"/>
    <x v="87"/>
    <s v="64395-74865-WF"/>
    <s v="A-M-0.5"/>
    <n v="2"/>
    <x v="90"/>
    <s v="iwhapple2p@com.com"/>
    <x v="0"/>
    <s v="Ara"/>
    <s v="M"/>
    <x v="1"/>
    <n v="6.75"/>
    <n v="13.5"/>
    <x v="1"/>
    <x v="0"/>
    <x v="1"/>
  </r>
  <r>
    <s v="OPY-30711-853"/>
    <x v="25"/>
    <s v="81861-66046-SU"/>
    <s v="A-D-0.2"/>
    <n v="1"/>
    <x v="91"/>
    <s v=""/>
    <x v="1"/>
    <s v="Ara"/>
    <s v="D"/>
    <x v="3"/>
    <n v="2.9849999999999999"/>
    <n v="2.9849999999999999"/>
    <x v="1"/>
    <x v="2"/>
    <x v="1"/>
  </r>
  <r>
    <s v="DBC-44122-300"/>
    <x v="88"/>
    <s v="13366-78506-KP"/>
    <s v="L-M-0.2"/>
    <n v="3"/>
    <x v="92"/>
    <s v=""/>
    <x v="0"/>
    <s v="Lib"/>
    <s v="M"/>
    <x v="3"/>
    <n v="4.3650000000000002"/>
    <n v="13.095000000000001"/>
    <x v="3"/>
    <x v="0"/>
    <x v="0"/>
  </r>
  <r>
    <s v="FJQ-60035-234"/>
    <x v="89"/>
    <s v="08847-29858-HN"/>
    <s v="A-L-0.2"/>
    <n v="2"/>
    <x v="93"/>
    <s v=""/>
    <x v="0"/>
    <s v="Ara"/>
    <s v="L"/>
    <x v="3"/>
    <n v="3.8849999999999998"/>
    <n v="7.77"/>
    <x v="1"/>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2"/>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1"/>
    <x v="0"/>
    <x v="0"/>
  </r>
  <r>
    <s v="AJL-52941-018"/>
    <x v="95"/>
    <s v="55871-61935-MF"/>
    <s v="E-D-1"/>
    <n v="2"/>
    <x v="99"/>
    <s v="lconyers2y@twitter.com"/>
    <x v="0"/>
    <s v="Exc"/>
    <s v="D"/>
    <x v="0"/>
    <n v="12.15"/>
    <n v="24.3"/>
    <x v="0"/>
    <x v="2"/>
    <x v="1"/>
  </r>
  <r>
    <s v="XSZ-84273-421"/>
    <x v="96"/>
    <s v="15405-60469-TM"/>
    <s v="R-M-0.5"/>
    <n v="3"/>
    <x v="100"/>
    <s v="pwye2z@dagondesign.com"/>
    <x v="0"/>
    <s v="Rob"/>
    <s v="M"/>
    <x v="1"/>
    <n v="5.97"/>
    <n v="17.91"/>
    <x v="2"/>
    <x v="0"/>
    <x v="0"/>
  </r>
  <r>
    <s v="NUN-48214-216"/>
    <x v="97"/>
    <s v="06953-94794-FB"/>
    <s v="A-M-0.5"/>
    <n v="4"/>
    <x v="101"/>
    <s v=""/>
    <x v="0"/>
    <s v="Ara"/>
    <s v="M"/>
    <x v="1"/>
    <n v="6.75"/>
    <n v="27"/>
    <x v="1"/>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0"/>
    <x v="1"/>
    <x v="0"/>
  </r>
  <r>
    <s v="GPR-19973-483"/>
    <x v="100"/>
    <s v="92926-08470-YS"/>
    <s v="R-D-0.5"/>
    <n v="5"/>
    <x v="104"/>
    <s v="bfominov33@yale.edu"/>
    <x v="0"/>
    <s v="Rob"/>
    <s v="D"/>
    <x v="1"/>
    <n v="5.3699999999999992"/>
    <n v="26.849999999999994"/>
    <x v="2"/>
    <x v="2"/>
    <x v="1"/>
  </r>
  <r>
    <s v="XIY-43041-882"/>
    <x v="101"/>
    <s v="07250-63194-JO"/>
    <s v="A-M-1"/>
    <n v="1"/>
    <x v="105"/>
    <s v="scritchlow34@un.org"/>
    <x v="0"/>
    <s v="Ara"/>
    <s v="M"/>
    <x v="0"/>
    <n v="11.25"/>
    <n v="11.25"/>
    <x v="1"/>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2"/>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0"/>
    <x v="2"/>
    <x v="0"/>
  </r>
  <r>
    <s v="TKL-20738-660"/>
    <x v="107"/>
    <s v="47939-53158-LS"/>
    <s v="E-M-0.2"/>
    <n v="1"/>
    <x v="112"/>
    <s v="cswitsur3b@chronoengine.com"/>
    <x v="0"/>
    <s v="Exc"/>
    <s v="M"/>
    <x v="3"/>
    <n v="4.125"/>
    <n v="4.125"/>
    <x v="0"/>
    <x v="0"/>
    <x v="1"/>
  </r>
  <r>
    <s v="TKL-20738-660"/>
    <x v="107"/>
    <s v="47939-53158-LS"/>
    <s v="A-L-0.2"/>
    <n v="1"/>
    <x v="112"/>
    <s v="cswitsur3b@chronoengine.com"/>
    <x v="0"/>
    <s v="Ara"/>
    <s v="L"/>
    <x v="3"/>
    <n v="3.8849999999999998"/>
    <n v="3.8849999999999998"/>
    <x v="1"/>
    <x v="1"/>
    <x v="1"/>
  </r>
  <r>
    <s v="TKL-20738-660"/>
    <x v="107"/>
    <s v="47939-53158-LS"/>
    <s v="E-M-1"/>
    <n v="5"/>
    <x v="112"/>
    <s v="cswitsur3b@chronoengine.com"/>
    <x v="0"/>
    <s v="Exc"/>
    <s v="M"/>
    <x v="0"/>
    <n v="13.75"/>
    <n v="68.75"/>
    <x v="0"/>
    <x v="0"/>
    <x v="1"/>
  </r>
  <r>
    <s v="GOW-03198-575"/>
    <x v="108"/>
    <s v="61513-27752-FA"/>
    <s v="A-D-0.5"/>
    <n v="4"/>
    <x v="113"/>
    <s v="mludwell3e@blogger.com"/>
    <x v="0"/>
    <s v="Ara"/>
    <s v="D"/>
    <x v="1"/>
    <n v="5.97"/>
    <n v="23.88"/>
    <x v="1"/>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1"/>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1"/>
    <x v="0"/>
    <x v="1"/>
  </r>
  <r>
    <s v="CYV-13426-645"/>
    <x v="115"/>
    <s v="88593-59934-VU"/>
    <s v="E-D-1"/>
    <n v="1"/>
    <x v="120"/>
    <s v="edacca3l@google.pl"/>
    <x v="0"/>
    <s v="Exc"/>
    <s v="D"/>
    <x v="0"/>
    <n v="12.15"/>
    <n v="12.15"/>
    <x v="0"/>
    <x v="2"/>
    <x v="0"/>
  </r>
  <r>
    <s v="WRP-39846-614"/>
    <x v="49"/>
    <s v="47493-68564-YM"/>
    <s v="A-L-2.5"/>
    <n v="5"/>
    <x v="121"/>
    <s v=""/>
    <x v="1"/>
    <s v="Ara"/>
    <s v="L"/>
    <x v="2"/>
    <n v="29.784999999999997"/>
    <n v="148.92499999999998"/>
    <x v="1"/>
    <x v="1"/>
    <x v="0"/>
  </r>
  <r>
    <s v="VDZ-76673-968"/>
    <x v="116"/>
    <s v="82246-82543-DW"/>
    <s v="E-D-0.5"/>
    <n v="2"/>
    <x v="122"/>
    <s v="bhindsberg3n@blogs.com"/>
    <x v="0"/>
    <s v="Exc"/>
    <s v="D"/>
    <x v="1"/>
    <n v="7.29"/>
    <n v="14.58"/>
    <x v="0"/>
    <x v="2"/>
    <x v="0"/>
  </r>
  <r>
    <s v="VTV-03546-175"/>
    <x v="117"/>
    <s v="03384-62101-IY"/>
    <s v="A-L-2.5"/>
    <n v="5"/>
    <x v="123"/>
    <s v="orobins3o@salon.com"/>
    <x v="0"/>
    <s v="Ara"/>
    <s v="L"/>
    <x v="2"/>
    <n v="29.784999999999997"/>
    <n v="148.92499999999998"/>
    <x v="1"/>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0"/>
    <x v="0"/>
    <x v="0"/>
  </r>
  <r>
    <s v="ZFS-30776-804"/>
    <x v="120"/>
    <s v="58638-01029-CB"/>
    <s v="A-L-0.5"/>
    <n v="5"/>
    <x v="126"/>
    <s v="bmcamish2e@tripadvisor.com"/>
    <x v="0"/>
    <s v="Ara"/>
    <s v="L"/>
    <x v="1"/>
    <n v="7.77"/>
    <n v="38.849999999999994"/>
    <x v="1"/>
    <x v="1"/>
    <x v="0"/>
  </r>
  <r>
    <s v="QUU-91729-492"/>
    <x v="121"/>
    <s v="90312-11148-LA"/>
    <s v="A-D-0.2"/>
    <n v="4"/>
    <x v="127"/>
    <s v="lkeenleyside3s@topsy.com"/>
    <x v="0"/>
    <s v="Ara"/>
    <s v="D"/>
    <x v="3"/>
    <n v="2.9849999999999999"/>
    <n v="11.94"/>
    <x v="1"/>
    <x v="2"/>
    <x v="1"/>
  </r>
  <r>
    <s v="PVI-72795-960"/>
    <x v="122"/>
    <s v="68239-74809-TF"/>
    <s v="E-L-2.5"/>
    <n v="3"/>
    <x v="128"/>
    <s v=""/>
    <x v="1"/>
    <s v="Exc"/>
    <s v="L"/>
    <x v="2"/>
    <n v="34.154999999999994"/>
    <n v="102.46499999999997"/>
    <x v="0"/>
    <x v="1"/>
    <x v="1"/>
  </r>
  <r>
    <s v="PPP-78935-365"/>
    <x v="123"/>
    <s v="91074-60023-IP"/>
    <s v="E-D-1"/>
    <n v="4"/>
    <x v="129"/>
    <s v=""/>
    <x v="0"/>
    <s v="Exc"/>
    <s v="D"/>
    <x v="0"/>
    <n v="12.15"/>
    <n v="48.6"/>
    <x v="0"/>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1"/>
    <x v="1"/>
    <x v="0"/>
  </r>
  <r>
    <s v="JBQ-93412-846"/>
    <x v="127"/>
    <s v="69037-66822-DW"/>
    <s v="E-L-2.5"/>
    <n v="4"/>
    <x v="133"/>
    <s v=""/>
    <x v="1"/>
    <s v="Exc"/>
    <s v="L"/>
    <x v="2"/>
    <n v="34.154999999999994"/>
    <n v="136.61999999999998"/>
    <x v="0"/>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0"/>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0"/>
    <x v="0"/>
    <x v="1"/>
  </r>
  <r>
    <s v="DFS-49954-707"/>
    <x v="131"/>
    <s v="39019-13649-CL"/>
    <s v="E-D-0.2"/>
    <n v="5"/>
    <x v="138"/>
    <s v="gskingle44@clickbank.net"/>
    <x v="0"/>
    <s v="Exc"/>
    <s v="D"/>
    <x v="3"/>
    <n v="3.645"/>
    <n v="18.225000000000001"/>
    <x v="0"/>
    <x v="2"/>
    <x v="0"/>
  </r>
  <r>
    <s v="VYP-89830-878"/>
    <x v="132"/>
    <s v="12715-05198-QU"/>
    <s v="A-M-2.5"/>
    <n v="2"/>
    <x v="139"/>
    <s v=""/>
    <x v="0"/>
    <s v="Ara"/>
    <s v="M"/>
    <x v="2"/>
    <n v="25.874999999999996"/>
    <n v="51.749999999999993"/>
    <x v="1"/>
    <x v="0"/>
    <x v="0"/>
  </r>
  <r>
    <s v="AMT-40418-362"/>
    <x v="133"/>
    <s v="04513-76520-QO"/>
    <s v="L-D-1"/>
    <n v="1"/>
    <x v="140"/>
    <s v="jbalsillie46@princeton.edu"/>
    <x v="0"/>
    <s v="Lib"/>
    <s v="D"/>
    <x v="0"/>
    <n v="12.95"/>
    <n v="12.95"/>
    <x v="3"/>
    <x v="2"/>
    <x v="0"/>
  </r>
  <r>
    <s v="NFQ-23241-793"/>
    <x v="134"/>
    <s v="88446-59251-SQ"/>
    <s v="A-M-1"/>
    <n v="3"/>
    <x v="141"/>
    <s v=""/>
    <x v="0"/>
    <s v="Ara"/>
    <s v="M"/>
    <x v="0"/>
    <n v="11.25"/>
    <n v="33.75"/>
    <x v="1"/>
    <x v="0"/>
    <x v="0"/>
  </r>
  <r>
    <s v="JQK-64922-985"/>
    <x v="113"/>
    <s v="23779-10274-KN"/>
    <s v="R-M-2.5"/>
    <n v="3"/>
    <x v="142"/>
    <s v="bleffek48@ning.com"/>
    <x v="0"/>
    <s v="Rob"/>
    <s v="M"/>
    <x v="2"/>
    <n v="22.884999999999998"/>
    <n v="68.655000000000001"/>
    <x v="2"/>
    <x v="0"/>
    <x v="0"/>
  </r>
  <r>
    <s v="YET-17732-678"/>
    <x v="135"/>
    <s v="57235-92842-DK"/>
    <s v="R-D-0.2"/>
    <n v="1"/>
    <x v="143"/>
    <s v=""/>
    <x v="0"/>
    <s v="Rob"/>
    <s v="D"/>
    <x v="3"/>
    <n v="2.6849999999999996"/>
    <n v="2.6849999999999996"/>
    <x v="2"/>
    <x v="2"/>
    <x v="1"/>
  </r>
  <r>
    <s v="NKW-24945-846"/>
    <x v="35"/>
    <s v="75977-30364-AY"/>
    <s v="A-D-2.5"/>
    <n v="5"/>
    <x v="144"/>
    <s v="jpray4a@youtube.com"/>
    <x v="0"/>
    <s v="Ara"/>
    <s v="D"/>
    <x v="2"/>
    <n v="22.884999999999998"/>
    <n v="114.42499999999998"/>
    <x v="1"/>
    <x v="2"/>
    <x v="1"/>
  </r>
  <r>
    <s v="VKA-82720-513"/>
    <x v="136"/>
    <s v="12299-30914-NG"/>
    <s v="A-M-2.5"/>
    <n v="6"/>
    <x v="145"/>
    <s v="gholborn4b@ow.ly"/>
    <x v="0"/>
    <s v="Ara"/>
    <s v="M"/>
    <x v="2"/>
    <n v="25.874999999999996"/>
    <n v="155.24999999999997"/>
    <x v="1"/>
    <x v="0"/>
    <x v="0"/>
  </r>
  <r>
    <s v="THA-60599-417"/>
    <x v="137"/>
    <s v="59971-35626-YJ"/>
    <s v="A-M-2.5"/>
    <n v="3"/>
    <x v="146"/>
    <s v="fkeinrat4c@dailymail.co.uk"/>
    <x v="0"/>
    <s v="Ara"/>
    <s v="M"/>
    <x v="2"/>
    <n v="25.874999999999996"/>
    <n v="77.624999999999986"/>
    <x v="1"/>
    <x v="0"/>
    <x v="0"/>
  </r>
  <r>
    <s v="MEK-39769-035"/>
    <x v="138"/>
    <s v="15380-76513-PS"/>
    <s v="R-D-2.5"/>
    <n v="3"/>
    <x v="147"/>
    <s v="pyea4d@aol.com"/>
    <x v="1"/>
    <s v="Rob"/>
    <s v="D"/>
    <x v="2"/>
    <n v="20.584999999999997"/>
    <n v="61.754999999999995"/>
    <x v="2"/>
    <x v="2"/>
    <x v="1"/>
  </r>
  <r>
    <s v="JAF-18294-750"/>
    <x v="139"/>
    <s v="73564-98204-EY"/>
    <s v="R-D-2.5"/>
    <n v="6"/>
    <x v="148"/>
    <s v=""/>
    <x v="0"/>
    <s v="Rob"/>
    <s v="D"/>
    <x v="2"/>
    <n v="20.584999999999997"/>
    <n v="123.50999999999999"/>
    <x v="2"/>
    <x v="2"/>
    <x v="0"/>
  </r>
  <r>
    <s v="TME-59627-221"/>
    <x v="140"/>
    <s v="72282-40594-RX"/>
    <s v="L-L-2.5"/>
    <n v="6"/>
    <x v="149"/>
    <s v=""/>
    <x v="0"/>
    <s v="Lib"/>
    <s v="L"/>
    <x v="2"/>
    <n v="36.454999999999998"/>
    <n v="218.73"/>
    <x v="3"/>
    <x v="1"/>
    <x v="1"/>
  </r>
  <r>
    <s v="UDG-65353-824"/>
    <x v="141"/>
    <s v="17514-94165-RJ"/>
    <s v="E-M-0.5"/>
    <n v="4"/>
    <x v="150"/>
    <s v="kswede4g@addthis.com"/>
    <x v="0"/>
    <s v="Exc"/>
    <s v="M"/>
    <x v="1"/>
    <n v="8.25"/>
    <n v="33"/>
    <x v="0"/>
    <x v="0"/>
    <x v="1"/>
  </r>
  <r>
    <s v="ENQ-42923-176"/>
    <x v="142"/>
    <s v="56248-75861-JX"/>
    <s v="A-L-0.5"/>
    <n v="3"/>
    <x v="151"/>
    <s v="lrubrow4h@microsoft.com"/>
    <x v="0"/>
    <s v="Ara"/>
    <s v="L"/>
    <x v="1"/>
    <n v="7.77"/>
    <n v="23.31"/>
    <x v="1"/>
    <x v="1"/>
    <x v="1"/>
  </r>
  <r>
    <s v="CBT-55781-720"/>
    <x v="143"/>
    <s v="97855-54761-IS"/>
    <s v="E-D-0.5"/>
    <n v="3"/>
    <x v="152"/>
    <s v="dtift4i@netvibes.com"/>
    <x v="0"/>
    <s v="Exc"/>
    <s v="D"/>
    <x v="1"/>
    <n v="7.29"/>
    <n v="21.87"/>
    <x v="0"/>
    <x v="2"/>
    <x v="0"/>
  </r>
  <r>
    <s v="NEU-86533-016"/>
    <x v="144"/>
    <s v="96544-91644-IT"/>
    <s v="R-D-0.2"/>
    <n v="6"/>
    <x v="153"/>
    <s v="gschonfeld4j@oracle.com"/>
    <x v="0"/>
    <s v="Rob"/>
    <s v="D"/>
    <x v="3"/>
    <n v="2.6849999999999996"/>
    <n v="16.11"/>
    <x v="2"/>
    <x v="2"/>
    <x v="1"/>
  </r>
  <r>
    <s v="BYU-58154-603"/>
    <x v="145"/>
    <s v="51971-70393-QM"/>
    <s v="E-D-0.5"/>
    <n v="4"/>
    <x v="154"/>
    <s v="cfeye4k@google.co.jp"/>
    <x v="1"/>
    <s v="Exc"/>
    <s v="D"/>
    <x v="1"/>
    <n v="7.29"/>
    <n v="29.16"/>
    <x v="0"/>
    <x v="2"/>
    <x v="1"/>
  </r>
  <r>
    <s v="EHJ-05910-257"/>
    <x v="146"/>
    <s v="06812-11924-IK"/>
    <s v="R-D-1"/>
    <n v="6"/>
    <x v="155"/>
    <s v=""/>
    <x v="0"/>
    <s v="Rob"/>
    <s v="D"/>
    <x v="0"/>
    <n v="8.9499999999999993"/>
    <n v="53.699999999999996"/>
    <x v="2"/>
    <x v="2"/>
    <x v="0"/>
  </r>
  <r>
    <s v="EIL-44855-309"/>
    <x v="147"/>
    <s v="59741-90220-OW"/>
    <s v="R-D-0.5"/>
    <n v="5"/>
    <x v="156"/>
    <s v=""/>
    <x v="0"/>
    <s v="Rob"/>
    <s v="D"/>
    <x v="1"/>
    <n v="5.3699999999999992"/>
    <n v="26.849999999999994"/>
    <x v="2"/>
    <x v="2"/>
    <x v="0"/>
  </r>
  <r>
    <s v="HCA-87224-420"/>
    <x v="148"/>
    <s v="62682-27930-PD"/>
    <s v="E-M-0.5"/>
    <n v="5"/>
    <x v="157"/>
    <s v="tfero4n@comsenz.com"/>
    <x v="0"/>
    <s v="Exc"/>
    <s v="M"/>
    <x v="1"/>
    <n v="8.25"/>
    <n v="41.25"/>
    <x v="0"/>
    <x v="0"/>
    <x v="0"/>
  </r>
  <r>
    <s v="ABO-29054-365"/>
    <x v="149"/>
    <s v="00256-19905-YG"/>
    <s v="A-M-0.5"/>
    <n v="6"/>
    <x v="158"/>
    <s v=""/>
    <x v="1"/>
    <s v="Ara"/>
    <s v="M"/>
    <x v="1"/>
    <n v="6.75"/>
    <n v="40.5"/>
    <x v="1"/>
    <x v="0"/>
    <x v="1"/>
  </r>
  <r>
    <s v="TKN-58485-031"/>
    <x v="150"/>
    <s v="38890-22576-UI"/>
    <s v="R-D-1"/>
    <n v="2"/>
    <x v="159"/>
    <s v="fdauney4p@sphinn.com"/>
    <x v="1"/>
    <s v="Rob"/>
    <s v="D"/>
    <x v="0"/>
    <n v="8.9499999999999993"/>
    <n v="17.899999999999999"/>
    <x v="2"/>
    <x v="2"/>
    <x v="1"/>
  </r>
  <r>
    <s v="RCK-04069-371"/>
    <x v="151"/>
    <s v="94573-61802-PH"/>
    <s v="E-L-2.5"/>
    <n v="2"/>
    <x v="160"/>
    <s v="searley4q@youku.com"/>
    <x v="2"/>
    <s v="Exc"/>
    <s v="L"/>
    <x v="2"/>
    <n v="34.154999999999994"/>
    <n v="68.309999999999988"/>
    <x v="0"/>
    <x v="1"/>
    <x v="1"/>
  </r>
  <r>
    <s v="IRJ-67095-738"/>
    <x v="13"/>
    <s v="86447-02699-UT"/>
    <s v="E-M-2.5"/>
    <n v="2"/>
    <x v="161"/>
    <s v="mchamberlayne4r@bigcartel.com"/>
    <x v="0"/>
    <s v="Exc"/>
    <s v="M"/>
    <x v="2"/>
    <n v="31.624999999999996"/>
    <n v="63.249999999999993"/>
    <x v="0"/>
    <x v="0"/>
    <x v="0"/>
  </r>
  <r>
    <s v="VEA-31961-977"/>
    <x v="79"/>
    <s v="51432-27169-KN"/>
    <s v="E-D-0.5"/>
    <n v="3"/>
    <x v="162"/>
    <s v="bflaherty4s@moonfruit.com"/>
    <x v="1"/>
    <s v="Exc"/>
    <s v="D"/>
    <x v="1"/>
    <n v="7.29"/>
    <n v="21.87"/>
    <x v="0"/>
    <x v="2"/>
    <x v="1"/>
  </r>
  <r>
    <s v="BAF-42286-205"/>
    <x v="152"/>
    <s v="43074-00987-PB"/>
    <s v="R-M-2.5"/>
    <n v="4"/>
    <x v="163"/>
    <s v="ocolbeck4t@sina.com.cn"/>
    <x v="0"/>
    <s v="Rob"/>
    <s v="M"/>
    <x v="2"/>
    <n v="22.884999999999998"/>
    <n v="91.539999999999992"/>
    <x v="2"/>
    <x v="0"/>
    <x v="1"/>
  </r>
  <r>
    <s v="WOR-52762-511"/>
    <x v="153"/>
    <s v="04739-85772-QT"/>
    <s v="E-L-2.5"/>
    <n v="6"/>
    <x v="164"/>
    <s v=""/>
    <x v="0"/>
    <s v="Exc"/>
    <s v="L"/>
    <x v="2"/>
    <n v="34.154999999999994"/>
    <n v="204.92999999999995"/>
    <x v="0"/>
    <x v="1"/>
    <x v="0"/>
  </r>
  <r>
    <s v="ZWK-03995-815"/>
    <x v="154"/>
    <s v="28279-78469-YW"/>
    <s v="E-M-2.5"/>
    <n v="2"/>
    <x v="165"/>
    <s v="ehobbing4v@nsw.gov.au"/>
    <x v="0"/>
    <s v="Exc"/>
    <s v="M"/>
    <x v="2"/>
    <n v="31.624999999999996"/>
    <n v="63.249999999999993"/>
    <x v="0"/>
    <x v="0"/>
    <x v="0"/>
  </r>
  <r>
    <s v="CKF-43291-846"/>
    <x v="155"/>
    <s v="91829-99544-DS"/>
    <s v="E-L-2.5"/>
    <n v="1"/>
    <x v="166"/>
    <s v="othynne4w@auda.org.au"/>
    <x v="0"/>
    <s v="Exc"/>
    <s v="L"/>
    <x v="2"/>
    <n v="34.154999999999994"/>
    <n v="34.154999999999994"/>
    <x v="0"/>
    <x v="1"/>
    <x v="0"/>
  </r>
  <r>
    <s v="RMW-74160-339"/>
    <x v="156"/>
    <s v="38978-59582-JP"/>
    <s v="R-L-2.5"/>
    <n v="4"/>
    <x v="167"/>
    <s v="eheining4x@flickr.com"/>
    <x v="0"/>
    <s v="Rob"/>
    <s v="L"/>
    <x v="2"/>
    <n v="27.484999999999996"/>
    <n v="109.93999999999998"/>
    <x v="2"/>
    <x v="1"/>
    <x v="0"/>
  </r>
  <r>
    <s v="FMT-94584-786"/>
    <x v="22"/>
    <s v="86504-96610-BH"/>
    <s v="A-L-1"/>
    <n v="2"/>
    <x v="168"/>
    <s v="kmelloi4y@imdb.com"/>
    <x v="0"/>
    <s v="Ara"/>
    <s v="L"/>
    <x v="0"/>
    <n v="12.95"/>
    <n v="25.9"/>
    <x v="1"/>
    <x v="1"/>
    <x v="1"/>
  </r>
  <r>
    <s v="NWT-78222-575"/>
    <x v="157"/>
    <s v="75986-98864-EZ"/>
    <s v="A-D-0.2"/>
    <n v="1"/>
    <x v="169"/>
    <s v=""/>
    <x v="1"/>
    <s v="Ara"/>
    <s v="D"/>
    <x v="3"/>
    <n v="2.9849999999999999"/>
    <n v="2.9849999999999999"/>
    <x v="1"/>
    <x v="2"/>
    <x v="1"/>
  </r>
  <r>
    <s v="EOI-02511-919"/>
    <x v="158"/>
    <s v="66776-88682-RG"/>
    <s v="E-L-0.2"/>
    <n v="5"/>
    <x v="170"/>
    <s v="amussen50@51.la"/>
    <x v="0"/>
    <s v="Exc"/>
    <s v="L"/>
    <x v="3"/>
    <n v="4.4550000000000001"/>
    <n v="22.274999999999999"/>
    <x v="0"/>
    <x v="1"/>
    <x v="1"/>
  </r>
  <r>
    <s v="EOI-02511-919"/>
    <x v="158"/>
    <s v="66776-88682-RG"/>
    <s v="A-D-0.5"/>
    <n v="5"/>
    <x v="170"/>
    <s v="amussen50@51.la"/>
    <x v="0"/>
    <s v="Ara"/>
    <s v="D"/>
    <x v="1"/>
    <n v="5.97"/>
    <n v="29.849999999999998"/>
    <x v="1"/>
    <x v="2"/>
    <x v="1"/>
  </r>
  <r>
    <s v="UCT-03935-589"/>
    <x v="78"/>
    <s v="85851-78384-DM"/>
    <s v="R-D-0.5"/>
    <n v="6"/>
    <x v="171"/>
    <s v="amundford52@nbcnews.com"/>
    <x v="0"/>
    <s v="Rob"/>
    <s v="D"/>
    <x v="1"/>
    <n v="5.3699999999999992"/>
    <n v="32.22"/>
    <x v="2"/>
    <x v="2"/>
    <x v="1"/>
  </r>
  <r>
    <s v="SBI-60013-494"/>
    <x v="159"/>
    <s v="55232-81621-BX"/>
    <s v="E-M-0.2"/>
    <n v="2"/>
    <x v="172"/>
    <s v="twalas53@google.ca"/>
    <x v="0"/>
    <s v="Exc"/>
    <s v="M"/>
    <x v="3"/>
    <n v="4.125"/>
    <n v="8.25"/>
    <x v="0"/>
    <x v="0"/>
    <x v="1"/>
  </r>
  <r>
    <s v="QRA-73277-814"/>
    <x v="160"/>
    <s v="80310-92912-JA"/>
    <s v="A-L-0.5"/>
    <n v="4"/>
    <x v="173"/>
    <s v="iblazewicz54@thetimes.co.uk"/>
    <x v="0"/>
    <s v="Ara"/>
    <s v="L"/>
    <x v="1"/>
    <n v="7.77"/>
    <n v="31.08"/>
    <x v="1"/>
    <x v="1"/>
    <x v="1"/>
  </r>
  <r>
    <s v="EQE-31648-909"/>
    <x v="161"/>
    <s v="19821-05175-WZ"/>
    <s v="E-D-0.5"/>
    <n v="5"/>
    <x v="174"/>
    <s v="arizzetti55@naver.com"/>
    <x v="0"/>
    <s v="Exc"/>
    <s v="D"/>
    <x v="1"/>
    <n v="7.29"/>
    <n v="36.450000000000003"/>
    <x v="0"/>
    <x v="2"/>
    <x v="0"/>
  </r>
  <r>
    <s v="QOO-24615-950"/>
    <x v="162"/>
    <s v="01338-83217-GV"/>
    <s v="R-M-2.5"/>
    <n v="3"/>
    <x v="175"/>
    <s v="mmeriet56@noaa.gov"/>
    <x v="0"/>
    <s v="Rob"/>
    <s v="M"/>
    <x v="2"/>
    <n v="22.884999999999998"/>
    <n v="68.655000000000001"/>
    <x v="2"/>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0"/>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0"/>
    <x v="2"/>
    <x v="0"/>
  </r>
  <r>
    <s v="KRZ-13868-122"/>
    <x v="167"/>
    <s v="86779-84838-EJ"/>
    <s v="E-L-1"/>
    <n v="3"/>
    <x v="182"/>
    <s v=""/>
    <x v="0"/>
    <s v="Exc"/>
    <s v="L"/>
    <x v="0"/>
    <n v="14.85"/>
    <n v="44.55"/>
    <x v="0"/>
    <x v="1"/>
    <x v="1"/>
  </r>
  <r>
    <s v="VRM-93594-914"/>
    <x v="168"/>
    <s v="66806-41795-MX"/>
    <s v="E-D-0.5"/>
    <n v="5"/>
    <x v="183"/>
    <s v="elaird5e@bing.com"/>
    <x v="0"/>
    <s v="Exc"/>
    <s v="D"/>
    <x v="1"/>
    <n v="7.29"/>
    <n v="36.450000000000003"/>
    <x v="0"/>
    <x v="2"/>
    <x v="1"/>
  </r>
  <r>
    <s v="HXL-22497-359"/>
    <x v="169"/>
    <s v="64875-71224-UI"/>
    <s v="A-L-1"/>
    <n v="3"/>
    <x v="184"/>
    <s v="mhowsden5f@infoseek.co.jp"/>
    <x v="0"/>
    <s v="Ara"/>
    <s v="L"/>
    <x v="0"/>
    <n v="12.95"/>
    <n v="38.849999999999994"/>
    <x v="1"/>
    <x v="1"/>
    <x v="1"/>
  </r>
  <r>
    <s v="NOP-21394-646"/>
    <x v="170"/>
    <s v="16982-35708-BZ"/>
    <s v="E-L-0.5"/>
    <n v="6"/>
    <x v="185"/>
    <s v="ncuttler5g@parallels.com"/>
    <x v="0"/>
    <s v="Exc"/>
    <s v="L"/>
    <x v="1"/>
    <n v="8.91"/>
    <n v="53.46"/>
    <x v="0"/>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0"/>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0"/>
    <x v="0"/>
    <x v="1"/>
  </r>
  <r>
    <s v="TJG-73587-353"/>
    <x v="175"/>
    <s v="24766-58139-GT"/>
    <s v="R-D-0.2"/>
    <n v="3"/>
    <x v="190"/>
    <s v=""/>
    <x v="0"/>
    <s v="Rob"/>
    <s v="D"/>
    <x v="3"/>
    <n v="2.6849999999999996"/>
    <n v="8.0549999999999997"/>
    <x v="2"/>
    <x v="2"/>
    <x v="0"/>
  </r>
  <r>
    <s v="OOU-61343-455"/>
    <x v="176"/>
    <s v="90123-70970-NY"/>
    <s v="A-M-1"/>
    <n v="2"/>
    <x v="191"/>
    <s v="npoolman5q@howstuffworks.com"/>
    <x v="0"/>
    <s v="Ara"/>
    <s v="M"/>
    <x v="0"/>
    <n v="11.25"/>
    <n v="22.5"/>
    <x v="1"/>
    <x v="0"/>
    <x v="1"/>
  </r>
  <r>
    <s v="RMA-08327-369"/>
    <x v="142"/>
    <s v="93809-05424-MG"/>
    <s v="A-M-0.5"/>
    <n v="6"/>
    <x v="192"/>
    <s v="oduny5r@constantcontact.com"/>
    <x v="0"/>
    <s v="Ara"/>
    <s v="M"/>
    <x v="1"/>
    <n v="6.75"/>
    <n v="40.5"/>
    <x v="1"/>
    <x v="0"/>
    <x v="0"/>
  </r>
  <r>
    <s v="SFB-97929-779"/>
    <x v="177"/>
    <s v="85425-33494-HQ"/>
    <s v="E-D-0.5"/>
    <n v="4"/>
    <x v="193"/>
    <s v="chalfhide5s@google.ru"/>
    <x v="1"/>
    <s v="Exc"/>
    <s v="D"/>
    <x v="1"/>
    <n v="7.29"/>
    <n v="29.16"/>
    <x v="0"/>
    <x v="2"/>
    <x v="0"/>
  </r>
  <r>
    <s v="AUP-10128-606"/>
    <x v="178"/>
    <s v="54387-64897-XC"/>
    <s v="A-M-0.5"/>
    <n v="1"/>
    <x v="194"/>
    <s v="fmalecky5t@list-manage.com"/>
    <x v="2"/>
    <s v="Ara"/>
    <s v="M"/>
    <x v="1"/>
    <n v="6.75"/>
    <n v="6.75"/>
    <x v="1"/>
    <x v="0"/>
    <x v="1"/>
  </r>
  <r>
    <s v="YTW-40242-005"/>
    <x v="179"/>
    <s v="01035-70465-UO"/>
    <s v="L-D-1"/>
    <n v="4"/>
    <x v="195"/>
    <s v="aattwater5u@wikia.com"/>
    <x v="0"/>
    <s v="Lib"/>
    <s v="D"/>
    <x v="0"/>
    <n v="12.95"/>
    <n v="51.8"/>
    <x v="3"/>
    <x v="2"/>
    <x v="0"/>
  </r>
  <r>
    <s v="PRP-53390-819"/>
    <x v="180"/>
    <s v="84260-39432-ML"/>
    <s v="E-L-0.5"/>
    <n v="6"/>
    <x v="196"/>
    <s v="mwhellans5v@mapquest.com"/>
    <x v="0"/>
    <s v="Exc"/>
    <s v="L"/>
    <x v="1"/>
    <n v="8.91"/>
    <n v="53.46"/>
    <x v="0"/>
    <x v="1"/>
    <x v="1"/>
  </r>
  <r>
    <s v="GSJ-01065-125"/>
    <x v="181"/>
    <s v="69779-40609-RS"/>
    <s v="E-D-0.2"/>
    <n v="4"/>
    <x v="197"/>
    <s v="dcamilletti5w@businesswire.com"/>
    <x v="0"/>
    <s v="Exc"/>
    <s v="D"/>
    <x v="3"/>
    <n v="3.645"/>
    <n v="14.58"/>
    <x v="0"/>
    <x v="2"/>
    <x v="0"/>
  </r>
  <r>
    <s v="YQU-65147-580"/>
    <x v="182"/>
    <s v="80247-70000-HT"/>
    <s v="R-D-2.5"/>
    <n v="1"/>
    <x v="198"/>
    <s v="egalgey5x@wufoo.com"/>
    <x v="0"/>
    <s v="Rob"/>
    <s v="D"/>
    <x v="2"/>
    <n v="20.584999999999997"/>
    <n v="20.584999999999997"/>
    <x v="2"/>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0"/>
    <x v="1"/>
    <x v="1"/>
  </r>
  <r>
    <s v="LBC-45686-819"/>
    <x v="187"/>
    <s v="98573-41811-EQ"/>
    <s v="A-M-1"/>
    <n v="5"/>
    <x v="203"/>
    <s v="rfurman62@t.co"/>
    <x v="1"/>
    <s v="Ara"/>
    <s v="M"/>
    <x v="0"/>
    <n v="11.25"/>
    <n v="56.25"/>
    <x v="1"/>
    <x v="0"/>
    <x v="0"/>
  </r>
  <r>
    <s v="BLQ-03709-265"/>
    <x v="148"/>
    <s v="72463-75685-MV"/>
    <s v="R-L-0.2"/>
    <n v="3"/>
    <x v="204"/>
    <s v="ccrosier63@xrea.com"/>
    <x v="0"/>
    <s v="Rob"/>
    <s v="L"/>
    <x v="3"/>
    <n v="3.5849999999999995"/>
    <n v="10.754999999999999"/>
    <x v="2"/>
    <x v="1"/>
    <x v="1"/>
  </r>
  <r>
    <s v="BLQ-03709-265"/>
    <x v="148"/>
    <s v="72463-75685-MV"/>
    <s v="R-M-0.2"/>
    <n v="5"/>
    <x v="204"/>
    <s v="ccrosier63@xrea.com"/>
    <x v="0"/>
    <s v="Rob"/>
    <s v="M"/>
    <x v="3"/>
    <n v="2.9849999999999999"/>
    <n v="14.924999999999999"/>
    <x v="2"/>
    <x v="0"/>
    <x v="1"/>
  </r>
  <r>
    <s v="VFZ-91673-181"/>
    <x v="188"/>
    <s v="10225-91535-AI"/>
    <s v="A-L-1"/>
    <n v="6"/>
    <x v="205"/>
    <s v="lrushmer65@europa.eu"/>
    <x v="0"/>
    <s v="Ara"/>
    <s v="L"/>
    <x v="0"/>
    <n v="12.95"/>
    <n v="77.699999999999989"/>
    <x v="1"/>
    <x v="1"/>
    <x v="0"/>
  </r>
  <r>
    <s v="WKD-81956-870"/>
    <x v="189"/>
    <s v="48090-06534-HI"/>
    <s v="L-D-0.5"/>
    <n v="3"/>
    <x v="206"/>
    <s v="wedinborough66@github.io"/>
    <x v="0"/>
    <s v="Lib"/>
    <s v="D"/>
    <x v="1"/>
    <n v="7.77"/>
    <n v="23.31"/>
    <x v="3"/>
    <x v="2"/>
    <x v="1"/>
  </r>
  <r>
    <s v="TNI-91067-006"/>
    <x v="190"/>
    <s v="80444-58185-FX"/>
    <s v="E-L-1"/>
    <n v="4"/>
    <x v="207"/>
    <s v=""/>
    <x v="0"/>
    <s v="Exc"/>
    <s v="L"/>
    <x v="0"/>
    <n v="14.85"/>
    <n v="59.4"/>
    <x v="0"/>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2"/>
    <x v="1"/>
    <x v="1"/>
  </r>
  <r>
    <s v="REH-56504-397"/>
    <x v="193"/>
    <s v="90961-35603-RP"/>
    <s v="A-M-2.5"/>
    <n v="5"/>
    <x v="210"/>
    <s v="ahutchens6a@amazonaws.com"/>
    <x v="0"/>
    <s v="Ara"/>
    <s v="M"/>
    <x v="2"/>
    <n v="25.874999999999996"/>
    <n v="129.37499999999997"/>
    <x v="1"/>
    <x v="0"/>
    <x v="1"/>
  </r>
  <r>
    <s v="ALA-62598-016"/>
    <x v="194"/>
    <s v="57145-03803-ZL"/>
    <s v="R-D-0.2"/>
    <n v="6"/>
    <x v="211"/>
    <s v="nwyvill6b@naver.com"/>
    <x v="2"/>
    <s v="Rob"/>
    <s v="D"/>
    <x v="3"/>
    <n v="2.6849999999999996"/>
    <n v="16.11"/>
    <x v="2"/>
    <x v="2"/>
    <x v="0"/>
  </r>
  <r>
    <s v="EYE-70374-835"/>
    <x v="195"/>
    <s v="89115-11966-VF"/>
    <s v="R-L-0.2"/>
    <n v="5"/>
    <x v="212"/>
    <s v="bmathon6c@barnesandnoble.com"/>
    <x v="0"/>
    <s v="Rob"/>
    <s v="L"/>
    <x v="3"/>
    <n v="3.5849999999999995"/>
    <n v="17.924999999999997"/>
    <x v="2"/>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1"/>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0"/>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2"/>
    <x v="1"/>
    <x v="0"/>
  </r>
  <r>
    <s v="BIU-21970-705"/>
    <x v="205"/>
    <s v="89711-56688-GG"/>
    <s v="R-M-2.5"/>
    <n v="2"/>
    <x v="222"/>
    <s v="fdrysdale6m@symantec.com"/>
    <x v="0"/>
    <s v="Rob"/>
    <s v="M"/>
    <x v="2"/>
    <n v="22.884999999999998"/>
    <n v="45.769999999999996"/>
    <x v="2"/>
    <x v="0"/>
    <x v="0"/>
  </r>
  <r>
    <s v="ELJ-87741-745"/>
    <x v="206"/>
    <s v="48389-71976-JB"/>
    <s v="E-L-1"/>
    <n v="4"/>
    <x v="223"/>
    <s v="dmagowan6n@fc2.com"/>
    <x v="0"/>
    <s v="Exc"/>
    <s v="L"/>
    <x v="0"/>
    <n v="14.85"/>
    <n v="59.4"/>
    <x v="0"/>
    <x v="1"/>
    <x v="1"/>
  </r>
  <r>
    <s v="SGI-48226-857"/>
    <x v="207"/>
    <s v="84033-80762-EQ"/>
    <s v="A-M-2.5"/>
    <n v="6"/>
    <x v="224"/>
    <s v=""/>
    <x v="0"/>
    <s v="Ara"/>
    <s v="M"/>
    <x v="2"/>
    <n v="25.874999999999996"/>
    <n v="155.24999999999997"/>
    <x v="1"/>
    <x v="0"/>
    <x v="0"/>
  </r>
  <r>
    <s v="AHV-66988-037"/>
    <x v="208"/>
    <s v="12743-00952-KO"/>
    <s v="R-M-2.5"/>
    <n v="2"/>
    <x v="225"/>
    <s v=""/>
    <x v="0"/>
    <s v="Rob"/>
    <s v="M"/>
    <x v="2"/>
    <n v="22.884999999999998"/>
    <n v="45.769999999999996"/>
    <x v="2"/>
    <x v="0"/>
    <x v="1"/>
  </r>
  <r>
    <s v="ISK-42066-094"/>
    <x v="209"/>
    <s v="41505-42181-EF"/>
    <s v="E-D-1"/>
    <n v="3"/>
    <x v="226"/>
    <s v="srushbrooke6q@youku.com"/>
    <x v="0"/>
    <s v="Exc"/>
    <s v="D"/>
    <x v="0"/>
    <n v="12.15"/>
    <n v="36.450000000000003"/>
    <x v="0"/>
    <x v="2"/>
    <x v="0"/>
  </r>
  <r>
    <s v="FTC-35822-530"/>
    <x v="210"/>
    <s v="14307-87663-KB"/>
    <s v="E-D-0.5"/>
    <n v="4"/>
    <x v="227"/>
    <s v="tdrynan6r@deviantart.com"/>
    <x v="0"/>
    <s v="Exc"/>
    <s v="D"/>
    <x v="1"/>
    <n v="7.29"/>
    <n v="29.16"/>
    <x v="0"/>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2"/>
    <x v="1"/>
    <x v="0"/>
  </r>
  <r>
    <s v="YJU-84377-606"/>
    <x v="214"/>
    <s v="20259-47723-AC"/>
    <s v="A-D-1"/>
    <n v="1"/>
    <x v="232"/>
    <s v="lentwistle6w@omniture.com"/>
    <x v="0"/>
    <s v="Ara"/>
    <s v="D"/>
    <x v="0"/>
    <n v="9.9499999999999993"/>
    <n v="9.9499999999999993"/>
    <x v="1"/>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2"/>
    <x v="0"/>
    <x v="0"/>
  </r>
  <r>
    <s v="BQI-61647-496"/>
    <x v="217"/>
    <s v="84340-73931-VV"/>
    <s v="E-M-1"/>
    <n v="5"/>
    <x v="235"/>
    <s v="cheaviside6z@rediff.com"/>
    <x v="0"/>
    <s v="Exc"/>
    <s v="M"/>
    <x v="0"/>
    <n v="13.75"/>
    <n v="68.75"/>
    <x v="0"/>
    <x v="0"/>
    <x v="0"/>
  </r>
  <r>
    <s v="IOM-51636-823"/>
    <x v="218"/>
    <s v="04609-95151-XH"/>
    <s v="A-D-1"/>
    <n v="3"/>
    <x v="236"/>
    <s v=""/>
    <x v="0"/>
    <s v="Ara"/>
    <s v="D"/>
    <x v="0"/>
    <n v="9.9499999999999993"/>
    <n v="29.849999999999998"/>
    <x v="1"/>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2"/>
    <x v="1"/>
    <x v="1"/>
  </r>
  <r>
    <s v="IGM-84664-265"/>
    <x v="114"/>
    <s v="80179-44620-WN"/>
    <s v="R-L-0.5"/>
    <n v="3"/>
    <x v="239"/>
    <s v="cblowfelde73@ustream.tv"/>
    <x v="0"/>
    <s v="Rob"/>
    <s v="L"/>
    <x v="1"/>
    <n v="7.169999999999999"/>
    <n v="21.509999999999998"/>
    <x v="2"/>
    <x v="1"/>
    <x v="1"/>
  </r>
  <r>
    <s v="SKO-45740-621"/>
    <x v="221"/>
    <s v="04666-71569-RI"/>
    <s v="L-M-0.5"/>
    <n v="2"/>
    <x v="233"/>
    <s v="zkiffe74@cyberchimps.com"/>
    <x v="0"/>
    <s v="Lib"/>
    <s v="M"/>
    <x v="1"/>
    <n v="8.73"/>
    <n v="17.46"/>
    <x v="3"/>
    <x v="0"/>
    <x v="0"/>
  </r>
  <r>
    <s v="FOJ-02234-063"/>
    <x v="222"/>
    <s v="59081-87231-VP"/>
    <s v="E-D-2.5"/>
    <n v="1"/>
    <x v="240"/>
    <s v="docalleran75@ucla.edu"/>
    <x v="0"/>
    <s v="Exc"/>
    <s v="D"/>
    <x v="2"/>
    <n v="27.945"/>
    <n v="27.945"/>
    <x v="0"/>
    <x v="2"/>
    <x v="0"/>
  </r>
  <r>
    <s v="MSJ-11909-468"/>
    <x v="188"/>
    <s v="07878-45872-CC"/>
    <s v="E-D-2.5"/>
    <n v="5"/>
    <x v="241"/>
    <s v="ccromwell76@desdev.cn"/>
    <x v="0"/>
    <s v="Exc"/>
    <s v="D"/>
    <x v="2"/>
    <n v="27.945"/>
    <n v="139.72499999999999"/>
    <x v="0"/>
    <x v="2"/>
    <x v="1"/>
  </r>
  <r>
    <s v="DKB-78053-329"/>
    <x v="223"/>
    <s v="12444-05174-OO"/>
    <s v="R-M-0.2"/>
    <n v="2"/>
    <x v="242"/>
    <s v="ihay77@lulu.com"/>
    <x v="2"/>
    <s v="Rob"/>
    <s v="M"/>
    <x v="3"/>
    <n v="2.9849999999999999"/>
    <n v="5.97"/>
    <x v="2"/>
    <x v="0"/>
    <x v="1"/>
  </r>
  <r>
    <s v="DFZ-45083-941"/>
    <x v="224"/>
    <s v="34665-62561-AU"/>
    <s v="R-L-2.5"/>
    <n v="1"/>
    <x v="243"/>
    <s v="ttaffarello78@sciencedaily.com"/>
    <x v="0"/>
    <s v="Rob"/>
    <s v="L"/>
    <x v="2"/>
    <n v="27.484999999999996"/>
    <n v="27.484999999999996"/>
    <x v="2"/>
    <x v="1"/>
    <x v="0"/>
  </r>
  <r>
    <s v="OTA-40969-710"/>
    <x v="83"/>
    <s v="77877-11993-QH"/>
    <s v="R-L-1"/>
    <n v="5"/>
    <x v="244"/>
    <s v="mcanty79@jigsy.com"/>
    <x v="0"/>
    <s v="Rob"/>
    <s v="L"/>
    <x v="0"/>
    <n v="11.95"/>
    <n v="59.75"/>
    <x v="2"/>
    <x v="1"/>
    <x v="0"/>
  </r>
  <r>
    <s v="GRH-45571-667"/>
    <x v="104"/>
    <s v="32291-18308-YZ"/>
    <s v="E-M-1"/>
    <n v="3"/>
    <x v="245"/>
    <s v="jkopke7a@auda.org.au"/>
    <x v="0"/>
    <s v="Exc"/>
    <s v="M"/>
    <x v="0"/>
    <n v="13.75"/>
    <n v="41.25"/>
    <x v="0"/>
    <x v="0"/>
    <x v="1"/>
  </r>
  <r>
    <s v="NXV-05302-067"/>
    <x v="225"/>
    <s v="25754-33191-ZI"/>
    <s v="L-M-2.5"/>
    <n v="4"/>
    <x v="246"/>
    <s v=""/>
    <x v="0"/>
    <s v="Lib"/>
    <s v="M"/>
    <x v="2"/>
    <n v="33.464999999999996"/>
    <n v="133.85999999999999"/>
    <x v="3"/>
    <x v="0"/>
    <x v="1"/>
  </r>
  <r>
    <s v="VZH-86274-142"/>
    <x v="226"/>
    <s v="53120-45532-KL"/>
    <s v="R-L-1"/>
    <n v="5"/>
    <x v="247"/>
    <s v=""/>
    <x v="1"/>
    <s v="Rob"/>
    <s v="L"/>
    <x v="0"/>
    <n v="11.95"/>
    <n v="59.75"/>
    <x v="2"/>
    <x v="1"/>
    <x v="0"/>
  </r>
  <r>
    <s v="KIX-93248-135"/>
    <x v="227"/>
    <s v="36605-83052-WB"/>
    <s v="A-D-0.5"/>
    <n v="1"/>
    <x v="248"/>
    <s v="vhellmore7d@bbc.co.uk"/>
    <x v="0"/>
    <s v="Ara"/>
    <s v="D"/>
    <x v="1"/>
    <n v="5.97"/>
    <n v="5.97"/>
    <x v="1"/>
    <x v="2"/>
    <x v="0"/>
  </r>
  <r>
    <s v="AXR-10962-010"/>
    <x v="180"/>
    <s v="53683-35977-KI"/>
    <s v="E-D-1"/>
    <n v="2"/>
    <x v="249"/>
    <s v="mseawright7e@nbcnews.com"/>
    <x v="2"/>
    <s v="Exc"/>
    <s v="D"/>
    <x v="0"/>
    <n v="12.15"/>
    <n v="24.3"/>
    <x v="0"/>
    <x v="2"/>
    <x v="1"/>
  </r>
  <r>
    <s v="IHS-71573-008"/>
    <x v="228"/>
    <s v="07972-83134-NM"/>
    <s v="E-D-0.2"/>
    <n v="6"/>
    <x v="250"/>
    <s v="snortheast7f@mashable.com"/>
    <x v="0"/>
    <s v="Exc"/>
    <s v="D"/>
    <x v="3"/>
    <n v="3.645"/>
    <n v="21.87"/>
    <x v="0"/>
    <x v="2"/>
    <x v="0"/>
  </r>
  <r>
    <s v="QTR-19001-114"/>
    <x v="229"/>
    <s v="01035-70465-UO"/>
    <s v="A-D-1"/>
    <n v="2"/>
    <x v="195"/>
    <s v="aattwater5u@wikia.com"/>
    <x v="0"/>
    <s v="Ara"/>
    <s v="D"/>
    <x v="0"/>
    <n v="9.9499999999999993"/>
    <n v="19.899999999999999"/>
    <x v="1"/>
    <x v="2"/>
    <x v="0"/>
  </r>
  <r>
    <s v="WBK-62297-910"/>
    <x v="230"/>
    <s v="25514-23938-IQ"/>
    <s v="A-D-0.2"/>
    <n v="2"/>
    <x v="251"/>
    <s v="mfearon7h@reverbnation.com"/>
    <x v="0"/>
    <s v="Ara"/>
    <s v="D"/>
    <x v="3"/>
    <n v="2.9849999999999999"/>
    <n v="5.97"/>
    <x v="1"/>
    <x v="2"/>
    <x v="1"/>
  </r>
  <r>
    <s v="OGY-19377-175"/>
    <x v="231"/>
    <s v="49084-44492-OJ"/>
    <s v="E-D-0.5"/>
    <n v="1"/>
    <x v="252"/>
    <s v=""/>
    <x v="1"/>
    <s v="Exc"/>
    <s v="D"/>
    <x v="1"/>
    <n v="7.29"/>
    <n v="7.29"/>
    <x v="0"/>
    <x v="2"/>
    <x v="0"/>
  </r>
  <r>
    <s v="ESR-66651-814"/>
    <x v="80"/>
    <s v="76624-72205-CK"/>
    <s v="A-D-0.2"/>
    <n v="4"/>
    <x v="253"/>
    <s v="jsisneros7j@a8.net"/>
    <x v="0"/>
    <s v="Ara"/>
    <s v="D"/>
    <x v="3"/>
    <n v="2.9849999999999999"/>
    <n v="11.94"/>
    <x v="1"/>
    <x v="2"/>
    <x v="0"/>
  </r>
  <r>
    <s v="CPX-46916-770"/>
    <x v="232"/>
    <s v="12729-50170-JE"/>
    <s v="R-L-1"/>
    <n v="6"/>
    <x v="254"/>
    <s v="zcarlson7k@bigcartel.com"/>
    <x v="1"/>
    <s v="Rob"/>
    <s v="L"/>
    <x v="0"/>
    <n v="11.95"/>
    <n v="71.699999999999989"/>
    <x v="2"/>
    <x v="1"/>
    <x v="0"/>
  </r>
  <r>
    <s v="MDC-03318-645"/>
    <x v="233"/>
    <s v="43974-44760-QI"/>
    <s v="A-L-0.2"/>
    <n v="2"/>
    <x v="255"/>
    <s v="wmaddox7l@timesonline.co.uk"/>
    <x v="0"/>
    <s v="Ara"/>
    <s v="L"/>
    <x v="3"/>
    <n v="3.8849999999999998"/>
    <n v="7.77"/>
    <x v="1"/>
    <x v="1"/>
    <x v="1"/>
  </r>
  <r>
    <s v="SFF-86059-407"/>
    <x v="234"/>
    <s v="30585-48726-BK"/>
    <s v="A-M-2.5"/>
    <n v="1"/>
    <x v="256"/>
    <s v="dhedlestone7m@craigslist.org"/>
    <x v="0"/>
    <s v="Ara"/>
    <s v="M"/>
    <x v="2"/>
    <n v="25.874999999999996"/>
    <n v="25.874999999999996"/>
    <x v="1"/>
    <x v="0"/>
    <x v="1"/>
  </r>
  <r>
    <s v="SCL-94540-788"/>
    <x v="235"/>
    <s v="16123-07017-TY"/>
    <s v="E-L-2.5"/>
    <n v="6"/>
    <x v="257"/>
    <s v="tcrowthe7n@europa.eu"/>
    <x v="0"/>
    <s v="Exc"/>
    <s v="L"/>
    <x v="2"/>
    <n v="34.154999999999994"/>
    <n v="204.92999999999995"/>
    <x v="0"/>
    <x v="1"/>
    <x v="1"/>
  </r>
  <r>
    <s v="HVU-21634-076"/>
    <x v="236"/>
    <s v="27723-45097-MH"/>
    <s v="R-L-2.5"/>
    <n v="4"/>
    <x v="258"/>
    <s v="dbury7o@tinyurl.com"/>
    <x v="1"/>
    <s v="Rob"/>
    <s v="L"/>
    <x v="2"/>
    <n v="27.484999999999996"/>
    <n v="109.93999999999998"/>
    <x v="2"/>
    <x v="1"/>
    <x v="0"/>
  </r>
  <r>
    <s v="XUS-73326-418"/>
    <x v="237"/>
    <s v="37078-56703-AF"/>
    <s v="E-L-1"/>
    <n v="6"/>
    <x v="259"/>
    <s v="gbroadbear7p@omniture.com"/>
    <x v="0"/>
    <s v="Exc"/>
    <s v="L"/>
    <x v="0"/>
    <n v="14.85"/>
    <n v="89.1"/>
    <x v="0"/>
    <x v="1"/>
    <x v="1"/>
  </r>
  <r>
    <s v="XWD-18933-006"/>
    <x v="238"/>
    <s v="79420-11075-MY"/>
    <s v="A-L-0.2"/>
    <n v="2"/>
    <x v="260"/>
    <s v="epalfrey7q@devhub.com"/>
    <x v="0"/>
    <s v="Ara"/>
    <s v="L"/>
    <x v="3"/>
    <n v="3.8849999999999998"/>
    <n v="7.77"/>
    <x v="1"/>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0"/>
    <x v="0"/>
    <x v="0"/>
  </r>
  <r>
    <s v="NNH-62058-950"/>
    <x v="239"/>
    <s v="96112-42558-EA"/>
    <s v="E-L-1"/>
    <n v="4"/>
    <x v="263"/>
    <s v="kkarby7t@sbwire.com"/>
    <x v="0"/>
    <s v="Exc"/>
    <s v="L"/>
    <x v="0"/>
    <n v="14.85"/>
    <n v="59.4"/>
    <x v="0"/>
    <x v="1"/>
    <x v="0"/>
  </r>
  <r>
    <s v="LTD-71429-845"/>
    <x v="240"/>
    <s v="03157-23165-UB"/>
    <s v="A-L-0.5"/>
    <n v="1"/>
    <x v="264"/>
    <s v="fcrumpe7u@ftc.gov"/>
    <x v="2"/>
    <s v="Ara"/>
    <s v="L"/>
    <x v="1"/>
    <n v="7.77"/>
    <n v="7.77"/>
    <x v="1"/>
    <x v="1"/>
    <x v="1"/>
  </r>
  <r>
    <s v="MPV-26985-215"/>
    <x v="241"/>
    <s v="51466-52850-AG"/>
    <s v="R-D-0.5"/>
    <n v="1"/>
    <x v="265"/>
    <s v="achatto7v@sakura.ne.jp"/>
    <x v="2"/>
    <s v="Rob"/>
    <s v="D"/>
    <x v="1"/>
    <n v="5.3699999999999992"/>
    <n v="5.3699999999999992"/>
    <x v="2"/>
    <x v="2"/>
    <x v="0"/>
  </r>
  <r>
    <s v="IYO-10245-081"/>
    <x v="242"/>
    <s v="57145-31023-FK"/>
    <s v="E-M-2.5"/>
    <n v="3"/>
    <x v="266"/>
    <s v=""/>
    <x v="0"/>
    <s v="Exc"/>
    <s v="M"/>
    <x v="2"/>
    <n v="31.624999999999996"/>
    <n v="94.874999999999986"/>
    <x v="0"/>
    <x v="0"/>
    <x v="1"/>
  </r>
  <r>
    <s v="BYZ-39669-954"/>
    <x v="243"/>
    <s v="66408-53777-VE"/>
    <s v="L-L-2.5"/>
    <n v="1"/>
    <x v="267"/>
    <s v=""/>
    <x v="0"/>
    <s v="Lib"/>
    <s v="L"/>
    <x v="2"/>
    <n v="36.454999999999998"/>
    <n v="36.454999999999998"/>
    <x v="3"/>
    <x v="1"/>
    <x v="1"/>
  </r>
  <r>
    <s v="EFB-72860-209"/>
    <x v="244"/>
    <s v="53035-99701-WG"/>
    <s v="A-M-0.2"/>
    <n v="4"/>
    <x v="268"/>
    <s v="bmergue7y@umn.edu"/>
    <x v="0"/>
    <s v="Ara"/>
    <s v="M"/>
    <x v="3"/>
    <n v="3.375"/>
    <n v="13.5"/>
    <x v="1"/>
    <x v="0"/>
    <x v="0"/>
  </r>
  <r>
    <s v="GMM-72397-378"/>
    <x v="245"/>
    <s v="45899-92796-EI"/>
    <s v="R-L-0.2"/>
    <n v="4"/>
    <x v="269"/>
    <s v="kpatise7z@jigsy.com"/>
    <x v="0"/>
    <s v="Rob"/>
    <s v="L"/>
    <x v="3"/>
    <n v="3.5849999999999995"/>
    <n v="14.339999999999998"/>
    <x v="2"/>
    <x v="1"/>
    <x v="1"/>
  </r>
  <r>
    <s v="LYP-52345-883"/>
    <x v="246"/>
    <s v="17649-28133-PY"/>
    <s v="E-M-0.5"/>
    <n v="1"/>
    <x v="270"/>
    <s v=""/>
    <x v="1"/>
    <s v="Exc"/>
    <s v="M"/>
    <x v="1"/>
    <n v="8.25"/>
    <n v="8.25"/>
    <x v="0"/>
    <x v="0"/>
    <x v="0"/>
  </r>
  <r>
    <s v="DFK-35846-692"/>
    <x v="247"/>
    <s v="49612-33852-CN"/>
    <s v="R-D-0.2"/>
    <n v="5"/>
    <x v="271"/>
    <s v=""/>
    <x v="0"/>
    <s v="Rob"/>
    <s v="D"/>
    <x v="3"/>
    <n v="2.6849999999999996"/>
    <n v="13.424999999999997"/>
    <x v="2"/>
    <x v="2"/>
    <x v="0"/>
  </r>
  <r>
    <s v="XAH-93337-609"/>
    <x v="248"/>
    <s v="66976-43829-YG"/>
    <s v="A-D-1"/>
    <n v="5"/>
    <x v="272"/>
    <s v="dduke82@vkontakte.ru"/>
    <x v="0"/>
    <s v="Ara"/>
    <s v="D"/>
    <x v="0"/>
    <n v="9.9499999999999993"/>
    <n v="49.75"/>
    <x v="1"/>
    <x v="2"/>
    <x v="1"/>
  </r>
  <r>
    <s v="QKA-72582-644"/>
    <x v="249"/>
    <s v="64852-04619-XZ"/>
    <s v="E-M-0.5"/>
    <n v="2"/>
    <x v="273"/>
    <s v=""/>
    <x v="1"/>
    <s v="Exc"/>
    <s v="M"/>
    <x v="1"/>
    <n v="8.25"/>
    <n v="16.5"/>
    <x v="0"/>
    <x v="0"/>
    <x v="1"/>
  </r>
  <r>
    <s v="ZDK-84567-102"/>
    <x v="250"/>
    <s v="58690-31815-VY"/>
    <s v="A-D-0.5"/>
    <n v="3"/>
    <x v="274"/>
    <s v="ihussey84@mapy.cz"/>
    <x v="0"/>
    <s v="Ara"/>
    <s v="D"/>
    <x v="1"/>
    <n v="5.97"/>
    <n v="17.91"/>
    <x v="1"/>
    <x v="2"/>
    <x v="1"/>
  </r>
  <r>
    <s v="WAV-38301-984"/>
    <x v="251"/>
    <s v="62863-81239-DT"/>
    <s v="A-D-0.5"/>
    <n v="5"/>
    <x v="275"/>
    <s v="cpinkerton85@upenn.edu"/>
    <x v="0"/>
    <s v="Ara"/>
    <s v="D"/>
    <x v="1"/>
    <n v="5.97"/>
    <n v="29.849999999999998"/>
    <x v="1"/>
    <x v="2"/>
    <x v="1"/>
  </r>
  <r>
    <s v="KZR-33023-209"/>
    <x v="177"/>
    <s v="21177-40725-CF"/>
    <s v="E-L-1"/>
    <n v="3"/>
    <x v="276"/>
    <s v=""/>
    <x v="0"/>
    <s v="Exc"/>
    <s v="L"/>
    <x v="0"/>
    <n v="14.85"/>
    <n v="44.55"/>
    <x v="0"/>
    <x v="1"/>
    <x v="1"/>
  </r>
  <r>
    <s v="ULM-49433-003"/>
    <x v="252"/>
    <s v="99421-80253-UI"/>
    <s v="E-M-1"/>
    <n v="2"/>
    <x v="277"/>
    <s v=""/>
    <x v="0"/>
    <s v="Exc"/>
    <s v="M"/>
    <x v="0"/>
    <n v="13.75"/>
    <n v="27.5"/>
    <x v="0"/>
    <x v="0"/>
    <x v="1"/>
  </r>
  <r>
    <s v="SIB-83254-136"/>
    <x v="253"/>
    <s v="45315-50206-DK"/>
    <s v="R-M-0.5"/>
    <n v="6"/>
    <x v="278"/>
    <s v="dvizor88@furl.net"/>
    <x v="0"/>
    <s v="Rob"/>
    <s v="M"/>
    <x v="1"/>
    <n v="5.97"/>
    <n v="35.82"/>
    <x v="2"/>
    <x v="0"/>
    <x v="0"/>
  </r>
  <r>
    <s v="NOK-50349-551"/>
    <x v="254"/>
    <s v="09595-95726-OV"/>
    <s v="R-D-0.5"/>
    <n v="3"/>
    <x v="279"/>
    <s v="esedgebeer89@oaic.gov.au"/>
    <x v="0"/>
    <s v="Rob"/>
    <s v="D"/>
    <x v="1"/>
    <n v="5.3699999999999992"/>
    <n v="16.11"/>
    <x v="2"/>
    <x v="2"/>
    <x v="0"/>
  </r>
  <r>
    <s v="YIS-96268-844"/>
    <x v="227"/>
    <s v="60221-67036-TD"/>
    <s v="E-L-0.2"/>
    <n v="6"/>
    <x v="280"/>
    <s v="klestrange8a@lulu.com"/>
    <x v="0"/>
    <s v="Exc"/>
    <s v="L"/>
    <x v="3"/>
    <n v="4.4550000000000001"/>
    <n v="26.73"/>
    <x v="0"/>
    <x v="1"/>
    <x v="0"/>
  </r>
  <r>
    <s v="CXI-04933-855"/>
    <x v="110"/>
    <s v="62923-29397-KX"/>
    <s v="E-L-2.5"/>
    <n v="6"/>
    <x v="281"/>
    <s v="ltanti8b@techcrunch.com"/>
    <x v="0"/>
    <s v="Exc"/>
    <s v="L"/>
    <x v="2"/>
    <n v="34.154999999999994"/>
    <n v="204.92999999999995"/>
    <x v="0"/>
    <x v="1"/>
    <x v="0"/>
  </r>
  <r>
    <s v="IZU-90429-382"/>
    <x v="182"/>
    <s v="33011-52383-BA"/>
    <s v="A-L-1"/>
    <n v="3"/>
    <x v="282"/>
    <s v="ade8c@1und1.de"/>
    <x v="0"/>
    <s v="Ara"/>
    <s v="L"/>
    <x v="0"/>
    <n v="12.95"/>
    <n v="38.849999999999994"/>
    <x v="1"/>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1"/>
    <x v="0"/>
    <x v="1"/>
  </r>
  <r>
    <s v="GOI-41472-677"/>
    <x v="3"/>
    <s v="16545-76328-JY"/>
    <s v="E-D-2.5"/>
    <n v="4"/>
    <x v="285"/>
    <s v="dtingly8f@goo.ne.jp"/>
    <x v="0"/>
    <s v="Exc"/>
    <s v="D"/>
    <x v="2"/>
    <n v="27.945"/>
    <n v="111.78"/>
    <x v="0"/>
    <x v="2"/>
    <x v="0"/>
  </r>
  <r>
    <s v="KTX-17944-494"/>
    <x v="257"/>
    <s v="74330-29286-RO"/>
    <s v="A-L-0.2"/>
    <n v="1"/>
    <x v="286"/>
    <s v="crushe8n@about.me"/>
    <x v="0"/>
    <s v="Ara"/>
    <s v="L"/>
    <x v="3"/>
    <n v="3.8849999999999998"/>
    <n v="3.8849999999999998"/>
    <x v="1"/>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2"/>
    <x v="0"/>
    <x v="1"/>
  </r>
  <r>
    <s v="CRK-07584-240"/>
    <x v="260"/>
    <s v="18741-72071-PP"/>
    <s v="A-M-1"/>
    <n v="3"/>
    <x v="289"/>
    <s v="ebeeble8j@soundcloud.com"/>
    <x v="0"/>
    <s v="Ara"/>
    <s v="M"/>
    <x v="0"/>
    <n v="11.25"/>
    <n v="33.75"/>
    <x v="1"/>
    <x v="0"/>
    <x v="0"/>
  </r>
  <r>
    <s v="MKE-75518-399"/>
    <x v="261"/>
    <s v="62588-82624-II"/>
    <s v="A-M-1"/>
    <n v="3"/>
    <x v="290"/>
    <s v="cfluin8k@flickr.com"/>
    <x v="2"/>
    <s v="Ara"/>
    <s v="M"/>
    <x v="0"/>
    <n v="11.25"/>
    <n v="33.75"/>
    <x v="1"/>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0"/>
    <x v="1"/>
    <x v="1"/>
  </r>
  <r>
    <s v="JBP-78754-392"/>
    <x v="212"/>
    <s v="74330-29286-RO"/>
    <s v="E-M-2.5"/>
    <n v="6"/>
    <x v="286"/>
    <s v="crushe8n@about.me"/>
    <x v="0"/>
    <s v="Exc"/>
    <s v="M"/>
    <x v="2"/>
    <n v="31.624999999999996"/>
    <n v="189.74999999999997"/>
    <x v="0"/>
    <x v="0"/>
    <x v="0"/>
  </r>
  <r>
    <s v="RNH-54912-747"/>
    <x v="187"/>
    <s v="37445-17791-NQ"/>
    <s v="R-M-0.5"/>
    <n v="1"/>
    <x v="293"/>
    <s v="nleethem8o@mac.com"/>
    <x v="0"/>
    <s v="Rob"/>
    <s v="M"/>
    <x v="1"/>
    <n v="5.97"/>
    <n v="5.97"/>
    <x v="2"/>
    <x v="0"/>
    <x v="0"/>
  </r>
  <r>
    <s v="JDS-33440-914"/>
    <x v="248"/>
    <s v="58511-10548-ZU"/>
    <s v="R-M-1"/>
    <n v="3"/>
    <x v="294"/>
    <s v="anesfield8p@people.com.cn"/>
    <x v="2"/>
    <s v="Rob"/>
    <s v="M"/>
    <x v="0"/>
    <n v="9.9499999999999993"/>
    <n v="29.849999999999998"/>
    <x v="2"/>
    <x v="0"/>
    <x v="0"/>
  </r>
  <r>
    <s v="SYX-48878-182"/>
    <x v="264"/>
    <s v="47725-34771-FJ"/>
    <s v="R-D-1"/>
    <n v="5"/>
    <x v="295"/>
    <s v=""/>
    <x v="0"/>
    <s v="Rob"/>
    <s v="D"/>
    <x v="0"/>
    <n v="8.9499999999999993"/>
    <n v="44.75"/>
    <x v="2"/>
    <x v="2"/>
    <x v="1"/>
  </r>
  <r>
    <s v="ZGD-94763-868"/>
    <x v="265"/>
    <s v="53086-67334-KT"/>
    <s v="E-L-2.5"/>
    <n v="1"/>
    <x v="296"/>
    <s v="mbrockway8r@ibm.com"/>
    <x v="0"/>
    <s v="Exc"/>
    <s v="L"/>
    <x v="2"/>
    <n v="34.154999999999994"/>
    <n v="34.154999999999994"/>
    <x v="0"/>
    <x v="1"/>
    <x v="0"/>
  </r>
  <r>
    <s v="CZY-70361-485"/>
    <x v="266"/>
    <s v="83308-82257-UN"/>
    <s v="E-L-2.5"/>
    <n v="6"/>
    <x v="297"/>
    <s v="nlush8s@dedecms.com"/>
    <x v="1"/>
    <s v="Exc"/>
    <s v="L"/>
    <x v="2"/>
    <n v="34.154999999999994"/>
    <n v="204.92999999999995"/>
    <x v="0"/>
    <x v="1"/>
    <x v="1"/>
  </r>
  <r>
    <s v="RJR-12175-899"/>
    <x v="267"/>
    <s v="37274-08534-FM"/>
    <s v="E-D-0.5"/>
    <n v="3"/>
    <x v="298"/>
    <s v="smcmillian8t@csmonitor.com"/>
    <x v="0"/>
    <s v="Exc"/>
    <s v="D"/>
    <x v="1"/>
    <n v="7.29"/>
    <n v="21.87"/>
    <x v="0"/>
    <x v="2"/>
    <x v="1"/>
  </r>
  <r>
    <s v="ELB-07929-407"/>
    <x v="204"/>
    <s v="54004-04664-AA"/>
    <s v="A-M-2.5"/>
    <n v="2"/>
    <x v="299"/>
    <s v="tbennison8u@google.cn"/>
    <x v="0"/>
    <s v="Ara"/>
    <s v="M"/>
    <x v="2"/>
    <n v="25.874999999999996"/>
    <n v="51.749999999999993"/>
    <x v="1"/>
    <x v="0"/>
    <x v="0"/>
  </r>
  <r>
    <s v="UJQ-54441-340"/>
    <x v="268"/>
    <s v="26822-19510-SD"/>
    <s v="E-M-0.2"/>
    <n v="2"/>
    <x v="300"/>
    <s v="gtweed8v@yolasite.com"/>
    <x v="0"/>
    <s v="Exc"/>
    <s v="M"/>
    <x v="3"/>
    <n v="4.125"/>
    <n v="8.25"/>
    <x v="0"/>
    <x v="0"/>
    <x v="0"/>
  </r>
  <r>
    <s v="UJQ-54441-340"/>
    <x v="268"/>
    <s v="26822-19510-SD"/>
    <s v="A-L-0.2"/>
    <n v="5"/>
    <x v="300"/>
    <s v="gtweed8v@yolasite.com"/>
    <x v="0"/>
    <s v="Ara"/>
    <s v="L"/>
    <x v="3"/>
    <n v="3.8849999999999998"/>
    <n v="19.424999999999997"/>
    <x v="1"/>
    <x v="1"/>
    <x v="0"/>
  </r>
  <r>
    <s v="OWY-43108-475"/>
    <x v="269"/>
    <s v="06432-73165-ML"/>
    <s v="A-M-0.2"/>
    <n v="6"/>
    <x v="301"/>
    <s v="ggoggin8x@wix.com"/>
    <x v="1"/>
    <s v="Ara"/>
    <s v="M"/>
    <x v="3"/>
    <n v="3.375"/>
    <n v="20.25"/>
    <x v="1"/>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0"/>
    <x v="2"/>
    <x v="0"/>
  </r>
  <r>
    <s v="OQS-46321-904"/>
    <x v="271"/>
    <s v="19597-91185-CM"/>
    <s v="E-M-1"/>
    <n v="1"/>
    <x v="304"/>
    <s v=""/>
    <x v="0"/>
    <s v="Exc"/>
    <s v="M"/>
    <x v="0"/>
    <n v="13.75"/>
    <n v="13.75"/>
    <x v="0"/>
    <x v="0"/>
    <x v="1"/>
  </r>
  <r>
    <s v="IBW-87442-480"/>
    <x v="272"/>
    <s v="79814-23626-JR"/>
    <s v="A-L-2.5"/>
    <n v="1"/>
    <x v="305"/>
    <s v="tle91@epa.gov"/>
    <x v="0"/>
    <s v="Ara"/>
    <s v="L"/>
    <x v="2"/>
    <n v="29.784999999999997"/>
    <n v="29.784999999999997"/>
    <x v="1"/>
    <x v="1"/>
    <x v="0"/>
  </r>
  <r>
    <s v="DGZ-82537-477"/>
    <x v="252"/>
    <s v="43439-94003-DW"/>
    <s v="R-D-1"/>
    <n v="5"/>
    <x v="306"/>
    <s v=""/>
    <x v="0"/>
    <s v="Rob"/>
    <s v="D"/>
    <x v="0"/>
    <n v="8.9499999999999993"/>
    <n v="44.75"/>
    <x v="2"/>
    <x v="2"/>
    <x v="1"/>
  </r>
  <r>
    <s v="LPS-39089-432"/>
    <x v="273"/>
    <s v="97655-45555-LI"/>
    <s v="R-D-1"/>
    <n v="5"/>
    <x v="307"/>
    <s v="balldridge93@yandex.ru"/>
    <x v="0"/>
    <s v="Rob"/>
    <s v="D"/>
    <x v="0"/>
    <n v="8.9499999999999993"/>
    <n v="44.75"/>
    <x v="2"/>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2"/>
    <x v="2"/>
    <x v="0"/>
  </r>
  <r>
    <s v="OVI-27064-381"/>
    <x v="276"/>
    <s v="37274-08534-FM"/>
    <s v="R-D-0.5"/>
    <n v="3"/>
    <x v="298"/>
    <s v="smcmillian8t@csmonitor.com"/>
    <x v="0"/>
    <s v="Rob"/>
    <s v="D"/>
    <x v="1"/>
    <n v="5.3699999999999992"/>
    <n v="16.11"/>
    <x v="2"/>
    <x v="2"/>
    <x v="1"/>
  </r>
  <r>
    <s v="SHP-17012-870"/>
    <x v="277"/>
    <s v="69529-07533-CV"/>
    <s v="R-M-2.5"/>
    <n v="1"/>
    <x v="310"/>
    <s v="cdrewett97@wikipedia.org"/>
    <x v="0"/>
    <s v="Rob"/>
    <s v="M"/>
    <x v="2"/>
    <n v="22.884999999999998"/>
    <n v="22.884999999999998"/>
    <x v="2"/>
    <x v="0"/>
    <x v="0"/>
  </r>
  <r>
    <s v="FDY-03414-903"/>
    <x v="278"/>
    <s v="94840-49457-UD"/>
    <s v="A-D-0.5"/>
    <n v="3"/>
    <x v="311"/>
    <s v="qparsons98@blogtalkradio.com"/>
    <x v="0"/>
    <s v="Ara"/>
    <s v="D"/>
    <x v="1"/>
    <n v="5.97"/>
    <n v="17.91"/>
    <x v="1"/>
    <x v="2"/>
    <x v="0"/>
  </r>
  <r>
    <s v="WXT-85291-143"/>
    <x v="279"/>
    <s v="81414-81273-DK"/>
    <s v="R-M-0.5"/>
    <n v="4"/>
    <x v="312"/>
    <s v="vceely99@auda.org.au"/>
    <x v="0"/>
    <s v="Rob"/>
    <s v="M"/>
    <x v="1"/>
    <n v="5.97"/>
    <n v="23.88"/>
    <x v="2"/>
    <x v="0"/>
    <x v="0"/>
  </r>
  <r>
    <s v="QNP-18893-547"/>
    <x v="280"/>
    <s v="76930-61689-CH"/>
    <s v="R-L-1"/>
    <n v="5"/>
    <x v="313"/>
    <s v=""/>
    <x v="0"/>
    <s v="Rob"/>
    <s v="L"/>
    <x v="0"/>
    <n v="11.95"/>
    <n v="59.75"/>
    <x v="2"/>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1"/>
    <x v="0"/>
    <x v="1"/>
  </r>
  <r>
    <s v="YPT-95383-088"/>
    <x v="283"/>
    <s v="43439-94003-DW"/>
    <s v="E-D-2.5"/>
    <n v="2"/>
    <x v="306"/>
    <s v=""/>
    <x v="0"/>
    <s v="Exc"/>
    <s v="D"/>
    <x v="2"/>
    <n v="27.945"/>
    <n v="55.89"/>
    <x v="0"/>
    <x v="2"/>
    <x v="1"/>
  </r>
  <r>
    <s v="OYH-16533-767"/>
    <x v="284"/>
    <s v="44932-34838-RM"/>
    <s v="E-L-1"/>
    <n v="4"/>
    <x v="316"/>
    <s v="wfetherston9e@constantcontact.com"/>
    <x v="0"/>
    <s v="Exc"/>
    <s v="L"/>
    <x v="0"/>
    <n v="14.85"/>
    <n v="59.4"/>
    <x v="0"/>
    <x v="1"/>
    <x v="1"/>
  </r>
  <r>
    <s v="DWW-28642-549"/>
    <x v="285"/>
    <s v="91181-19412-RQ"/>
    <s v="E-D-0.2"/>
    <n v="2"/>
    <x v="317"/>
    <s v="erasmus9f@techcrunch.com"/>
    <x v="0"/>
    <s v="Exc"/>
    <s v="D"/>
    <x v="3"/>
    <n v="3.645"/>
    <n v="7.29"/>
    <x v="0"/>
    <x v="2"/>
    <x v="0"/>
  </r>
  <r>
    <s v="CGO-79583-871"/>
    <x v="286"/>
    <s v="37182-54930-XC"/>
    <s v="E-D-0.5"/>
    <n v="1"/>
    <x v="318"/>
    <s v="wgiorgioni9g@wikipedia.org"/>
    <x v="0"/>
    <s v="Exc"/>
    <s v="D"/>
    <x v="1"/>
    <n v="7.29"/>
    <n v="7.29"/>
    <x v="0"/>
    <x v="2"/>
    <x v="0"/>
  </r>
  <r>
    <s v="TFY-52090-386"/>
    <x v="287"/>
    <s v="08613-17327-XT"/>
    <s v="E-L-0.5"/>
    <n v="2"/>
    <x v="319"/>
    <s v="lscargle9h@myspace.com"/>
    <x v="0"/>
    <s v="Exc"/>
    <s v="L"/>
    <x v="1"/>
    <n v="8.91"/>
    <n v="17.82"/>
    <x v="0"/>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2"/>
    <x v="2"/>
    <x v="1"/>
  </r>
  <r>
    <s v="QEY-71761-460"/>
    <x v="250"/>
    <s v="35442-75769-PL"/>
    <s v="R-M-1"/>
    <n v="2"/>
    <x v="321"/>
    <s v=""/>
    <x v="1"/>
    <s v="Rob"/>
    <s v="M"/>
    <x v="0"/>
    <n v="9.9499999999999993"/>
    <n v="19.899999999999999"/>
    <x v="2"/>
    <x v="0"/>
    <x v="0"/>
  </r>
  <r>
    <s v="GKQ-82603-910"/>
    <x v="289"/>
    <s v="83737-56117-JE"/>
    <s v="R-L-1"/>
    <n v="5"/>
    <x v="322"/>
    <s v="asnazle9l@oracle.com"/>
    <x v="0"/>
    <s v="Rob"/>
    <s v="L"/>
    <x v="0"/>
    <n v="11.95"/>
    <n v="59.75"/>
    <x v="2"/>
    <x v="1"/>
    <x v="1"/>
  </r>
  <r>
    <s v="IOB-32673-745"/>
    <x v="290"/>
    <s v="07095-81281-NJ"/>
    <s v="A-L-0.5"/>
    <n v="3"/>
    <x v="323"/>
    <s v="rworg9m@arstechnica.com"/>
    <x v="0"/>
    <s v="Ara"/>
    <s v="L"/>
    <x v="1"/>
    <n v="7.77"/>
    <n v="23.31"/>
    <x v="1"/>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0"/>
    <x v="1"/>
    <x v="1"/>
  </r>
  <r>
    <s v="JPB-45297-000"/>
    <x v="293"/>
    <s v="83105-86631-IU"/>
    <s v="R-L-0.2"/>
    <n v="4"/>
    <x v="326"/>
    <s v="ddaveridge9p@arstechnica.com"/>
    <x v="0"/>
    <s v="Rob"/>
    <s v="L"/>
    <x v="3"/>
    <n v="3.5849999999999995"/>
    <n v="14.339999999999998"/>
    <x v="2"/>
    <x v="1"/>
    <x v="1"/>
  </r>
  <r>
    <s v="MOU-74341-266"/>
    <x v="294"/>
    <s v="99358-65399-TC"/>
    <s v="A-D-0.5"/>
    <n v="4"/>
    <x v="327"/>
    <s v="jawdry9q@utexas.edu"/>
    <x v="0"/>
    <s v="Ara"/>
    <s v="D"/>
    <x v="1"/>
    <n v="5.97"/>
    <n v="23.88"/>
    <x v="1"/>
    <x v="2"/>
    <x v="1"/>
  </r>
  <r>
    <s v="DHJ-87461-571"/>
    <x v="295"/>
    <s v="94525-76037-JP"/>
    <s v="A-M-1"/>
    <n v="2"/>
    <x v="328"/>
    <s v="eryles9r@fastcompany.com"/>
    <x v="0"/>
    <s v="Ara"/>
    <s v="M"/>
    <x v="0"/>
    <n v="11.25"/>
    <n v="22.5"/>
    <x v="1"/>
    <x v="0"/>
    <x v="1"/>
  </r>
  <r>
    <s v="DKM-97676-850"/>
    <x v="296"/>
    <s v="43439-94003-DW"/>
    <s v="E-D-0.5"/>
    <n v="5"/>
    <x v="306"/>
    <s v=""/>
    <x v="0"/>
    <s v="Exc"/>
    <s v="D"/>
    <x v="1"/>
    <n v="7.29"/>
    <n v="36.450000000000003"/>
    <x v="0"/>
    <x v="2"/>
    <x v="1"/>
  </r>
  <r>
    <s v="UEB-09112-118"/>
    <x v="297"/>
    <s v="82718-93677-XO"/>
    <s v="A-M-0.5"/>
    <n v="4"/>
    <x v="329"/>
    <s v=""/>
    <x v="0"/>
    <s v="Ara"/>
    <s v="M"/>
    <x v="1"/>
    <n v="6.75"/>
    <n v="27"/>
    <x v="1"/>
    <x v="0"/>
    <x v="0"/>
  </r>
  <r>
    <s v="ORZ-67699-748"/>
    <x v="298"/>
    <s v="44708-78241-DF"/>
    <s v="A-M-2.5"/>
    <n v="6"/>
    <x v="330"/>
    <s v="jcaldicott9u@usda.gov"/>
    <x v="0"/>
    <s v="Ara"/>
    <s v="M"/>
    <x v="2"/>
    <n v="25.874999999999996"/>
    <n v="155.24999999999997"/>
    <x v="1"/>
    <x v="0"/>
    <x v="1"/>
  </r>
  <r>
    <s v="JXP-28398-485"/>
    <x v="299"/>
    <s v="23039-93032-FN"/>
    <s v="A-D-2.5"/>
    <n v="5"/>
    <x v="331"/>
    <s v="mvedmore9v@a8.net"/>
    <x v="0"/>
    <s v="Ara"/>
    <s v="D"/>
    <x v="2"/>
    <n v="22.884999999999998"/>
    <n v="114.42499999999998"/>
    <x v="1"/>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1"/>
    <x v="0"/>
    <x v="1"/>
  </r>
  <r>
    <s v="AMB-93600-000"/>
    <x v="302"/>
    <s v="64435-53100-WM"/>
    <s v="A-L-2.5"/>
    <n v="1"/>
    <x v="334"/>
    <s v="tcotmore9y@amazonaws.com"/>
    <x v="0"/>
    <s v="Ara"/>
    <s v="L"/>
    <x v="2"/>
    <n v="29.784999999999997"/>
    <n v="29.784999999999997"/>
    <x v="1"/>
    <x v="1"/>
    <x v="1"/>
  </r>
  <r>
    <s v="FEP-36895-658"/>
    <x v="303"/>
    <s v="44699-43836-UH"/>
    <s v="R-L-0.2"/>
    <n v="6"/>
    <x v="335"/>
    <s v="yskipsey9z@spotify.com"/>
    <x v="2"/>
    <s v="Rob"/>
    <s v="L"/>
    <x v="3"/>
    <n v="3.5849999999999995"/>
    <n v="21.509999999999998"/>
    <x v="2"/>
    <x v="1"/>
    <x v="1"/>
  </r>
  <r>
    <s v="RXW-91413-276"/>
    <x v="304"/>
    <s v="29588-35679-RG"/>
    <s v="R-D-2.5"/>
    <n v="2"/>
    <x v="336"/>
    <s v="ncorpsa0@gmpg.org"/>
    <x v="0"/>
    <s v="Rob"/>
    <s v="D"/>
    <x v="2"/>
    <n v="20.584999999999997"/>
    <n v="41.169999999999995"/>
    <x v="2"/>
    <x v="2"/>
    <x v="1"/>
  </r>
  <r>
    <s v="RXW-91413-276"/>
    <x v="304"/>
    <s v="29588-35679-RG"/>
    <s v="R-M-0.5"/>
    <n v="1"/>
    <x v="336"/>
    <s v="ncorpsa0@gmpg.org"/>
    <x v="0"/>
    <s v="Rob"/>
    <s v="M"/>
    <x v="1"/>
    <n v="5.97"/>
    <n v="5.97"/>
    <x v="2"/>
    <x v="0"/>
    <x v="1"/>
  </r>
  <r>
    <s v="SDB-77492-188"/>
    <x v="305"/>
    <s v="64815-54078-HH"/>
    <s v="E-L-1"/>
    <n v="5"/>
    <x v="337"/>
    <s v="fbabbera2@stanford.edu"/>
    <x v="0"/>
    <s v="Exc"/>
    <s v="L"/>
    <x v="0"/>
    <n v="14.85"/>
    <n v="74.25"/>
    <x v="0"/>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0"/>
    <x v="2"/>
    <x v="0"/>
  </r>
  <r>
    <s v="YXO-79631-417"/>
    <x v="24"/>
    <s v="31587-92570-HL"/>
    <s v="L-D-0.5"/>
    <n v="1"/>
    <x v="340"/>
    <s v="cgwinnetta5@behance.net"/>
    <x v="0"/>
    <s v="Lib"/>
    <s v="D"/>
    <x v="1"/>
    <n v="7.77"/>
    <n v="7.77"/>
    <x v="3"/>
    <x v="2"/>
    <x v="1"/>
  </r>
  <r>
    <s v="SNF-57032-096"/>
    <x v="306"/>
    <s v="93832-04799-ID"/>
    <s v="E-D-0.5"/>
    <n v="6"/>
    <x v="341"/>
    <s v=""/>
    <x v="0"/>
    <s v="Exc"/>
    <s v="D"/>
    <x v="1"/>
    <n v="7.29"/>
    <n v="43.74"/>
    <x v="0"/>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0"/>
    <x v="0"/>
    <x v="1"/>
  </r>
  <r>
    <s v="OJU-34452-896"/>
    <x v="309"/>
    <s v="60799-92593-CX"/>
    <s v="E-L-0.5"/>
    <n v="1"/>
    <x v="344"/>
    <s v=""/>
    <x v="0"/>
    <s v="Exc"/>
    <s v="L"/>
    <x v="1"/>
    <n v="8.91"/>
    <n v="8.91"/>
    <x v="0"/>
    <x v="1"/>
    <x v="0"/>
  </r>
  <r>
    <s v="GZS-50547-887"/>
    <x v="310"/>
    <s v="61600-55136-UM"/>
    <s v="E-D-1"/>
    <n v="2"/>
    <x v="345"/>
    <s v="ccatchesideaa@macromedia.com"/>
    <x v="0"/>
    <s v="Exc"/>
    <s v="D"/>
    <x v="0"/>
    <n v="12.15"/>
    <n v="24.3"/>
    <x v="0"/>
    <x v="2"/>
    <x v="0"/>
  </r>
  <r>
    <s v="ESR-54041-053"/>
    <x v="311"/>
    <s v="59771-90302-OF"/>
    <s v="A-L-0.5"/>
    <n v="6"/>
    <x v="346"/>
    <s v="cgibbonsonab@accuweather.com"/>
    <x v="0"/>
    <s v="Ara"/>
    <s v="L"/>
    <x v="1"/>
    <n v="7.77"/>
    <n v="46.62"/>
    <x v="1"/>
    <x v="1"/>
    <x v="0"/>
  </r>
  <r>
    <s v="OGD-10781-526"/>
    <x v="132"/>
    <s v="16880-78077-FB"/>
    <s v="R-L-0.5"/>
    <n v="6"/>
    <x v="347"/>
    <s v="tfarraac@behance.net"/>
    <x v="0"/>
    <s v="Rob"/>
    <s v="L"/>
    <x v="1"/>
    <n v="7.169999999999999"/>
    <n v="43.019999999999996"/>
    <x v="2"/>
    <x v="1"/>
    <x v="1"/>
  </r>
  <r>
    <s v="FVH-29271-315"/>
    <x v="312"/>
    <s v="74415-50873-FC"/>
    <s v="A-D-0.5"/>
    <n v="3"/>
    <x v="348"/>
    <s v=""/>
    <x v="1"/>
    <s v="Ara"/>
    <s v="D"/>
    <x v="1"/>
    <n v="5.97"/>
    <n v="17.91"/>
    <x v="1"/>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1"/>
    <x v="0"/>
    <x v="0"/>
  </r>
  <r>
    <s v="YXP-20078-116"/>
    <x v="314"/>
    <s v="37238-52421-JJ"/>
    <s v="R-M-0.5"/>
    <n v="1"/>
    <x v="351"/>
    <s v="jdeag@xrea.com"/>
    <x v="0"/>
    <s v="Rob"/>
    <s v="M"/>
    <x v="1"/>
    <n v="5.97"/>
    <n v="5.97"/>
    <x v="2"/>
    <x v="0"/>
    <x v="0"/>
  </r>
  <r>
    <s v="VQV-59984-866"/>
    <x v="315"/>
    <s v="48854-01899-FN"/>
    <s v="R-D-0.2"/>
    <n v="3"/>
    <x v="352"/>
    <s v="vskulletah@tinyurl.com"/>
    <x v="1"/>
    <s v="Rob"/>
    <s v="D"/>
    <x v="3"/>
    <n v="2.6849999999999996"/>
    <n v="8.0549999999999997"/>
    <x v="2"/>
    <x v="2"/>
    <x v="1"/>
  </r>
  <r>
    <s v="JEH-37276-048"/>
    <x v="316"/>
    <s v="80896-38819-DW"/>
    <s v="A-L-0.5"/>
    <n v="3"/>
    <x v="353"/>
    <s v="jrudeforthai@wunderground.com"/>
    <x v="1"/>
    <s v="Ara"/>
    <s v="L"/>
    <x v="1"/>
    <n v="7.77"/>
    <n v="23.31"/>
    <x v="1"/>
    <x v="1"/>
    <x v="0"/>
  </r>
  <r>
    <s v="VYD-28555-589"/>
    <x v="317"/>
    <s v="29814-01459-RC"/>
    <s v="R-L-0.5"/>
    <n v="6"/>
    <x v="354"/>
    <s v="atomaszewskiaj@answers.com"/>
    <x v="2"/>
    <s v="Rob"/>
    <s v="L"/>
    <x v="1"/>
    <n v="7.169999999999999"/>
    <n v="43.019999999999996"/>
    <x v="2"/>
    <x v="1"/>
    <x v="0"/>
  </r>
  <r>
    <s v="WUG-76466-650"/>
    <x v="318"/>
    <s v="43439-94003-DW"/>
    <s v="L-D-0.5"/>
    <n v="3"/>
    <x v="306"/>
    <s v=""/>
    <x v="0"/>
    <s v="Lib"/>
    <s v="D"/>
    <x v="1"/>
    <n v="7.77"/>
    <n v="23.31"/>
    <x v="3"/>
    <x v="2"/>
    <x v="1"/>
  </r>
  <r>
    <s v="RJV-08261-583"/>
    <x v="182"/>
    <s v="48497-29281-FE"/>
    <s v="A-D-0.2"/>
    <n v="5"/>
    <x v="355"/>
    <s v="pbessal@qq.com"/>
    <x v="0"/>
    <s v="Ara"/>
    <s v="D"/>
    <x v="3"/>
    <n v="2.9849999999999999"/>
    <n v="14.924999999999999"/>
    <x v="1"/>
    <x v="2"/>
    <x v="0"/>
  </r>
  <r>
    <s v="PMR-56062-609"/>
    <x v="319"/>
    <s v="43605-12616-YH"/>
    <s v="E-D-0.5"/>
    <n v="3"/>
    <x v="356"/>
    <s v="ewindressam@marketwatch.com"/>
    <x v="0"/>
    <s v="Exc"/>
    <s v="D"/>
    <x v="1"/>
    <n v="7.29"/>
    <n v="21.87"/>
    <x v="0"/>
    <x v="2"/>
    <x v="1"/>
  </r>
  <r>
    <s v="XLD-12920-505"/>
    <x v="320"/>
    <s v="21907-75962-VB"/>
    <s v="E-L-0.5"/>
    <n v="6"/>
    <x v="357"/>
    <s v=""/>
    <x v="0"/>
    <s v="Exc"/>
    <s v="L"/>
    <x v="1"/>
    <n v="8.91"/>
    <n v="53.46"/>
    <x v="0"/>
    <x v="1"/>
    <x v="0"/>
  </r>
  <r>
    <s v="UBW-50312-037"/>
    <x v="321"/>
    <s v="69503-12127-YD"/>
    <s v="A-L-2.5"/>
    <n v="4"/>
    <x v="358"/>
    <s v=""/>
    <x v="0"/>
    <s v="Ara"/>
    <s v="L"/>
    <x v="2"/>
    <n v="29.784999999999997"/>
    <n v="119.13999999999999"/>
    <x v="1"/>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1"/>
    <x v="2"/>
    <x v="0"/>
  </r>
  <r>
    <s v="DHT-93810-053"/>
    <x v="323"/>
    <s v="17005-82030-EA"/>
    <s v="E-L-1"/>
    <n v="5"/>
    <x v="361"/>
    <s v="sweldsar@wired.com"/>
    <x v="0"/>
    <s v="Exc"/>
    <s v="L"/>
    <x v="0"/>
    <n v="14.85"/>
    <n v="74.25"/>
    <x v="0"/>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0"/>
    <x v="2"/>
    <x v="0"/>
  </r>
  <r>
    <s v="WDM-77521-710"/>
    <x v="327"/>
    <s v="86144-10144-CB"/>
    <s v="A-M-0.5"/>
    <n v="2"/>
    <x v="365"/>
    <s v="inorquoyav@businessweek.com"/>
    <x v="0"/>
    <s v="Ara"/>
    <s v="M"/>
    <x v="1"/>
    <n v="6.75"/>
    <n v="13.5"/>
    <x v="1"/>
    <x v="0"/>
    <x v="1"/>
  </r>
  <r>
    <s v="EIP-19142-462"/>
    <x v="328"/>
    <s v="60973-72562-DQ"/>
    <s v="E-L-1"/>
    <n v="6"/>
    <x v="366"/>
    <s v="aiddisonaw@usa.gov"/>
    <x v="0"/>
    <s v="Exc"/>
    <s v="L"/>
    <x v="0"/>
    <n v="14.85"/>
    <n v="89.1"/>
    <x v="0"/>
    <x v="1"/>
    <x v="1"/>
  </r>
  <r>
    <s v="EIP-19142-462"/>
    <x v="328"/>
    <s v="60973-72562-DQ"/>
    <s v="A-L-0.2"/>
    <n v="1"/>
    <x v="366"/>
    <s v="aiddisonaw@usa.gov"/>
    <x v="0"/>
    <s v="Ara"/>
    <s v="L"/>
    <x v="3"/>
    <n v="3.8849999999999998"/>
    <n v="3.8849999999999998"/>
    <x v="1"/>
    <x v="1"/>
    <x v="1"/>
  </r>
  <r>
    <s v="ZZL-76364-387"/>
    <x v="128"/>
    <s v="11263-86515-VU"/>
    <s v="R-L-2.5"/>
    <n v="4"/>
    <x v="367"/>
    <s v="rlongfielday@bluehost.com"/>
    <x v="0"/>
    <s v="Rob"/>
    <s v="L"/>
    <x v="2"/>
    <n v="27.484999999999996"/>
    <n v="109.93999999999998"/>
    <x v="2"/>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1"/>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1"/>
    <x v="2"/>
    <x v="0"/>
  </r>
  <r>
    <s v="UBA-43678-174"/>
    <x v="333"/>
    <s v="44530-75983-OD"/>
    <s v="E-D-2.5"/>
    <n v="6"/>
    <x v="372"/>
    <s v="ihotchkinb3@mit.edu"/>
    <x v="2"/>
    <s v="Exc"/>
    <s v="D"/>
    <x v="2"/>
    <n v="27.945"/>
    <n v="167.67000000000002"/>
    <x v="0"/>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2"/>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1"/>
    <x v="2"/>
    <x v="1"/>
  </r>
  <r>
    <s v="YPP-27450-525"/>
    <x v="338"/>
    <s v="01932-87052-KO"/>
    <s v="E-M-0.5"/>
    <n v="3"/>
    <x v="378"/>
    <s v="lcullrfordb9@xing.com"/>
    <x v="0"/>
    <s v="Exc"/>
    <s v="M"/>
    <x v="1"/>
    <n v="8.25"/>
    <n v="24.75"/>
    <x v="0"/>
    <x v="0"/>
    <x v="0"/>
  </r>
  <r>
    <s v="EFC-39577-424"/>
    <x v="339"/>
    <s v="16046-34805-ZF"/>
    <s v="E-M-1"/>
    <n v="5"/>
    <x v="379"/>
    <s v="arizonba@xing.com"/>
    <x v="0"/>
    <s v="Exc"/>
    <s v="M"/>
    <x v="0"/>
    <n v="13.75"/>
    <n v="68.75"/>
    <x v="0"/>
    <x v="0"/>
    <x v="0"/>
  </r>
  <r>
    <s v="LAW-80062-016"/>
    <x v="340"/>
    <s v="34546-70516-LR"/>
    <s v="E-M-0.5"/>
    <n v="6"/>
    <x v="380"/>
    <s v=""/>
    <x v="1"/>
    <s v="Exc"/>
    <s v="M"/>
    <x v="1"/>
    <n v="8.25"/>
    <n v="49.5"/>
    <x v="0"/>
    <x v="0"/>
    <x v="1"/>
  </r>
  <r>
    <s v="WKL-27981-758"/>
    <x v="177"/>
    <s v="73699-93557-FZ"/>
    <s v="A-M-2.5"/>
    <n v="2"/>
    <x v="381"/>
    <s v="fmiellbc@spiegel.de"/>
    <x v="0"/>
    <s v="Ara"/>
    <s v="M"/>
    <x v="2"/>
    <n v="25.874999999999996"/>
    <n v="51.749999999999993"/>
    <x v="1"/>
    <x v="0"/>
    <x v="0"/>
  </r>
  <r>
    <s v="VRT-39834-265"/>
    <x v="341"/>
    <s v="86686-37462-CK"/>
    <s v="L-L-1"/>
    <n v="3"/>
    <x v="382"/>
    <s v=""/>
    <x v="1"/>
    <s v="Lib"/>
    <s v="L"/>
    <x v="0"/>
    <n v="15.85"/>
    <n v="47.55"/>
    <x v="3"/>
    <x v="1"/>
    <x v="0"/>
  </r>
  <r>
    <s v="QTC-71005-730"/>
    <x v="342"/>
    <s v="14298-02150-KH"/>
    <s v="A-L-0.2"/>
    <n v="4"/>
    <x v="383"/>
    <s v=""/>
    <x v="0"/>
    <s v="Ara"/>
    <s v="L"/>
    <x v="3"/>
    <n v="3.8849999999999998"/>
    <n v="15.54"/>
    <x v="1"/>
    <x v="1"/>
    <x v="1"/>
  </r>
  <r>
    <s v="TNX-09857-717"/>
    <x v="343"/>
    <s v="48675-07824-HJ"/>
    <s v="L-M-1"/>
    <n v="6"/>
    <x v="384"/>
    <s v=""/>
    <x v="0"/>
    <s v="Lib"/>
    <s v="M"/>
    <x v="0"/>
    <n v="14.55"/>
    <n v="87.300000000000011"/>
    <x v="3"/>
    <x v="0"/>
    <x v="0"/>
  </r>
  <r>
    <s v="JZV-43874-185"/>
    <x v="344"/>
    <s v="18551-80943-YQ"/>
    <s v="A-M-1"/>
    <n v="5"/>
    <x v="385"/>
    <s v=""/>
    <x v="0"/>
    <s v="Ara"/>
    <s v="M"/>
    <x v="0"/>
    <n v="11.25"/>
    <n v="56.25"/>
    <x v="1"/>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2"/>
    <x v="1"/>
    <x v="0"/>
  </r>
  <r>
    <s v="HTS-15020-632"/>
    <x v="169"/>
    <s v="53817-13148-RK"/>
    <s v="R-M-0.2"/>
    <n v="3"/>
    <x v="388"/>
    <s v="ghawkyensbj@census.gov"/>
    <x v="0"/>
    <s v="Rob"/>
    <s v="M"/>
    <x v="3"/>
    <n v="2.9849999999999999"/>
    <n v="8.9550000000000001"/>
    <x v="2"/>
    <x v="0"/>
    <x v="1"/>
  </r>
  <r>
    <s v="YLE-18247-749"/>
    <x v="346"/>
    <s v="92227-49331-QR"/>
    <s v="A-L-0.5"/>
    <n v="3"/>
    <x v="389"/>
    <s v=""/>
    <x v="0"/>
    <s v="Ara"/>
    <s v="L"/>
    <x v="1"/>
    <n v="7.77"/>
    <n v="23.31"/>
    <x v="1"/>
    <x v="1"/>
    <x v="0"/>
  </r>
  <r>
    <s v="KJJ-12573-591"/>
    <x v="347"/>
    <s v="12997-41076-FQ"/>
    <s v="A-L-2.5"/>
    <n v="1"/>
    <x v="390"/>
    <s v=""/>
    <x v="0"/>
    <s v="Ara"/>
    <s v="L"/>
    <x v="2"/>
    <n v="29.784999999999997"/>
    <n v="29.784999999999997"/>
    <x v="1"/>
    <x v="1"/>
    <x v="0"/>
  </r>
  <r>
    <s v="RGU-43561-950"/>
    <x v="348"/>
    <s v="44220-00348-MB"/>
    <s v="A-L-2.5"/>
    <n v="5"/>
    <x v="391"/>
    <s v="bmcgilvrabm@so-net.ne.jp"/>
    <x v="0"/>
    <s v="Ara"/>
    <s v="L"/>
    <x v="2"/>
    <n v="29.784999999999997"/>
    <n v="148.92499999999998"/>
    <x v="1"/>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1"/>
    <x v="2"/>
    <x v="1"/>
  </r>
  <r>
    <s v="HNI-91338-546"/>
    <x v="54"/>
    <s v="67285-75317-XI"/>
    <s v="A-D-0.5"/>
    <n v="5"/>
    <x v="393"/>
    <s v=""/>
    <x v="0"/>
    <s v="Ara"/>
    <s v="D"/>
    <x v="1"/>
    <n v="5.97"/>
    <n v="29.849999999999998"/>
    <x v="1"/>
    <x v="2"/>
    <x v="1"/>
  </r>
  <r>
    <s v="CYH-53243-218"/>
    <x v="237"/>
    <s v="88167-57964-PH"/>
    <s v="R-M-0.5"/>
    <n v="3"/>
    <x v="394"/>
    <s v=""/>
    <x v="0"/>
    <s v="Rob"/>
    <s v="M"/>
    <x v="1"/>
    <n v="5.97"/>
    <n v="17.91"/>
    <x v="2"/>
    <x v="0"/>
    <x v="1"/>
  </r>
  <r>
    <s v="SVD-75407-177"/>
    <x v="351"/>
    <s v="16106-36039-QS"/>
    <s v="E-L-0.5"/>
    <n v="3"/>
    <x v="395"/>
    <s v="ydombrellbs@dedecms.com"/>
    <x v="0"/>
    <s v="Exc"/>
    <s v="L"/>
    <x v="1"/>
    <n v="8.91"/>
    <n v="26.73"/>
    <x v="0"/>
    <x v="1"/>
    <x v="0"/>
  </r>
  <r>
    <s v="NVN-66443-451"/>
    <x v="352"/>
    <s v="98921-82417-GN"/>
    <s v="R-D-1"/>
    <n v="2"/>
    <x v="396"/>
    <s v="adarthbt@t.co"/>
    <x v="0"/>
    <s v="Rob"/>
    <s v="D"/>
    <x v="0"/>
    <n v="8.9499999999999993"/>
    <n v="17.899999999999999"/>
    <x v="2"/>
    <x v="2"/>
    <x v="1"/>
  </r>
  <r>
    <s v="JUA-13580-095"/>
    <x v="102"/>
    <s v="55265-75151-AK"/>
    <s v="R-L-0.2"/>
    <n v="4"/>
    <x v="397"/>
    <s v="mdarrigoebu@hud.gov"/>
    <x v="1"/>
    <s v="Rob"/>
    <s v="L"/>
    <x v="3"/>
    <n v="3.5849999999999995"/>
    <n v="14.339999999999998"/>
    <x v="2"/>
    <x v="1"/>
    <x v="0"/>
  </r>
  <r>
    <s v="ACY-56225-839"/>
    <x v="353"/>
    <s v="47386-50743-FG"/>
    <s v="A-M-2.5"/>
    <n v="3"/>
    <x v="398"/>
    <s v=""/>
    <x v="0"/>
    <s v="Ara"/>
    <s v="M"/>
    <x v="2"/>
    <n v="25.874999999999996"/>
    <n v="77.624999999999986"/>
    <x v="1"/>
    <x v="0"/>
    <x v="0"/>
  </r>
  <r>
    <s v="QBB-07903-622"/>
    <x v="354"/>
    <s v="32622-54551-UC"/>
    <s v="R-L-1"/>
    <n v="5"/>
    <x v="399"/>
    <s v="mackrillbw@bandcamp.com"/>
    <x v="0"/>
    <s v="Rob"/>
    <s v="L"/>
    <x v="0"/>
    <n v="11.95"/>
    <n v="59.75"/>
    <x v="2"/>
    <x v="1"/>
    <x v="1"/>
  </r>
  <r>
    <s v="JLJ-81802-619"/>
    <x v="135"/>
    <s v="16880-78077-FB"/>
    <s v="A-L-1"/>
    <n v="6"/>
    <x v="347"/>
    <s v="tfarraac@behance.net"/>
    <x v="0"/>
    <s v="Ara"/>
    <s v="L"/>
    <x v="0"/>
    <n v="12.95"/>
    <n v="77.699999999999989"/>
    <x v="1"/>
    <x v="1"/>
    <x v="1"/>
  </r>
  <r>
    <s v="HFT-77191-168"/>
    <x v="343"/>
    <s v="48419-02347-XP"/>
    <s v="R-D-0.2"/>
    <n v="2"/>
    <x v="400"/>
    <s v="mkippenby@dion.ne.jp"/>
    <x v="0"/>
    <s v="Rob"/>
    <s v="D"/>
    <x v="3"/>
    <n v="2.6849999999999996"/>
    <n v="5.3699999999999992"/>
    <x v="2"/>
    <x v="2"/>
    <x v="0"/>
  </r>
  <r>
    <s v="SZR-35951-530"/>
    <x v="89"/>
    <s v="14121-20527-OJ"/>
    <s v="E-D-2.5"/>
    <n v="3"/>
    <x v="401"/>
    <s v="wransonbz@ted.com"/>
    <x v="1"/>
    <s v="Exc"/>
    <s v="D"/>
    <x v="2"/>
    <n v="27.945"/>
    <n v="83.835000000000008"/>
    <x v="0"/>
    <x v="2"/>
    <x v="0"/>
  </r>
  <r>
    <s v="IKL-95976-565"/>
    <x v="355"/>
    <s v="53486-73919-BQ"/>
    <s v="A-M-1"/>
    <n v="2"/>
    <x v="402"/>
    <s v=""/>
    <x v="0"/>
    <s v="Ara"/>
    <s v="M"/>
    <x v="0"/>
    <n v="11.25"/>
    <n v="22.5"/>
    <x v="1"/>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1"/>
    <x v="0"/>
    <x v="1"/>
  </r>
  <r>
    <s v="QDU-45390-361"/>
    <x v="357"/>
    <s v="03677-09134-BC"/>
    <s v="E-M-0.5"/>
    <n v="1"/>
    <x v="405"/>
    <s v="crowthornc3@msn.com"/>
    <x v="0"/>
    <s v="Exc"/>
    <s v="M"/>
    <x v="1"/>
    <n v="8.25"/>
    <n v="8.25"/>
    <x v="0"/>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0"/>
    <x v="1"/>
    <x v="1"/>
  </r>
  <r>
    <s v="ADX-50674-975"/>
    <x v="359"/>
    <s v="58916-61837-QH"/>
    <s v="A-M-2.5"/>
    <n v="4"/>
    <x v="410"/>
    <s v="fhollowsc8@blogtalkradio.com"/>
    <x v="0"/>
    <s v="Ara"/>
    <s v="M"/>
    <x v="2"/>
    <n v="25.874999999999996"/>
    <n v="103.49999999999999"/>
    <x v="1"/>
    <x v="0"/>
    <x v="0"/>
  </r>
  <r>
    <s v="RRP-51647-420"/>
    <x v="360"/>
    <s v="89292-52335-YZ"/>
    <s v="E-D-1"/>
    <n v="3"/>
    <x v="411"/>
    <s v="llathleiffc9@nationalgeographic.com"/>
    <x v="1"/>
    <s v="Exc"/>
    <s v="D"/>
    <x v="0"/>
    <n v="12.15"/>
    <n v="36.450000000000003"/>
    <x v="0"/>
    <x v="2"/>
    <x v="0"/>
  </r>
  <r>
    <s v="PKJ-99134-523"/>
    <x v="361"/>
    <s v="77284-34297-YY"/>
    <s v="R-L-0.5"/>
    <n v="5"/>
    <x v="412"/>
    <s v="kheadsca@jalbum.net"/>
    <x v="0"/>
    <s v="Rob"/>
    <s v="L"/>
    <x v="1"/>
    <n v="7.169999999999999"/>
    <n v="35.849999999999994"/>
    <x v="2"/>
    <x v="1"/>
    <x v="1"/>
  </r>
  <r>
    <s v="FZQ-29439-457"/>
    <x v="362"/>
    <s v="50449-80974-BZ"/>
    <s v="E-L-0.2"/>
    <n v="5"/>
    <x v="413"/>
    <s v="tbownecb@unicef.org"/>
    <x v="1"/>
    <s v="Exc"/>
    <s v="L"/>
    <x v="3"/>
    <n v="4.4550000000000001"/>
    <n v="22.274999999999999"/>
    <x v="0"/>
    <x v="1"/>
    <x v="0"/>
  </r>
  <r>
    <s v="USN-68115-161"/>
    <x v="363"/>
    <s v="08120-16183-AW"/>
    <s v="E-M-0.2"/>
    <n v="6"/>
    <x v="414"/>
    <s v="rjacquemardcc@acquirethisname.com"/>
    <x v="1"/>
    <s v="Exc"/>
    <s v="M"/>
    <x v="3"/>
    <n v="4.125"/>
    <n v="24.75"/>
    <x v="0"/>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2"/>
    <x v="0"/>
    <x v="1"/>
  </r>
  <r>
    <s v="XDU-05471-219"/>
    <x v="366"/>
    <s v="60308-06944-GS"/>
    <s v="R-L-0.5"/>
    <n v="1"/>
    <x v="418"/>
    <s v="pdurbancg@symantec.com"/>
    <x v="1"/>
    <s v="Rob"/>
    <s v="L"/>
    <x v="1"/>
    <n v="7.169999999999999"/>
    <n v="7.169999999999999"/>
    <x v="2"/>
    <x v="1"/>
    <x v="1"/>
  </r>
  <r>
    <s v="NID-20149-329"/>
    <x v="367"/>
    <s v="49888-39458-PF"/>
    <s v="R-D-0.2"/>
    <n v="2"/>
    <x v="419"/>
    <s v="aharroldch@miibeian.gov.cn"/>
    <x v="0"/>
    <s v="Rob"/>
    <s v="D"/>
    <x v="3"/>
    <n v="2.6849999999999996"/>
    <n v="5.3699999999999992"/>
    <x v="2"/>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2"/>
    <x v="2"/>
    <x v="0"/>
  </r>
  <r>
    <s v="GUU-40666-525"/>
    <x v="31"/>
    <s v="68555-89840-GZ"/>
    <s v="A-L-0.2"/>
    <n v="3"/>
    <x v="408"/>
    <s v="msesonck@census.gov"/>
    <x v="0"/>
    <s v="Ara"/>
    <s v="L"/>
    <x v="3"/>
    <n v="3.8849999999999998"/>
    <n v="11.654999999999999"/>
    <x v="1"/>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2"/>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2"/>
    <x v="2"/>
    <x v="1"/>
  </r>
  <r>
    <s v="ZQI-47236-301"/>
    <x v="373"/>
    <s v="23446-47798-ID"/>
    <s v="L-L-0.5"/>
    <n v="5"/>
    <x v="426"/>
    <s v="cthowescp@craigslist.org"/>
    <x v="0"/>
    <s v="Lib"/>
    <s v="L"/>
    <x v="1"/>
    <n v="9.51"/>
    <n v="47.55"/>
    <x v="3"/>
    <x v="1"/>
    <x v="1"/>
  </r>
  <r>
    <s v="ZCR-15721-658"/>
    <x v="374"/>
    <s v="28327-84469-ND"/>
    <s v="A-M-1"/>
    <n v="4"/>
    <x v="427"/>
    <s v="rwillowaycq@admin.ch"/>
    <x v="0"/>
    <s v="Ara"/>
    <s v="M"/>
    <x v="0"/>
    <n v="11.25"/>
    <n v="45"/>
    <x v="1"/>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2"/>
    <x v="2"/>
    <x v="0"/>
  </r>
  <r>
    <s v="BAQ-74241-156"/>
    <x v="376"/>
    <s v="99869-55718-UU"/>
    <s v="R-D-0.2"/>
    <n v="4"/>
    <x v="430"/>
    <s v="rmckallct@sakura.ne.jp"/>
    <x v="2"/>
    <s v="Rob"/>
    <s v="D"/>
    <x v="3"/>
    <n v="2.6849999999999996"/>
    <n v="10.739999999999998"/>
    <x v="2"/>
    <x v="2"/>
    <x v="0"/>
  </r>
  <r>
    <s v="BVU-77367-451"/>
    <x v="377"/>
    <s v="77421-46059-RY"/>
    <s v="A-D-1"/>
    <n v="5"/>
    <x v="431"/>
    <s v="bdailecu@vistaprint.com"/>
    <x v="0"/>
    <s v="Ara"/>
    <s v="D"/>
    <x v="0"/>
    <n v="9.9499999999999993"/>
    <n v="49.75"/>
    <x v="1"/>
    <x v="2"/>
    <x v="0"/>
  </r>
  <r>
    <s v="TJE-91516-344"/>
    <x v="378"/>
    <s v="49894-06550-OQ"/>
    <s v="E-M-1"/>
    <n v="2"/>
    <x v="432"/>
    <s v="atrehernecv@state.tx.us"/>
    <x v="1"/>
    <s v="Exc"/>
    <s v="M"/>
    <x v="0"/>
    <n v="13.75"/>
    <n v="27.5"/>
    <x v="0"/>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2"/>
    <x v="2"/>
    <x v="0"/>
  </r>
  <r>
    <s v="ZVG-20473-043"/>
    <x v="86"/>
    <s v="71769-10219-IM"/>
    <s v="A-D-0.2"/>
    <n v="3"/>
    <x v="435"/>
    <s v="dkornelcy@cyberchimps.com"/>
    <x v="0"/>
    <s v="Ara"/>
    <s v="D"/>
    <x v="3"/>
    <n v="2.9849999999999999"/>
    <n v="8.9550000000000001"/>
    <x v="1"/>
    <x v="2"/>
    <x v="0"/>
  </r>
  <r>
    <s v="KGZ-56395-231"/>
    <x v="380"/>
    <s v="22221-71106-JD"/>
    <s v="A-D-0.5"/>
    <n v="1"/>
    <x v="436"/>
    <s v="rlequeuxcz@newyorker.com"/>
    <x v="0"/>
    <s v="Ara"/>
    <s v="D"/>
    <x v="1"/>
    <n v="5.97"/>
    <n v="5.97"/>
    <x v="1"/>
    <x v="2"/>
    <x v="1"/>
  </r>
  <r>
    <s v="CUU-92244-729"/>
    <x v="381"/>
    <s v="99735-44927-OL"/>
    <s v="E-M-1"/>
    <n v="3"/>
    <x v="437"/>
    <s v="jmccaulld0@parallels.com"/>
    <x v="0"/>
    <s v="Exc"/>
    <s v="M"/>
    <x v="0"/>
    <n v="13.75"/>
    <n v="41.25"/>
    <x v="0"/>
    <x v="0"/>
    <x v="0"/>
  </r>
  <r>
    <s v="EHE-94714-312"/>
    <x v="382"/>
    <s v="27132-68907-RC"/>
    <s v="E-L-0.2"/>
    <n v="5"/>
    <x v="438"/>
    <s v="abrashda@plala.or.jp"/>
    <x v="0"/>
    <s v="Exc"/>
    <s v="L"/>
    <x v="3"/>
    <n v="4.4550000000000001"/>
    <n v="22.274999999999999"/>
    <x v="0"/>
    <x v="1"/>
    <x v="0"/>
  </r>
  <r>
    <s v="RTL-16205-161"/>
    <x v="11"/>
    <s v="90440-62727-HI"/>
    <s v="A-M-0.5"/>
    <n v="1"/>
    <x v="439"/>
    <s v="ahutchinsond2@imgur.com"/>
    <x v="0"/>
    <s v="Ara"/>
    <s v="M"/>
    <x v="1"/>
    <n v="6.75"/>
    <n v="6.75"/>
    <x v="1"/>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1"/>
    <x v="2"/>
    <x v="1"/>
  </r>
  <r>
    <s v="HTR-21838-286"/>
    <x v="18"/>
    <s v="24669-76297-SF"/>
    <s v="A-L-1"/>
    <n v="2"/>
    <x v="442"/>
    <s v="hzeald5@google.de"/>
    <x v="0"/>
    <s v="Ara"/>
    <s v="L"/>
    <x v="0"/>
    <n v="12.95"/>
    <n v="25.9"/>
    <x v="1"/>
    <x v="1"/>
    <x v="1"/>
  </r>
  <r>
    <s v="KYG-28296-920"/>
    <x v="84"/>
    <s v="78050-20355-DI"/>
    <s v="E-M-2.5"/>
    <n v="1"/>
    <x v="443"/>
    <s v="gsmallcombed6@ucla.edu"/>
    <x v="1"/>
    <s v="Exc"/>
    <s v="M"/>
    <x v="2"/>
    <n v="31.624999999999996"/>
    <n v="31.624999999999996"/>
    <x v="0"/>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0"/>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2"/>
    <x v="2"/>
    <x v="0"/>
  </r>
  <r>
    <s v="ZPW-31329-741"/>
    <x v="387"/>
    <s v="27132-68907-RC"/>
    <s v="E-M-2.5"/>
    <n v="4"/>
    <x v="438"/>
    <s v="abrashda@plala.or.jp"/>
    <x v="0"/>
    <s v="Exc"/>
    <s v="M"/>
    <x v="2"/>
    <n v="31.624999999999996"/>
    <n v="126.49999999999999"/>
    <x v="0"/>
    <x v="0"/>
    <x v="0"/>
  </r>
  <r>
    <s v="ZPW-31329-741"/>
    <x v="387"/>
    <s v="27132-68907-RC"/>
    <s v="E-M-0.2"/>
    <n v="1"/>
    <x v="438"/>
    <s v="abrashda@plala.or.jp"/>
    <x v="0"/>
    <s v="Exc"/>
    <s v="M"/>
    <x v="3"/>
    <n v="4.125"/>
    <n v="4.125"/>
    <x v="0"/>
    <x v="0"/>
    <x v="0"/>
  </r>
  <r>
    <s v="UBI-83843-396"/>
    <x v="388"/>
    <s v="58816-74064-TF"/>
    <s v="R-L-1"/>
    <n v="2"/>
    <x v="447"/>
    <s v="nizhakovdd@aol.com"/>
    <x v="2"/>
    <s v="Rob"/>
    <s v="L"/>
    <x v="0"/>
    <n v="11.95"/>
    <n v="23.9"/>
    <x v="2"/>
    <x v="1"/>
    <x v="1"/>
  </r>
  <r>
    <s v="VID-40587-569"/>
    <x v="389"/>
    <s v="09818-59895-EH"/>
    <s v="E-D-2.5"/>
    <n v="5"/>
    <x v="448"/>
    <s v="skeetsde@answers.com"/>
    <x v="0"/>
    <s v="Exc"/>
    <s v="D"/>
    <x v="2"/>
    <n v="27.945"/>
    <n v="139.72499999999999"/>
    <x v="0"/>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2"/>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0"/>
    <x v="2"/>
    <x v="1"/>
  </r>
  <r>
    <s v="LKE-14821-285"/>
    <x v="393"/>
    <s v="13736-92418-JS"/>
    <s v="R-M-0.2"/>
    <n v="5"/>
    <x v="454"/>
    <s v="bsemkinsdk@unc.edu"/>
    <x v="1"/>
    <s v="Rob"/>
    <s v="M"/>
    <x v="3"/>
    <n v="2.9849999999999999"/>
    <n v="14.924999999999999"/>
    <x v="2"/>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0"/>
    <x v="0"/>
    <x v="0"/>
  </r>
  <r>
    <s v="FBI-35855-418"/>
    <x v="189"/>
    <s v="06552-04430-AG"/>
    <s v="R-M-0.5"/>
    <n v="6"/>
    <x v="459"/>
    <s v="sfarnishdp@dmoz.org"/>
    <x v="2"/>
    <s v="Rob"/>
    <s v="M"/>
    <x v="1"/>
    <n v="5.97"/>
    <n v="35.82"/>
    <x v="2"/>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0"/>
    <x v="2"/>
    <x v="1"/>
  </r>
  <r>
    <s v="GYA-80327-368"/>
    <x v="399"/>
    <s v="06899-54551-EH"/>
    <s v="A-D-1"/>
    <n v="4"/>
    <x v="463"/>
    <s v="cmershdt@drupal.org"/>
    <x v="1"/>
    <s v="Ara"/>
    <s v="D"/>
    <x v="0"/>
    <n v="9.9499999999999993"/>
    <n v="39.799999999999997"/>
    <x v="1"/>
    <x v="2"/>
    <x v="1"/>
  </r>
  <r>
    <s v="TNW-41601-420"/>
    <x v="400"/>
    <s v="66458-91190-YC"/>
    <s v="R-M-1"/>
    <n v="5"/>
    <x v="464"/>
    <s v="murione5@alexa.com"/>
    <x v="1"/>
    <s v="Rob"/>
    <s v="M"/>
    <x v="0"/>
    <n v="9.9499999999999993"/>
    <n v="49.75"/>
    <x v="2"/>
    <x v="0"/>
    <x v="0"/>
  </r>
  <r>
    <s v="ALR-62963-723"/>
    <x v="401"/>
    <s v="80463-43913-WZ"/>
    <s v="R-D-0.2"/>
    <n v="3"/>
    <x v="465"/>
    <s v=""/>
    <x v="1"/>
    <s v="Rob"/>
    <s v="D"/>
    <x v="3"/>
    <n v="2.6849999999999996"/>
    <n v="8.0549999999999997"/>
    <x v="2"/>
    <x v="2"/>
    <x v="0"/>
  </r>
  <r>
    <s v="JIG-27636-870"/>
    <x v="402"/>
    <s v="67204-04870-LG"/>
    <s v="R-L-1"/>
    <n v="4"/>
    <x v="466"/>
    <s v=""/>
    <x v="0"/>
    <s v="Rob"/>
    <s v="L"/>
    <x v="0"/>
    <n v="11.95"/>
    <n v="47.8"/>
    <x v="2"/>
    <x v="1"/>
    <x v="1"/>
  </r>
  <r>
    <s v="CTE-31437-326"/>
    <x v="6"/>
    <s v="22721-63196-UJ"/>
    <s v="R-M-0.2"/>
    <n v="4"/>
    <x v="467"/>
    <s v="gduckerdx@patch.com"/>
    <x v="2"/>
    <s v="Rob"/>
    <s v="M"/>
    <x v="3"/>
    <n v="2.9849999999999999"/>
    <n v="11.94"/>
    <x v="2"/>
    <x v="0"/>
    <x v="1"/>
  </r>
  <r>
    <s v="CTE-31437-326"/>
    <x v="6"/>
    <s v="22721-63196-UJ"/>
    <s v="E-M-0.2"/>
    <n v="4"/>
    <x v="467"/>
    <s v="gduckerdx@patch.com"/>
    <x v="2"/>
    <s v="Exc"/>
    <s v="M"/>
    <x v="3"/>
    <n v="4.125"/>
    <n v="16.5"/>
    <x v="0"/>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1"/>
    <x v="1"/>
    <x v="0"/>
  </r>
  <r>
    <s v="XEE-37895-169"/>
    <x v="21"/>
    <s v="14888-85625-TM"/>
    <s v="A-L-2.5"/>
    <n v="3"/>
    <x v="470"/>
    <s v="plyfielde3@baidu.com"/>
    <x v="0"/>
    <s v="Ara"/>
    <s v="L"/>
    <x v="2"/>
    <n v="29.784999999999997"/>
    <n v="89.35499999999999"/>
    <x v="1"/>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1"/>
    <x v="2"/>
    <x v="0"/>
  </r>
  <r>
    <s v="IPA-94170-889"/>
    <x v="292"/>
    <s v="64439-27325-LG"/>
    <s v="R-L-0.2"/>
    <n v="3"/>
    <x v="472"/>
    <s v="ckide6@narod.ru"/>
    <x v="1"/>
    <s v="Rob"/>
    <s v="L"/>
    <x v="3"/>
    <n v="3.5849999999999995"/>
    <n v="10.754999999999999"/>
    <x v="2"/>
    <x v="1"/>
    <x v="0"/>
  </r>
  <r>
    <s v="YQL-63755-365"/>
    <x v="117"/>
    <s v="78570-76770-LB"/>
    <s v="A-M-0.2"/>
    <n v="4"/>
    <x v="473"/>
    <s v="cbeinee7@xinhuanet.com"/>
    <x v="0"/>
    <s v="Ara"/>
    <s v="M"/>
    <x v="3"/>
    <n v="3.375"/>
    <n v="13.5"/>
    <x v="1"/>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2"/>
    <x v="1"/>
    <x v="1"/>
  </r>
  <r>
    <s v="AOT-70449-651"/>
    <x v="410"/>
    <s v="53414-73391-CR"/>
    <s v="R-D-2.5"/>
    <n v="5"/>
    <x v="478"/>
    <s v=""/>
    <x v="0"/>
    <s v="Rob"/>
    <s v="D"/>
    <x v="2"/>
    <n v="20.584999999999997"/>
    <n v="102.92499999999998"/>
    <x v="2"/>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0"/>
    <x v="2"/>
    <x v="1"/>
  </r>
  <r>
    <s v="ZIL-34948-499"/>
    <x v="112"/>
    <s v="66458-91190-YC"/>
    <s v="A-D-0.5"/>
    <n v="2"/>
    <x v="464"/>
    <s v="murione5@alexa.com"/>
    <x v="1"/>
    <s v="Ara"/>
    <s v="D"/>
    <x v="1"/>
    <n v="5.97"/>
    <n v="11.94"/>
    <x v="1"/>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2"/>
    <x v="0"/>
    <x v="1"/>
  </r>
  <r>
    <s v="VPX-44956-367"/>
    <x v="413"/>
    <s v="39582-35773-ZJ"/>
    <s v="R-M-0.5"/>
    <n v="5"/>
    <x v="482"/>
    <s v="vupstoneei@google.pl"/>
    <x v="0"/>
    <s v="Rob"/>
    <s v="M"/>
    <x v="1"/>
    <n v="5.97"/>
    <n v="29.849999999999998"/>
    <x v="2"/>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2"/>
    <x v="2"/>
    <x v="0"/>
  </r>
  <r>
    <s v="YDS-02797-307"/>
    <x v="417"/>
    <s v="06058-48844-PI"/>
    <s v="E-M-2.5"/>
    <n v="4"/>
    <x v="486"/>
    <s v="wspeechlyem@amazon.com"/>
    <x v="0"/>
    <s v="Exc"/>
    <s v="M"/>
    <x v="2"/>
    <n v="31.624999999999996"/>
    <n v="126.49999999999999"/>
    <x v="0"/>
    <x v="0"/>
    <x v="0"/>
  </r>
  <r>
    <s v="BPG-68988-842"/>
    <x v="418"/>
    <s v="53631-24432-SY"/>
    <s v="E-M-0.5"/>
    <n v="5"/>
    <x v="487"/>
    <s v="iphillpoten@buzzfeed.com"/>
    <x v="2"/>
    <s v="Exc"/>
    <s v="M"/>
    <x v="1"/>
    <n v="8.25"/>
    <n v="41.25"/>
    <x v="0"/>
    <x v="0"/>
    <x v="1"/>
  </r>
  <r>
    <s v="XZG-51938-658"/>
    <x v="419"/>
    <s v="18275-73980-KL"/>
    <s v="E-L-0.5"/>
    <n v="6"/>
    <x v="488"/>
    <s v="lpennaccieo@statcounter.com"/>
    <x v="0"/>
    <s v="Exc"/>
    <s v="L"/>
    <x v="1"/>
    <n v="8.91"/>
    <n v="53.46"/>
    <x v="0"/>
    <x v="1"/>
    <x v="1"/>
  </r>
  <r>
    <s v="KAR-24978-271"/>
    <x v="420"/>
    <s v="23187-65750-HZ"/>
    <s v="R-M-1"/>
    <n v="6"/>
    <x v="489"/>
    <s v="sarpinep@moonfruit.com"/>
    <x v="0"/>
    <s v="Rob"/>
    <s v="M"/>
    <x v="0"/>
    <n v="9.9499999999999993"/>
    <n v="59.699999999999996"/>
    <x v="2"/>
    <x v="0"/>
    <x v="1"/>
  </r>
  <r>
    <s v="FQK-28730-361"/>
    <x v="421"/>
    <s v="22725-79522-GP"/>
    <s v="R-M-1"/>
    <n v="6"/>
    <x v="490"/>
    <s v="dfrieseq@cargocollective.com"/>
    <x v="0"/>
    <s v="Rob"/>
    <s v="M"/>
    <x v="0"/>
    <n v="9.9499999999999993"/>
    <n v="59.699999999999996"/>
    <x v="2"/>
    <x v="0"/>
    <x v="1"/>
  </r>
  <r>
    <s v="BGB-67996-089"/>
    <x v="422"/>
    <s v="06279-72603-JE"/>
    <s v="R-D-1"/>
    <n v="5"/>
    <x v="491"/>
    <s v="rsharerer@flavors.me"/>
    <x v="0"/>
    <s v="Rob"/>
    <s v="D"/>
    <x v="0"/>
    <n v="8.9499999999999993"/>
    <n v="44.75"/>
    <x v="2"/>
    <x v="2"/>
    <x v="1"/>
  </r>
  <r>
    <s v="XMC-20620-809"/>
    <x v="423"/>
    <s v="83543-79246-ON"/>
    <s v="E-M-0.5"/>
    <n v="2"/>
    <x v="492"/>
    <s v="nnasebyes@umich.edu"/>
    <x v="0"/>
    <s v="Exc"/>
    <s v="M"/>
    <x v="1"/>
    <n v="8.25"/>
    <n v="16.5"/>
    <x v="0"/>
    <x v="0"/>
    <x v="0"/>
  </r>
  <r>
    <s v="ZSO-58292-191"/>
    <x v="109"/>
    <s v="66794-66795-VW"/>
    <s v="R-D-0.5"/>
    <n v="4"/>
    <x v="493"/>
    <s v=""/>
    <x v="0"/>
    <s v="Rob"/>
    <s v="D"/>
    <x v="1"/>
    <n v="5.3699999999999992"/>
    <n v="21.479999999999997"/>
    <x v="2"/>
    <x v="2"/>
    <x v="1"/>
  </r>
  <r>
    <s v="LWJ-06793-303"/>
    <x v="204"/>
    <s v="95424-67020-AP"/>
    <s v="R-M-2.5"/>
    <n v="2"/>
    <x v="494"/>
    <s v="koculleneu@ca.gov"/>
    <x v="1"/>
    <s v="Rob"/>
    <s v="M"/>
    <x v="2"/>
    <n v="22.884999999999998"/>
    <n v="45.769999999999996"/>
    <x v="2"/>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2"/>
    <x v="2"/>
    <x v="0"/>
  </r>
  <r>
    <s v="OGW-60685-912"/>
    <x v="224"/>
    <s v="67423-10113-LM"/>
    <s v="E-D-2.5"/>
    <n v="4"/>
    <x v="496"/>
    <s v="hbranganex@woothemes.com"/>
    <x v="0"/>
    <s v="Exc"/>
    <s v="D"/>
    <x v="2"/>
    <n v="27.945"/>
    <n v="111.78"/>
    <x v="0"/>
    <x v="2"/>
    <x v="0"/>
  </r>
  <r>
    <s v="DEC-11160-362"/>
    <x v="220"/>
    <s v="48582-05061-RY"/>
    <s v="R-D-0.2"/>
    <n v="4"/>
    <x v="497"/>
    <s v="agallyoney@engadget.com"/>
    <x v="0"/>
    <s v="Rob"/>
    <s v="D"/>
    <x v="3"/>
    <n v="2.6849999999999996"/>
    <n v="10.739999999999998"/>
    <x v="2"/>
    <x v="2"/>
    <x v="0"/>
  </r>
  <r>
    <s v="WCT-07869-499"/>
    <x v="91"/>
    <s v="32031-49093-KE"/>
    <s v="R-D-0.5"/>
    <n v="5"/>
    <x v="498"/>
    <s v="bdomangeez@yahoo.co.jp"/>
    <x v="0"/>
    <s v="Rob"/>
    <s v="D"/>
    <x v="1"/>
    <n v="5.3699999999999992"/>
    <n v="26.849999999999994"/>
    <x v="2"/>
    <x v="2"/>
    <x v="1"/>
  </r>
  <r>
    <s v="FHD-89872-325"/>
    <x v="425"/>
    <s v="31715-98714-OO"/>
    <s v="L-L-1"/>
    <n v="4"/>
    <x v="499"/>
    <s v="koslerf0@gmpg.org"/>
    <x v="0"/>
    <s v="Lib"/>
    <s v="L"/>
    <x v="0"/>
    <n v="15.85"/>
    <n v="63.4"/>
    <x v="3"/>
    <x v="1"/>
    <x v="0"/>
  </r>
  <r>
    <s v="AZF-45991-584"/>
    <x v="426"/>
    <s v="73759-17258-KA"/>
    <s v="A-D-2.5"/>
    <n v="1"/>
    <x v="500"/>
    <s v=""/>
    <x v="1"/>
    <s v="Ara"/>
    <s v="D"/>
    <x v="2"/>
    <n v="22.884999999999998"/>
    <n v="22.884999999999998"/>
    <x v="1"/>
    <x v="2"/>
    <x v="0"/>
  </r>
  <r>
    <s v="MDG-14481-513"/>
    <x v="427"/>
    <s v="64897-79178-MH"/>
    <s v="A-M-2.5"/>
    <n v="4"/>
    <x v="501"/>
    <s v="zpellettf2@dailymotion.com"/>
    <x v="0"/>
    <s v="Ara"/>
    <s v="M"/>
    <x v="2"/>
    <n v="25.874999999999996"/>
    <n v="103.49999999999999"/>
    <x v="1"/>
    <x v="0"/>
    <x v="1"/>
  </r>
  <r>
    <s v="OFN-49424-848"/>
    <x v="428"/>
    <s v="73346-85564-JB"/>
    <s v="R-L-2.5"/>
    <n v="2"/>
    <x v="502"/>
    <s v="isprakesf3@spiegel.de"/>
    <x v="0"/>
    <s v="Rob"/>
    <s v="L"/>
    <x v="2"/>
    <n v="27.484999999999996"/>
    <n v="54.969999999999992"/>
    <x v="2"/>
    <x v="1"/>
    <x v="1"/>
  </r>
  <r>
    <s v="NFA-03411-746"/>
    <x v="383"/>
    <s v="07476-13102-NJ"/>
    <s v="A-L-0.5"/>
    <n v="2"/>
    <x v="503"/>
    <s v="hfromantf4@ucsd.edu"/>
    <x v="0"/>
    <s v="Ara"/>
    <s v="L"/>
    <x v="1"/>
    <n v="7.77"/>
    <n v="15.54"/>
    <x v="1"/>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0"/>
    <x v="2"/>
    <x v="1"/>
  </r>
  <r>
    <s v="DSL-69915-544"/>
    <x v="103"/>
    <s v="10142-55267-YO"/>
    <s v="R-L-0.2"/>
    <n v="3"/>
    <x v="506"/>
    <s v="wlightollersf9@baidu.com"/>
    <x v="0"/>
    <s v="Rob"/>
    <s v="L"/>
    <x v="3"/>
    <n v="3.5849999999999995"/>
    <n v="10.754999999999999"/>
    <x v="2"/>
    <x v="1"/>
    <x v="0"/>
  </r>
  <r>
    <s v="NBT-35757-542"/>
    <x v="361"/>
    <s v="73647-66148-VM"/>
    <s v="E-L-0.2"/>
    <n v="3"/>
    <x v="507"/>
    <s v="bmundenf8@elpais.com"/>
    <x v="0"/>
    <s v="Exc"/>
    <s v="L"/>
    <x v="3"/>
    <n v="4.4550000000000001"/>
    <n v="13.365"/>
    <x v="0"/>
    <x v="1"/>
    <x v="0"/>
  </r>
  <r>
    <s v="OYU-25085-528"/>
    <x v="120"/>
    <s v="10142-55267-YO"/>
    <s v="E-L-0.2"/>
    <n v="4"/>
    <x v="506"/>
    <s v="wlightollersf9@baidu.com"/>
    <x v="0"/>
    <s v="Exc"/>
    <s v="L"/>
    <x v="3"/>
    <n v="4.4550000000000001"/>
    <n v="17.82"/>
    <x v="0"/>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0"/>
    <x v="2"/>
    <x v="1"/>
  </r>
  <r>
    <s v="OKU-29966-417"/>
    <x v="431"/>
    <s v="76192-13390-HZ"/>
    <s v="E-L-0.2"/>
    <n v="4"/>
    <x v="510"/>
    <s v="galbertsfc@etsy.com"/>
    <x v="2"/>
    <s v="Exc"/>
    <s v="L"/>
    <x v="3"/>
    <n v="4.4550000000000001"/>
    <n v="17.82"/>
    <x v="0"/>
    <x v="1"/>
    <x v="0"/>
  </r>
  <r>
    <s v="MEX-29350-659"/>
    <x v="40"/>
    <s v="02009-87294-SY"/>
    <s v="E-M-1"/>
    <n v="5"/>
    <x v="511"/>
    <s v="vpolglasefd@about.me"/>
    <x v="0"/>
    <s v="Exc"/>
    <s v="M"/>
    <x v="0"/>
    <n v="13.75"/>
    <n v="68.75"/>
    <x v="0"/>
    <x v="0"/>
    <x v="1"/>
  </r>
  <r>
    <s v="NOY-99738-977"/>
    <x v="432"/>
    <s v="82872-34456-LJ"/>
    <s v="R-L-2.5"/>
    <n v="2"/>
    <x v="512"/>
    <s v=""/>
    <x v="2"/>
    <s v="Rob"/>
    <s v="L"/>
    <x v="2"/>
    <n v="27.484999999999996"/>
    <n v="54.969999999999992"/>
    <x v="2"/>
    <x v="1"/>
    <x v="0"/>
  </r>
  <r>
    <s v="TCR-01064-030"/>
    <x v="254"/>
    <s v="13181-04387-LI"/>
    <s v="E-M-1"/>
    <n v="6"/>
    <x v="513"/>
    <s v="sbuschff@so-net.ne.jp"/>
    <x v="1"/>
    <s v="Exc"/>
    <s v="M"/>
    <x v="0"/>
    <n v="13.75"/>
    <n v="82.5"/>
    <x v="0"/>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0"/>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1"/>
    <x v="1"/>
    <x v="0"/>
  </r>
  <r>
    <s v="ADP-04506-084"/>
    <x v="436"/>
    <s v="61809-87758-LJ"/>
    <s v="E-M-2.5"/>
    <n v="6"/>
    <x v="517"/>
    <s v=""/>
    <x v="0"/>
    <s v="Exc"/>
    <s v="M"/>
    <x v="2"/>
    <n v="31.624999999999996"/>
    <n v="189.74999999999997"/>
    <x v="0"/>
    <x v="0"/>
    <x v="0"/>
  </r>
  <r>
    <s v="PNU-22150-408"/>
    <x v="437"/>
    <s v="77408-43873-RS"/>
    <s v="A-D-0.2"/>
    <n v="6"/>
    <x v="518"/>
    <s v=""/>
    <x v="1"/>
    <s v="Ara"/>
    <s v="D"/>
    <x v="3"/>
    <n v="2.9849999999999999"/>
    <n v="17.91"/>
    <x v="1"/>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0"/>
    <x v="0"/>
    <x v="1"/>
  </r>
  <r>
    <s v="NEX-63825-598"/>
    <x v="175"/>
    <s v="72072-33025-SD"/>
    <s v="R-L-0.5"/>
    <n v="2"/>
    <x v="521"/>
    <s v="athysfo@cdc.gov"/>
    <x v="0"/>
    <s v="Rob"/>
    <s v="L"/>
    <x v="1"/>
    <n v="7.169999999999999"/>
    <n v="14.339999999999998"/>
    <x v="2"/>
    <x v="1"/>
    <x v="1"/>
  </r>
  <r>
    <s v="XPG-66112-335"/>
    <x v="440"/>
    <s v="58118-22461-GC"/>
    <s v="R-D-2.5"/>
    <n v="4"/>
    <x v="522"/>
    <s v="jchuggfp@about.me"/>
    <x v="0"/>
    <s v="Rob"/>
    <s v="D"/>
    <x v="2"/>
    <n v="20.584999999999997"/>
    <n v="82.339999999999989"/>
    <x v="2"/>
    <x v="2"/>
    <x v="1"/>
  </r>
  <r>
    <s v="NSQ-72210-345"/>
    <x v="441"/>
    <s v="90940-63327-DJ"/>
    <s v="A-M-0.2"/>
    <n v="6"/>
    <x v="523"/>
    <s v="akelstonfq@sakura.ne.jp"/>
    <x v="0"/>
    <s v="Ara"/>
    <s v="M"/>
    <x v="3"/>
    <n v="3.375"/>
    <n v="20.25"/>
    <x v="1"/>
    <x v="0"/>
    <x v="0"/>
  </r>
  <r>
    <s v="XRR-28376-277"/>
    <x v="442"/>
    <s v="64481-42546-II"/>
    <s v="R-L-2.5"/>
    <n v="6"/>
    <x v="524"/>
    <s v=""/>
    <x v="1"/>
    <s v="Rob"/>
    <s v="L"/>
    <x v="2"/>
    <n v="27.484999999999996"/>
    <n v="164.90999999999997"/>
    <x v="2"/>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1"/>
    <x v="2"/>
    <x v="1"/>
  </r>
  <r>
    <s v="XTL-68000-371"/>
    <x v="444"/>
    <s v="70140-82812-KD"/>
    <s v="A-M-0.5"/>
    <n v="4"/>
    <x v="526"/>
    <s v="dsangwinfu@weebly.com"/>
    <x v="0"/>
    <s v="Ara"/>
    <s v="M"/>
    <x v="1"/>
    <n v="6.75"/>
    <n v="27"/>
    <x v="1"/>
    <x v="0"/>
    <x v="1"/>
  </r>
  <r>
    <s v="YES-51109-625"/>
    <x v="37"/>
    <s v="91895-55605-LS"/>
    <s v="E-L-0.5"/>
    <n v="4"/>
    <x v="527"/>
    <s v="eaizikowitzfv@virginia.edu"/>
    <x v="2"/>
    <s v="Exc"/>
    <s v="L"/>
    <x v="1"/>
    <n v="8.91"/>
    <n v="35.64"/>
    <x v="0"/>
    <x v="1"/>
    <x v="1"/>
  </r>
  <r>
    <s v="EAY-89850-211"/>
    <x v="445"/>
    <s v="43155-71724-XP"/>
    <s v="A-D-0.2"/>
    <n v="2"/>
    <x v="528"/>
    <s v=""/>
    <x v="0"/>
    <s v="Ara"/>
    <s v="D"/>
    <x v="3"/>
    <n v="2.9849999999999999"/>
    <n v="5.97"/>
    <x v="1"/>
    <x v="2"/>
    <x v="0"/>
  </r>
  <r>
    <s v="IOQ-84840-827"/>
    <x v="446"/>
    <s v="32038-81174-JF"/>
    <s v="A-M-1"/>
    <n v="6"/>
    <x v="529"/>
    <s v="cvenourfx@ask.com"/>
    <x v="0"/>
    <s v="Ara"/>
    <s v="M"/>
    <x v="0"/>
    <n v="11.25"/>
    <n v="67.5"/>
    <x v="1"/>
    <x v="0"/>
    <x v="1"/>
  </r>
  <r>
    <s v="FBD-56220-430"/>
    <x v="245"/>
    <s v="59205-20324-NB"/>
    <s v="R-L-0.2"/>
    <n v="6"/>
    <x v="530"/>
    <s v="mharbyfy@163.com"/>
    <x v="0"/>
    <s v="Rob"/>
    <s v="L"/>
    <x v="3"/>
    <n v="3.5849999999999995"/>
    <n v="21.509999999999998"/>
    <x v="2"/>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1"/>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0"/>
    <x v="1"/>
    <x v="1"/>
  </r>
  <r>
    <s v="BLV-60087-454"/>
    <x v="152"/>
    <s v="84493-71314-WX"/>
    <s v="A-M-0.5"/>
    <n v="5"/>
    <x v="533"/>
    <s v="tzanettig2@gravatar.com"/>
    <x v="1"/>
    <s v="Ara"/>
    <s v="M"/>
    <x v="1"/>
    <n v="6.75"/>
    <n v="33.75"/>
    <x v="1"/>
    <x v="0"/>
    <x v="1"/>
  </r>
  <r>
    <s v="QYC-63914-195"/>
    <x v="449"/>
    <s v="39789-43945-IV"/>
    <s v="E-L-1"/>
    <n v="3"/>
    <x v="534"/>
    <s v="rkirtleyg4@hatena.ne.jp"/>
    <x v="0"/>
    <s v="Exc"/>
    <s v="L"/>
    <x v="0"/>
    <n v="14.85"/>
    <n v="44.55"/>
    <x v="0"/>
    <x v="1"/>
    <x v="0"/>
  </r>
  <r>
    <s v="OIB-77163-890"/>
    <x v="450"/>
    <s v="38972-89678-ZM"/>
    <s v="E-L-0.5"/>
    <n v="5"/>
    <x v="535"/>
    <s v="cclemencetg5@weather.com"/>
    <x v="2"/>
    <s v="Exc"/>
    <s v="L"/>
    <x v="1"/>
    <n v="8.91"/>
    <n v="44.55"/>
    <x v="0"/>
    <x v="1"/>
    <x v="0"/>
  </r>
  <r>
    <s v="SGS-87525-238"/>
    <x v="451"/>
    <s v="91465-84526-IJ"/>
    <s v="E-D-1"/>
    <n v="5"/>
    <x v="536"/>
    <s v="rdonetg6@oakley.com"/>
    <x v="0"/>
    <s v="Exc"/>
    <s v="D"/>
    <x v="0"/>
    <n v="12.15"/>
    <n v="60.75"/>
    <x v="0"/>
    <x v="2"/>
    <x v="1"/>
  </r>
  <r>
    <s v="GQR-12490-152"/>
    <x v="83"/>
    <s v="22832-98538-RB"/>
    <s v="R-L-0.2"/>
    <n v="1"/>
    <x v="537"/>
    <s v="sgaweng7@creativecommons.org"/>
    <x v="0"/>
    <s v="Rob"/>
    <s v="L"/>
    <x v="3"/>
    <n v="3.5849999999999995"/>
    <n v="3.5849999999999995"/>
    <x v="2"/>
    <x v="1"/>
    <x v="0"/>
  </r>
  <r>
    <s v="UOJ-28238-299"/>
    <x v="452"/>
    <s v="30844-91890-ZA"/>
    <s v="R-L-0.2"/>
    <n v="6"/>
    <x v="538"/>
    <s v="rreadieg8@guardian.co.uk"/>
    <x v="0"/>
    <s v="Rob"/>
    <s v="L"/>
    <x v="3"/>
    <n v="3.5849999999999995"/>
    <n v="21.509999999999998"/>
    <x v="2"/>
    <x v="1"/>
    <x v="1"/>
  </r>
  <r>
    <s v="ETD-58130-674"/>
    <x v="453"/>
    <s v="05325-97750-WP"/>
    <s v="E-M-0.5"/>
    <n v="2"/>
    <x v="539"/>
    <s v="cverissimogh@theglobeandmail.com"/>
    <x v="2"/>
    <s v="Exc"/>
    <s v="M"/>
    <x v="1"/>
    <n v="8.25"/>
    <n v="16.5"/>
    <x v="0"/>
    <x v="0"/>
    <x v="0"/>
  </r>
  <r>
    <s v="UPF-60123-025"/>
    <x v="454"/>
    <s v="88992-49081-AT"/>
    <s v="R-L-2.5"/>
    <n v="3"/>
    <x v="540"/>
    <s v=""/>
    <x v="0"/>
    <s v="Rob"/>
    <s v="L"/>
    <x v="2"/>
    <n v="27.484999999999996"/>
    <n v="82.454999999999984"/>
    <x v="2"/>
    <x v="1"/>
    <x v="1"/>
  </r>
  <r>
    <s v="NQS-01613-687"/>
    <x v="455"/>
    <s v="10204-31464-SA"/>
    <s v="L-D-0.5"/>
    <n v="1"/>
    <x v="541"/>
    <s v="bogb@elpais.com"/>
    <x v="0"/>
    <s v="Lib"/>
    <s v="D"/>
    <x v="1"/>
    <n v="7.77"/>
    <n v="7.77"/>
    <x v="3"/>
    <x v="2"/>
    <x v="0"/>
  </r>
  <r>
    <s v="MGH-36050-573"/>
    <x v="456"/>
    <s v="75156-80911-YT"/>
    <s v="R-M-0.5"/>
    <n v="2"/>
    <x v="542"/>
    <s v="vstansburygc@unblog.fr"/>
    <x v="0"/>
    <s v="Rob"/>
    <s v="M"/>
    <x v="1"/>
    <n v="5.97"/>
    <n v="11.94"/>
    <x v="2"/>
    <x v="0"/>
    <x v="0"/>
  </r>
  <r>
    <s v="UVF-59322-459"/>
    <x v="373"/>
    <s v="53971-49906-PZ"/>
    <s v="E-L-2.5"/>
    <n v="6"/>
    <x v="543"/>
    <s v="dheinonengd@printfriendly.com"/>
    <x v="0"/>
    <s v="Exc"/>
    <s v="L"/>
    <x v="2"/>
    <n v="34.154999999999994"/>
    <n v="204.92999999999995"/>
    <x v="0"/>
    <x v="1"/>
    <x v="1"/>
  </r>
  <r>
    <s v="VET-41158-896"/>
    <x v="457"/>
    <s v="10728-17633-ST"/>
    <s v="E-M-2.5"/>
    <n v="2"/>
    <x v="544"/>
    <s v="jshentonge@google.com.hk"/>
    <x v="0"/>
    <s v="Exc"/>
    <s v="M"/>
    <x v="2"/>
    <n v="31.624999999999996"/>
    <n v="63.249999999999993"/>
    <x v="0"/>
    <x v="0"/>
    <x v="0"/>
  </r>
  <r>
    <s v="XYL-52196-459"/>
    <x v="458"/>
    <s v="13549-65017-VE"/>
    <s v="R-D-0.2"/>
    <n v="3"/>
    <x v="545"/>
    <s v="jwilkissongf@nba.com"/>
    <x v="0"/>
    <s v="Rob"/>
    <s v="D"/>
    <x v="3"/>
    <n v="2.6849999999999996"/>
    <n v="8.0549999999999997"/>
    <x v="2"/>
    <x v="2"/>
    <x v="0"/>
  </r>
  <r>
    <s v="BPZ-51283-916"/>
    <x v="264"/>
    <s v="87688-42420-TO"/>
    <s v="A-M-2.5"/>
    <n v="2"/>
    <x v="546"/>
    <s v=""/>
    <x v="0"/>
    <s v="Ara"/>
    <s v="M"/>
    <x v="2"/>
    <n v="25.874999999999996"/>
    <n v="51.749999999999993"/>
    <x v="1"/>
    <x v="0"/>
    <x v="1"/>
  </r>
  <r>
    <s v="VQW-91903-926"/>
    <x v="459"/>
    <s v="05325-97750-WP"/>
    <s v="E-D-2.5"/>
    <n v="1"/>
    <x v="539"/>
    <s v="cverissimogh@theglobeandmail.com"/>
    <x v="2"/>
    <s v="Exc"/>
    <s v="D"/>
    <x v="2"/>
    <n v="27.945"/>
    <n v="27.945"/>
    <x v="0"/>
    <x v="2"/>
    <x v="0"/>
  </r>
  <r>
    <s v="OLF-77983-457"/>
    <x v="460"/>
    <s v="51901-35210-UI"/>
    <s v="A-L-2.5"/>
    <n v="2"/>
    <x v="547"/>
    <s v="gstarcksgi@abc.net.au"/>
    <x v="0"/>
    <s v="Ara"/>
    <s v="L"/>
    <x v="2"/>
    <n v="29.784999999999997"/>
    <n v="59.569999999999993"/>
    <x v="1"/>
    <x v="1"/>
    <x v="1"/>
  </r>
  <r>
    <s v="MVI-04946-827"/>
    <x v="461"/>
    <s v="62483-50867-OM"/>
    <s v="E-L-1"/>
    <n v="1"/>
    <x v="548"/>
    <s v=""/>
    <x v="2"/>
    <s v="Exc"/>
    <s v="L"/>
    <x v="0"/>
    <n v="14.85"/>
    <n v="14.85"/>
    <x v="0"/>
    <x v="1"/>
    <x v="1"/>
  </r>
  <r>
    <s v="UOG-94188-104"/>
    <x v="219"/>
    <s v="92753-50029-SD"/>
    <s v="A-M-0.5"/>
    <n v="5"/>
    <x v="549"/>
    <s v="kscholardgk@sbwire.com"/>
    <x v="0"/>
    <s v="Ara"/>
    <s v="M"/>
    <x v="1"/>
    <n v="6.75"/>
    <n v="33.75"/>
    <x v="1"/>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2"/>
    <x v="0"/>
    <x v="0"/>
  </r>
  <r>
    <s v="LGL-16843-667"/>
    <x v="464"/>
    <s v="82458-87830-JE"/>
    <s v="A-D-0.2"/>
    <n v="4"/>
    <x v="552"/>
    <s v="ahulburtgn@fda.gov"/>
    <x v="0"/>
    <s v="Ara"/>
    <s v="D"/>
    <x v="3"/>
    <n v="2.9849999999999999"/>
    <n v="11.94"/>
    <x v="1"/>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2"/>
    <x v="1"/>
    <x v="0"/>
  </r>
  <r>
    <s v="MZJ-77284-941"/>
    <x v="467"/>
    <s v="99978-56910-BN"/>
    <s v="E-L-0.2"/>
    <n v="5"/>
    <x v="555"/>
    <s v="erolingq@google.fr"/>
    <x v="0"/>
    <s v="Exc"/>
    <s v="L"/>
    <x v="3"/>
    <n v="4.4550000000000001"/>
    <n v="22.274999999999999"/>
    <x v="0"/>
    <x v="1"/>
    <x v="0"/>
  </r>
  <r>
    <s v="AXN-57779-891"/>
    <x v="468"/>
    <s v="09668-23340-IC"/>
    <s v="R-M-0.2"/>
    <n v="3"/>
    <x v="556"/>
    <s v="dfowlegr@epa.gov"/>
    <x v="0"/>
    <s v="Rob"/>
    <s v="M"/>
    <x v="3"/>
    <n v="2.9849999999999999"/>
    <n v="8.9550000000000001"/>
    <x v="2"/>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1"/>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0"/>
    <x v="2"/>
    <x v="0"/>
  </r>
  <r>
    <s v="UHW-74617-126"/>
    <x v="173"/>
    <s v="90816-65619-LM"/>
    <s v="E-D-2.5"/>
    <n v="2"/>
    <x v="560"/>
    <s v=""/>
    <x v="0"/>
    <s v="Exc"/>
    <s v="D"/>
    <x v="2"/>
    <n v="27.945"/>
    <n v="55.89"/>
    <x v="0"/>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2"/>
    <x v="0"/>
    <x v="1"/>
  </r>
  <r>
    <s v="OHX-11953-965"/>
    <x v="475"/>
    <s v="19524-21432-XP"/>
    <s v="E-L-2.5"/>
    <n v="2"/>
    <x v="563"/>
    <s v="tcastiglionegz@xing.com"/>
    <x v="0"/>
    <s v="Exc"/>
    <s v="L"/>
    <x v="2"/>
    <n v="34.154999999999994"/>
    <n v="68.309999999999988"/>
    <x v="0"/>
    <x v="1"/>
    <x v="1"/>
  </r>
  <r>
    <s v="TVV-42245-088"/>
    <x v="476"/>
    <s v="14398-43114-RV"/>
    <s v="A-M-0.2"/>
    <n v="4"/>
    <x v="564"/>
    <s v=""/>
    <x v="1"/>
    <s v="Ara"/>
    <s v="M"/>
    <x v="3"/>
    <n v="3.375"/>
    <n v="13.5"/>
    <x v="1"/>
    <x v="0"/>
    <x v="1"/>
  </r>
  <r>
    <s v="DYP-74337-787"/>
    <x v="431"/>
    <s v="41486-52502-QQ"/>
    <s v="R-M-0.5"/>
    <n v="1"/>
    <x v="565"/>
    <s v=""/>
    <x v="0"/>
    <s v="Rob"/>
    <s v="M"/>
    <x v="1"/>
    <n v="5.97"/>
    <n v="5.97"/>
    <x v="2"/>
    <x v="0"/>
    <x v="1"/>
  </r>
  <r>
    <s v="OKA-93124-100"/>
    <x v="477"/>
    <s v="05325-97750-WP"/>
    <s v="R-M-0.5"/>
    <n v="5"/>
    <x v="539"/>
    <s v="cverissimogh@theglobeandmail.com"/>
    <x v="2"/>
    <s v="Rob"/>
    <s v="M"/>
    <x v="1"/>
    <n v="5.97"/>
    <n v="29.849999999999998"/>
    <x v="2"/>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0"/>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0"/>
    <x v="2"/>
    <x v="0"/>
  </r>
  <r>
    <s v="GND-08192-056"/>
    <x v="480"/>
    <s v="17088-16989-PL"/>
    <s v="L-D-0.5"/>
    <n v="2"/>
    <x v="570"/>
    <s v="wrocheh7@xinhuanet.com"/>
    <x v="0"/>
    <s v="Lib"/>
    <s v="D"/>
    <x v="1"/>
    <n v="7.77"/>
    <n v="15.54"/>
    <x v="3"/>
    <x v="2"/>
    <x v="0"/>
  </r>
  <r>
    <s v="RYY-38961-093"/>
    <x v="481"/>
    <s v="14756-18321-CL"/>
    <s v="A-M-0.2"/>
    <n v="6"/>
    <x v="571"/>
    <s v="lalawayhh@weather.com"/>
    <x v="0"/>
    <s v="Ara"/>
    <s v="M"/>
    <x v="3"/>
    <n v="3.375"/>
    <n v="20.25"/>
    <x v="1"/>
    <x v="0"/>
    <x v="1"/>
  </r>
  <r>
    <s v="CVA-64996-969"/>
    <x v="478"/>
    <s v="13324-78688-MI"/>
    <s v="A-L-1"/>
    <n v="6"/>
    <x v="572"/>
    <s v="codgaardh9@nsw.gov.au"/>
    <x v="0"/>
    <s v="Ara"/>
    <s v="L"/>
    <x v="0"/>
    <n v="12.95"/>
    <n v="77.699999999999989"/>
    <x v="1"/>
    <x v="1"/>
    <x v="1"/>
  </r>
  <r>
    <s v="XTH-67276-442"/>
    <x v="482"/>
    <s v="73799-04749-BM"/>
    <s v="L-M-2.5"/>
    <n v="4"/>
    <x v="573"/>
    <s v="bbyrdha@4shared.com"/>
    <x v="0"/>
    <s v="Lib"/>
    <s v="M"/>
    <x v="2"/>
    <n v="33.464999999999996"/>
    <n v="133.85999999999999"/>
    <x v="3"/>
    <x v="0"/>
    <x v="1"/>
  </r>
  <r>
    <s v="PVU-02950-470"/>
    <x v="353"/>
    <s v="01927-46702-YT"/>
    <s v="E-D-1"/>
    <n v="1"/>
    <x v="574"/>
    <s v=""/>
    <x v="2"/>
    <s v="Exc"/>
    <s v="D"/>
    <x v="0"/>
    <n v="12.15"/>
    <n v="12.15"/>
    <x v="0"/>
    <x v="2"/>
    <x v="1"/>
  </r>
  <r>
    <s v="XSN-26809-910"/>
    <x v="199"/>
    <s v="80467-17137-TO"/>
    <s v="E-M-2.5"/>
    <n v="2"/>
    <x v="575"/>
    <s v="dchardinhc@nhs.uk"/>
    <x v="1"/>
    <s v="Exc"/>
    <s v="M"/>
    <x v="2"/>
    <n v="31.624999999999996"/>
    <n v="63.249999999999993"/>
    <x v="0"/>
    <x v="0"/>
    <x v="0"/>
  </r>
  <r>
    <s v="UDN-88321-005"/>
    <x v="372"/>
    <s v="14640-87215-BK"/>
    <s v="R-L-0.5"/>
    <n v="5"/>
    <x v="576"/>
    <s v="hradbonehd@newsvine.com"/>
    <x v="0"/>
    <s v="Rob"/>
    <s v="L"/>
    <x v="1"/>
    <n v="7.169999999999999"/>
    <n v="35.849999999999994"/>
    <x v="2"/>
    <x v="1"/>
    <x v="1"/>
  </r>
  <r>
    <s v="EXP-21628-670"/>
    <x v="267"/>
    <s v="94447-35885-HK"/>
    <s v="A-M-2.5"/>
    <n v="3"/>
    <x v="577"/>
    <s v="wbernthhe@miitbeian.gov.cn"/>
    <x v="0"/>
    <s v="Ara"/>
    <s v="M"/>
    <x v="2"/>
    <n v="25.874999999999996"/>
    <n v="77.624999999999986"/>
    <x v="1"/>
    <x v="0"/>
    <x v="1"/>
  </r>
  <r>
    <s v="VGM-24161-361"/>
    <x v="480"/>
    <s v="71034-49694-CS"/>
    <s v="E-M-2.5"/>
    <n v="2"/>
    <x v="578"/>
    <s v="bacarsonhf@cnn.com"/>
    <x v="0"/>
    <s v="Exc"/>
    <s v="M"/>
    <x v="2"/>
    <n v="31.624999999999996"/>
    <n v="63.249999999999993"/>
    <x v="0"/>
    <x v="0"/>
    <x v="0"/>
  </r>
  <r>
    <s v="PKN-19556-918"/>
    <x v="483"/>
    <s v="00445-42781-KX"/>
    <s v="E-L-0.2"/>
    <n v="6"/>
    <x v="579"/>
    <s v="fbrighamhg@blog.com"/>
    <x v="1"/>
    <s v="Exc"/>
    <s v="L"/>
    <x v="3"/>
    <n v="4.4550000000000001"/>
    <n v="26.73"/>
    <x v="0"/>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1"/>
    <x v="2"/>
    <x v="0"/>
  </r>
  <r>
    <s v="PKN-19556-918"/>
    <x v="483"/>
    <s v="00445-42781-KX"/>
    <s v="R-D-2.5"/>
    <n v="5"/>
    <x v="579"/>
    <s v="fbrighamhg@blog.com"/>
    <x v="1"/>
    <s v="Rob"/>
    <s v="D"/>
    <x v="2"/>
    <n v="20.584999999999997"/>
    <n v="102.92499999999998"/>
    <x v="2"/>
    <x v="2"/>
    <x v="0"/>
  </r>
  <r>
    <s v="DXQ-44537-297"/>
    <x v="484"/>
    <s v="96116-24737-LV"/>
    <s v="E-L-0.5"/>
    <n v="4"/>
    <x v="580"/>
    <s v="myoxenhk@google.com"/>
    <x v="0"/>
    <s v="Exc"/>
    <s v="L"/>
    <x v="1"/>
    <n v="8.91"/>
    <n v="35.64"/>
    <x v="0"/>
    <x v="1"/>
    <x v="1"/>
  </r>
  <r>
    <s v="BPC-54727-307"/>
    <x v="485"/>
    <s v="18684-73088-YL"/>
    <s v="R-L-1"/>
    <n v="4"/>
    <x v="581"/>
    <s v="gmcgavinhl@histats.com"/>
    <x v="0"/>
    <s v="Rob"/>
    <s v="L"/>
    <x v="0"/>
    <n v="11.95"/>
    <n v="47.8"/>
    <x v="2"/>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0"/>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0"/>
    <x v="0"/>
    <x v="0"/>
  </r>
  <r>
    <s v="ITY-92466-909"/>
    <x v="162"/>
    <s v="34927-68586-ZV"/>
    <s v="A-M-2.5"/>
    <n v="3"/>
    <x v="586"/>
    <s v=""/>
    <x v="1"/>
    <s v="Ara"/>
    <s v="M"/>
    <x v="2"/>
    <n v="25.874999999999996"/>
    <n v="77.624999999999986"/>
    <x v="1"/>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2"/>
    <x v="1"/>
    <x v="1"/>
  </r>
  <r>
    <s v="BWZ-46364-547"/>
    <x v="301"/>
    <s v="64918-67725-MN"/>
    <s v="R-L-1"/>
    <n v="3"/>
    <x v="589"/>
    <s v="ybasillht@theguardian.com"/>
    <x v="0"/>
    <s v="Rob"/>
    <s v="L"/>
    <x v="0"/>
    <n v="11.95"/>
    <n v="35.849999999999994"/>
    <x v="2"/>
    <x v="1"/>
    <x v="0"/>
  </r>
  <r>
    <s v="SBC-95710-706"/>
    <x v="194"/>
    <s v="85634-61759-ND"/>
    <s v="E-M-0.2"/>
    <n v="2"/>
    <x v="590"/>
    <s v="mbaistowhu@i2i.jp"/>
    <x v="2"/>
    <s v="Exc"/>
    <s v="M"/>
    <x v="3"/>
    <n v="4.125"/>
    <n v="8.25"/>
    <x v="0"/>
    <x v="0"/>
    <x v="0"/>
  </r>
  <r>
    <s v="WRN-55114-031"/>
    <x v="26"/>
    <s v="40180-22940-QB"/>
    <s v="E-L-2.5"/>
    <n v="3"/>
    <x v="591"/>
    <s v="cpallanthv@typepad.com"/>
    <x v="0"/>
    <s v="Exc"/>
    <s v="L"/>
    <x v="2"/>
    <n v="34.154999999999994"/>
    <n v="102.46499999999997"/>
    <x v="0"/>
    <x v="1"/>
    <x v="0"/>
  </r>
  <r>
    <s v="TZU-64255-831"/>
    <x v="125"/>
    <s v="34666-76738-SQ"/>
    <s v="R-D-2.5"/>
    <n v="2"/>
    <x v="592"/>
    <s v=""/>
    <x v="0"/>
    <s v="Rob"/>
    <s v="D"/>
    <x v="2"/>
    <n v="20.584999999999997"/>
    <n v="41.169999999999995"/>
    <x v="2"/>
    <x v="2"/>
    <x v="1"/>
  </r>
  <r>
    <s v="JVF-91003-729"/>
    <x v="492"/>
    <s v="98536-88616-FF"/>
    <s v="A-D-2.5"/>
    <n v="3"/>
    <x v="593"/>
    <s v="dohx@redcross.org"/>
    <x v="0"/>
    <s v="Ara"/>
    <s v="D"/>
    <x v="2"/>
    <n v="22.884999999999998"/>
    <n v="68.655000000000001"/>
    <x v="1"/>
    <x v="2"/>
    <x v="0"/>
  </r>
  <r>
    <s v="MVB-22135-665"/>
    <x v="462"/>
    <s v="55621-06130-SA"/>
    <s v="A-D-1"/>
    <n v="1"/>
    <x v="594"/>
    <s v="drallinhy@howstuffworks.com"/>
    <x v="0"/>
    <s v="Ara"/>
    <s v="D"/>
    <x v="0"/>
    <n v="9.9499999999999993"/>
    <n v="9.9499999999999993"/>
    <x v="1"/>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2"/>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2"/>
    <x v="2"/>
    <x v="0"/>
  </r>
  <r>
    <s v="USN-44968-231"/>
    <x v="497"/>
    <s v="71749-05400-CN"/>
    <s v="R-L-1"/>
    <n v="4"/>
    <x v="598"/>
    <s v=""/>
    <x v="0"/>
    <s v="Rob"/>
    <s v="L"/>
    <x v="0"/>
    <n v="11.95"/>
    <n v="47.8"/>
    <x v="2"/>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1"/>
    <x v="0"/>
    <x v="1"/>
  </r>
  <r>
    <s v="FWU-44971-444"/>
    <x v="499"/>
    <s v="12190-25421-WM"/>
    <s v="A-D-2.5"/>
    <n v="3"/>
    <x v="601"/>
    <s v="mmalloyi6@seattletimes.com"/>
    <x v="0"/>
    <s v="Ara"/>
    <s v="D"/>
    <x v="2"/>
    <n v="22.884999999999998"/>
    <n v="68.655000000000001"/>
    <x v="1"/>
    <x v="2"/>
    <x v="1"/>
  </r>
  <r>
    <s v="EQI-82205-066"/>
    <x v="500"/>
    <s v="52316-30571-GD"/>
    <s v="R-M-2.5"/>
    <n v="2"/>
    <x v="602"/>
    <s v="mmcparlandi7@w3.org"/>
    <x v="0"/>
    <s v="Rob"/>
    <s v="M"/>
    <x v="2"/>
    <n v="22.884999999999998"/>
    <n v="45.769999999999996"/>
    <x v="2"/>
    <x v="0"/>
    <x v="0"/>
  </r>
  <r>
    <s v="NAR-00747-074"/>
    <x v="501"/>
    <s v="23243-92649-RY"/>
    <s v="L-D-1"/>
    <n v="4"/>
    <x v="603"/>
    <s v="sjennaroyi8@purevolume.com"/>
    <x v="0"/>
    <s v="Lib"/>
    <s v="D"/>
    <x v="0"/>
    <n v="12.95"/>
    <n v="51.8"/>
    <x v="3"/>
    <x v="2"/>
    <x v="1"/>
  </r>
  <r>
    <s v="JYR-22052-185"/>
    <x v="502"/>
    <s v="39528-19971-OR"/>
    <s v="A-M-0.5"/>
    <n v="2"/>
    <x v="604"/>
    <s v="wplacei9@wsj.com"/>
    <x v="0"/>
    <s v="Ara"/>
    <s v="M"/>
    <x v="1"/>
    <n v="6.75"/>
    <n v="13.5"/>
    <x v="1"/>
    <x v="0"/>
    <x v="0"/>
  </r>
  <r>
    <s v="XKO-54097-932"/>
    <x v="503"/>
    <s v="32743-78448-KT"/>
    <s v="E-M-0.5"/>
    <n v="3"/>
    <x v="605"/>
    <s v="jmillettik@addtoany.com"/>
    <x v="0"/>
    <s v="Exc"/>
    <s v="M"/>
    <x v="1"/>
    <n v="8.25"/>
    <n v="24.75"/>
    <x v="0"/>
    <x v="0"/>
    <x v="0"/>
  </r>
  <r>
    <s v="HXA-72415-025"/>
    <x v="504"/>
    <s v="93417-12322-YB"/>
    <s v="A-D-2.5"/>
    <n v="2"/>
    <x v="606"/>
    <s v="dgadsdenib@google.com.hk"/>
    <x v="1"/>
    <s v="Ara"/>
    <s v="D"/>
    <x v="2"/>
    <n v="22.884999999999998"/>
    <n v="45.769999999999996"/>
    <x v="1"/>
    <x v="2"/>
    <x v="0"/>
  </r>
  <r>
    <s v="MJF-20065-335"/>
    <x v="497"/>
    <s v="56891-86662-UY"/>
    <s v="E-L-0.5"/>
    <n v="6"/>
    <x v="607"/>
    <s v="vwakelinic@unesco.org"/>
    <x v="0"/>
    <s v="Exc"/>
    <s v="L"/>
    <x v="1"/>
    <n v="8.91"/>
    <n v="53.46"/>
    <x v="0"/>
    <x v="1"/>
    <x v="1"/>
  </r>
  <r>
    <s v="GFI-83300-059"/>
    <x v="501"/>
    <s v="40414-26467-VE"/>
    <s v="A-M-0.2"/>
    <n v="6"/>
    <x v="608"/>
    <s v="acampsallid@zimbio.com"/>
    <x v="0"/>
    <s v="Ara"/>
    <s v="M"/>
    <x v="3"/>
    <n v="3.375"/>
    <n v="20.25"/>
    <x v="1"/>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1"/>
    <x v="0"/>
    <x v="1"/>
  </r>
  <r>
    <s v="HYR-03455-684"/>
    <x v="506"/>
    <s v="29808-89098-XD"/>
    <s v="E-D-1"/>
    <n v="6"/>
    <x v="611"/>
    <s v="isjostromig@pbs.org"/>
    <x v="0"/>
    <s v="Exc"/>
    <s v="D"/>
    <x v="0"/>
    <n v="12.15"/>
    <n v="72.900000000000006"/>
    <x v="0"/>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1"/>
    <x v="2"/>
    <x v="1"/>
  </r>
  <r>
    <s v="DAH-46595-917"/>
    <x v="508"/>
    <s v="27878-42224-QF"/>
    <s v="A-D-1"/>
    <n v="6"/>
    <x v="613"/>
    <s v="nrudlandij@blogs.com"/>
    <x v="1"/>
    <s v="Ara"/>
    <s v="D"/>
    <x v="0"/>
    <n v="9.9499999999999993"/>
    <n v="59.699999999999996"/>
    <x v="1"/>
    <x v="2"/>
    <x v="1"/>
  </r>
  <r>
    <s v="VEM-79839-466"/>
    <x v="509"/>
    <s v="32743-78448-KT"/>
    <s v="R-L-2.5"/>
    <n v="5"/>
    <x v="605"/>
    <s v="jmillettik@addtoany.com"/>
    <x v="0"/>
    <s v="Rob"/>
    <s v="L"/>
    <x v="2"/>
    <n v="27.484999999999996"/>
    <n v="137.42499999999998"/>
    <x v="2"/>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2"/>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0"/>
    <x v="0"/>
    <x v="0"/>
  </r>
  <r>
    <s v="NZN-71683-705"/>
    <x v="514"/>
    <s v="04921-85445-SL"/>
    <s v="A-L-2.5"/>
    <n v="6"/>
    <x v="619"/>
    <s v="hlarvoriq@last.fm"/>
    <x v="0"/>
    <s v="Ara"/>
    <s v="L"/>
    <x v="2"/>
    <n v="29.784999999999997"/>
    <n v="178.70999999999998"/>
    <x v="1"/>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1"/>
    <x v="1"/>
    <x v="0"/>
  </r>
  <r>
    <s v="NQZ-82067-394"/>
    <x v="517"/>
    <s v="72320-29738-EB"/>
    <s v="R-L-2.5"/>
    <n v="1"/>
    <x v="624"/>
    <s v="avairowiv@studiopress.com"/>
    <x v="2"/>
    <s v="Rob"/>
    <s v="L"/>
    <x v="2"/>
    <n v="27.484999999999996"/>
    <n v="27.484999999999996"/>
    <x v="2"/>
    <x v="1"/>
    <x v="1"/>
  </r>
  <r>
    <s v="JBW-95055-851"/>
    <x v="518"/>
    <s v="47355-97488-XS"/>
    <s v="A-M-1"/>
    <n v="5"/>
    <x v="625"/>
    <s v="agoldieiw@goo.gl"/>
    <x v="0"/>
    <s v="Ara"/>
    <s v="M"/>
    <x v="0"/>
    <n v="11.25"/>
    <n v="56.25"/>
    <x v="1"/>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0"/>
    <x v="0"/>
    <x v="0"/>
  </r>
  <r>
    <s v="WNE-73911-475"/>
    <x v="521"/>
    <s v="61323-91967-GG"/>
    <s v="L-D-0.5"/>
    <n v="6"/>
    <x v="628"/>
    <s v="tjacobovitziz@cbc.ca"/>
    <x v="0"/>
    <s v="Lib"/>
    <s v="D"/>
    <x v="1"/>
    <n v="7.77"/>
    <n v="46.62"/>
    <x v="3"/>
    <x v="2"/>
    <x v="1"/>
  </r>
  <r>
    <s v="EZB-68383-559"/>
    <x v="418"/>
    <s v="90123-01967-KS"/>
    <s v="R-L-1"/>
    <n v="6"/>
    <x v="629"/>
    <s v=""/>
    <x v="0"/>
    <s v="Rob"/>
    <s v="L"/>
    <x v="0"/>
    <n v="11.95"/>
    <n v="71.699999999999989"/>
    <x v="2"/>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2"/>
    <x v="2"/>
    <x v="0"/>
  </r>
  <r>
    <s v="CYZ-37122-164"/>
    <x v="463"/>
    <s v="21798-04171-XC"/>
    <s v="E-M-0.5"/>
    <n v="2"/>
    <x v="632"/>
    <s v="wcottierj3@cafepress.com"/>
    <x v="0"/>
    <s v="Exc"/>
    <s v="M"/>
    <x v="1"/>
    <n v="8.25"/>
    <n v="16.5"/>
    <x v="0"/>
    <x v="0"/>
    <x v="1"/>
  </r>
  <r>
    <s v="AGQ-06534-750"/>
    <x v="273"/>
    <s v="52798-46508-HP"/>
    <s v="A-L-1"/>
    <n v="5"/>
    <x v="633"/>
    <s v="kgrinstedj4@google.com.br"/>
    <x v="1"/>
    <s v="Ara"/>
    <s v="L"/>
    <x v="0"/>
    <n v="12.95"/>
    <n v="64.75"/>
    <x v="1"/>
    <x v="1"/>
    <x v="1"/>
  </r>
  <r>
    <s v="QVL-32245-818"/>
    <x v="522"/>
    <s v="46478-42970-EM"/>
    <s v="A-M-0.5"/>
    <n v="5"/>
    <x v="634"/>
    <s v="dskynerj5@hubpages.com"/>
    <x v="0"/>
    <s v="Ara"/>
    <s v="M"/>
    <x v="1"/>
    <n v="6.75"/>
    <n v="33.75"/>
    <x v="1"/>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1"/>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1"/>
    <x v="0"/>
    <x v="0"/>
  </r>
  <r>
    <s v="RZC-75150-413"/>
    <x v="525"/>
    <s v="92204-96636-BS"/>
    <s v="E-D-0.5"/>
    <n v="5"/>
    <x v="639"/>
    <s v="rdeaconsonja@archive.org"/>
    <x v="0"/>
    <s v="Exc"/>
    <s v="D"/>
    <x v="1"/>
    <n v="7.29"/>
    <n v="36.450000000000003"/>
    <x v="0"/>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1"/>
    <x v="0"/>
    <x v="1"/>
  </r>
  <r>
    <s v="THE-61147-027"/>
    <x v="157"/>
    <s v="94091-86957-HX"/>
    <s v="L-D-1"/>
    <n v="2"/>
    <x v="636"/>
    <s v="jdymokeje@prnewswire.com"/>
    <x v="1"/>
    <s v="Lib"/>
    <s v="D"/>
    <x v="0"/>
    <n v="12.95"/>
    <n v="25.9"/>
    <x v="3"/>
    <x v="2"/>
    <x v="1"/>
  </r>
  <r>
    <s v="PTY-86420-119"/>
    <x v="527"/>
    <s v="25504-41681-WA"/>
    <s v="A-D-0.5"/>
    <n v="4"/>
    <x v="643"/>
    <s v="otadmanjf@ft.com"/>
    <x v="0"/>
    <s v="Ara"/>
    <s v="D"/>
    <x v="1"/>
    <n v="5.97"/>
    <n v="23.88"/>
    <x v="1"/>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1"/>
    <x v="2"/>
    <x v="0"/>
  </r>
  <r>
    <s v="TBB-29780-459"/>
    <x v="529"/>
    <s v="61437-83623-PZ"/>
    <s v="A-L-0.5"/>
    <n v="1"/>
    <x v="646"/>
    <s v="vdunningji@independent.co.uk"/>
    <x v="0"/>
    <s v="Ara"/>
    <s v="L"/>
    <x v="1"/>
    <n v="7.77"/>
    <n v="7.77"/>
    <x v="1"/>
    <x v="1"/>
    <x v="0"/>
  </r>
  <r>
    <s v="QLC-52637-305"/>
    <x v="530"/>
    <s v="34317-87258-HQ"/>
    <s v="L-D-2.5"/>
    <n v="4"/>
    <x v="647"/>
    <s v=""/>
    <x v="1"/>
    <s v="Lib"/>
    <s v="D"/>
    <x v="2"/>
    <n v="29.784999999999997"/>
    <n v="119.13999999999999"/>
    <x v="3"/>
    <x v="2"/>
    <x v="0"/>
  </r>
  <r>
    <s v="CWT-27056-328"/>
    <x v="531"/>
    <s v="18570-80998-ZS"/>
    <s v="E-D-0.2"/>
    <n v="6"/>
    <x v="648"/>
    <s v=""/>
    <x v="0"/>
    <s v="Exc"/>
    <s v="D"/>
    <x v="3"/>
    <n v="3.645"/>
    <n v="21.87"/>
    <x v="0"/>
    <x v="2"/>
    <x v="0"/>
  </r>
  <r>
    <s v="ASS-05878-128"/>
    <x v="210"/>
    <s v="66580-33745-OQ"/>
    <s v="E-L-0.5"/>
    <n v="2"/>
    <x v="649"/>
    <s v="sgehringjl@gnu.org"/>
    <x v="0"/>
    <s v="Exc"/>
    <s v="L"/>
    <x v="1"/>
    <n v="8.91"/>
    <n v="17.82"/>
    <x v="0"/>
    <x v="1"/>
    <x v="1"/>
  </r>
  <r>
    <s v="EGK-03027-418"/>
    <x v="532"/>
    <s v="19820-29285-FD"/>
    <s v="E-M-0.2"/>
    <n v="3"/>
    <x v="650"/>
    <s v="bfallowesjm@purevolume.com"/>
    <x v="0"/>
    <s v="Exc"/>
    <s v="M"/>
    <x v="3"/>
    <n v="4.125"/>
    <n v="12.375"/>
    <x v="0"/>
    <x v="0"/>
    <x v="1"/>
  </r>
  <r>
    <s v="KCY-61732-849"/>
    <x v="533"/>
    <s v="11349-55147-SN"/>
    <s v="L-D-1"/>
    <n v="2"/>
    <x v="651"/>
    <s v=""/>
    <x v="1"/>
    <s v="Lib"/>
    <s v="D"/>
    <x v="0"/>
    <n v="12.95"/>
    <n v="25.9"/>
    <x v="3"/>
    <x v="2"/>
    <x v="1"/>
  </r>
  <r>
    <s v="BLI-21697-702"/>
    <x v="534"/>
    <s v="21141-12455-VB"/>
    <s v="A-M-0.5"/>
    <n v="2"/>
    <x v="652"/>
    <s v="sdejo@newsvine.com"/>
    <x v="0"/>
    <s v="Ara"/>
    <s v="M"/>
    <x v="1"/>
    <n v="6.75"/>
    <n v="13.5"/>
    <x v="1"/>
    <x v="0"/>
    <x v="0"/>
  </r>
  <r>
    <s v="KFJ-46568-890"/>
    <x v="535"/>
    <s v="71003-85639-HB"/>
    <s v="E-L-0.5"/>
    <n v="2"/>
    <x v="653"/>
    <s v=""/>
    <x v="0"/>
    <s v="Exc"/>
    <s v="L"/>
    <x v="1"/>
    <n v="8.91"/>
    <n v="17.82"/>
    <x v="0"/>
    <x v="1"/>
    <x v="0"/>
  </r>
  <r>
    <s v="SOK-43535-680"/>
    <x v="536"/>
    <s v="58443-95866-YO"/>
    <s v="E-M-0.5"/>
    <n v="3"/>
    <x v="654"/>
    <s v="scountjq@nba.com"/>
    <x v="0"/>
    <s v="Exc"/>
    <s v="M"/>
    <x v="1"/>
    <n v="8.25"/>
    <n v="24.75"/>
    <x v="0"/>
    <x v="0"/>
    <x v="1"/>
  </r>
  <r>
    <s v="XUE-87260-201"/>
    <x v="537"/>
    <s v="89646-21249-OH"/>
    <s v="R-M-0.2"/>
    <n v="6"/>
    <x v="655"/>
    <s v="sraglesjr@blogtalkradio.com"/>
    <x v="0"/>
    <s v="Rob"/>
    <s v="M"/>
    <x v="3"/>
    <n v="2.9849999999999999"/>
    <n v="17.91"/>
    <x v="2"/>
    <x v="0"/>
    <x v="1"/>
  </r>
  <r>
    <s v="CZF-40873-691"/>
    <x v="61"/>
    <s v="64988-20636-XQ"/>
    <s v="E-M-0.5"/>
    <n v="2"/>
    <x v="656"/>
    <s v=""/>
    <x v="2"/>
    <s v="Exc"/>
    <s v="M"/>
    <x v="1"/>
    <n v="8.25"/>
    <n v="16.5"/>
    <x v="0"/>
    <x v="0"/>
    <x v="1"/>
  </r>
  <r>
    <s v="AIA-98989-755"/>
    <x v="242"/>
    <s v="34704-83143-KS"/>
    <s v="R-M-0.2"/>
    <n v="1"/>
    <x v="657"/>
    <s v="sbruunjt@blogtalkradio.com"/>
    <x v="0"/>
    <s v="Rob"/>
    <s v="M"/>
    <x v="3"/>
    <n v="2.9849999999999999"/>
    <n v="2.9849999999999999"/>
    <x v="2"/>
    <x v="0"/>
    <x v="1"/>
  </r>
  <r>
    <s v="ITZ-21793-986"/>
    <x v="299"/>
    <s v="67388-17544-XX"/>
    <s v="E-D-0.2"/>
    <n v="4"/>
    <x v="658"/>
    <s v="aplluju@dagondesign.com"/>
    <x v="1"/>
    <s v="Exc"/>
    <s v="D"/>
    <x v="3"/>
    <n v="3.645"/>
    <n v="14.58"/>
    <x v="0"/>
    <x v="2"/>
    <x v="0"/>
  </r>
  <r>
    <s v="YOK-93322-608"/>
    <x v="343"/>
    <s v="69411-48470-ID"/>
    <s v="E-L-1"/>
    <n v="6"/>
    <x v="659"/>
    <s v="gcornierjv@techcrunch.com"/>
    <x v="0"/>
    <s v="Exc"/>
    <s v="L"/>
    <x v="0"/>
    <n v="14.85"/>
    <n v="89.1"/>
    <x v="0"/>
    <x v="1"/>
    <x v="1"/>
  </r>
  <r>
    <s v="LXK-00634-611"/>
    <x v="538"/>
    <s v="94091-86957-HX"/>
    <s v="R-L-1"/>
    <n v="3"/>
    <x v="636"/>
    <s v="jdymokeje@prnewswire.com"/>
    <x v="1"/>
    <s v="Rob"/>
    <s v="L"/>
    <x v="0"/>
    <n v="11.95"/>
    <n v="35.849999999999994"/>
    <x v="2"/>
    <x v="1"/>
    <x v="1"/>
  </r>
  <r>
    <s v="CQW-37388-302"/>
    <x v="539"/>
    <s v="97741-98924-KT"/>
    <s v="A-D-2.5"/>
    <n v="3"/>
    <x v="660"/>
    <s v="wharvisonjx@gizmodo.com"/>
    <x v="0"/>
    <s v="Ara"/>
    <s v="D"/>
    <x v="2"/>
    <n v="22.884999999999998"/>
    <n v="68.655000000000001"/>
    <x v="1"/>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0"/>
    <x v="2"/>
    <x v="0"/>
  </r>
  <r>
    <s v="SFB-93752-440"/>
    <x v="390"/>
    <s v="48203-23480-UB"/>
    <s v="R-M-0.2"/>
    <n v="3"/>
    <x v="664"/>
    <s v="nleakek1@cmu.edu"/>
    <x v="0"/>
    <s v="Rob"/>
    <s v="M"/>
    <x v="3"/>
    <n v="2.9849999999999999"/>
    <n v="8.9550000000000001"/>
    <x v="2"/>
    <x v="0"/>
    <x v="0"/>
  </r>
  <r>
    <s v="TBU-65158-068"/>
    <x v="396"/>
    <s v="60357-65386-RD"/>
    <s v="E-D-1"/>
    <n v="2"/>
    <x v="665"/>
    <s v=""/>
    <x v="0"/>
    <s v="Exc"/>
    <s v="D"/>
    <x v="0"/>
    <n v="12.15"/>
    <n v="24.3"/>
    <x v="0"/>
    <x v="2"/>
    <x v="1"/>
  </r>
  <r>
    <s v="TEH-08414-216"/>
    <x v="185"/>
    <s v="35099-13971-JI"/>
    <s v="E-M-2.5"/>
    <n v="2"/>
    <x v="666"/>
    <s v="geilhersenk3@networksolutions.com"/>
    <x v="0"/>
    <s v="Exc"/>
    <s v="M"/>
    <x v="2"/>
    <n v="31.624999999999996"/>
    <n v="63.249999999999993"/>
    <x v="0"/>
    <x v="0"/>
    <x v="1"/>
  </r>
  <r>
    <s v="MAY-77231-536"/>
    <x v="542"/>
    <s v="01304-59807-OB"/>
    <s v="A-M-0.2"/>
    <n v="2"/>
    <x v="667"/>
    <s v=""/>
    <x v="0"/>
    <s v="Ara"/>
    <s v="M"/>
    <x v="3"/>
    <n v="3.375"/>
    <n v="6.75"/>
    <x v="1"/>
    <x v="0"/>
    <x v="0"/>
  </r>
  <r>
    <s v="ATY-28980-884"/>
    <x v="117"/>
    <s v="50705-17295-NK"/>
    <s v="A-L-0.2"/>
    <n v="6"/>
    <x v="668"/>
    <s v="caleixok5@globo.com"/>
    <x v="0"/>
    <s v="Ara"/>
    <s v="L"/>
    <x v="3"/>
    <n v="3.8849999999999998"/>
    <n v="23.31"/>
    <x v="1"/>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2"/>
    <x v="0"/>
    <x v="0"/>
  </r>
  <r>
    <s v="FVV-75700-005"/>
    <x v="545"/>
    <s v="24891-77957-LU"/>
    <s v="E-D-0.5"/>
    <n v="3"/>
    <x v="671"/>
    <s v="rhuscroftk8@jimdo.com"/>
    <x v="0"/>
    <s v="Exc"/>
    <s v="D"/>
    <x v="1"/>
    <n v="7.29"/>
    <n v="21.87"/>
    <x v="0"/>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0"/>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2"/>
    <x v="2"/>
    <x v="1"/>
  </r>
  <r>
    <s v="RGM-01187-513"/>
    <x v="551"/>
    <s v="28121-11641-UA"/>
    <s v="E-D-0.2"/>
    <n v="6"/>
    <x v="678"/>
    <s v="bpollinskf@shinystat.com"/>
    <x v="0"/>
    <s v="Exc"/>
    <s v="D"/>
    <x v="3"/>
    <n v="3.645"/>
    <n v="21.87"/>
    <x v="0"/>
    <x v="2"/>
    <x v="1"/>
  </r>
  <r>
    <s v="CZG-01299-952"/>
    <x v="552"/>
    <s v="09540-70637-EV"/>
    <s v="L-D-1"/>
    <n v="2"/>
    <x v="679"/>
    <s v="jtoyekg@pinterest.com"/>
    <x v="1"/>
    <s v="Lib"/>
    <s v="D"/>
    <x v="0"/>
    <n v="12.95"/>
    <n v="25.9"/>
    <x v="3"/>
    <x v="2"/>
    <x v="0"/>
  </r>
  <r>
    <s v="KLD-88731-484"/>
    <x v="553"/>
    <s v="17775-77072-PP"/>
    <s v="A-M-1"/>
    <n v="5"/>
    <x v="680"/>
    <s v="clinskillkh@sphinn.com"/>
    <x v="0"/>
    <s v="Ara"/>
    <s v="M"/>
    <x v="0"/>
    <n v="11.25"/>
    <n v="56.25"/>
    <x v="1"/>
    <x v="0"/>
    <x v="1"/>
  </r>
  <r>
    <s v="BQK-38412-229"/>
    <x v="554"/>
    <s v="90392-73338-BC"/>
    <s v="R-L-0.2"/>
    <n v="3"/>
    <x v="681"/>
    <s v="nvigrasski@ezinearticles.com"/>
    <x v="2"/>
    <s v="Rob"/>
    <s v="L"/>
    <x v="3"/>
    <n v="3.5849999999999995"/>
    <n v="10.754999999999999"/>
    <x v="2"/>
    <x v="1"/>
    <x v="1"/>
  </r>
  <r>
    <s v="TCX-76953-071"/>
    <x v="555"/>
    <s v="94091-86957-HX"/>
    <s v="E-D-0.2"/>
    <n v="5"/>
    <x v="636"/>
    <s v="jdymokeje@prnewswire.com"/>
    <x v="1"/>
    <s v="Exc"/>
    <s v="D"/>
    <x v="3"/>
    <n v="3.645"/>
    <n v="18.225000000000001"/>
    <x v="0"/>
    <x v="2"/>
    <x v="1"/>
  </r>
  <r>
    <s v="LIN-88046-551"/>
    <x v="150"/>
    <s v="10725-45724-CO"/>
    <s v="R-L-0.5"/>
    <n v="4"/>
    <x v="682"/>
    <s v="kcragellkk@google.com"/>
    <x v="1"/>
    <s v="Rob"/>
    <s v="L"/>
    <x v="1"/>
    <n v="7.169999999999999"/>
    <n v="28.679999999999996"/>
    <x v="2"/>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1"/>
    <x v="2"/>
    <x v="1"/>
  </r>
  <r>
    <s v="YXF-57218-272"/>
    <x v="333"/>
    <s v="55374-03175-IA"/>
    <s v="R-M-0.2"/>
    <n v="6"/>
    <x v="686"/>
    <s v=""/>
    <x v="0"/>
    <s v="Rob"/>
    <s v="M"/>
    <x v="3"/>
    <n v="2.9849999999999999"/>
    <n v="17.91"/>
    <x v="2"/>
    <x v="0"/>
    <x v="0"/>
  </r>
  <r>
    <s v="PKJ-30083-501"/>
    <x v="558"/>
    <s v="76948-43532-JS"/>
    <s v="E-D-0.5"/>
    <n v="2"/>
    <x v="687"/>
    <s v="jhaldenkp@comcast.net"/>
    <x v="1"/>
    <s v="Exc"/>
    <s v="D"/>
    <x v="1"/>
    <n v="7.29"/>
    <n v="14.58"/>
    <x v="0"/>
    <x v="2"/>
    <x v="1"/>
  </r>
  <r>
    <s v="WTT-91832-645"/>
    <x v="559"/>
    <s v="24344-88599-PP"/>
    <s v="A-M-1"/>
    <n v="3"/>
    <x v="688"/>
    <s v="holliffkq@sciencedirect.com"/>
    <x v="1"/>
    <s v="Ara"/>
    <s v="M"/>
    <x v="0"/>
    <n v="11.25"/>
    <n v="33.75"/>
    <x v="1"/>
    <x v="0"/>
    <x v="1"/>
  </r>
  <r>
    <s v="TRZ-94735-865"/>
    <x v="310"/>
    <s v="54462-58311-YF"/>
    <s v="L-M-0.5"/>
    <n v="4"/>
    <x v="689"/>
    <s v="tquadrikr@opensource.org"/>
    <x v="1"/>
    <s v="Lib"/>
    <s v="M"/>
    <x v="1"/>
    <n v="8.73"/>
    <n v="34.92"/>
    <x v="3"/>
    <x v="0"/>
    <x v="0"/>
  </r>
  <r>
    <s v="UDB-09651-780"/>
    <x v="560"/>
    <s v="90767-92589-LV"/>
    <s v="E-D-0.5"/>
    <n v="2"/>
    <x v="690"/>
    <s v="feshmadeks@umn.edu"/>
    <x v="0"/>
    <s v="Exc"/>
    <s v="D"/>
    <x v="1"/>
    <n v="7.29"/>
    <n v="14.58"/>
    <x v="0"/>
    <x v="2"/>
    <x v="1"/>
  </r>
  <r>
    <s v="EHJ-82097-549"/>
    <x v="561"/>
    <s v="27517-43747-YD"/>
    <s v="R-D-0.2"/>
    <n v="2"/>
    <x v="691"/>
    <s v="moilierkt@paginegialle.it"/>
    <x v="1"/>
    <s v="Rob"/>
    <s v="D"/>
    <x v="3"/>
    <n v="2.6849999999999996"/>
    <n v="5.3699999999999992"/>
    <x v="2"/>
    <x v="2"/>
    <x v="0"/>
  </r>
  <r>
    <s v="ZFR-79447-696"/>
    <x v="562"/>
    <s v="77828-66867-KH"/>
    <s v="R-M-0.5"/>
    <n v="1"/>
    <x v="692"/>
    <s v=""/>
    <x v="0"/>
    <s v="Rob"/>
    <s v="M"/>
    <x v="1"/>
    <n v="5.97"/>
    <n v="5.97"/>
    <x v="2"/>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0"/>
    <x v="0"/>
    <x v="0"/>
  </r>
  <r>
    <s v="YLY-35287-172"/>
    <x v="565"/>
    <s v="69410-04668-MA"/>
    <s v="A-D-0.5"/>
    <n v="5"/>
    <x v="695"/>
    <s v="scaponkx@craigslist.org"/>
    <x v="0"/>
    <s v="Ara"/>
    <s v="D"/>
    <x v="1"/>
    <n v="5.97"/>
    <n v="29.849999999999998"/>
    <x v="1"/>
    <x v="2"/>
    <x v="1"/>
  </r>
  <r>
    <s v="DCI-96254-548"/>
    <x v="566"/>
    <s v="94091-86957-HX"/>
    <s v="A-D-0.2"/>
    <n v="6"/>
    <x v="636"/>
    <s v="jdymokeje@prnewswire.com"/>
    <x v="1"/>
    <s v="Ara"/>
    <s v="D"/>
    <x v="3"/>
    <n v="2.9849999999999999"/>
    <n v="17.91"/>
    <x v="1"/>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2"/>
    <x v="2"/>
    <x v="0"/>
  </r>
  <r>
    <s v="LWL-68108-794"/>
    <x v="568"/>
    <s v="44494-89923-UW"/>
    <s v="A-D-0.5"/>
    <n v="3"/>
    <x v="698"/>
    <s v="dhollymanl1@ibm.com"/>
    <x v="0"/>
    <s v="Ara"/>
    <s v="D"/>
    <x v="1"/>
    <n v="5.97"/>
    <n v="17.91"/>
    <x v="1"/>
    <x v="2"/>
    <x v="0"/>
  </r>
  <r>
    <s v="JQT-14347-517"/>
    <x v="569"/>
    <s v="11621-09964-ID"/>
    <s v="R-D-1"/>
    <n v="1"/>
    <x v="699"/>
    <s v="lnardonil2@hao123.com"/>
    <x v="0"/>
    <s v="Rob"/>
    <s v="D"/>
    <x v="0"/>
    <n v="8.9499999999999993"/>
    <n v="8.9499999999999993"/>
    <x v="2"/>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0"/>
    <x v="1"/>
    <x v="1"/>
  </r>
  <r>
    <s v="ITE-28312-615"/>
    <x v="139"/>
    <s v="56450-21890-HK"/>
    <s v="E-L-1"/>
    <n v="6"/>
    <x v="702"/>
    <s v="ckendrickl5@webnode.com"/>
    <x v="0"/>
    <s v="Exc"/>
    <s v="L"/>
    <x v="0"/>
    <n v="14.85"/>
    <n v="89.1"/>
    <x v="0"/>
    <x v="1"/>
    <x v="0"/>
  </r>
  <r>
    <s v="ZHQ-30471-635"/>
    <x v="303"/>
    <s v="40600-58915-WZ"/>
    <s v="L-M-0.5"/>
    <n v="5"/>
    <x v="703"/>
    <s v="sdanilchikl6@mit.edu"/>
    <x v="2"/>
    <s v="Lib"/>
    <s v="M"/>
    <x v="1"/>
    <n v="8.73"/>
    <n v="43.650000000000006"/>
    <x v="3"/>
    <x v="0"/>
    <x v="1"/>
  </r>
  <r>
    <s v="LTP-31133-134"/>
    <x v="572"/>
    <s v="66527-94478-PB"/>
    <s v="A-L-0.5"/>
    <n v="3"/>
    <x v="704"/>
    <s v=""/>
    <x v="0"/>
    <s v="Ara"/>
    <s v="L"/>
    <x v="1"/>
    <n v="7.77"/>
    <n v="23.31"/>
    <x v="1"/>
    <x v="1"/>
    <x v="1"/>
  </r>
  <r>
    <s v="ZVQ-26122-859"/>
    <x v="573"/>
    <s v="77154-45038-IH"/>
    <s v="A-L-2.5"/>
    <n v="6"/>
    <x v="705"/>
    <s v="bfolomkinl8@yolasite.com"/>
    <x v="0"/>
    <s v="Ara"/>
    <s v="L"/>
    <x v="2"/>
    <n v="29.784999999999997"/>
    <n v="178.70999999999998"/>
    <x v="1"/>
    <x v="1"/>
    <x v="0"/>
  </r>
  <r>
    <s v="MIU-01481-194"/>
    <x v="574"/>
    <s v="08439-55669-AI"/>
    <s v="R-M-1"/>
    <n v="6"/>
    <x v="706"/>
    <s v="rpursglovel9@biblegateway.com"/>
    <x v="0"/>
    <s v="Rob"/>
    <s v="M"/>
    <x v="0"/>
    <n v="9.9499999999999993"/>
    <n v="59.699999999999996"/>
    <x v="2"/>
    <x v="0"/>
    <x v="0"/>
  </r>
  <r>
    <s v="MIU-01481-194"/>
    <x v="574"/>
    <s v="08439-55669-AI"/>
    <s v="A-L-0.5"/>
    <n v="2"/>
    <x v="706"/>
    <s v="rpursglovel9@biblegateway.com"/>
    <x v="0"/>
    <s v="Ara"/>
    <s v="L"/>
    <x v="1"/>
    <n v="7.77"/>
    <n v="15.54"/>
    <x v="1"/>
    <x v="1"/>
    <x v="0"/>
  </r>
  <r>
    <s v="UEA-72681-629"/>
    <x v="455"/>
    <s v="24972-55878-KX"/>
    <s v="A-L-2.5"/>
    <n v="3"/>
    <x v="696"/>
    <s v="fconstancekz@ifeng.com"/>
    <x v="0"/>
    <s v="Ara"/>
    <s v="L"/>
    <x v="2"/>
    <n v="29.784999999999997"/>
    <n v="89.35499999999999"/>
    <x v="1"/>
    <x v="1"/>
    <x v="1"/>
  </r>
  <r>
    <s v="CVE-15042-481"/>
    <x v="575"/>
    <s v="24972-55878-KX"/>
    <s v="R-L-1"/>
    <n v="2"/>
    <x v="696"/>
    <s v="fconstancekz@ifeng.com"/>
    <x v="0"/>
    <s v="Rob"/>
    <s v="L"/>
    <x v="0"/>
    <n v="11.95"/>
    <n v="23.9"/>
    <x v="2"/>
    <x v="1"/>
    <x v="1"/>
  </r>
  <r>
    <s v="EJA-79176-833"/>
    <x v="576"/>
    <s v="91509-62250-GN"/>
    <s v="R-M-2.5"/>
    <n v="6"/>
    <x v="707"/>
    <s v="deburahld@google.co.jp"/>
    <x v="2"/>
    <s v="Rob"/>
    <s v="M"/>
    <x v="2"/>
    <n v="22.884999999999998"/>
    <n v="137.31"/>
    <x v="2"/>
    <x v="0"/>
    <x v="1"/>
  </r>
  <r>
    <s v="AHQ-40440-522"/>
    <x v="577"/>
    <s v="83833-46106-ZC"/>
    <s v="A-D-1"/>
    <n v="1"/>
    <x v="708"/>
    <s v="mbrimilcombele@cnn.com"/>
    <x v="0"/>
    <s v="Ara"/>
    <s v="D"/>
    <x v="0"/>
    <n v="9.9499999999999993"/>
    <n v="9.9499999999999993"/>
    <x v="1"/>
    <x v="2"/>
    <x v="1"/>
  </r>
  <r>
    <s v="TID-21626-411"/>
    <x v="578"/>
    <s v="19383-33606-PW"/>
    <s v="R-L-0.5"/>
    <n v="3"/>
    <x v="709"/>
    <s v="sbollamlf@list-manage.com"/>
    <x v="0"/>
    <s v="Rob"/>
    <s v="L"/>
    <x v="1"/>
    <n v="7.169999999999999"/>
    <n v="21.509999999999998"/>
    <x v="2"/>
    <x v="1"/>
    <x v="1"/>
  </r>
  <r>
    <s v="RSR-96390-187"/>
    <x v="579"/>
    <s v="67052-76184-CB"/>
    <s v="E-M-1"/>
    <n v="6"/>
    <x v="710"/>
    <s v=""/>
    <x v="0"/>
    <s v="Exc"/>
    <s v="M"/>
    <x v="0"/>
    <n v="13.75"/>
    <n v="82.5"/>
    <x v="0"/>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2"/>
    <x v="0"/>
    <x v="0"/>
  </r>
  <r>
    <s v="FND-99527-640"/>
    <x v="65"/>
    <s v="89574-96203-EP"/>
    <s v="E-L-0.5"/>
    <n v="2"/>
    <x v="713"/>
    <s v="relnaughlj@comsenz.com"/>
    <x v="0"/>
    <s v="Exc"/>
    <s v="L"/>
    <x v="1"/>
    <n v="8.91"/>
    <n v="17.82"/>
    <x v="0"/>
    <x v="1"/>
    <x v="0"/>
  </r>
  <r>
    <s v="ASG-27179-958"/>
    <x v="580"/>
    <s v="12607-75113-UV"/>
    <s v="A-M-0.5"/>
    <n v="3"/>
    <x v="714"/>
    <s v="jdeehanlk@about.me"/>
    <x v="0"/>
    <s v="Ara"/>
    <s v="M"/>
    <x v="1"/>
    <n v="6.75"/>
    <n v="20.25"/>
    <x v="1"/>
    <x v="0"/>
    <x v="1"/>
  </r>
  <r>
    <s v="YKX-23510-272"/>
    <x v="581"/>
    <s v="56991-05510-PR"/>
    <s v="A-L-2.5"/>
    <n v="2"/>
    <x v="715"/>
    <s v="jedenll@e-recht24.de"/>
    <x v="0"/>
    <s v="Ara"/>
    <s v="L"/>
    <x v="2"/>
    <n v="29.784999999999997"/>
    <n v="59.569999999999993"/>
    <x v="1"/>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0"/>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0"/>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1"/>
    <x v="2"/>
    <x v="1"/>
  </r>
  <r>
    <s v="TZD-67261-174"/>
    <x v="585"/>
    <s v="01841-48191-NL"/>
    <s v="E-D-2.5"/>
    <n v="1"/>
    <x v="716"/>
    <s v="cjewsterlu@moonfruit.com"/>
    <x v="0"/>
    <s v="Exc"/>
    <s v="D"/>
    <x v="2"/>
    <n v="27.945"/>
    <n v="27.945"/>
    <x v="0"/>
    <x v="2"/>
    <x v="0"/>
  </r>
  <r>
    <s v="TBU-64277-625"/>
    <x v="32"/>
    <s v="98918-34330-GY"/>
    <s v="E-M-1"/>
    <n v="6"/>
    <x v="724"/>
    <s v=""/>
    <x v="0"/>
    <s v="Exc"/>
    <s v="M"/>
    <x v="0"/>
    <n v="13.75"/>
    <n v="82.5"/>
    <x v="0"/>
    <x v="0"/>
    <x v="0"/>
  </r>
  <r>
    <s v="TYP-85767-944"/>
    <x v="586"/>
    <s v="51497-50894-WU"/>
    <s v="R-M-2.5"/>
    <n v="2"/>
    <x v="725"/>
    <s v="knottramlw@odnoklassniki.ru"/>
    <x v="1"/>
    <s v="Rob"/>
    <s v="M"/>
    <x v="2"/>
    <n v="22.884999999999998"/>
    <n v="45.769999999999996"/>
    <x v="2"/>
    <x v="0"/>
    <x v="0"/>
  </r>
  <r>
    <s v="GTT-73214-334"/>
    <x v="535"/>
    <s v="98636-90072-YE"/>
    <s v="A-L-1"/>
    <n v="6"/>
    <x v="726"/>
    <s v="nbuneylx@jugem.jp"/>
    <x v="0"/>
    <s v="Ara"/>
    <s v="L"/>
    <x v="0"/>
    <n v="12.95"/>
    <n v="77.699999999999989"/>
    <x v="1"/>
    <x v="1"/>
    <x v="1"/>
  </r>
  <r>
    <s v="WAI-89905-069"/>
    <x v="587"/>
    <s v="47011-57815-HJ"/>
    <s v="A-L-0.5"/>
    <n v="3"/>
    <x v="727"/>
    <s v="smcshealy@photobucket.com"/>
    <x v="0"/>
    <s v="Ara"/>
    <s v="L"/>
    <x v="1"/>
    <n v="7.77"/>
    <n v="23.31"/>
    <x v="1"/>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2"/>
    <x v="1"/>
    <x v="1"/>
  </r>
  <r>
    <s v="SCS-67069-962"/>
    <x v="507"/>
    <s v="21403-49423-PD"/>
    <s v="A-L-2.5"/>
    <n v="5"/>
    <x v="731"/>
    <s v="gtrengrovem2@elpais.com"/>
    <x v="0"/>
    <s v="Ara"/>
    <s v="L"/>
    <x v="2"/>
    <n v="29.784999999999997"/>
    <n v="148.92499999999998"/>
    <x v="1"/>
    <x v="1"/>
    <x v="1"/>
  </r>
  <r>
    <s v="BDM-03174-485"/>
    <x v="533"/>
    <s v="29581-13303-VB"/>
    <s v="R-L-0.5"/>
    <n v="4"/>
    <x v="732"/>
    <s v="wcalderom3@stumbleupon.com"/>
    <x v="0"/>
    <s v="Rob"/>
    <s v="L"/>
    <x v="1"/>
    <n v="7.169999999999999"/>
    <n v="28.679999999999996"/>
    <x v="2"/>
    <x v="1"/>
    <x v="1"/>
  </r>
  <r>
    <s v="UJV-32333-364"/>
    <x v="589"/>
    <s v="86110-83695-YS"/>
    <s v="L-L-0.5"/>
    <n v="1"/>
    <x v="733"/>
    <s v=""/>
    <x v="0"/>
    <s v="Lib"/>
    <s v="L"/>
    <x v="1"/>
    <n v="9.51"/>
    <n v="9.51"/>
    <x v="3"/>
    <x v="1"/>
    <x v="1"/>
  </r>
  <r>
    <s v="FLI-11493-954"/>
    <x v="590"/>
    <s v="80454-42225-FT"/>
    <s v="A-L-0.5"/>
    <n v="4"/>
    <x v="734"/>
    <s v="jkennicottm5@yahoo.co.jp"/>
    <x v="0"/>
    <s v="Ara"/>
    <s v="L"/>
    <x v="1"/>
    <n v="7.77"/>
    <n v="31.08"/>
    <x v="1"/>
    <x v="1"/>
    <x v="1"/>
  </r>
  <r>
    <s v="IWL-13117-537"/>
    <x v="457"/>
    <s v="29129-60664-KO"/>
    <s v="R-D-0.2"/>
    <n v="3"/>
    <x v="735"/>
    <s v="gruggenm6@nymag.com"/>
    <x v="0"/>
    <s v="Rob"/>
    <s v="D"/>
    <x v="3"/>
    <n v="2.6849999999999996"/>
    <n v="8.0549999999999997"/>
    <x v="2"/>
    <x v="2"/>
    <x v="0"/>
  </r>
  <r>
    <s v="OAM-76916-748"/>
    <x v="591"/>
    <s v="63025-62939-AN"/>
    <s v="E-D-1"/>
    <n v="3"/>
    <x v="736"/>
    <s v=""/>
    <x v="0"/>
    <s v="Exc"/>
    <s v="D"/>
    <x v="0"/>
    <n v="12.15"/>
    <n v="36.450000000000003"/>
    <x v="0"/>
    <x v="2"/>
    <x v="0"/>
  </r>
  <r>
    <s v="UMB-11223-710"/>
    <x v="592"/>
    <s v="49012-12987-QT"/>
    <s v="R-D-0.2"/>
    <n v="6"/>
    <x v="737"/>
    <s v="mfrightm8@harvard.edu"/>
    <x v="1"/>
    <s v="Rob"/>
    <s v="D"/>
    <x v="3"/>
    <n v="2.6849999999999996"/>
    <n v="16.11"/>
    <x v="2"/>
    <x v="2"/>
    <x v="1"/>
  </r>
  <r>
    <s v="LXR-09892-726"/>
    <x v="402"/>
    <s v="50924-94200-SQ"/>
    <s v="R-D-2.5"/>
    <n v="2"/>
    <x v="738"/>
    <s v="btartem9@aol.com"/>
    <x v="0"/>
    <s v="Rob"/>
    <s v="D"/>
    <x v="2"/>
    <n v="20.584999999999997"/>
    <n v="41.169999999999995"/>
    <x v="2"/>
    <x v="2"/>
    <x v="0"/>
  </r>
  <r>
    <s v="QXX-89943-393"/>
    <x v="593"/>
    <s v="15673-18812-IU"/>
    <s v="R-D-0.2"/>
    <n v="4"/>
    <x v="739"/>
    <s v="ckrzysztofiakma@skyrock.com"/>
    <x v="0"/>
    <s v="Rob"/>
    <s v="D"/>
    <x v="3"/>
    <n v="2.6849999999999996"/>
    <n v="10.739999999999998"/>
    <x v="2"/>
    <x v="2"/>
    <x v="1"/>
  </r>
  <r>
    <s v="WVS-57822-366"/>
    <x v="594"/>
    <s v="52151-75971-YY"/>
    <s v="E-M-2.5"/>
    <n v="4"/>
    <x v="740"/>
    <s v="dpenquetmb@diigo.com"/>
    <x v="0"/>
    <s v="Exc"/>
    <s v="M"/>
    <x v="2"/>
    <n v="31.624999999999996"/>
    <n v="126.49999999999999"/>
    <x v="0"/>
    <x v="0"/>
    <x v="1"/>
  </r>
  <r>
    <s v="CLJ-23403-689"/>
    <x v="77"/>
    <s v="19413-02045-CG"/>
    <s v="R-L-1"/>
    <n v="2"/>
    <x v="741"/>
    <s v=""/>
    <x v="2"/>
    <s v="Rob"/>
    <s v="L"/>
    <x v="0"/>
    <n v="11.95"/>
    <n v="23.9"/>
    <x v="2"/>
    <x v="1"/>
    <x v="1"/>
  </r>
  <r>
    <s v="XNU-83276-288"/>
    <x v="595"/>
    <s v="98185-92775-KT"/>
    <s v="R-M-0.5"/>
    <n v="1"/>
    <x v="742"/>
    <s v=""/>
    <x v="0"/>
    <s v="Rob"/>
    <s v="M"/>
    <x v="1"/>
    <n v="5.97"/>
    <n v="5.97"/>
    <x v="2"/>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2"/>
    <x v="1"/>
    <x v="1"/>
  </r>
  <r>
    <s v="HBH-64794-080"/>
    <x v="597"/>
    <s v="40560-18556-YE"/>
    <s v="R-D-0.2"/>
    <n v="3"/>
    <x v="746"/>
    <s v=""/>
    <x v="0"/>
    <s v="Rob"/>
    <s v="D"/>
    <x v="3"/>
    <n v="2.6849999999999996"/>
    <n v="8.0549999999999997"/>
    <x v="2"/>
    <x v="2"/>
    <x v="0"/>
  </r>
  <r>
    <s v="CNJ-56058-223"/>
    <x v="105"/>
    <s v="40780-22081-LX"/>
    <s v="L-L-0.5"/>
    <n v="3"/>
    <x v="747"/>
    <s v="abalsdonemi@toplist.cz"/>
    <x v="0"/>
    <s v="Lib"/>
    <s v="L"/>
    <x v="1"/>
    <n v="9.51"/>
    <n v="28.53"/>
    <x v="3"/>
    <x v="1"/>
    <x v="1"/>
  </r>
  <r>
    <s v="KHO-27106-786"/>
    <x v="210"/>
    <s v="01603-43789-TN"/>
    <s v="A-M-1"/>
    <n v="6"/>
    <x v="748"/>
    <s v="bromeramj@list-manage.com"/>
    <x v="1"/>
    <s v="Ara"/>
    <s v="M"/>
    <x v="0"/>
    <n v="11.25"/>
    <n v="67.5"/>
    <x v="1"/>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0"/>
    <x v="0"/>
    <x v="0"/>
  </r>
  <r>
    <s v="VVL-95291-039"/>
    <x v="360"/>
    <s v="96516-97464-MF"/>
    <s v="E-L-0.2"/>
    <n v="2"/>
    <x v="750"/>
    <s v="senefermm@blog.com"/>
    <x v="0"/>
    <s v="Exc"/>
    <s v="L"/>
    <x v="3"/>
    <n v="4.4550000000000001"/>
    <n v="8.91"/>
    <x v="0"/>
    <x v="1"/>
    <x v="1"/>
  </r>
  <r>
    <s v="VUT-20974-364"/>
    <x v="62"/>
    <s v="90285-56295-PO"/>
    <s v="R-M-0.5"/>
    <n v="6"/>
    <x v="751"/>
    <s v="lhaggerstonemn@independent.co.uk"/>
    <x v="0"/>
    <s v="Rob"/>
    <s v="M"/>
    <x v="1"/>
    <n v="5.97"/>
    <n v="35.82"/>
    <x v="2"/>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0"/>
    <x v="0"/>
    <x v="0"/>
  </r>
  <r>
    <s v="NOA-79645-377"/>
    <x v="604"/>
    <s v="53729-30320-XZ"/>
    <s v="R-D-0.5"/>
    <n v="5"/>
    <x v="756"/>
    <s v="etrippmt@wp.com"/>
    <x v="0"/>
    <s v="Rob"/>
    <s v="D"/>
    <x v="1"/>
    <n v="5.3699999999999992"/>
    <n v="26.849999999999994"/>
    <x v="2"/>
    <x v="2"/>
    <x v="1"/>
  </r>
  <r>
    <s v="KMS-49214-806"/>
    <x v="605"/>
    <s v="50384-52703-LA"/>
    <s v="E-L-2.5"/>
    <n v="4"/>
    <x v="757"/>
    <s v="lmacmanusmu@imdb.com"/>
    <x v="0"/>
    <s v="Exc"/>
    <s v="L"/>
    <x v="2"/>
    <n v="34.154999999999994"/>
    <n v="136.61999999999998"/>
    <x v="0"/>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1"/>
    <x v="0"/>
    <x v="0"/>
  </r>
  <r>
    <s v="JNA-21450-177"/>
    <x v="18"/>
    <s v="54798-14109-HC"/>
    <s v="A-D-1"/>
    <n v="3"/>
    <x v="760"/>
    <s v="oskermen3@hatena.ne.jp"/>
    <x v="0"/>
    <s v="Ara"/>
    <s v="D"/>
    <x v="0"/>
    <n v="9.9499999999999993"/>
    <n v="29.849999999999998"/>
    <x v="1"/>
    <x v="2"/>
    <x v="0"/>
  </r>
  <r>
    <s v="MPQ-23421-608"/>
    <x v="180"/>
    <s v="08023-52962-ET"/>
    <s v="E-M-0.5"/>
    <n v="5"/>
    <x v="761"/>
    <s v="kheddanmy@icq.com"/>
    <x v="0"/>
    <s v="Exc"/>
    <s v="M"/>
    <x v="1"/>
    <n v="8.25"/>
    <n v="41.25"/>
    <x v="0"/>
    <x v="0"/>
    <x v="0"/>
  </r>
  <r>
    <s v="NLI-63891-565"/>
    <x v="580"/>
    <s v="41899-00283-VK"/>
    <s v="E-M-0.2"/>
    <n v="5"/>
    <x v="762"/>
    <s v="ichartersmz@abc.net.au"/>
    <x v="0"/>
    <s v="Exc"/>
    <s v="M"/>
    <x v="3"/>
    <n v="4.125"/>
    <n v="20.625"/>
    <x v="0"/>
    <x v="0"/>
    <x v="1"/>
  </r>
  <r>
    <s v="HHF-36647-854"/>
    <x v="453"/>
    <s v="39011-18412-GR"/>
    <s v="A-D-2.5"/>
    <n v="6"/>
    <x v="763"/>
    <s v="aroubertn0@tmall.com"/>
    <x v="0"/>
    <s v="Ara"/>
    <s v="D"/>
    <x v="2"/>
    <n v="22.884999999999998"/>
    <n v="137.31"/>
    <x v="1"/>
    <x v="2"/>
    <x v="0"/>
  </r>
  <r>
    <s v="SBN-16537-046"/>
    <x v="259"/>
    <s v="60255-12579-PZ"/>
    <s v="A-D-0.2"/>
    <n v="1"/>
    <x v="764"/>
    <s v="hmairsn1@so-net.ne.jp"/>
    <x v="0"/>
    <s v="Ara"/>
    <s v="D"/>
    <x v="3"/>
    <n v="2.9849999999999999"/>
    <n v="2.9849999999999999"/>
    <x v="1"/>
    <x v="2"/>
    <x v="1"/>
  </r>
  <r>
    <s v="XZD-44484-632"/>
    <x v="607"/>
    <s v="80541-38332-BP"/>
    <s v="E-M-1"/>
    <n v="2"/>
    <x v="765"/>
    <s v="hrainforthn2@blog.com"/>
    <x v="0"/>
    <s v="Exc"/>
    <s v="M"/>
    <x v="0"/>
    <n v="13.75"/>
    <n v="27.5"/>
    <x v="0"/>
    <x v="0"/>
    <x v="1"/>
  </r>
  <r>
    <s v="XZD-44484-632"/>
    <x v="607"/>
    <s v="80541-38332-BP"/>
    <s v="A-D-0.2"/>
    <n v="2"/>
    <x v="765"/>
    <s v="hrainforthn2@blog.com"/>
    <x v="0"/>
    <s v="Ara"/>
    <s v="D"/>
    <x v="3"/>
    <n v="2.9849999999999999"/>
    <n v="5.97"/>
    <x v="1"/>
    <x v="2"/>
    <x v="1"/>
  </r>
  <r>
    <s v="IKQ-39946-768"/>
    <x v="385"/>
    <s v="72778-50968-UQ"/>
    <s v="R-M-1"/>
    <n v="6"/>
    <x v="766"/>
    <s v="ijespern4@theglobeandmail.com"/>
    <x v="0"/>
    <s v="Rob"/>
    <s v="M"/>
    <x v="0"/>
    <n v="9.9499999999999993"/>
    <n v="59.699999999999996"/>
    <x v="2"/>
    <x v="0"/>
    <x v="1"/>
  </r>
  <r>
    <s v="KMB-95211-174"/>
    <x v="608"/>
    <s v="23941-30203-MO"/>
    <s v="R-D-2.5"/>
    <n v="4"/>
    <x v="767"/>
    <s v="ldwerryhousen5@gravatar.com"/>
    <x v="0"/>
    <s v="Rob"/>
    <s v="D"/>
    <x v="2"/>
    <n v="20.584999999999997"/>
    <n v="82.339999999999989"/>
    <x v="2"/>
    <x v="2"/>
    <x v="0"/>
  </r>
  <r>
    <s v="QWY-99467-368"/>
    <x v="609"/>
    <s v="96434-50068-DZ"/>
    <s v="A-D-2.5"/>
    <n v="1"/>
    <x v="768"/>
    <s v="nbroomern6@examiner.com"/>
    <x v="0"/>
    <s v="Ara"/>
    <s v="D"/>
    <x v="2"/>
    <n v="22.884999999999998"/>
    <n v="22.884999999999998"/>
    <x v="1"/>
    <x v="2"/>
    <x v="1"/>
  </r>
  <r>
    <s v="SRG-76791-614"/>
    <x v="147"/>
    <s v="11729-74102-XB"/>
    <s v="E-L-0.5"/>
    <n v="1"/>
    <x v="769"/>
    <s v="kthoumassonn7@bloglovin.com"/>
    <x v="0"/>
    <s v="Exc"/>
    <s v="L"/>
    <x v="1"/>
    <n v="8.91"/>
    <n v="8.91"/>
    <x v="0"/>
    <x v="1"/>
    <x v="0"/>
  </r>
  <r>
    <s v="VSN-94485-621"/>
    <x v="172"/>
    <s v="88116-12604-TE"/>
    <s v="A-D-0.2"/>
    <n v="4"/>
    <x v="770"/>
    <s v="fhabberghamn8@discovery.com"/>
    <x v="0"/>
    <s v="Ara"/>
    <s v="D"/>
    <x v="3"/>
    <n v="2.9849999999999999"/>
    <n v="11.94"/>
    <x v="1"/>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1"/>
    <x v="2"/>
    <x v="1"/>
  </r>
  <r>
    <s v="AVH-56062-335"/>
    <x v="612"/>
    <s v="18082-74419-QH"/>
    <s v="E-M-0.5"/>
    <n v="5"/>
    <x v="772"/>
    <s v="mdoidgenb@etsy.com"/>
    <x v="0"/>
    <s v="Exc"/>
    <s v="M"/>
    <x v="1"/>
    <n v="8.25"/>
    <n v="41.25"/>
    <x v="0"/>
    <x v="0"/>
    <x v="1"/>
  </r>
  <r>
    <s v="HGE-19842-613"/>
    <x v="613"/>
    <s v="49401-45041-ZU"/>
    <s v="R-L-0.5"/>
    <n v="4"/>
    <x v="773"/>
    <s v="jedinboronc@reverbnation.com"/>
    <x v="0"/>
    <s v="Rob"/>
    <s v="L"/>
    <x v="1"/>
    <n v="7.169999999999999"/>
    <n v="28.679999999999996"/>
    <x v="2"/>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0"/>
    <x v="0"/>
    <x v="0"/>
  </r>
  <r>
    <s v="XIR-88982-743"/>
    <x v="614"/>
    <s v="00852-54571-WP"/>
    <s v="E-M-0.2"/>
    <n v="2"/>
    <x v="775"/>
    <s v="ddrewittnf@mapquest.com"/>
    <x v="0"/>
    <s v="Exc"/>
    <s v="M"/>
    <x v="3"/>
    <n v="4.125"/>
    <n v="8.25"/>
    <x v="0"/>
    <x v="0"/>
    <x v="0"/>
  </r>
  <r>
    <s v="VUC-72395-865"/>
    <x v="151"/>
    <s v="13321-57602-GK"/>
    <s v="A-D-0.5"/>
    <n v="6"/>
    <x v="776"/>
    <s v="agladhillng@stanford.edu"/>
    <x v="0"/>
    <s v="Ara"/>
    <s v="D"/>
    <x v="1"/>
    <n v="5.97"/>
    <n v="35.82"/>
    <x v="1"/>
    <x v="2"/>
    <x v="0"/>
  </r>
  <r>
    <s v="BQJ-44755-910"/>
    <x v="489"/>
    <s v="75006-89922-VW"/>
    <s v="E-D-2.5"/>
    <n v="6"/>
    <x v="777"/>
    <s v="mlorineznh@whitehouse.gov"/>
    <x v="0"/>
    <s v="Exc"/>
    <s v="D"/>
    <x v="2"/>
    <n v="27.945"/>
    <n v="167.67000000000002"/>
    <x v="0"/>
    <x v="2"/>
    <x v="1"/>
  </r>
  <r>
    <s v="JKC-64636-831"/>
    <x v="615"/>
    <s v="52098-80103-FD"/>
    <s v="A-M-2.5"/>
    <n v="2"/>
    <x v="778"/>
    <s v=""/>
    <x v="0"/>
    <s v="Ara"/>
    <s v="M"/>
    <x v="2"/>
    <n v="25.874999999999996"/>
    <n v="51.749999999999993"/>
    <x v="1"/>
    <x v="0"/>
    <x v="0"/>
  </r>
  <r>
    <s v="ZKI-78561-066"/>
    <x v="616"/>
    <s v="60121-12432-VU"/>
    <s v="A-D-0.2"/>
    <n v="3"/>
    <x v="779"/>
    <s v="mvannj@wikipedia.org"/>
    <x v="0"/>
    <s v="Ara"/>
    <s v="D"/>
    <x v="3"/>
    <n v="2.9849999999999999"/>
    <n v="8.9550000000000001"/>
    <x v="1"/>
    <x v="2"/>
    <x v="0"/>
  </r>
  <r>
    <s v="IMP-12563-728"/>
    <x v="578"/>
    <s v="68346-14810-UA"/>
    <s v="E-L-0.5"/>
    <n v="6"/>
    <x v="780"/>
    <s v=""/>
    <x v="0"/>
    <s v="Exc"/>
    <s v="L"/>
    <x v="1"/>
    <n v="8.91"/>
    <n v="53.46"/>
    <x v="0"/>
    <x v="1"/>
    <x v="1"/>
  </r>
  <r>
    <s v="MZL-81126-390"/>
    <x v="617"/>
    <s v="48464-99723-HK"/>
    <s v="A-L-0.2"/>
    <n v="6"/>
    <x v="781"/>
    <s v="jethelstonnl@creativecommons.org"/>
    <x v="0"/>
    <s v="Ara"/>
    <s v="L"/>
    <x v="3"/>
    <n v="3.8849999999999998"/>
    <n v="23.31"/>
    <x v="1"/>
    <x v="1"/>
    <x v="0"/>
  </r>
  <r>
    <s v="MZL-81126-390"/>
    <x v="617"/>
    <s v="48464-99723-HK"/>
    <s v="A-M-0.2"/>
    <n v="2"/>
    <x v="781"/>
    <s v="jethelstonnl@creativecommons.org"/>
    <x v="0"/>
    <s v="Ara"/>
    <s v="M"/>
    <x v="3"/>
    <n v="3.375"/>
    <n v="6.75"/>
    <x v="1"/>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1"/>
    <x v="2"/>
    <x v="1"/>
  </r>
  <r>
    <s v="RIU-02231-623"/>
    <x v="618"/>
    <s v="25544-84179-QC"/>
    <s v="R-L-0.5"/>
    <n v="5"/>
    <x v="785"/>
    <s v="smorrallnq@answers.com"/>
    <x v="0"/>
    <s v="Rob"/>
    <s v="L"/>
    <x v="1"/>
    <n v="7.169999999999999"/>
    <n v="35.849999999999994"/>
    <x v="2"/>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2"/>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1"/>
    <x v="1"/>
    <x v="1"/>
  </r>
  <r>
    <s v="UJG-34731-295"/>
    <x v="374"/>
    <s v="15764-22559-ZT"/>
    <s v="A-M-2.5"/>
    <n v="1"/>
    <x v="790"/>
    <s v=""/>
    <x v="0"/>
    <s v="Ara"/>
    <s v="M"/>
    <x v="2"/>
    <n v="25.874999999999996"/>
    <n v="25.874999999999996"/>
    <x v="1"/>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2"/>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2"/>
    <x v="1"/>
    <x v="1"/>
  </r>
  <r>
    <s v="UHK-63283-868"/>
    <x v="624"/>
    <s v="16809-16936-WF"/>
    <s v="A-M-0.5"/>
    <n v="1"/>
    <x v="795"/>
    <s v="mmacconnechieo9@reuters.com"/>
    <x v="0"/>
    <s v="Ara"/>
    <s v="M"/>
    <x v="1"/>
    <n v="6.75"/>
    <n v="6.75"/>
    <x v="1"/>
    <x v="0"/>
    <x v="0"/>
  </r>
  <r>
    <s v="PJC-31401-893"/>
    <x v="561"/>
    <s v="11212-69985-ZJ"/>
    <s v="A-D-0.5"/>
    <n v="3"/>
    <x v="796"/>
    <s v="rtreachero2@usa.gov"/>
    <x v="1"/>
    <s v="Ara"/>
    <s v="D"/>
    <x v="1"/>
    <n v="5.97"/>
    <n v="17.91"/>
    <x v="1"/>
    <x v="2"/>
    <x v="1"/>
  </r>
  <r>
    <s v="HHO-79903-185"/>
    <x v="42"/>
    <s v="53893-01719-CL"/>
    <s v="A-L-2.5"/>
    <n v="1"/>
    <x v="797"/>
    <s v="bfattorinio3@quantcast.com"/>
    <x v="1"/>
    <s v="Ara"/>
    <s v="L"/>
    <x v="2"/>
    <n v="29.784999999999997"/>
    <n v="29.784999999999997"/>
    <x v="1"/>
    <x v="1"/>
    <x v="0"/>
  </r>
  <r>
    <s v="YWM-07310-594"/>
    <x v="267"/>
    <s v="66028-99867-WJ"/>
    <s v="E-M-0.5"/>
    <n v="5"/>
    <x v="798"/>
    <s v="mpalleskeo4@nyu.edu"/>
    <x v="0"/>
    <s v="Exc"/>
    <s v="M"/>
    <x v="1"/>
    <n v="8.25"/>
    <n v="41.25"/>
    <x v="0"/>
    <x v="0"/>
    <x v="0"/>
  </r>
  <r>
    <s v="FHD-94983-982"/>
    <x v="625"/>
    <s v="62839-56723-CH"/>
    <s v="R-M-0.5"/>
    <n v="3"/>
    <x v="799"/>
    <s v=""/>
    <x v="0"/>
    <s v="Rob"/>
    <s v="M"/>
    <x v="1"/>
    <n v="5.97"/>
    <n v="17.91"/>
    <x v="2"/>
    <x v="0"/>
    <x v="0"/>
  </r>
  <r>
    <s v="WQK-10857-119"/>
    <x v="616"/>
    <s v="96849-52854-CR"/>
    <s v="E-D-0.5"/>
    <n v="1"/>
    <x v="800"/>
    <s v="fantcliffeo6@amazon.co.jp"/>
    <x v="1"/>
    <s v="Exc"/>
    <s v="D"/>
    <x v="1"/>
    <n v="7.29"/>
    <n v="7.29"/>
    <x v="0"/>
    <x v="2"/>
    <x v="0"/>
  </r>
  <r>
    <s v="DXA-50313-073"/>
    <x v="626"/>
    <s v="19755-55847-VW"/>
    <s v="E-L-1"/>
    <n v="2"/>
    <x v="801"/>
    <s v="pmatignono7@harvard.edu"/>
    <x v="2"/>
    <s v="Exc"/>
    <s v="L"/>
    <x v="0"/>
    <n v="14.85"/>
    <n v="29.7"/>
    <x v="0"/>
    <x v="1"/>
    <x v="0"/>
  </r>
  <r>
    <s v="ONW-00560-570"/>
    <x v="52"/>
    <s v="32900-82606-BO"/>
    <s v="A-M-1"/>
    <n v="2"/>
    <x v="802"/>
    <s v="cweondo8@theglobeandmail.com"/>
    <x v="0"/>
    <s v="Ara"/>
    <s v="M"/>
    <x v="0"/>
    <n v="11.25"/>
    <n v="22.5"/>
    <x v="1"/>
    <x v="0"/>
    <x v="1"/>
  </r>
  <r>
    <s v="BRJ-19414-277"/>
    <x v="622"/>
    <s v="16809-16936-WF"/>
    <s v="R-M-0.2"/>
    <n v="4"/>
    <x v="795"/>
    <s v="mmacconnechieo9@reuters.com"/>
    <x v="0"/>
    <s v="Rob"/>
    <s v="M"/>
    <x v="3"/>
    <n v="2.9849999999999999"/>
    <n v="11.94"/>
    <x v="2"/>
    <x v="0"/>
    <x v="0"/>
  </r>
  <r>
    <s v="MIQ-16322-908"/>
    <x v="627"/>
    <s v="20118-28138-QD"/>
    <s v="A-L-1"/>
    <n v="2"/>
    <x v="803"/>
    <s v="jskentelberyoa@paypal.com"/>
    <x v="0"/>
    <s v="Ara"/>
    <s v="L"/>
    <x v="0"/>
    <n v="12.95"/>
    <n v="25.9"/>
    <x v="1"/>
    <x v="1"/>
    <x v="1"/>
  </r>
  <r>
    <s v="MVO-39328-830"/>
    <x v="628"/>
    <s v="84057-45461-AH"/>
    <s v="L-M-0.5"/>
    <n v="5"/>
    <x v="804"/>
    <s v="ocomberob@goo.gl"/>
    <x v="1"/>
    <s v="Lib"/>
    <s v="M"/>
    <x v="1"/>
    <n v="8.73"/>
    <n v="43.650000000000006"/>
    <x v="3"/>
    <x v="0"/>
    <x v="1"/>
  </r>
  <r>
    <s v="MVO-39328-830"/>
    <x v="628"/>
    <s v="84057-45461-AH"/>
    <s v="A-L-0.5"/>
    <n v="6"/>
    <x v="804"/>
    <s v="ocomberob@goo.gl"/>
    <x v="1"/>
    <s v="Ara"/>
    <s v="L"/>
    <x v="1"/>
    <n v="7.77"/>
    <n v="46.62"/>
    <x v="1"/>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2"/>
    <x v="1"/>
    <x v="0"/>
  </r>
  <r>
    <s v="FWD-85967-769"/>
    <x v="631"/>
    <s v="20256-54689-LO"/>
    <s v="E-D-0.2"/>
    <n v="3"/>
    <x v="807"/>
    <s v=""/>
    <x v="0"/>
    <s v="Exc"/>
    <s v="D"/>
    <x v="3"/>
    <n v="3.645"/>
    <n v="10.935"/>
    <x v="0"/>
    <x v="2"/>
    <x v="1"/>
  </r>
  <r>
    <s v="KTO-53793-109"/>
    <x v="229"/>
    <s v="17572-27091-AA"/>
    <s v="R-L-0.2"/>
    <n v="2"/>
    <x v="808"/>
    <s v="chatfullog@ebay.com"/>
    <x v="0"/>
    <s v="Rob"/>
    <s v="L"/>
    <x v="3"/>
    <n v="3.5849999999999995"/>
    <n v="7.169999999999999"/>
    <x v="2"/>
    <x v="1"/>
    <x v="1"/>
  </r>
  <r>
    <s v="OCK-89033-348"/>
    <x v="632"/>
    <s v="82300-88786-UE"/>
    <s v="A-L-0.2"/>
    <n v="6"/>
    <x v="809"/>
    <s v=""/>
    <x v="0"/>
    <s v="Ara"/>
    <s v="L"/>
    <x v="3"/>
    <n v="3.8849999999999998"/>
    <n v="23.31"/>
    <x v="1"/>
    <x v="1"/>
    <x v="0"/>
  </r>
  <r>
    <s v="GPZ-36017-366"/>
    <x v="633"/>
    <s v="65732-22589-OW"/>
    <s v="A-D-2.5"/>
    <n v="5"/>
    <x v="810"/>
    <s v="kmarrisonoq@dropbox.com"/>
    <x v="0"/>
    <s v="Ara"/>
    <s v="D"/>
    <x v="2"/>
    <n v="22.884999999999998"/>
    <n v="114.42499999999998"/>
    <x v="1"/>
    <x v="2"/>
    <x v="0"/>
  </r>
  <r>
    <s v="BZP-33213-637"/>
    <x v="95"/>
    <s v="77175-09826-SF"/>
    <s v="A-M-2.5"/>
    <n v="3"/>
    <x v="811"/>
    <s v="lagnolooj@pinterest.com"/>
    <x v="0"/>
    <s v="Ara"/>
    <s v="M"/>
    <x v="2"/>
    <n v="25.874999999999996"/>
    <n v="77.624999999999986"/>
    <x v="1"/>
    <x v="0"/>
    <x v="0"/>
  </r>
  <r>
    <s v="WFH-21507-708"/>
    <x v="521"/>
    <s v="07237-32539-NB"/>
    <s v="R-D-0.5"/>
    <n v="1"/>
    <x v="812"/>
    <s v="dkiddyok@fda.gov"/>
    <x v="0"/>
    <s v="Rob"/>
    <s v="D"/>
    <x v="1"/>
    <n v="5.3699999999999992"/>
    <n v="5.3699999999999992"/>
    <x v="2"/>
    <x v="2"/>
    <x v="0"/>
  </r>
  <r>
    <s v="HST-96923-073"/>
    <x v="76"/>
    <s v="54722-76431-EX"/>
    <s v="R-D-2.5"/>
    <n v="6"/>
    <x v="813"/>
    <s v="hpetroulisol@state.tx.us"/>
    <x v="1"/>
    <s v="Rob"/>
    <s v="D"/>
    <x v="2"/>
    <n v="20.584999999999997"/>
    <n v="123.50999999999999"/>
    <x v="2"/>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0"/>
    <x v="1"/>
    <x v="1"/>
  </r>
  <r>
    <s v="SZY-63017-318"/>
    <x v="636"/>
    <s v="91809-58808-TV"/>
    <s v="A-L-0.2"/>
    <n v="2"/>
    <x v="816"/>
    <s v="bkellowayoo@omniture.com"/>
    <x v="0"/>
    <s v="Ara"/>
    <s v="L"/>
    <x v="3"/>
    <n v="3.8849999999999998"/>
    <n v="7.77"/>
    <x v="1"/>
    <x v="1"/>
    <x v="0"/>
  </r>
  <r>
    <s v="LCU-93317-340"/>
    <x v="637"/>
    <s v="84996-26826-DK"/>
    <s v="R-D-0.2"/>
    <n v="1"/>
    <x v="817"/>
    <s v="soliffeop@yellowbook.com"/>
    <x v="0"/>
    <s v="Rob"/>
    <s v="D"/>
    <x v="3"/>
    <n v="2.6849999999999996"/>
    <n v="2.6849999999999996"/>
    <x v="2"/>
    <x v="2"/>
    <x v="0"/>
  </r>
  <r>
    <s v="UOM-71431-481"/>
    <x v="182"/>
    <s v="65732-22589-OW"/>
    <s v="R-D-2.5"/>
    <n v="1"/>
    <x v="810"/>
    <s v="kmarrisonoq@dropbox.com"/>
    <x v="0"/>
    <s v="Rob"/>
    <s v="D"/>
    <x v="2"/>
    <n v="20.584999999999997"/>
    <n v="20.584999999999997"/>
    <x v="2"/>
    <x v="2"/>
    <x v="0"/>
  </r>
  <r>
    <s v="PJH-42618-877"/>
    <x v="479"/>
    <s v="93676-95250-XJ"/>
    <s v="A-D-2.5"/>
    <n v="5"/>
    <x v="818"/>
    <s v="cdolohuntyor@dailymail.co.uk"/>
    <x v="0"/>
    <s v="Ara"/>
    <s v="D"/>
    <x v="2"/>
    <n v="22.884999999999998"/>
    <n v="114.42499999999998"/>
    <x v="1"/>
    <x v="2"/>
    <x v="0"/>
  </r>
  <r>
    <s v="XED-90333-402"/>
    <x v="638"/>
    <s v="28300-14355-GF"/>
    <s v="E-M-0.2"/>
    <n v="5"/>
    <x v="819"/>
    <s v="pvasilenkoos@addtoany.com"/>
    <x v="2"/>
    <s v="Exc"/>
    <s v="M"/>
    <x v="3"/>
    <n v="4.125"/>
    <n v="20.625"/>
    <x v="0"/>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2"/>
    <x v="2"/>
    <x v="0"/>
  </r>
  <r>
    <s v="QDO-57268-842"/>
    <x v="612"/>
    <s v="57808-90533-UE"/>
    <s v="E-M-2.5"/>
    <n v="5"/>
    <x v="822"/>
    <s v=""/>
    <x v="0"/>
    <s v="Exc"/>
    <s v="M"/>
    <x v="2"/>
    <n v="31.624999999999996"/>
    <n v="158.12499999999997"/>
    <x v="0"/>
    <x v="0"/>
    <x v="1"/>
  </r>
  <r>
    <s v="IIZ-24416-212"/>
    <x v="641"/>
    <s v="76060-30540-LB"/>
    <s v="R-D-0.5"/>
    <n v="6"/>
    <x v="823"/>
    <s v="bcargenow@geocities.jp"/>
    <x v="0"/>
    <s v="Rob"/>
    <s v="D"/>
    <x v="1"/>
    <n v="5.3699999999999992"/>
    <n v="32.22"/>
    <x v="2"/>
    <x v="2"/>
    <x v="0"/>
  </r>
  <r>
    <s v="AWP-11469-510"/>
    <x v="36"/>
    <s v="76730-63769-ND"/>
    <s v="E-D-1"/>
    <n v="2"/>
    <x v="824"/>
    <s v="rsticklerox@printfriendly.com"/>
    <x v="2"/>
    <s v="Exc"/>
    <s v="D"/>
    <x v="0"/>
    <n v="12.15"/>
    <n v="24.3"/>
    <x v="0"/>
    <x v="2"/>
    <x v="1"/>
  </r>
  <r>
    <s v="KXA-27983-918"/>
    <x v="642"/>
    <s v="96042-27290-EQ"/>
    <s v="R-L-0.5"/>
    <n v="5"/>
    <x v="825"/>
    <s v=""/>
    <x v="0"/>
    <s v="Rob"/>
    <s v="L"/>
    <x v="1"/>
    <n v="7.169999999999999"/>
    <n v="35.849999999999994"/>
    <x v="2"/>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2"/>
    <x v="1"/>
    <x v="0"/>
  </r>
  <r>
    <s v="QOJ-38788-727"/>
    <x v="136"/>
    <s v="16358-63919-CE"/>
    <s v="E-M-2.5"/>
    <n v="5"/>
    <x v="828"/>
    <s v="hrannerp2@omniture.com"/>
    <x v="0"/>
    <s v="Exc"/>
    <s v="M"/>
    <x v="2"/>
    <n v="31.624999999999996"/>
    <n v="158.12499999999997"/>
    <x v="0"/>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1"/>
    <x v="1"/>
    <x v="1"/>
  </r>
  <r>
    <s v="IJK-34441-720"/>
    <x v="647"/>
    <s v="97201-58870-WB"/>
    <s v="A-M-0.5"/>
    <n v="6"/>
    <x v="831"/>
    <s v=""/>
    <x v="0"/>
    <s v="Ara"/>
    <s v="M"/>
    <x v="1"/>
    <n v="6.75"/>
    <n v="40.5"/>
    <x v="1"/>
    <x v="0"/>
    <x v="0"/>
  </r>
  <r>
    <s v="ZMC-00336-619"/>
    <x v="591"/>
    <s v="19849-12926-QF"/>
    <s v="A-M-0.5"/>
    <n v="4"/>
    <x v="832"/>
    <s v="lledgleyp6@de.vu"/>
    <x v="0"/>
    <s v="Ara"/>
    <s v="M"/>
    <x v="1"/>
    <n v="6.75"/>
    <n v="27"/>
    <x v="1"/>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2"/>
    <x v="1"/>
    <x v="1"/>
  </r>
  <r>
    <s v="MEK-85120-243"/>
    <x v="649"/>
    <s v="06623-54610-HC"/>
    <s v="R-L-0.2"/>
    <n v="3"/>
    <x v="835"/>
    <s v=""/>
    <x v="0"/>
    <s v="Rob"/>
    <s v="L"/>
    <x v="3"/>
    <n v="3.5849999999999995"/>
    <n v="10.754999999999999"/>
    <x v="2"/>
    <x v="1"/>
    <x v="1"/>
  </r>
  <r>
    <s v="NFI-37188-246"/>
    <x v="553"/>
    <s v="89490-75361-AF"/>
    <s v="A-D-2.5"/>
    <n v="4"/>
    <x v="836"/>
    <s v="wjallinpa@pcworld.com"/>
    <x v="0"/>
    <s v="Ara"/>
    <s v="D"/>
    <x v="2"/>
    <n v="22.884999999999998"/>
    <n v="91.539999999999992"/>
    <x v="1"/>
    <x v="2"/>
    <x v="1"/>
  </r>
  <r>
    <s v="BXH-62195-013"/>
    <x v="584"/>
    <s v="94526-79230-GZ"/>
    <s v="A-M-1"/>
    <n v="4"/>
    <x v="837"/>
    <s v="mbogeypb@thetimes.co.uk"/>
    <x v="0"/>
    <s v="Ara"/>
    <s v="M"/>
    <x v="0"/>
    <n v="11.25"/>
    <n v="45"/>
    <x v="1"/>
    <x v="0"/>
    <x v="0"/>
  </r>
  <r>
    <s v="YLK-78851-470"/>
    <x v="650"/>
    <s v="58559-08254-UY"/>
    <s v="R-M-2.5"/>
    <n v="6"/>
    <x v="838"/>
    <s v=""/>
    <x v="0"/>
    <s v="Rob"/>
    <s v="M"/>
    <x v="2"/>
    <n v="22.884999999999998"/>
    <n v="137.31"/>
    <x v="2"/>
    <x v="0"/>
    <x v="0"/>
  </r>
  <r>
    <s v="DXY-76225-633"/>
    <x v="121"/>
    <s v="88574-37083-WX"/>
    <s v="A-M-0.5"/>
    <n v="1"/>
    <x v="839"/>
    <s v="mcobbledickpd@ucsd.edu"/>
    <x v="0"/>
    <s v="Ara"/>
    <s v="M"/>
    <x v="1"/>
    <n v="6.75"/>
    <n v="6.75"/>
    <x v="1"/>
    <x v="0"/>
    <x v="1"/>
  </r>
  <r>
    <s v="UHP-24614-199"/>
    <x v="472"/>
    <s v="67953-79896-AC"/>
    <s v="A-M-1"/>
    <n v="4"/>
    <x v="840"/>
    <s v="alewrype@whitehouse.gov"/>
    <x v="0"/>
    <s v="Ara"/>
    <s v="M"/>
    <x v="0"/>
    <n v="11.25"/>
    <n v="45"/>
    <x v="1"/>
    <x v="0"/>
    <x v="1"/>
  </r>
  <r>
    <s v="HBY-35655-049"/>
    <x v="594"/>
    <s v="69207-93422-CQ"/>
    <s v="E-D-2.5"/>
    <n v="3"/>
    <x v="841"/>
    <s v="ihesselpf@ox.ac.uk"/>
    <x v="0"/>
    <s v="Exc"/>
    <s v="D"/>
    <x v="2"/>
    <n v="27.945"/>
    <n v="83.835000000000008"/>
    <x v="0"/>
    <x v="2"/>
    <x v="0"/>
  </r>
  <r>
    <s v="DCE-22886-861"/>
    <x v="89"/>
    <s v="56060-17602-RG"/>
    <s v="E-D-0.2"/>
    <n v="1"/>
    <x v="842"/>
    <s v=""/>
    <x v="1"/>
    <s v="Exc"/>
    <s v="D"/>
    <x v="3"/>
    <n v="3.645"/>
    <n v="3.645"/>
    <x v="0"/>
    <x v="2"/>
    <x v="0"/>
  </r>
  <r>
    <s v="QTG-93823-843"/>
    <x v="651"/>
    <s v="46859-14212-FI"/>
    <s v="A-M-0.5"/>
    <n v="1"/>
    <x v="843"/>
    <s v="csorrellph@amazon.com"/>
    <x v="2"/>
    <s v="Ara"/>
    <s v="M"/>
    <x v="1"/>
    <n v="6.75"/>
    <n v="6.75"/>
    <x v="1"/>
    <x v="0"/>
    <x v="1"/>
  </r>
  <r>
    <s v="QTG-93823-843"/>
    <x v="651"/>
    <s v="46859-14212-FI"/>
    <s v="E-D-0.5"/>
    <n v="3"/>
    <x v="843"/>
    <s v="csorrellph@amazon.com"/>
    <x v="2"/>
    <s v="Exc"/>
    <s v="D"/>
    <x v="1"/>
    <n v="7.29"/>
    <n v="21.87"/>
    <x v="0"/>
    <x v="2"/>
    <x v="1"/>
  </r>
  <r>
    <s v="WFT-16178-396"/>
    <x v="249"/>
    <s v="33555-01585-RP"/>
    <s v="R-D-0.2"/>
    <n v="5"/>
    <x v="844"/>
    <s v="qheavysidepj@unc.edu"/>
    <x v="0"/>
    <s v="Rob"/>
    <s v="D"/>
    <x v="3"/>
    <n v="2.6849999999999996"/>
    <n v="13.424999999999997"/>
    <x v="2"/>
    <x v="2"/>
    <x v="0"/>
  </r>
  <r>
    <s v="ERC-54560-934"/>
    <x v="652"/>
    <s v="11932-85629-CU"/>
    <s v="R-D-2.5"/>
    <n v="6"/>
    <x v="845"/>
    <s v="hreuvenpk@whitehouse.gov"/>
    <x v="0"/>
    <s v="Rob"/>
    <s v="D"/>
    <x v="2"/>
    <n v="20.584999999999997"/>
    <n v="123.50999999999999"/>
    <x v="2"/>
    <x v="2"/>
    <x v="1"/>
  </r>
  <r>
    <s v="RUK-78200-416"/>
    <x v="653"/>
    <s v="36192-07175-XC"/>
    <s v="L-D-0.2"/>
    <n v="2"/>
    <x v="846"/>
    <s v="mattwoolpl@nba.com"/>
    <x v="0"/>
    <s v="Lib"/>
    <s v="D"/>
    <x v="3"/>
    <n v="3.8849999999999998"/>
    <n v="7.77"/>
    <x v="3"/>
    <x v="2"/>
    <x v="1"/>
  </r>
  <r>
    <s v="KHK-13105-388"/>
    <x v="177"/>
    <s v="46242-54946-ZW"/>
    <s v="A-M-1"/>
    <n v="6"/>
    <x v="847"/>
    <s v=""/>
    <x v="0"/>
    <s v="Ara"/>
    <s v="M"/>
    <x v="0"/>
    <n v="11.25"/>
    <n v="67.5"/>
    <x v="1"/>
    <x v="0"/>
    <x v="0"/>
  </r>
  <r>
    <s v="NJR-03699-189"/>
    <x v="22"/>
    <s v="95152-82155-VQ"/>
    <s v="E-D-2.5"/>
    <n v="1"/>
    <x v="848"/>
    <s v="gwynespn@dagondesign.com"/>
    <x v="0"/>
    <s v="Exc"/>
    <s v="D"/>
    <x v="2"/>
    <n v="27.945"/>
    <n v="27.945"/>
    <x v="0"/>
    <x v="2"/>
    <x v="1"/>
  </r>
  <r>
    <s v="PJV-20427-019"/>
    <x v="508"/>
    <s v="13404-39127-WQ"/>
    <s v="A-L-2.5"/>
    <n v="3"/>
    <x v="849"/>
    <s v="cmaccourtpo@amazon.com"/>
    <x v="0"/>
    <s v="Ara"/>
    <s v="L"/>
    <x v="2"/>
    <n v="29.784999999999997"/>
    <n v="89.35499999999999"/>
    <x v="1"/>
    <x v="1"/>
    <x v="1"/>
  </r>
  <r>
    <s v="UGK-07613-982"/>
    <x v="654"/>
    <s v="57808-90533-UE"/>
    <s v="A-M-0.5"/>
    <n v="3"/>
    <x v="822"/>
    <s v=""/>
    <x v="0"/>
    <s v="Ara"/>
    <s v="M"/>
    <x v="1"/>
    <n v="6.75"/>
    <n v="20.25"/>
    <x v="1"/>
    <x v="0"/>
    <x v="1"/>
  </r>
  <r>
    <s v="OLA-68289-577"/>
    <x v="524"/>
    <s v="40226-52317-IO"/>
    <s v="A-M-0.5"/>
    <n v="5"/>
    <x v="850"/>
    <s v="ewilsonepq@eepurl.com"/>
    <x v="0"/>
    <s v="Ara"/>
    <s v="M"/>
    <x v="1"/>
    <n v="6.75"/>
    <n v="33.75"/>
    <x v="1"/>
    <x v="0"/>
    <x v="0"/>
  </r>
  <r>
    <s v="TNR-84447-052"/>
    <x v="655"/>
    <s v="34419-18068-AG"/>
    <s v="E-D-2.5"/>
    <n v="4"/>
    <x v="851"/>
    <s v="dduffiepr@time.com"/>
    <x v="0"/>
    <s v="Exc"/>
    <s v="D"/>
    <x v="2"/>
    <n v="27.945"/>
    <n v="111.78"/>
    <x v="0"/>
    <x v="2"/>
    <x v="1"/>
  </r>
  <r>
    <s v="FBZ-64200-586"/>
    <x v="523"/>
    <s v="51738-61457-RS"/>
    <s v="E-M-2.5"/>
    <n v="2"/>
    <x v="852"/>
    <s v="mmatiasekps@ucoz.ru"/>
    <x v="0"/>
    <s v="Exc"/>
    <s v="M"/>
    <x v="2"/>
    <n v="31.624999999999996"/>
    <n v="63.249999999999993"/>
    <x v="0"/>
    <x v="0"/>
    <x v="0"/>
  </r>
  <r>
    <s v="OBN-66334-505"/>
    <x v="656"/>
    <s v="86757-52367-ON"/>
    <s v="E-L-0.2"/>
    <n v="2"/>
    <x v="853"/>
    <s v="jcamillopt@shinystat.com"/>
    <x v="0"/>
    <s v="Exc"/>
    <s v="L"/>
    <x v="3"/>
    <n v="4.4550000000000001"/>
    <n v="8.91"/>
    <x v="0"/>
    <x v="1"/>
    <x v="0"/>
  </r>
  <r>
    <s v="NXM-89323-646"/>
    <x v="657"/>
    <s v="28158-93383-CK"/>
    <s v="E-D-1"/>
    <n v="1"/>
    <x v="854"/>
    <s v="kphilbrickpu@cdc.gov"/>
    <x v="0"/>
    <s v="Exc"/>
    <s v="D"/>
    <x v="0"/>
    <n v="12.15"/>
    <n v="12.15"/>
    <x v="0"/>
    <x v="2"/>
    <x v="0"/>
  </r>
  <r>
    <s v="NHI-23264-055"/>
    <x v="658"/>
    <s v="44799-09711-XW"/>
    <s v="A-D-0.5"/>
    <n v="4"/>
    <x v="855"/>
    <s v=""/>
    <x v="0"/>
    <s v="Ara"/>
    <s v="D"/>
    <x v="1"/>
    <n v="5.97"/>
    <n v="23.88"/>
    <x v="1"/>
    <x v="2"/>
    <x v="0"/>
  </r>
  <r>
    <s v="EQH-53569-934"/>
    <x v="659"/>
    <s v="53667-91553-LT"/>
    <s v="E-M-1"/>
    <n v="4"/>
    <x v="856"/>
    <s v="bsillispw@istockphoto.com"/>
    <x v="0"/>
    <s v="Exc"/>
    <s v="M"/>
    <x v="0"/>
    <n v="13.75"/>
    <n v="55"/>
    <x v="0"/>
    <x v="0"/>
    <x v="1"/>
  </r>
  <r>
    <s v="XKK-06692-189"/>
    <x v="558"/>
    <s v="86579-92122-OC"/>
    <s v="R-D-1"/>
    <n v="3"/>
    <x v="857"/>
    <s v=""/>
    <x v="0"/>
    <s v="Rob"/>
    <s v="D"/>
    <x v="0"/>
    <n v="8.9499999999999993"/>
    <n v="26.849999999999998"/>
    <x v="2"/>
    <x v="2"/>
    <x v="0"/>
  </r>
  <r>
    <s v="BYP-16005-016"/>
    <x v="660"/>
    <s v="01474-63436-TP"/>
    <s v="R-M-2.5"/>
    <n v="5"/>
    <x v="858"/>
    <s v="rcuttspy@techcrunch.com"/>
    <x v="0"/>
    <s v="Rob"/>
    <s v="M"/>
    <x v="2"/>
    <n v="22.884999999999998"/>
    <n v="114.42499999999998"/>
    <x v="2"/>
    <x v="0"/>
    <x v="1"/>
  </r>
  <r>
    <s v="LWS-13938-905"/>
    <x v="661"/>
    <s v="90533-82440-EE"/>
    <s v="A-M-2.5"/>
    <n v="6"/>
    <x v="859"/>
    <s v="mdelvespz@nature.com"/>
    <x v="0"/>
    <s v="Ara"/>
    <s v="M"/>
    <x v="2"/>
    <n v="25.874999999999996"/>
    <n v="155.24999999999997"/>
    <x v="1"/>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2"/>
    <x v="0"/>
    <x v="0"/>
  </r>
  <r>
    <s v="KCW-50949-318"/>
    <x v="184"/>
    <s v="52374-27313-IV"/>
    <s v="E-L-1"/>
    <n v="5"/>
    <x v="861"/>
    <s v="dgutq2@umich.edu"/>
    <x v="0"/>
    <s v="Exc"/>
    <s v="L"/>
    <x v="0"/>
    <n v="14.85"/>
    <n v="74.25"/>
    <x v="0"/>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2"/>
    <x v="1"/>
    <x v="0"/>
  </r>
  <r>
    <s v="CZG-86544-655"/>
    <x v="664"/>
    <s v="69443-77665-QW"/>
    <s v="A-L-0.5"/>
    <n v="2"/>
    <x v="864"/>
    <s v="hcrowneq5@wufoo.com"/>
    <x v="1"/>
    <s v="Ara"/>
    <s v="L"/>
    <x v="1"/>
    <n v="7.77"/>
    <n v="15.54"/>
    <x v="1"/>
    <x v="1"/>
    <x v="0"/>
  </r>
  <r>
    <s v="WFV-88138-247"/>
    <x v="24"/>
    <s v="63411-51758-QC"/>
    <s v="R-L-1"/>
    <n v="3"/>
    <x v="865"/>
    <s v="vpawseyq6@tiny.cc"/>
    <x v="0"/>
    <s v="Rob"/>
    <s v="L"/>
    <x v="0"/>
    <n v="11.95"/>
    <n v="35.849999999999994"/>
    <x v="2"/>
    <x v="1"/>
    <x v="1"/>
  </r>
  <r>
    <s v="RFG-28227-288"/>
    <x v="12"/>
    <s v="68605-21835-UF"/>
    <s v="A-L-0.5"/>
    <n v="6"/>
    <x v="866"/>
    <s v="awaterhouseq7@istockphoto.com"/>
    <x v="0"/>
    <s v="Ara"/>
    <s v="L"/>
    <x v="1"/>
    <n v="7.77"/>
    <n v="46.62"/>
    <x v="1"/>
    <x v="1"/>
    <x v="1"/>
  </r>
  <r>
    <s v="QAK-77286-758"/>
    <x v="105"/>
    <s v="34786-30419-XY"/>
    <s v="R-L-0.5"/>
    <n v="5"/>
    <x v="867"/>
    <s v="fhaughianq8@1688.com"/>
    <x v="0"/>
    <s v="Rob"/>
    <s v="L"/>
    <x v="1"/>
    <n v="7.169999999999999"/>
    <n v="35.849999999999994"/>
    <x v="2"/>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1"/>
    <x v="0"/>
    <x v="1"/>
  </r>
  <r>
    <s v="ORX-57454-917"/>
    <x v="328"/>
    <s v="76209-39601-ZR"/>
    <s v="E-D-2.5"/>
    <n v="3"/>
    <x v="871"/>
    <s v="gcheekeqc@sitemeter.com"/>
    <x v="2"/>
    <s v="Exc"/>
    <s v="D"/>
    <x v="2"/>
    <n v="27.945"/>
    <n v="83.835000000000008"/>
    <x v="0"/>
    <x v="2"/>
    <x v="0"/>
  </r>
  <r>
    <s v="GRB-68838-629"/>
    <x v="648"/>
    <s v="15064-65241-HB"/>
    <s v="R-L-2.5"/>
    <n v="4"/>
    <x v="872"/>
    <s v="grattqd@phpbb.com"/>
    <x v="1"/>
    <s v="Rob"/>
    <s v="L"/>
    <x v="2"/>
    <n v="27.484999999999996"/>
    <n v="109.93999999999998"/>
    <x v="2"/>
    <x v="1"/>
    <x v="1"/>
  </r>
  <r>
    <s v="SHT-04865-419"/>
    <x v="666"/>
    <s v="69215-90789-DL"/>
    <s v="R-L-0.2"/>
    <n v="4"/>
    <x v="873"/>
    <s v=""/>
    <x v="0"/>
    <s v="Rob"/>
    <s v="L"/>
    <x v="3"/>
    <n v="3.5849999999999995"/>
    <n v="14.339999999999998"/>
    <x v="2"/>
    <x v="1"/>
    <x v="0"/>
  </r>
  <r>
    <s v="UQI-28177-865"/>
    <x v="577"/>
    <s v="04317-46176-TB"/>
    <s v="R-L-0.2"/>
    <n v="6"/>
    <x v="874"/>
    <s v="ieberleinqf@hc360.com"/>
    <x v="0"/>
    <s v="Rob"/>
    <s v="L"/>
    <x v="3"/>
    <n v="3.5849999999999995"/>
    <n v="21.509999999999998"/>
    <x v="2"/>
    <x v="1"/>
    <x v="1"/>
  </r>
  <r>
    <s v="OIB-13664-879"/>
    <x v="114"/>
    <s v="04713-57765-KR"/>
    <s v="A-M-1"/>
    <n v="2"/>
    <x v="875"/>
    <s v="jdrengqg@uiuc.edu"/>
    <x v="1"/>
    <s v="Ara"/>
    <s v="M"/>
    <x v="0"/>
    <n v="11.25"/>
    <n v="22.5"/>
    <x v="1"/>
    <x v="0"/>
    <x v="0"/>
  </r>
  <r>
    <s v="PJS-30996-485"/>
    <x v="4"/>
    <s v="86579-92122-OC"/>
    <s v="A-L-0.2"/>
    <n v="1"/>
    <x v="857"/>
    <s v=""/>
    <x v="0"/>
    <s v="Ara"/>
    <s v="L"/>
    <x v="3"/>
    <n v="3.8849999999999998"/>
    <n v="3.8849999999999998"/>
    <x v="1"/>
    <x v="1"/>
    <x v="0"/>
  </r>
  <r>
    <s v="HEL-86709-449"/>
    <x v="667"/>
    <s v="86579-92122-OC"/>
    <s v="E-D-2.5"/>
    <n v="1"/>
    <x v="857"/>
    <s v=""/>
    <x v="0"/>
    <s v="Exc"/>
    <s v="D"/>
    <x v="2"/>
    <n v="27.945"/>
    <n v="27.945"/>
    <x v="0"/>
    <x v="2"/>
    <x v="0"/>
  </r>
  <r>
    <s v="NCH-55389-562"/>
    <x v="110"/>
    <s v="86579-92122-OC"/>
    <s v="E-L-2.5"/>
    <n v="5"/>
    <x v="857"/>
    <s v=""/>
    <x v="0"/>
    <s v="Exc"/>
    <s v="L"/>
    <x v="2"/>
    <n v="34.154999999999994"/>
    <n v="170.77499999999998"/>
    <x v="0"/>
    <x v="1"/>
    <x v="0"/>
  </r>
  <r>
    <s v="NCH-55389-562"/>
    <x v="110"/>
    <s v="86579-92122-OC"/>
    <s v="R-L-2.5"/>
    <n v="2"/>
    <x v="857"/>
    <s v=""/>
    <x v="0"/>
    <s v="Rob"/>
    <s v="L"/>
    <x v="2"/>
    <n v="27.484999999999996"/>
    <n v="54.969999999999992"/>
    <x v="2"/>
    <x v="1"/>
    <x v="0"/>
  </r>
  <r>
    <s v="NCH-55389-562"/>
    <x v="110"/>
    <s v="86579-92122-OC"/>
    <s v="E-L-1"/>
    <n v="1"/>
    <x v="857"/>
    <s v=""/>
    <x v="0"/>
    <s v="Exc"/>
    <s v="L"/>
    <x v="0"/>
    <n v="14.85"/>
    <n v="14.85"/>
    <x v="0"/>
    <x v="1"/>
    <x v="0"/>
  </r>
  <r>
    <s v="NCH-55389-562"/>
    <x v="110"/>
    <s v="86579-92122-OC"/>
    <s v="A-L-0.2"/>
    <n v="2"/>
    <x v="857"/>
    <s v=""/>
    <x v="0"/>
    <s v="Ara"/>
    <s v="L"/>
    <x v="3"/>
    <n v="3.8849999999999998"/>
    <n v="7.77"/>
    <x v="1"/>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1"/>
    <x v="2"/>
    <x v="0"/>
  </r>
  <r>
    <s v="YIT-15877-117"/>
    <x v="670"/>
    <s v="24155-79322-EQ"/>
    <s v="R-D-1"/>
    <n v="1"/>
    <x v="879"/>
    <s v="mrocksqq@exblog.jp"/>
    <x v="1"/>
    <s v="Rob"/>
    <s v="D"/>
    <x v="0"/>
    <n v="8.9499999999999993"/>
    <n v="8.9499999999999993"/>
    <x v="2"/>
    <x v="2"/>
    <x v="0"/>
  </r>
  <r>
    <s v="YVK-82679-655"/>
    <x v="341"/>
    <s v="95342-88311-SF"/>
    <s v="R-M-0.5"/>
    <n v="4"/>
    <x v="880"/>
    <s v="yburrellsqr@vinaora.com"/>
    <x v="0"/>
    <s v="Rob"/>
    <s v="M"/>
    <x v="1"/>
    <n v="5.97"/>
    <n v="23.88"/>
    <x v="2"/>
    <x v="0"/>
    <x v="0"/>
  </r>
  <r>
    <s v="TYH-81940-054"/>
    <x v="671"/>
    <s v="69374-08133-RI"/>
    <s v="E-L-0.2"/>
    <n v="5"/>
    <x v="881"/>
    <s v="cgoodrumqs@goodreads.com"/>
    <x v="0"/>
    <s v="Exc"/>
    <s v="L"/>
    <x v="3"/>
    <n v="4.4550000000000001"/>
    <n v="22.274999999999999"/>
    <x v="0"/>
    <x v="1"/>
    <x v="1"/>
  </r>
  <r>
    <s v="HTY-30660-254"/>
    <x v="672"/>
    <s v="83844-95908-RX"/>
    <s v="R-M-1"/>
    <n v="3"/>
    <x v="882"/>
    <s v="jjefferysqt@blog.com"/>
    <x v="0"/>
    <s v="Rob"/>
    <s v="M"/>
    <x v="0"/>
    <n v="9.9499999999999993"/>
    <n v="29.849999999999998"/>
    <x v="2"/>
    <x v="0"/>
    <x v="0"/>
  </r>
  <r>
    <s v="GPW-43956-761"/>
    <x v="673"/>
    <s v="09667-09231-YM"/>
    <s v="E-L-0.5"/>
    <n v="6"/>
    <x v="883"/>
    <s v="bwardellqu@adobe.com"/>
    <x v="0"/>
    <s v="Exc"/>
    <s v="L"/>
    <x v="1"/>
    <n v="8.91"/>
    <n v="53.46"/>
    <x v="0"/>
    <x v="1"/>
    <x v="0"/>
  </r>
  <r>
    <s v="DWY-56352-412"/>
    <x v="674"/>
    <s v="55427-08059-DF"/>
    <s v="R-D-0.2"/>
    <n v="1"/>
    <x v="884"/>
    <s v="zwalisiakqv@ucsd.edu"/>
    <x v="1"/>
    <s v="Rob"/>
    <s v="D"/>
    <x v="3"/>
    <n v="2.6849999999999996"/>
    <n v="2.6849999999999996"/>
    <x v="2"/>
    <x v="2"/>
    <x v="0"/>
  </r>
  <r>
    <s v="PUH-55647-976"/>
    <x v="675"/>
    <s v="06624-54037-BQ"/>
    <s v="R-M-0.2"/>
    <n v="2"/>
    <x v="885"/>
    <s v="wleopoldqw@blogspot.com"/>
    <x v="0"/>
    <s v="Rob"/>
    <s v="M"/>
    <x v="3"/>
    <n v="2.9849999999999999"/>
    <n v="5.97"/>
    <x v="2"/>
    <x v="0"/>
    <x v="1"/>
  </r>
  <r>
    <s v="DTB-71371-705"/>
    <x v="539"/>
    <s v="48544-90737-AZ"/>
    <s v="L-D-1"/>
    <n v="1"/>
    <x v="886"/>
    <s v="cshaldersqx@cisco.com"/>
    <x v="0"/>
    <s v="Lib"/>
    <s v="D"/>
    <x v="0"/>
    <n v="12.95"/>
    <n v="12.95"/>
    <x v="3"/>
    <x v="2"/>
    <x v="0"/>
  </r>
  <r>
    <s v="ZDC-64769-740"/>
    <x v="676"/>
    <s v="79463-01597-FQ"/>
    <s v="E-M-0.5"/>
    <n v="1"/>
    <x v="887"/>
    <s v=""/>
    <x v="0"/>
    <s v="Exc"/>
    <s v="M"/>
    <x v="1"/>
    <n v="8.25"/>
    <n v="8.25"/>
    <x v="0"/>
    <x v="0"/>
    <x v="1"/>
  </r>
  <r>
    <s v="TED-81959-419"/>
    <x v="677"/>
    <s v="27702-50024-XC"/>
    <s v="A-L-2.5"/>
    <n v="5"/>
    <x v="888"/>
    <s v="nfurberqz@jugem.jp"/>
    <x v="0"/>
    <s v="Ara"/>
    <s v="L"/>
    <x v="2"/>
    <n v="29.784999999999997"/>
    <n v="148.92499999999998"/>
    <x v="1"/>
    <x v="1"/>
    <x v="1"/>
  </r>
  <r>
    <s v="FDO-25756-141"/>
    <x v="629"/>
    <s v="57360-46846-NS"/>
    <s v="A-L-2.5"/>
    <n v="3"/>
    <x v="889"/>
    <s v=""/>
    <x v="1"/>
    <s v="Ara"/>
    <s v="L"/>
    <x v="2"/>
    <n v="29.784999999999997"/>
    <n v="89.35499999999999"/>
    <x v="1"/>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2"/>
    <x v="2"/>
    <x v="0"/>
  </r>
  <r>
    <s v="IRX-59256-644"/>
    <x v="678"/>
    <s v="96446-62142-EN"/>
    <s v="A-D-0.2"/>
    <n v="3"/>
    <x v="892"/>
    <s v="ckingwellr3@squarespace.com"/>
    <x v="1"/>
    <s v="Ara"/>
    <s v="D"/>
    <x v="3"/>
    <n v="2.9849999999999999"/>
    <n v="8.9550000000000001"/>
    <x v="1"/>
    <x v="2"/>
    <x v="0"/>
  </r>
  <r>
    <s v="LTN-89139-350"/>
    <x v="679"/>
    <s v="07756-71018-GU"/>
    <s v="R-L-2.5"/>
    <n v="5"/>
    <x v="893"/>
    <s v="kcantor4@gmpg.org"/>
    <x v="0"/>
    <s v="Rob"/>
    <s v="L"/>
    <x v="2"/>
    <n v="27.484999999999996"/>
    <n v="137.42499999999998"/>
    <x v="2"/>
    <x v="1"/>
    <x v="0"/>
  </r>
  <r>
    <s v="TXF-79780-017"/>
    <x v="112"/>
    <s v="92048-47813-QB"/>
    <s v="R-L-1"/>
    <n v="5"/>
    <x v="894"/>
    <s v="mblakemorer5@nsw.gov.au"/>
    <x v="0"/>
    <s v="Rob"/>
    <s v="L"/>
    <x v="0"/>
    <n v="11.95"/>
    <n v="59.75"/>
    <x v="2"/>
    <x v="1"/>
    <x v="1"/>
  </r>
  <r>
    <s v="ALM-80762-974"/>
    <x v="55"/>
    <s v="84045-66771-SL"/>
    <s v="A-L-0.5"/>
    <n v="3"/>
    <x v="890"/>
    <s v="ckeaver1@ucoz.com"/>
    <x v="0"/>
    <s v="Ara"/>
    <s v="L"/>
    <x v="1"/>
    <n v="7.77"/>
    <n v="23.31"/>
    <x v="1"/>
    <x v="1"/>
    <x v="1"/>
  </r>
  <r>
    <s v="NXF-15738-707"/>
    <x v="680"/>
    <s v="28699-16256-XV"/>
    <s v="R-D-0.5"/>
    <n v="2"/>
    <x v="895"/>
    <s v=""/>
    <x v="0"/>
    <s v="Rob"/>
    <s v="D"/>
    <x v="1"/>
    <n v="5.3699999999999992"/>
    <n v="10.739999999999998"/>
    <x v="2"/>
    <x v="2"/>
    <x v="1"/>
  </r>
  <r>
    <s v="MVV-19034-198"/>
    <x v="94"/>
    <s v="98476-63654-CG"/>
    <s v="E-D-2.5"/>
    <n v="6"/>
    <x v="896"/>
    <s v=""/>
    <x v="0"/>
    <s v="Exc"/>
    <s v="D"/>
    <x v="2"/>
    <n v="27.945"/>
    <n v="167.67000000000002"/>
    <x v="0"/>
    <x v="2"/>
    <x v="0"/>
  </r>
  <r>
    <s v="KUX-19632-830"/>
    <x v="160"/>
    <s v="55409-07759-YG"/>
    <s v="E-D-0.2"/>
    <n v="6"/>
    <x v="897"/>
    <s v="cbernardotr9@wix.com"/>
    <x v="0"/>
    <s v="Exc"/>
    <s v="D"/>
    <x v="3"/>
    <n v="3.645"/>
    <n v="21.87"/>
    <x v="0"/>
    <x v="2"/>
    <x v="0"/>
  </r>
  <r>
    <s v="SNZ-44595-152"/>
    <x v="681"/>
    <s v="06136-65250-PG"/>
    <s v="R-L-1"/>
    <n v="2"/>
    <x v="898"/>
    <s v="kkemeryra@t.co"/>
    <x v="0"/>
    <s v="Rob"/>
    <s v="L"/>
    <x v="0"/>
    <n v="11.95"/>
    <n v="23.9"/>
    <x v="2"/>
    <x v="1"/>
    <x v="0"/>
  </r>
  <r>
    <s v="GQA-37241-629"/>
    <x v="502"/>
    <s v="08405-33165-BS"/>
    <s v="A-M-0.2"/>
    <n v="2"/>
    <x v="899"/>
    <s v="fparlotrb@forbes.com"/>
    <x v="0"/>
    <s v="Ara"/>
    <s v="M"/>
    <x v="3"/>
    <n v="3.375"/>
    <n v="6.75"/>
    <x v="1"/>
    <x v="0"/>
    <x v="0"/>
  </r>
  <r>
    <s v="WVV-79948-067"/>
    <x v="682"/>
    <s v="66070-30559-WI"/>
    <s v="E-M-2.5"/>
    <n v="1"/>
    <x v="900"/>
    <s v="rcheakrc@tripadvisor.com"/>
    <x v="1"/>
    <s v="Exc"/>
    <s v="M"/>
    <x v="2"/>
    <n v="31.624999999999996"/>
    <n v="31.624999999999996"/>
    <x v="0"/>
    <x v="0"/>
    <x v="0"/>
  </r>
  <r>
    <s v="LHX-81117-166"/>
    <x v="683"/>
    <s v="01282-28364-RZ"/>
    <s v="R-L-1"/>
    <n v="4"/>
    <x v="901"/>
    <s v="kogeneayrd@utexas.edu"/>
    <x v="0"/>
    <s v="Rob"/>
    <s v="L"/>
    <x v="0"/>
    <n v="11.95"/>
    <n v="47.8"/>
    <x v="2"/>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1"/>
    <x v="2"/>
    <x v="0"/>
  </r>
  <r>
    <s v="GNL-98714-885"/>
    <x v="583"/>
    <s v="83731-53280-YC"/>
    <s v="R-M-1"/>
    <n v="3"/>
    <x v="904"/>
    <s v=""/>
    <x v="2"/>
    <s v="Rob"/>
    <s v="M"/>
    <x v="0"/>
    <n v="9.9499999999999993"/>
    <n v="29.849999999999998"/>
    <x v="2"/>
    <x v="0"/>
    <x v="0"/>
  </r>
  <r>
    <s v="OQA-93249-841"/>
    <x v="647"/>
    <s v="03917-13632-KC"/>
    <s v="A-M-2.5"/>
    <n v="6"/>
    <x v="905"/>
    <s v=""/>
    <x v="0"/>
    <s v="Ara"/>
    <s v="M"/>
    <x v="2"/>
    <n v="25.874999999999996"/>
    <n v="155.24999999999997"/>
    <x v="1"/>
    <x v="0"/>
    <x v="0"/>
  </r>
  <r>
    <s v="DUV-12075-132"/>
    <x v="366"/>
    <s v="62494-09113-RP"/>
    <s v="E-D-0.2"/>
    <n v="5"/>
    <x v="906"/>
    <s v=""/>
    <x v="0"/>
    <s v="Exc"/>
    <s v="D"/>
    <x v="3"/>
    <n v="3.645"/>
    <n v="18.225000000000001"/>
    <x v="0"/>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1"/>
    <x v="1"/>
    <x v="1"/>
  </r>
  <r>
    <s v="XBV-40336-071"/>
    <x v="685"/>
    <s v="38536-98293-JZ"/>
    <s v="A-D-0.2"/>
    <n v="3"/>
    <x v="909"/>
    <s v=""/>
    <x v="1"/>
    <s v="Ara"/>
    <s v="D"/>
    <x v="3"/>
    <n v="2.9849999999999999"/>
    <n v="8.9550000000000001"/>
    <x v="1"/>
    <x v="2"/>
    <x v="1"/>
  </r>
  <r>
    <s v="RLM-96511-467"/>
    <x v="191"/>
    <s v="43014-53743-XK"/>
    <s v="R-L-2.5"/>
    <n v="1"/>
    <x v="910"/>
    <s v="jtewelsonrn@samsung.com"/>
    <x v="0"/>
    <s v="Rob"/>
    <s v="L"/>
    <x v="2"/>
    <n v="27.484999999999996"/>
    <n v="27.484999999999996"/>
    <x v="2"/>
    <x v="1"/>
    <x v="1"/>
  </r>
  <r>
    <s v="AEZ-13242-456"/>
    <x v="686"/>
    <s v="62494-09113-RP"/>
    <s v="R-M-0.5"/>
    <n v="5"/>
    <x v="906"/>
    <s v=""/>
    <x v="0"/>
    <s v="Rob"/>
    <s v="M"/>
    <x v="1"/>
    <n v="5.97"/>
    <n v="29.849999999999998"/>
    <x v="2"/>
    <x v="0"/>
    <x v="1"/>
  </r>
  <r>
    <s v="UME-75640-698"/>
    <x v="687"/>
    <s v="62494-09113-RP"/>
    <s v="A-M-0.5"/>
    <n v="4"/>
    <x v="906"/>
    <s v=""/>
    <x v="0"/>
    <s v="Ara"/>
    <s v="M"/>
    <x v="1"/>
    <n v="6.75"/>
    <n v="27"/>
    <x v="1"/>
    <x v="0"/>
    <x v="1"/>
  </r>
  <r>
    <s v="GJC-66474-557"/>
    <x v="629"/>
    <s v="64965-78386-MY"/>
    <s v="A-D-1"/>
    <n v="1"/>
    <x v="911"/>
    <s v="njennyrq@bigcartel.com"/>
    <x v="0"/>
    <s v="Ara"/>
    <s v="D"/>
    <x v="0"/>
    <n v="9.9499999999999993"/>
    <n v="9.9499999999999993"/>
    <x v="1"/>
    <x v="2"/>
    <x v="1"/>
  </r>
  <r>
    <s v="IRV-20769-219"/>
    <x v="688"/>
    <s v="77131-58092-GE"/>
    <s v="E-M-0.2"/>
    <n v="3"/>
    <x v="912"/>
    <s v=""/>
    <x v="2"/>
    <s v="Exc"/>
    <s v="M"/>
    <x v="3"/>
    <n v="4.125"/>
    <n v="12.375"/>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94E1AB-50E2-7948-9F5D-5071880505FE}" name="PivotTable2"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6">
  <location ref="A3:B6" firstHeaderRow="1" firstDataRow="1" firstDataCol="1"/>
  <pivotFields count="17">
    <pivotField showAll="0"/>
    <pivotField numFmtId="166"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7" showAll="0"/>
    <pivotField numFmtId="168" showAll="0"/>
    <pivotField dataField="1" numFmtId="168" showAll="0"/>
    <pivotField showAll="0"/>
    <pivotField showAll="0">
      <items count="4">
        <item x="2"/>
        <item h="1" x="1"/>
        <item h="1" x="0"/>
        <item t="default"/>
      </items>
    </pivotField>
    <pivotField showAll="0"/>
    <pivotField showAll="0" defaultSubtotal="0"/>
  </pivotFields>
  <rowFields count="1">
    <field x="7"/>
  </rowFields>
  <rowItems count="3">
    <i>
      <x v="1"/>
    </i>
    <i>
      <x/>
    </i>
    <i>
      <x v="2"/>
    </i>
  </rowItems>
  <colItems count="1">
    <i/>
  </colItems>
  <dataFields count="1">
    <dataField name="Sum of Sales" fld="12" baseField="0" baseItem="0" numFmtId="169"/>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2"/>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7" count="1" selected="0">
            <x v="1"/>
          </reference>
        </references>
      </pivotArea>
    </chartFormat>
    <chartFormat chart="4" format="10">
      <pivotArea type="data" outline="0" fieldPosition="0">
        <references count="2">
          <reference field="4294967294" count="1" selected="0">
            <x v="0"/>
          </reference>
          <reference field="7" count="1" selected="0">
            <x v="0"/>
          </reference>
        </references>
      </pivotArea>
    </chartFormat>
    <chartFormat chart="4"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9CA640-FC6B-3640-986B-B904931BD57D}" name="PivotTable1"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31" firstHeaderRow="1" firstDataRow="2" firstDataCol="2"/>
  <pivotFields count="17">
    <pivotField compact="0" outline="0" showAll="0" defaultSubtotal="0"/>
    <pivotField axis="axisRow"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h="1" x="3"/>
        <item h="1" x="1"/>
        <item h="1" x="0"/>
        <item x="2"/>
      </items>
    </pivotField>
    <pivotField compact="0" numFmtId="168" outline="0" showAll="0" defaultSubtotal="0"/>
    <pivotField dataField="1" compact="0" numFmtId="168" outline="0" showAll="0" defaultSubtotal="0"/>
    <pivotField axis="axisCol" compact="0" outline="0" showAll="0" defaultSubtotal="0">
      <items count="4">
        <item x="1"/>
        <item x="0"/>
        <item x="3"/>
        <item x="2"/>
      </items>
    </pivotField>
    <pivotField compact="0" outline="0" showAll="0" defaultSubtotal="0">
      <items count="3">
        <item x="2"/>
        <item h="1" x="1"/>
        <item h="1" x="0"/>
      </items>
    </pivotField>
    <pivotField compact="0" outline="0" subtotalTop="0" showAll="0" defaultSubtotal="0">
      <items count="2">
        <item x="1"/>
        <item h="1" x="0"/>
      </items>
    </pivotField>
    <pivotField axis="axisRow" compact="0" outline="0" showAll="0" defaultSubtotal="0">
      <items count="6">
        <item x="0"/>
        <item x="1"/>
        <item x="2"/>
        <item x="3"/>
        <item x="4"/>
        <item x="5"/>
      </items>
    </pivotField>
  </pivotFields>
  <rowFields count="2">
    <field x="16"/>
    <field x="1"/>
  </rowFields>
  <rowItems count="27">
    <i>
      <x v="1"/>
      <x v="1"/>
    </i>
    <i r="1">
      <x v="2"/>
    </i>
    <i r="1">
      <x v="3"/>
    </i>
    <i r="1">
      <x v="6"/>
    </i>
    <i r="1">
      <x v="7"/>
    </i>
    <i r="1">
      <x v="10"/>
    </i>
    <i>
      <x v="2"/>
      <x v="2"/>
    </i>
    <i r="1">
      <x v="5"/>
    </i>
    <i r="1">
      <x v="6"/>
    </i>
    <i r="1">
      <x v="7"/>
    </i>
    <i r="1">
      <x v="8"/>
    </i>
    <i r="1">
      <x v="9"/>
    </i>
    <i r="1">
      <x v="10"/>
    </i>
    <i r="1">
      <x v="11"/>
    </i>
    <i r="1">
      <x v="12"/>
    </i>
    <i>
      <x v="3"/>
      <x v="1"/>
    </i>
    <i r="1">
      <x v="2"/>
    </i>
    <i r="1">
      <x v="5"/>
    </i>
    <i r="1">
      <x v="6"/>
    </i>
    <i r="1">
      <x v="9"/>
    </i>
    <i r="1">
      <x v="10"/>
    </i>
    <i r="1">
      <x v="11"/>
    </i>
    <i>
      <x v="4"/>
      <x v="1"/>
    </i>
    <i r="1">
      <x v="2"/>
    </i>
    <i r="1">
      <x v="3"/>
    </i>
    <i r="1">
      <x v="5"/>
    </i>
    <i r="1">
      <x v="7"/>
    </i>
  </rowItems>
  <colFields count="1">
    <field x="13"/>
  </colFields>
  <colItems count="4">
    <i>
      <x/>
    </i>
    <i>
      <x v="1"/>
    </i>
    <i>
      <x v="2"/>
    </i>
    <i>
      <x v="3"/>
    </i>
  </colItems>
  <dataFields count="1">
    <dataField name="Sum of Sales" fld="12" baseField="0" baseItem="0" numFmtId="3"/>
  </dataFields>
  <chartFormats count="1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pivotArea type="data" outline="0" fieldPosition="0">
        <references count="4">
          <reference field="4294967294" count="1" selected="0">
            <x v="0"/>
          </reference>
          <reference field="1" count="1" selected="0">
            <x v="4"/>
          </reference>
          <reference field="13" count="1" selected="0">
            <x v="1"/>
          </reference>
          <reference field="16" count="1" selected="0">
            <x v="1"/>
          </reference>
        </references>
      </pivotArea>
    </chartFormat>
    <chartFormat chart="4" format="9"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1"/>
          </reference>
        </references>
      </pivotArea>
    </chartFormat>
    <chartFormat chart="4" format="11" series="1">
      <pivotArea type="data" outline="0" fieldPosition="0">
        <references count="2">
          <reference field="4294967294" count="1" selected="0">
            <x v="0"/>
          </reference>
          <reference field="13" count="1" selected="0">
            <x v="2"/>
          </reference>
        </references>
      </pivotArea>
    </chartFormat>
    <chartFormat chart="4" format="12" series="1">
      <pivotArea type="data" outline="0" fieldPosition="0">
        <references count="2">
          <reference field="4294967294" count="1" selected="0">
            <x v="0"/>
          </reference>
          <reference field="13" count="1" selected="0">
            <x v="3"/>
          </reference>
        </references>
      </pivotArea>
    </chartFormat>
    <chartFormat chart="8" format="9" series="1">
      <pivotArea type="data" outline="0" fieldPosition="0">
        <references count="2">
          <reference field="4294967294" count="1" selected="0">
            <x v="0"/>
          </reference>
          <reference field="13" count="1" selected="0">
            <x v="0"/>
          </reference>
        </references>
      </pivotArea>
    </chartFormat>
    <chartFormat chart="8" format="10" series="1">
      <pivotArea type="data" outline="0" fieldPosition="0">
        <references count="2">
          <reference field="4294967294" count="1" selected="0">
            <x v="0"/>
          </reference>
          <reference field="13" count="1" selected="0">
            <x v="1"/>
          </reference>
        </references>
      </pivotArea>
    </chartFormat>
    <chartFormat chart="8" format="11" series="1">
      <pivotArea type="data" outline="0" fieldPosition="0">
        <references count="2">
          <reference field="4294967294" count="1" selected="0">
            <x v="0"/>
          </reference>
          <reference field="13" count="1" selected="0">
            <x v="2"/>
          </reference>
        </references>
      </pivotArea>
    </chartFormat>
    <chartFormat chart="8" format="12" series="1">
      <pivotArea type="data" outline="0" fieldPosition="0">
        <references count="2">
          <reference field="4294967294" count="1" selected="0">
            <x v="0"/>
          </reference>
          <reference field="13" count="1" selected="0">
            <x v="3"/>
          </reference>
        </references>
      </pivotArea>
    </chartFormat>
    <chartFormat chart="8" format="13"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B078CD-2FC8-ED49-A447-BEBEAD6C2D86}" name="PivotTable3"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
  <location ref="A3:B8" firstHeaderRow="1" firstDataRow="1" firstDataCol="1"/>
  <pivotFields count="17">
    <pivotField showAll="0"/>
    <pivotField numFmtId="166" showAll="0">
      <items count="15">
        <item x="0"/>
        <item x="1"/>
        <item x="2"/>
        <item x="3"/>
        <item x="4"/>
        <item x="5"/>
        <item x="6"/>
        <item x="7"/>
        <item x="8"/>
        <item x="9"/>
        <item x="10"/>
        <item x="11"/>
        <item x="12"/>
        <item x="13"/>
        <item t="default"/>
      </items>
    </pivotField>
    <pivotField showAll="0"/>
    <pivotField showAll="0"/>
    <pivotField showAll="0"/>
    <pivotField axis="axisRow" showAll="0" measureFilter="1" sortType="de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7" showAll="0"/>
    <pivotField numFmtId="168" showAll="0"/>
    <pivotField dataField="1" numFmtId="168" showAll="0"/>
    <pivotField showAll="0"/>
    <pivotField showAll="0">
      <items count="4">
        <item x="2"/>
        <item h="1" x="1"/>
        <item h="1" x="0"/>
        <item t="default"/>
      </items>
    </pivotField>
    <pivotField showAll="0"/>
    <pivotField showAll="0" defaultSubtotal="0"/>
  </pivotFields>
  <rowFields count="1">
    <field x="5"/>
  </rowFields>
  <rowItems count="5">
    <i>
      <x v="820"/>
    </i>
    <i>
      <x v="126"/>
    </i>
    <i>
      <x v="329"/>
    </i>
    <i>
      <x v="696"/>
    </i>
    <i>
      <x v="831"/>
    </i>
  </rowItems>
  <colItems count="1">
    <i/>
  </colItems>
  <dataFields count="1">
    <dataField name="Sum of Sales" fld="12" baseField="0" baseItem="0" numFmtId="169"/>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3389A7-E3B2-5D47-A655-D94D7AA9E26E}" sourceName="Size">
  <pivotTables>
    <pivotTable tabId="18" name="PivotTable1"/>
  </pivotTables>
  <data>
    <tabular pivotCacheId="1930347926">
      <items count="4">
        <i x="3"/>
        <i x="1"/>
        <i x="0"/>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D58C7F5-9EF2-774F-BE8D-48E928BDE3A5}" sourceName="Roast Type Name">
  <pivotTables>
    <pivotTable tabId="18" name="PivotTable1"/>
    <pivotTable tabId="26" name="PivotTable2"/>
    <pivotTable tabId="28" name="PivotTable3"/>
  </pivotTables>
  <data>
    <tabular pivotCacheId="1930347926">
      <items count="3">
        <i x="2" s="1"/>
        <i x="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yalty__Card" xr10:uid="{547DF929-6F38-CC46-BCD1-4F5E376C7316}" sourceName="Royalty  Card">
  <pivotTables>
    <pivotTable tabId="18" name="PivotTable1"/>
  </pivotTables>
  <data>
    <tabular pivotCacheId="1930347926">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34BDC278-10A3-2B49-840D-9B1AAA5A640D}" cache="Slicer_Size" caption="Size" style="SlicerStyleDark1" rowHeight="230716"/>
  <slicer name="Roast Type Name" xr10:uid="{91F6277F-0FA8-204A-A314-173D26C21F2A}" cache="Slicer_Roast_Type_Name" caption="Roast Type Name" style="SlicerStyleDark1" rowHeight="230716"/>
  <slicer name="Royalty  Card" xr10:uid="{A2698F8D-5351-5846-9517-340752313E00}" cache="Slicer_Royalty__Card" caption="Royalty  Card" style="SlicerStyleDark1"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666F7A9B-3426-BA4A-88B2-6FC01BF79CC4}" cache="Slicer_Size" caption="Size" style="SlicerStyleDark1" rowHeight="230716"/>
  <slicer name="Roast Type Name 1" xr10:uid="{1E929FA0-6DBA-7342-83BE-4D48AA8BA0AC}" cache="Slicer_Roast_Type_Name" caption="Roast Type Name" style="SlicerStyleDark1" rowHeight="230716"/>
  <slicer name="Royalty  Card 1" xr10:uid="{7E6BA83E-438D-F94D-A206-0818074AE294}" cache="Slicer_Royalty__Card" caption="Royalty  Card" style="SlicerStyleDark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997AAD-8FA1-4B4E-A221-84EFB70B57EB}" name="Table1" displayName="Table1" ref="A1:P1001" totalsRowShown="0" headerRowDxfId="1">
  <autoFilter ref="A1:P1001" xr:uid="{B1997AAD-8FA1-4B4E-A221-84EFB70B57EB}"/>
  <tableColumns count="16">
    <tableColumn id="1" xr3:uid="{65587A11-CD5F-934E-A1FA-00C9F1CC9DD3}" name="Order ID" dataDxfId="11"/>
    <tableColumn id="2" xr3:uid="{F16E955F-6259-1149-9811-7D232EA896B6}" name="Order Date" dataDxfId="10"/>
    <tableColumn id="3" xr3:uid="{9BD06AB4-0BB3-1D41-B3A6-BCE820FCABF7}" name="Customer ID" dataDxfId="9"/>
    <tableColumn id="4" xr3:uid="{32BEC711-A4C4-AE41-9A2E-53A294D29695}" name="Product ID"/>
    <tableColumn id="5" xr3:uid="{B4A7B0C4-14E3-4B45-9EEE-70F73CC002AB}" name="Quantity" dataDxfId="8"/>
    <tableColumn id="6" xr3:uid="{F993AA71-059D-A14D-8A4F-BE50FDB9515F}" name="Customer Name" dataDxfId="7">
      <calculatedColumnFormula>_xlfn.XLOOKUP(C2,customers!$A$1:$A$1001,customers!$B$1:$B$1001,0)</calculatedColumnFormula>
    </tableColumn>
    <tableColumn id="7" xr3:uid="{F0964FE7-2558-8743-8747-43286B44CB29}" name="Email" dataDxfId="6">
      <calculatedColumnFormula>IF(_xlfn.XLOOKUP(C2,customers!$A$1:$A$1001,customers!$C$1:$C$1001,0)=0,"",_xlfn.XLOOKUP(C2,customers!$A$1:$A$1001,customers!$C$1:$C$1001,0))</calculatedColumnFormula>
    </tableColumn>
    <tableColumn id="8" xr3:uid="{77986D76-DF25-AB4E-8ED2-1FDC25E135AE}" name="Country" dataDxfId="5">
      <calculatedColumnFormula>_xlfn.XLOOKUP(C2,customers!$A$1:$A$1001,customers!$G$1:$G$1001,0)</calculatedColumnFormula>
    </tableColumn>
    <tableColumn id="9" xr3:uid="{FA483390-ED3B-6545-B1A3-B8F444AA1CF1}" name="Coffee Type">
      <calculatedColumnFormula>INDEX(products!$A$1:$G$49,MATCH(orders!$D2,products!$A$1:$A$49,0), MATCH(orders!I$1,products!$A$1:$G$1,0))</calculatedColumnFormula>
    </tableColumn>
    <tableColumn id="10" xr3:uid="{D8524166-3ACA-EE49-82DB-2DD0136D0920}" name="Roast Type">
      <calculatedColumnFormula>INDEX(products!$A$1:$G$49,MATCH(orders!$D2,products!$A$1:$A$49,0), MATCH(orders!J$1,products!$A$1:$G$1,0))</calculatedColumnFormula>
    </tableColumn>
    <tableColumn id="11" xr3:uid="{E722E4A0-64AA-434A-B355-ACE5DB0137F4}" name="Size" dataDxfId="4">
      <calculatedColumnFormula>INDEX(products!$A$1:$G$49,MATCH(orders!$D2,products!$A$1:$A$49,0), MATCH(orders!K$1,products!$A$1:$G$1,0))</calculatedColumnFormula>
    </tableColumn>
    <tableColumn id="12" xr3:uid="{20BF642F-C55E-CF41-B4D5-D07A7232957E}" name="Unit Price" dataDxfId="3" dataCellStyle="Currency">
      <calculatedColumnFormula>INDEX(products!$A$1:$G$49,MATCH(orders!$D2,products!$A$1:$A$49,0), MATCH(orders!L$1,products!$A$1:$G$1,0))</calculatedColumnFormula>
    </tableColumn>
    <tableColumn id="13" xr3:uid="{E7D1F79A-E66B-D441-8F10-C7C7C8BEEE70}" name="Sales" dataDxfId="2" dataCellStyle="Currency">
      <calculatedColumnFormula>$L2*$E2</calculatedColumnFormula>
    </tableColumn>
    <tableColumn id="14" xr3:uid="{E02293B0-93A9-8840-8746-3437DACB3A31}" name="Coffee Type Name">
      <calculatedColumnFormula array="1">_xlfn.IFS($I2="Rob","Robusta",$I2="Exc","Excelsa",$I2="Ara","Arabica",$I2="Lib","Liberica")</calculatedColumnFormula>
    </tableColumn>
    <tableColumn id="15" xr3:uid="{0CBE4CA2-C68F-0F49-B984-E1918607204F}" name="Roast Type Name">
      <calculatedColumnFormula array="1">_xlfn.IFS($J2="M","Medium",$J2="L","Light",$J2="D","Dark")</calculatedColumnFormula>
    </tableColumn>
    <tableColumn id="16" xr3:uid="{1342C682-89D1-2244-9BC2-14281CC3BF3A}" name="Royalty  Card" dataDxfId="0">
      <calculatedColumnFormula>_xlfn.XLOOKUP(Table1[[#This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D9BD9C3-28FE-9740-B795-4F20E2ED9867}" sourceName="Order Date">
  <pivotTables>
    <pivotTable tabId="18" name="PivotTable1"/>
    <pivotTable tabId="26" name="PivotTable2"/>
    <pivotTable tabId="28" name="PivotTable3"/>
  </pivotTables>
  <state minimalRefreshVersion="6" lastRefreshVersion="6" pivotCacheId="193034792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20E5405-9075-6247-A94E-4648BAF179C4}" cache="NativeTimeline_Order_Date" caption="Order Date" level="2" selectionLevel="2" scrollPosition="2019-03-28T00:00:00" style="TimeSlicerStyleDark1"/>
  <timeline name="Order Date 1" xr10:uid="{DEECC1D4-7B1E-344F-87D4-3BF8385D7F7E}" cache="NativeTimeline_Order_Date" caption="Order Date" level="2" selectionLevel="2" scrollPosition="2022-06-06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A497E027-C3FC-A44D-9AE7-19C8B237393A}" cache="NativeTimeline_Order_Date" caption="Order Date" level="2" selectionLevel="2" scrollPosition="2019-03-28T00:00:00" style="TimeSlicerStyleDark1"/>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03C4A-4CCF-5747-A340-7F6F12864EE9}">
  <dimension ref="A3:B6"/>
  <sheetViews>
    <sheetView workbookViewId="0">
      <selection activeCell="H35" sqref="H35"/>
    </sheetView>
  </sheetViews>
  <sheetFormatPr baseColWidth="10" defaultRowHeight="15" x14ac:dyDescent="0.2"/>
  <cols>
    <col min="1" max="1" width="13.5" bestFit="1" customWidth="1"/>
    <col min="2" max="2" width="10.5" bestFit="1" customWidth="1"/>
  </cols>
  <sheetData>
    <row r="3" spans="1:2" x14ac:dyDescent="0.2">
      <c r="A3" s="6" t="s">
        <v>6198</v>
      </c>
      <c r="B3" t="s">
        <v>6219</v>
      </c>
    </row>
    <row r="4" spans="1:2" x14ac:dyDescent="0.2">
      <c r="A4" s="7" t="s">
        <v>28</v>
      </c>
      <c r="B4" s="10">
        <v>862.56999999999994</v>
      </c>
    </row>
    <row r="5" spans="1:2" x14ac:dyDescent="0.2">
      <c r="A5" s="7" t="s">
        <v>318</v>
      </c>
      <c r="B5" s="10">
        <v>2663.05</v>
      </c>
    </row>
    <row r="6" spans="1:2" x14ac:dyDescent="0.2">
      <c r="A6" s="7" t="s">
        <v>19</v>
      </c>
      <c r="B6" s="10">
        <v>9653.6950000000033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6C9EF-BA18-2C47-9BC7-8D9F266D3615}">
  <dimension ref="A3:F31"/>
  <sheetViews>
    <sheetView workbookViewId="0">
      <selection activeCell="H14" sqref="H14"/>
    </sheetView>
  </sheetViews>
  <sheetFormatPr baseColWidth="10" defaultRowHeight="15" x14ac:dyDescent="0.2"/>
  <cols>
    <col min="1" max="2" width="12.1640625" bestFit="1" customWidth="1"/>
    <col min="3" max="3" width="17.5" bestFit="1" customWidth="1"/>
    <col min="4" max="4" width="6.6640625" bestFit="1" customWidth="1"/>
    <col min="5" max="6" width="7.33203125" bestFit="1" customWidth="1"/>
  </cols>
  <sheetData>
    <row r="3" spans="1:6" x14ac:dyDescent="0.2">
      <c r="A3" s="6" t="s">
        <v>6219</v>
      </c>
      <c r="C3" s="6" t="s">
        <v>6196</v>
      </c>
    </row>
    <row r="4" spans="1:6" x14ac:dyDescent="0.2">
      <c r="A4" s="6" t="s">
        <v>6214</v>
      </c>
      <c r="B4" s="6" t="s">
        <v>1</v>
      </c>
      <c r="C4" t="s">
        <v>6215</v>
      </c>
      <c r="D4" t="s">
        <v>6216</v>
      </c>
      <c r="E4" t="s">
        <v>6217</v>
      </c>
      <c r="F4" t="s">
        <v>6218</v>
      </c>
    </row>
    <row r="5" spans="1:6" x14ac:dyDescent="0.2">
      <c r="A5" t="s">
        <v>6199</v>
      </c>
      <c r="B5" s="8" t="s">
        <v>6200</v>
      </c>
      <c r="C5" s="9">
        <v>68.655000000000001</v>
      </c>
      <c r="D5" s="9">
        <v>111.78</v>
      </c>
      <c r="E5" s="9"/>
      <c r="F5" s="9"/>
    </row>
    <row r="6" spans="1:6" x14ac:dyDescent="0.2">
      <c r="B6" s="8" t="s">
        <v>6201</v>
      </c>
      <c r="C6" s="9"/>
      <c r="D6" s="9"/>
      <c r="E6" s="9">
        <v>119.13999999999999</v>
      </c>
      <c r="F6" s="9"/>
    </row>
    <row r="7" spans="1:6" x14ac:dyDescent="0.2">
      <c r="B7" s="8" t="s">
        <v>6202</v>
      </c>
      <c r="C7" s="9"/>
      <c r="D7" s="9">
        <v>167.67000000000002</v>
      </c>
      <c r="E7" s="9"/>
      <c r="F7" s="9"/>
    </row>
    <row r="8" spans="1:6" x14ac:dyDescent="0.2">
      <c r="B8" s="8" t="s">
        <v>6204</v>
      </c>
      <c r="C8" s="9"/>
      <c r="D8" s="9"/>
      <c r="E8" s="9">
        <v>89.35499999999999</v>
      </c>
      <c r="F8" s="9"/>
    </row>
    <row r="9" spans="1:6" x14ac:dyDescent="0.2">
      <c r="B9" s="8" t="s">
        <v>6205</v>
      </c>
      <c r="C9" s="9">
        <v>68.655000000000001</v>
      </c>
      <c r="D9" s="9"/>
      <c r="E9" s="9"/>
      <c r="F9" s="9">
        <v>123.50999999999999</v>
      </c>
    </row>
    <row r="10" spans="1:6" x14ac:dyDescent="0.2">
      <c r="B10" s="8" t="s">
        <v>6208</v>
      </c>
      <c r="C10" s="9"/>
      <c r="D10" s="9">
        <v>27.945</v>
      </c>
      <c r="E10" s="9"/>
      <c r="F10" s="9"/>
    </row>
    <row r="11" spans="1:6" x14ac:dyDescent="0.2">
      <c r="A11" t="s">
        <v>6211</v>
      </c>
      <c r="B11" s="8" t="s">
        <v>6201</v>
      </c>
      <c r="C11" s="9">
        <v>274.62</v>
      </c>
      <c r="D11" s="9">
        <v>167.67000000000002</v>
      </c>
      <c r="E11" s="9">
        <v>89.35499999999999</v>
      </c>
      <c r="F11" s="9"/>
    </row>
    <row r="12" spans="1:6" x14ac:dyDescent="0.2">
      <c r="B12" s="8" t="s">
        <v>6203</v>
      </c>
      <c r="C12" s="9"/>
      <c r="D12" s="9"/>
      <c r="E12" s="9"/>
      <c r="F12" s="9">
        <v>41.169999999999995</v>
      </c>
    </row>
    <row r="13" spans="1:6" x14ac:dyDescent="0.2">
      <c r="B13" s="8" t="s">
        <v>6204</v>
      </c>
      <c r="C13" s="9">
        <v>91.539999999999992</v>
      </c>
      <c r="D13" s="9"/>
      <c r="E13" s="9">
        <v>119.13999999999999</v>
      </c>
      <c r="F13" s="9"/>
    </row>
    <row r="14" spans="1:6" x14ac:dyDescent="0.2">
      <c r="B14" s="8" t="s">
        <v>6205</v>
      </c>
      <c r="C14" s="9"/>
      <c r="D14" s="9"/>
      <c r="E14" s="9"/>
      <c r="F14" s="9">
        <v>123.50999999999999</v>
      </c>
    </row>
    <row r="15" spans="1:6" x14ac:dyDescent="0.2">
      <c r="B15" s="8" t="s">
        <v>6206</v>
      </c>
      <c r="C15" s="9"/>
      <c r="D15" s="9"/>
      <c r="E15" s="9"/>
      <c r="F15" s="9">
        <v>41.169999999999995</v>
      </c>
    </row>
    <row r="16" spans="1:6" x14ac:dyDescent="0.2">
      <c r="B16" s="8" t="s">
        <v>6207</v>
      </c>
      <c r="C16" s="9">
        <v>91.539999999999992</v>
      </c>
      <c r="D16" s="9"/>
      <c r="E16" s="9"/>
      <c r="F16" s="9"/>
    </row>
    <row r="17" spans="1:6" x14ac:dyDescent="0.2">
      <c r="B17" s="8" t="s">
        <v>6208</v>
      </c>
      <c r="C17" s="9"/>
      <c r="D17" s="9">
        <v>83.835000000000008</v>
      </c>
      <c r="E17" s="9">
        <v>29.784999999999997</v>
      </c>
      <c r="F17" s="9"/>
    </row>
    <row r="18" spans="1:6" x14ac:dyDescent="0.2">
      <c r="B18" s="8" t="s">
        <v>6209</v>
      </c>
      <c r="C18" s="9">
        <v>22.884999999999998</v>
      </c>
      <c r="D18" s="9"/>
      <c r="E18" s="9">
        <v>119.13999999999999</v>
      </c>
      <c r="F18" s="9"/>
    </row>
    <row r="19" spans="1:6" x14ac:dyDescent="0.2">
      <c r="B19" s="8" t="s">
        <v>6210</v>
      </c>
      <c r="C19" s="9"/>
      <c r="D19" s="9">
        <v>139.72499999999999</v>
      </c>
      <c r="E19" s="9"/>
      <c r="F19" s="9"/>
    </row>
    <row r="20" spans="1:6" x14ac:dyDescent="0.2">
      <c r="A20" t="s">
        <v>6212</v>
      </c>
      <c r="B20" s="8" t="s">
        <v>6200</v>
      </c>
      <c r="C20" s="9"/>
      <c r="D20" s="9"/>
      <c r="E20" s="9">
        <v>29.784999999999997</v>
      </c>
      <c r="F20" s="9"/>
    </row>
    <row r="21" spans="1:6" x14ac:dyDescent="0.2">
      <c r="B21" s="8" t="s">
        <v>6201</v>
      </c>
      <c r="C21" s="9">
        <v>114.42499999999998</v>
      </c>
      <c r="D21" s="9"/>
      <c r="E21" s="9"/>
      <c r="F21" s="9"/>
    </row>
    <row r="22" spans="1:6" x14ac:dyDescent="0.2">
      <c r="B22" s="8" t="s">
        <v>6203</v>
      </c>
      <c r="C22" s="9"/>
      <c r="D22" s="9"/>
      <c r="E22" s="9">
        <v>148.92499999999998</v>
      </c>
      <c r="F22" s="9"/>
    </row>
    <row r="23" spans="1:6" x14ac:dyDescent="0.2">
      <c r="B23" s="8" t="s">
        <v>6204</v>
      </c>
      <c r="C23" s="9">
        <v>22.884999999999998</v>
      </c>
      <c r="D23" s="9"/>
      <c r="E23" s="9">
        <v>148.92499999999998</v>
      </c>
      <c r="F23" s="9">
        <v>61.754999999999995</v>
      </c>
    </row>
    <row r="24" spans="1:6" x14ac:dyDescent="0.2">
      <c r="B24" s="8" t="s">
        <v>6207</v>
      </c>
      <c r="C24" s="9">
        <v>91.539999999999992</v>
      </c>
      <c r="D24" s="9"/>
      <c r="E24" s="9"/>
      <c r="F24" s="9"/>
    </row>
    <row r="25" spans="1:6" x14ac:dyDescent="0.2">
      <c r="B25" s="8" t="s">
        <v>6208</v>
      </c>
      <c r="C25" s="9">
        <v>114.42499999999998</v>
      </c>
      <c r="D25" s="9">
        <v>55.89</v>
      </c>
      <c r="E25" s="9"/>
      <c r="F25" s="9"/>
    </row>
    <row r="26" spans="1:6" x14ac:dyDescent="0.2">
      <c r="B26" s="8" t="s">
        <v>6209</v>
      </c>
      <c r="C26" s="9"/>
      <c r="D26" s="9">
        <v>139.72499999999999</v>
      </c>
      <c r="E26" s="9"/>
      <c r="F26" s="9"/>
    </row>
    <row r="27" spans="1:6" x14ac:dyDescent="0.2">
      <c r="A27" t="s">
        <v>6213</v>
      </c>
      <c r="B27" s="8" t="s">
        <v>6200</v>
      </c>
      <c r="C27" s="9"/>
      <c r="D27" s="9"/>
      <c r="E27" s="9">
        <v>178.70999999999998</v>
      </c>
      <c r="F27" s="9"/>
    </row>
    <row r="28" spans="1:6" x14ac:dyDescent="0.2">
      <c r="B28" s="8" t="s">
        <v>6201</v>
      </c>
      <c r="C28" s="9"/>
      <c r="D28" s="9">
        <v>55.89</v>
      </c>
      <c r="E28" s="9"/>
      <c r="F28" s="9"/>
    </row>
    <row r="29" spans="1:6" x14ac:dyDescent="0.2">
      <c r="B29" s="8" t="s">
        <v>6202</v>
      </c>
      <c r="C29" s="9"/>
      <c r="D29" s="9"/>
      <c r="E29" s="9"/>
      <c r="F29" s="9">
        <v>20.584999999999997</v>
      </c>
    </row>
    <row r="30" spans="1:6" x14ac:dyDescent="0.2">
      <c r="B30" s="8" t="s">
        <v>6203</v>
      </c>
      <c r="C30" s="9"/>
      <c r="D30" s="9"/>
      <c r="E30" s="9"/>
      <c r="F30" s="9">
        <v>164.67999999999998</v>
      </c>
    </row>
    <row r="31" spans="1:6" x14ac:dyDescent="0.2">
      <c r="B31" s="8" t="s">
        <v>6205</v>
      </c>
      <c r="C31" s="9">
        <v>114.42499999999998</v>
      </c>
      <c r="D31" s="9"/>
      <c r="E31" s="9">
        <v>178.70999999999998</v>
      </c>
      <c r="F31" s="9"/>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F9E3C-B050-044E-973A-6A3390C9667A}">
  <dimension ref="A1"/>
  <sheetViews>
    <sheetView showGridLines="0" tabSelected="1" workbookViewId="0">
      <selection activeCell="P35" sqref="P35"/>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03F81-BF78-514E-83B0-8EE482A20277}">
  <dimension ref="A3:B8"/>
  <sheetViews>
    <sheetView workbookViewId="0">
      <selection activeCell="L14" sqref="L14"/>
    </sheetView>
  </sheetViews>
  <sheetFormatPr baseColWidth="10" defaultRowHeight="15" x14ac:dyDescent="0.2"/>
  <cols>
    <col min="1" max="1" width="14.33203125" bestFit="1" customWidth="1"/>
    <col min="2" max="2" width="10.5" bestFit="1" customWidth="1"/>
  </cols>
  <sheetData>
    <row r="3" spans="1:2" x14ac:dyDescent="0.2">
      <c r="A3" s="6" t="s">
        <v>6198</v>
      </c>
      <c r="B3" t="s">
        <v>6219</v>
      </c>
    </row>
    <row r="4" spans="1:2" x14ac:dyDescent="0.2">
      <c r="A4" s="7" t="s">
        <v>1628</v>
      </c>
      <c r="B4" s="10">
        <v>178.70999999999998</v>
      </c>
    </row>
    <row r="5" spans="1:2" x14ac:dyDescent="0.2">
      <c r="A5" s="7" t="s">
        <v>5075</v>
      </c>
      <c r="B5" s="10">
        <v>178.70999999999998</v>
      </c>
    </row>
    <row r="6" spans="1:2" x14ac:dyDescent="0.2">
      <c r="A6" s="7" t="s">
        <v>4391</v>
      </c>
      <c r="B6" s="10">
        <v>178.70999999999998</v>
      </c>
    </row>
    <row r="7" spans="1:2" x14ac:dyDescent="0.2">
      <c r="A7" s="7" t="s">
        <v>746</v>
      </c>
      <c r="B7" s="10">
        <v>178.70999999999998</v>
      </c>
    </row>
    <row r="8" spans="1:2" x14ac:dyDescent="0.2">
      <c r="A8" s="7" t="s">
        <v>2587</v>
      </c>
      <c r="B8" s="10">
        <v>168.39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P6" sqref="P6"/>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22.83203125" customWidth="1"/>
    <col min="8" max="8" width="9.5" customWidth="1"/>
    <col min="9" max="9" width="12.5" customWidth="1"/>
    <col min="10" max="10" width="11.6640625" customWidth="1"/>
    <col min="11" max="11" width="6.1640625" customWidth="1"/>
    <col min="12" max="12" width="10.6640625" customWidth="1"/>
    <col min="13" max="13" width="8.5" bestFit="1" customWidth="1"/>
    <col min="14" max="14" width="17.6640625" customWidth="1"/>
    <col min="15" max="15" width="16.83203125" customWidth="1"/>
    <col min="16" max="16" width="12.6640625"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6220</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 MATCH(orders!I$1,products!$A$1:$G$1,0))</f>
        <v>Rob</v>
      </c>
      <c r="J2" t="str">
        <f>INDEX(products!$A$1:$G$49,MATCH(orders!$D2,products!$A$1:$A$49,0), MATCH(orders!J$1,products!$A$1:$G$1,0))</f>
        <v>M</v>
      </c>
      <c r="K2" s="4">
        <f>INDEX(products!$A$1:$G$49,MATCH(orders!$D2,products!$A$1:$A$49,0), MATCH(orders!K$1,products!$A$1:$G$1,0))</f>
        <v>1</v>
      </c>
      <c r="L2" s="5">
        <f>INDEX(products!$A$1:$G$49,MATCH(orders!$D2,products!$A$1:$A$49,0), MATCH(orders!L$1,products!$A$1:$G$1,0))</f>
        <v>9.9499999999999993</v>
      </c>
      <c r="M2" s="5">
        <f>$L2*$E2</f>
        <v>19.899999999999999</v>
      </c>
      <c r="N2" t="str">
        <f>N3</f>
        <v>Excelsa</v>
      </c>
      <c r="O2" t="str" cm="1">
        <f t="array" ref="O2">_xlfn.IFS($J2="M","Medium",$J2="L","Light",$J2="D","Dark")</f>
        <v>Medium</v>
      </c>
      <c r="P2" t="str">
        <f>_xlfn.XLOOKUP(Table1[[#This Row],[Customer ID]],customers!$A$1:$A$1001,customers!$I$1:$I$1001,0)</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 MATCH(orders!I$1,products!$A$1:$G$1,0))</f>
        <v>Exc</v>
      </c>
      <c r="J3" t="str">
        <f>INDEX(products!$A$1:$G$49,MATCH(orders!$D3,products!$A$1:$A$49,0), MATCH(orders!J$1,products!$A$1:$G$1,0))</f>
        <v>M</v>
      </c>
      <c r="K3" s="4">
        <f>INDEX(products!$A$1:$G$49,MATCH(orders!$D3,products!$A$1:$A$49,0), MATCH(orders!K$1,products!$A$1:$G$1,0))</f>
        <v>0.5</v>
      </c>
      <c r="L3" s="5">
        <f>INDEX(products!$A$1:$G$49,MATCH(orders!$D3,products!$A$1:$A$49,0), MATCH(orders!L$1,products!$A$1:$G$1,0))</f>
        <v>8.25</v>
      </c>
      <c r="M3" s="5">
        <f t="shared" ref="M3:M66" si="0">$L3*$E3</f>
        <v>41.25</v>
      </c>
      <c r="N3" t="str" cm="1">
        <f t="array" ref="N3">_xlfn.IFS($I3="Rob","Robusta",$I3="Exc","Excelsa",$I3="Ara","Arabica",$I3="Lib","Liberica")</f>
        <v>Excelsa</v>
      </c>
      <c r="O3" t="str" cm="1">
        <f t="array" ref="O3">_xlfn.IFS($J3="M","Medium",$J3="L","Light",$J3="D","Dark")</f>
        <v>Medium</v>
      </c>
      <c r="P3" t="str">
        <f>_xlfn.XLOOKUP(Table1[[#This Row],[Customer ID]],customers!$A$1:$A$1001,customers!$I$1:$I$1001,0)</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 MATCH(orders!I$1,products!$A$1:$G$1,0))</f>
        <v>Ara</v>
      </c>
      <c r="J4" t="str">
        <f>INDEX(products!$A$1:$G$49,MATCH(orders!$D4,products!$A$1:$A$49,0), MATCH(orders!J$1,products!$A$1:$G$1,0))</f>
        <v>L</v>
      </c>
      <c r="K4" s="4">
        <f>INDEX(products!$A$1:$G$49,MATCH(orders!$D4,products!$A$1:$A$49,0), MATCH(orders!K$1,products!$A$1:$G$1,0))</f>
        <v>1</v>
      </c>
      <c r="L4" s="5">
        <f>INDEX(products!$A$1:$G$49,MATCH(orders!$D4,products!$A$1:$A$49,0), MATCH(orders!L$1,products!$A$1:$G$1,0))</f>
        <v>12.95</v>
      </c>
      <c r="M4" s="5">
        <f t="shared" si="0"/>
        <v>12.95</v>
      </c>
      <c r="N4" t="str" cm="1">
        <f t="array" ref="N4">_xlfn.IFS($I4="Rob","Robusta",$I4="Exc","Excelsa",$I4="Ara","Arabica",$I4="Lib","Liberica")</f>
        <v>Arabica</v>
      </c>
      <c r="O4" t="str" cm="1">
        <f t="array" ref="O4">_xlfn.IFS($J4="M","Medium",$J4="L","Light",$J4="D","Dark")</f>
        <v>Light</v>
      </c>
      <c r="P4" t="str">
        <f>_xlfn.XLOOKUP(Table1[[#This Row],[Customer ID]],customers!$A$1:$A$1001,customers!$I$1:$I$1001,0)</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 MATCH(orders!I$1,products!$A$1:$G$1,0))</f>
        <v>Exc</v>
      </c>
      <c r="J5" t="str">
        <f>INDEX(products!$A$1:$G$49,MATCH(orders!$D5,products!$A$1:$A$49,0), MATCH(orders!J$1,products!$A$1:$G$1,0))</f>
        <v>M</v>
      </c>
      <c r="K5" s="4">
        <f>INDEX(products!$A$1:$G$49,MATCH(orders!$D5,products!$A$1:$A$49,0), MATCH(orders!K$1,products!$A$1:$G$1,0))</f>
        <v>1</v>
      </c>
      <c r="L5" s="5">
        <f>INDEX(products!$A$1:$G$49,MATCH(orders!$D5,products!$A$1:$A$49,0), MATCH(orders!L$1,products!$A$1:$G$1,0))</f>
        <v>13.75</v>
      </c>
      <c r="M5" s="5">
        <f t="shared" si="0"/>
        <v>27.5</v>
      </c>
      <c r="N5" t="str" cm="1">
        <f t="array" ref="N5">_xlfn.IFS($I5="Rob","Robusta",$I5="Exc","Excelsa",$I5="Ara","Arabica",$I5="Lib","Liberica")</f>
        <v>Excelsa</v>
      </c>
      <c r="O5" t="str" cm="1">
        <f t="array" ref="O5">_xlfn.IFS($J5="M","Medium",$J5="L","Light",$J5="D","Dark")</f>
        <v>Medium</v>
      </c>
      <c r="P5" t="str">
        <f>_xlfn.XLOOKUP(Table1[[#This Row],[Customer ID]],customers!$A$1:$A$1001,customers!$I$1:$I$1001,0)</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 MATCH(orders!I$1,products!$A$1:$G$1,0))</f>
        <v>Rob</v>
      </c>
      <c r="J6" t="str">
        <f>INDEX(products!$A$1:$G$49,MATCH(orders!$D6,products!$A$1:$A$49,0), MATCH(orders!J$1,products!$A$1:$G$1,0))</f>
        <v>L</v>
      </c>
      <c r="K6" s="4">
        <f>INDEX(products!$A$1:$G$49,MATCH(orders!$D6,products!$A$1:$A$49,0), MATCH(orders!K$1,products!$A$1:$G$1,0))</f>
        <v>2.5</v>
      </c>
      <c r="L6" s="5">
        <f>INDEX(products!$A$1:$G$49,MATCH(orders!$D6,products!$A$1:$A$49,0), MATCH(orders!L$1,products!$A$1:$G$1,0))</f>
        <v>27.484999999999996</v>
      </c>
      <c r="M6" s="5">
        <f t="shared" si="0"/>
        <v>54.969999999999992</v>
      </c>
      <c r="N6" t="str" cm="1">
        <f t="array" ref="N6">_xlfn.IFS($I6="Rob","Robusta",$I6="Exc","Excelsa",$I6="Ara","Arabica",$I6="Lib","Liberica")</f>
        <v>Robusta</v>
      </c>
      <c r="O6" t="str" cm="1">
        <f t="array" ref="O6">_xlfn.IFS($J6="M","Medium",$J6="L","Light",$J6="D","Dark")</f>
        <v>Light</v>
      </c>
      <c r="P6" t="str">
        <f>_xlfn.XLOOKUP(Table1[[#This Row],[Customer ID]],customers!$A$1:$A$1001,customers!$I$1:$I$1001,0)</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 MATCH(orders!I$1,products!$A$1:$G$1,0))</f>
        <v>Lib</v>
      </c>
      <c r="J7" t="str">
        <f>INDEX(products!$A$1:$G$49,MATCH(orders!$D7,products!$A$1:$A$49,0), MATCH(orders!J$1,products!$A$1:$G$1,0))</f>
        <v>D</v>
      </c>
      <c r="K7" s="4">
        <f>INDEX(products!$A$1:$G$49,MATCH(orders!$D7,products!$A$1:$A$49,0), MATCH(orders!K$1,products!$A$1:$G$1,0))</f>
        <v>1</v>
      </c>
      <c r="L7" s="5">
        <f>INDEX(products!$A$1:$G$49,MATCH(orders!$D7,products!$A$1:$A$49,0), MATCH(orders!L$1,products!$A$1:$G$1,0))</f>
        <v>12.95</v>
      </c>
      <c r="M7" s="5">
        <f t="shared" si="0"/>
        <v>38.849999999999994</v>
      </c>
      <c r="N7" t="str" cm="1">
        <f t="array" ref="N7">_xlfn.IFS($I7="Rob","Robusta",$I7="Exc","Excelsa",$I7="Ara","Arabica",$I7="Lib","Liberica")</f>
        <v>Liberica</v>
      </c>
      <c r="O7" t="str" cm="1">
        <f t="array" ref="O7">_xlfn.IFS($J7="M","Medium",$J7="L","Light",$J7="D","Dark")</f>
        <v>Dark</v>
      </c>
      <c r="P7" t="str">
        <f>_xlfn.XLOOKUP(Table1[[#This Row],[Customer ID]],customers!$A$1:$A$1001,customers!$I$1:$I$1001,0)</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 MATCH(orders!I$1,products!$A$1:$G$1,0))</f>
        <v>Exc</v>
      </c>
      <c r="J8" t="str">
        <f>INDEX(products!$A$1:$G$49,MATCH(orders!$D8,products!$A$1:$A$49,0), MATCH(orders!J$1,products!$A$1:$G$1,0))</f>
        <v>D</v>
      </c>
      <c r="K8" s="4">
        <f>INDEX(products!$A$1:$G$49,MATCH(orders!$D8,products!$A$1:$A$49,0), MATCH(orders!K$1,products!$A$1:$G$1,0))</f>
        <v>0.5</v>
      </c>
      <c r="L8" s="5">
        <f>INDEX(products!$A$1:$G$49,MATCH(orders!$D8,products!$A$1:$A$49,0), MATCH(orders!L$1,products!$A$1:$G$1,0))</f>
        <v>7.29</v>
      </c>
      <c r="M8" s="5">
        <f t="shared" si="0"/>
        <v>21.87</v>
      </c>
      <c r="N8" t="str" cm="1">
        <f t="array" ref="N8">_xlfn.IFS($I8="Rob","Robusta",$I8="Exc","Excelsa",$I8="Ara","Arabica",$I8="Lib","Liberica")</f>
        <v>Excelsa</v>
      </c>
      <c r="O8" t="str" cm="1">
        <f t="array" ref="O8">_xlfn.IFS($J8="M","Medium",$J8="L","Light",$J8="D","Dark")</f>
        <v>Dark</v>
      </c>
      <c r="P8" t="str">
        <f>_xlfn.XLOOKUP(Table1[[#This Row],[Customer ID]],customers!$A$1:$A$1001,customers!$I$1:$I$1001,0)</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 MATCH(orders!I$1,products!$A$1:$G$1,0))</f>
        <v>Lib</v>
      </c>
      <c r="J9" t="str">
        <f>INDEX(products!$A$1:$G$49,MATCH(orders!$D9,products!$A$1:$A$49,0), MATCH(orders!J$1,products!$A$1:$G$1,0))</f>
        <v>L</v>
      </c>
      <c r="K9" s="4">
        <f>INDEX(products!$A$1:$G$49,MATCH(orders!$D9,products!$A$1:$A$49,0), MATCH(orders!K$1,products!$A$1:$G$1,0))</f>
        <v>0.2</v>
      </c>
      <c r="L9" s="5">
        <f>INDEX(products!$A$1:$G$49,MATCH(orders!$D9,products!$A$1:$A$49,0), MATCH(orders!L$1,products!$A$1:$G$1,0))</f>
        <v>4.7549999999999999</v>
      </c>
      <c r="M9" s="5">
        <f t="shared" si="0"/>
        <v>4.7549999999999999</v>
      </c>
      <c r="N9" t="str" cm="1">
        <f t="array" ref="N9">_xlfn.IFS($I9="Rob","Robusta",$I9="Exc","Excelsa",$I9="Ara","Arabica",$I9="Lib","Liberica")</f>
        <v>Liberica</v>
      </c>
      <c r="O9" t="str" cm="1">
        <f t="array" ref="O9">_xlfn.IFS($J9="M","Medium",$J9="L","Light",$J9="D","Dark")</f>
        <v>Light</v>
      </c>
      <c r="P9" t="str">
        <f>_xlfn.XLOOKUP(Table1[[#This Row],[Customer ID]],customers!$A$1:$A$1001,customers!$I$1:$I$1001,0)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 MATCH(orders!I$1,products!$A$1:$G$1,0))</f>
        <v>Rob</v>
      </c>
      <c r="J10" t="str">
        <f>INDEX(products!$A$1:$G$49,MATCH(orders!$D10,products!$A$1:$A$49,0), MATCH(orders!J$1,products!$A$1:$G$1,0))</f>
        <v>M</v>
      </c>
      <c r="K10" s="4">
        <f>INDEX(products!$A$1:$G$49,MATCH(orders!$D10,products!$A$1:$A$49,0), MATCH(orders!K$1,products!$A$1:$G$1,0))</f>
        <v>0.5</v>
      </c>
      <c r="L10" s="5">
        <f>INDEX(products!$A$1:$G$49,MATCH(orders!$D10,products!$A$1:$A$49,0), MATCH(orders!L$1,products!$A$1:$G$1,0))</f>
        <v>5.97</v>
      </c>
      <c r="M10" s="5">
        <f t="shared" si="0"/>
        <v>17.91</v>
      </c>
      <c r="N10" t="str" cm="1">
        <f t="array" ref="N10">_xlfn.IFS($I10="Rob","Robusta",$I10="Exc","Excelsa",$I10="Ara","Arabica",$I10="Lib","Liberica")</f>
        <v>Robusta</v>
      </c>
      <c r="O10" t="str" cm="1">
        <f t="array" ref="O10">_xlfn.IFS($J10="M","Medium",$J10="L","Light",$J10="D","Dark")</f>
        <v>Medium</v>
      </c>
      <c r="P10" t="str">
        <f>_xlfn.XLOOKUP(Table1[[#This Row],[Customer ID]],customers!$A$1:$A$1001,customers!$I$1:$I$1001,0)</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 MATCH(orders!I$1,products!$A$1:$G$1,0))</f>
        <v>Rob</v>
      </c>
      <c r="J11" t="str">
        <f>INDEX(products!$A$1:$G$49,MATCH(orders!$D11,products!$A$1:$A$49,0), MATCH(orders!J$1,products!$A$1:$G$1,0))</f>
        <v>M</v>
      </c>
      <c r="K11" s="4">
        <f>INDEX(products!$A$1:$G$49,MATCH(orders!$D11,products!$A$1:$A$49,0), MATCH(orders!K$1,products!$A$1:$G$1,0))</f>
        <v>0.5</v>
      </c>
      <c r="L11" s="5">
        <f>INDEX(products!$A$1:$G$49,MATCH(orders!$D11,products!$A$1:$A$49,0), MATCH(orders!L$1,products!$A$1:$G$1,0))</f>
        <v>5.97</v>
      </c>
      <c r="M11" s="5">
        <f t="shared" si="0"/>
        <v>5.97</v>
      </c>
      <c r="N11" t="str" cm="1">
        <f t="array" ref="N11">_xlfn.IFS($I11="Rob","Robusta",$I11="Exc","Excelsa",$I11="Ara","Arabica",$I11="Lib","Liberica")</f>
        <v>Robusta</v>
      </c>
      <c r="O11" t="str" cm="1">
        <f t="array" ref="O11">_xlfn.IFS($J11="M","Medium",$J11="L","Light",$J11="D","Dark")</f>
        <v>Medium</v>
      </c>
      <c r="P11" t="str">
        <f>_xlfn.XLOOKUP(Table1[[#This Row],[Customer ID]],customers!$A$1:$A$1001,customers!$I$1:$I$1001,0)</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 MATCH(orders!I$1,products!$A$1:$G$1,0))</f>
        <v>Ara</v>
      </c>
      <c r="J12" t="str">
        <f>INDEX(products!$A$1:$G$49,MATCH(orders!$D12,products!$A$1:$A$49,0), MATCH(orders!J$1,products!$A$1:$G$1,0))</f>
        <v>D</v>
      </c>
      <c r="K12" s="4">
        <f>INDEX(products!$A$1:$G$49,MATCH(orders!$D12,products!$A$1:$A$49,0), MATCH(orders!K$1,products!$A$1:$G$1,0))</f>
        <v>1</v>
      </c>
      <c r="L12" s="5">
        <f>INDEX(products!$A$1:$G$49,MATCH(orders!$D12,products!$A$1:$A$49,0), MATCH(orders!L$1,products!$A$1:$G$1,0))</f>
        <v>9.9499999999999993</v>
      </c>
      <c r="M12" s="5">
        <f t="shared" si="0"/>
        <v>39.799999999999997</v>
      </c>
      <c r="N12" t="str" cm="1">
        <f t="array" ref="N12">_xlfn.IFS($I12="Rob","Robusta",$I12="Exc","Excelsa",$I12="Ara","Arabica",$I12="Lib","Liberica")</f>
        <v>Arabica</v>
      </c>
      <c r="O12" t="str" cm="1">
        <f t="array" ref="O12">_xlfn.IFS($J12="M","Medium",$J12="L","Light",$J12="D","Dark")</f>
        <v>Dark</v>
      </c>
      <c r="P12" t="str">
        <f>_xlfn.XLOOKUP(Table1[[#This Row],[Customer ID]],customers!$A$1:$A$1001,customers!$I$1:$I$1001,0)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 MATCH(orders!I$1,products!$A$1:$G$1,0))</f>
        <v>Exc</v>
      </c>
      <c r="J13" t="str">
        <f>INDEX(products!$A$1:$G$49,MATCH(orders!$D13,products!$A$1:$A$49,0), MATCH(orders!J$1,products!$A$1:$G$1,0))</f>
        <v>L</v>
      </c>
      <c r="K13" s="4">
        <f>INDEX(products!$A$1:$G$49,MATCH(orders!$D13,products!$A$1:$A$49,0), MATCH(orders!K$1,products!$A$1:$G$1,0))</f>
        <v>2.5</v>
      </c>
      <c r="L13" s="5">
        <f>INDEX(products!$A$1:$G$49,MATCH(orders!$D13,products!$A$1:$A$49,0), MATCH(orders!L$1,products!$A$1:$G$1,0))</f>
        <v>34.154999999999994</v>
      </c>
      <c r="M13" s="5">
        <f t="shared" si="0"/>
        <v>170.77499999999998</v>
      </c>
      <c r="N13" t="str" cm="1">
        <f t="array" ref="N13">_xlfn.IFS($I13="Rob","Robusta",$I13="Exc","Excelsa",$I13="Ara","Arabica",$I13="Lib","Liberica")</f>
        <v>Excelsa</v>
      </c>
      <c r="O13" t="str" cm="1">
        <f t="array" ref="O13">_xlfn.IFS($J13="M","Medium",$J13="L","Light",$J13="D","Dark")</f>
        <v>Light</v>
      </c>
      <c r="P13" t="str">
        <f>_xlfn.XLOOKUP(Table1[[#This Row],[Customer ID]],customers!$A$1:$A$1001,customers!$I$1:$I$1001,0)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 MATCH(orders!I$1,products!$A$1:$G$1,0))</f>
        <v>Rob</v>
      </c>
      <c r="J14" t="str">
        <f>INDEX(products!$A$1:$G$49,MATCH(orders!$D14,products!$A$1:$A$49,0), MATCH(orders!J$1,products!$A$1:$G$1,0))</f>
        <v>M</v>
      </c>
      <c r="K14" s="4">
        <f>INDEX(products!$A$1:$G$49,MATCH(orders!$D14,products!$A$1:$A$49,0), MATCH(orders!K$1,products!$A$1:$G$1,0))</f>
        <v>1</v>
      </c>
      <c r="L14" s="5">
        <f>INDEX(products!$A$1:$G$49,MATCH(orders!$D14,products!$A$1:$A$49,0), MATCH(orders!L$1,products!$A$1:$G$1,0))</f>
        <v>9.9499999999999993</v>
      </c>
      <c r="M14" s="5">
        <f t="shared" si="0"/>
        <v>49.75</v>
      </c>
      <c r="N14" t="str" cm="1">
        <f t="array" ref="N14">_xlfn.IFS($I14="Rob","Robusta",$I14="Exc","Excelsa",$I14="Ara","Arabica",$I14="Lib","Liberica")</f>
        <v>Robusta</v>
      </c>
      <c r="O14" t="str" cm="1">
        <f t="array" ref="O14">_xlfn.IFS($J14="M","Medium",$J14="L","Light",$J14="D","Dark")</f>
        <v>Medium</v>
      </c>
      <c r="P14" t="str">
        <f>_xlfn.XLOOKUP(Table1[[#This Row],[Customer ID]],customers!$A$1:$A$1001,customers!$I$1:$I$1001,0)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 MATCH(orders!I$1,products!$A$1:$G$1,0))</f>
        <v>Rob</v>
      </c>
      <c r="J15" t="str">
        <f>INDEX(products!$A$1:$G$49,MATCH(orders!$D15,products!$A$1:$A$49,0), MATCH(orders!J$1,products!$A$1:$G$1,0))</f>
        <v>D</v>
      </c>
      <c r="K15" s="4">
        <f>INDEX(products!$A$1:$G$49,MATCH(orders!$D15,products!$A$1:$A$49,0), MATCH(orders!K$1,products!$A$1:$G$1,0))</f>
        <v>2.5</v>
      </c>
      <c r="L15" s="5">
        <f>INDEX(products!$A$1:$G$49,MATCH(orders!$D15,products!$A$1:$A$49,0), MATCH(orders!L$1,products!$A$1:$G$1,0))</f>
        <v>20.584999999999997</v>
      </c>
      <c r="M15" s="5">
        <f t="shared" si="0"/>
        <v>41.169999999999995</v>
      </c>
      <c r="N15" t="str" cm="1">
        <f t="array" ref="N15">_xlfn.IFS($I15="Rob","Robusta",$I15="Exc","Excelsa",$I15="Ara","Arabica",$I15="Lib","Liberica")</f>
        <v>Robusta</v>
      </c>
      <c r="O15" t="str" cm="1">
        <f t="array" ref="O15">_xlfn.IFS($J15="M","Medium",$J15="L","Light",$J15="D","Dark")</f>
        <v>Dark</v>
      </c>
      <c r="P15" t="str">
        <f>_xlfn.XLOOKUP(Table1[[#This Row],[Customer ID]],customers!$A$1:$A$1001,customers!$I$1:$I$1001,0)</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 MATCH(orders!I$1,products!$A$1:$G$1,0))</f>
        <v>Lib</v>
      </c>
      <c r="J16" t="str">
        <f>INDEX(products!$A$1:$G$49,MATCH(orders!$D16,products!$A$1:$A$49,0), MATCH(orders!J$1,products!$A$1:$G$1,0))</f>
        <v>D</v>
      </c>
      <c r="K16" s="4">
        <f>INDEX(products!$A$1:$G$49,MATCH(orders!$D16,products!$A$1:$A$49,0), MATCH(orders!K$1,products!$A$1:$G$1,0))</f>
        <v>0.2</v>
      </c>
      <c r="L16" s="5">
        <f>INDEX(products!$A$1:$G$49,MATCH(orders!$D16,products!$A$1:$A$49,0), MATCH(orders!L$1,products!$A$1:$G$1,0))</f>
        <v>3.8849999999999998</v>
      </c>
      <c r="M16" s="5">
        <f t="shared" si="0"/>
        <v>11.654999999999999</v>
      </c>
      <c r="N16" t="str" cm="1">
        <f t="array" ref="N16">_xlfn.IFS($I16="Rob","Robusta",$I16="Exc","Excelsa",$I16="Ara","Arabica",$I16="Lib","Liberica")</f>
        <v>Liberica</v>
      </c>
      <c r="O16" t="str" cm="1">
        <f t="array" ref="O16">_xlfn.IFS($J16="M","Medium",$J16="L","Light",$J16="D","Dark")</f>
        <v>Dark</v>
      </c>
      <c r="P16" t="str">
        <f>_xlfn.XLOOKUP(Table1[[#This Row],[Customer ID]],customers!$A$1:$A$1001,customers!$I$1:$I$1001,0)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 MATCH(orders!I$1,products!$A$1:$G$1,0))</f>
        <v>Rob</v>
      </c>
      <c r="J17" t="str">
        <f>INDEX(products!$A$1:$G$49,MATCH(orders!$D17,products!$A$1:$A$49,0), MATCH(orders!J$1,products!$A$1:$G$1,0))</f>
        <v>M</v>
      </c>
      <c r="K17" s="4">
        <f>INDEX(products!$A$1:$G$49,MATCH(orders!$D17,products!$A$1:$A$49,0), MATCH(orders!K$1,products!$A$1:$G$1,0))</f>
        <v>2.5</v>
      </c>
      <c r="L17" s="5">
        <f>INDEX(products!$A$1:$G$49,MATCH(orders!$D17,products!$A$1:$A$49,0), MATCH(orders!L$1,products!$A$1:$G$1,0))</f>
        <v>22.884999999999998</v>
      </c>
      <c r="M17" s="5">
        <f t="shared" si="0"/>
        <v>114.42499999999998</v>
      </c>
      <c r="N17" t="str" cm="1">
        <f t="array" ref="N17">_xlfn.IFS($I17="Rob","Robusta",$I17="Exc","Excelsa",$I17="Ara","Arabica",$I17="Lib","Liberica")</f>
        <v>Robusta</v>
      </c>
      <c r="O17" t="str" cm="1">
        <f t="array" ref="O17">_xlfn.IFS($J17="M","Medium",$J17="L","Light",$J17="D","Dark")</f>
        <v>Medium</v>
      </c>
      <c r="P17" t="str">
        <f>_xlfn.XLOOKUP(Table1[[#This Row],[Customer ID]],customers!$A$1:$A$1001,customers!$I$1:$I$1001,0)</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 MATCH(orders!I$1,products!$A$1:$G$1,0))</f>
        <v>Ara</v>
      </c>
      <c r="J18" t="str">
        <f>INDEX(products!$A$1:$G$49,MATCH(orders!$D18,products!$A$1:$A$49,0), MATCH(orders!J$1,products!$A$1:$G$1,0))</f>
        <v>M</v>
      </c>
      <c r="K18" s="4">
        <f>INDEX(products!$A$1:$G$49,MATCH(orders!$D18,products!$A$1:$A$49,0), MATCH(orders!K$1,products!$A$1:$G$1,0))</f>
        <v>0.2</v>
      </c>
      <c r="L18" s="5">
        <f>INDEX(products!$A$1:$G$49,MATCH(orders!$D18,products!$A$1:$A$49,0), MATCH(orders!L$1,products!$A$1:$G$1,0))</f>
        <v>3.375</v>
      </c>
      <c r="M18" s="5">
        <f t="shared" si="0"/>
        <v>20.25</v>
      </c>
      <c r="N18" t="str" cm="1">
        <f t="array" ref="N18">_xlfn.IFS($I18="Rob","Robusta",$I18="Exc","Excelsa",$I18="Ara","Arabica",$I18="Lib","Liberica")</f>
        <v>Arabica</v>
      </c>
      <c r="O18" t="str" cm="1">
        <f t="array" ref="O18">_xlfn.IFS($J18="M","Medium",$J18="L","Light",$J18="D","Dark")</f>
        <v>Medium</v>
      </c>
      <c r="P18" t="str">
        <f>_xlfn.XLOOKUP(Table1[[#This Row],[Customer ID]],customers!$A$1:$A$1001,customers!$I$1:$I$1001,0)</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 MATCH(orders!I$1,products!$A$1:$G$1,0))</f>
        <v>Ara</v>
      </c>
      <c r="J19" t="str">
        <f>INDEX(products!$A$1:$G$49,MATCH(orders!$D19,products!$A$1:$A$49,0), MATCH(orders!J$1,products!$A$1:$G$1,0))</f>
        <v>L</v>
      </c>
      <c r="K19" s="4">
        <f>INDEX(products!$A$1:$G$49,MATCH(orders!$D19,products!$A$1:$A$49,0), MATCH(orders!K$1,products!$A$1:$G$1,0))</f>
        <v>1</v>
      </c>
      <c r="L19" s="5">
        <f>INDEX(products!$A$1:$G$49,MATCH(orders!$D19,products!$A$1:$A$49,0), MATCH(orders!L$1,products!$A$1:$G$1,0))</f>
        <v>12.95</v>
      </c>
      <c r="M19" s="5">
        <f t="shared" si="0"/>
        <v>77.699999999999989</v>
      </c>
      <c r="N19" t="str" cm="1">
        <f t="array" ref="N19">_xlfn.IFS($I19="Rob","Robusta",$I19="Exc","Excelsa",$I19="Ara","Arabica",$I19="Lib","Liberica")</f>
        <v>Arabica</v>
      </c>
      <c r="O19" t="str" cm="1">
        <f t="array" ref="O19">_xlfn.IFS($J19="M","Medium",$J19="L","Light",$J19="D","Dark")</f>
        <v>Light</v>
      </c>
      <c r="P19" t="str">
        <f>_xlfn.XLOOKUP(Table1[[#This Row],[Customer ID]],customers!$A$1:$A$1001,customers!$I$1:$I$1001,0)</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 MATCH(orders!I$1,products!$A$1:$G$1,0))</f>
        <v>Rob</v>
      </c>
      <c r="J20" t="str">
        <f>INDEX(products!$A$1:$G$49,MATCH(orders!$D20,products!$A$1:$A$49,0), MATCH(orders!J$1,products!$A$1:$G$1,0))</f>
        <v>D</v>
      </c>
      <c r="K20" s="4">
        <f>INDEX(products!$A$1:$G$49,MATCH(orders!$D20,products!$A$1:$A$49,0), MATCH(orders!K$1,products!$A$1:$G$1,0))</f>
        <v>2.5</v>
      </c>
      <c r="L20" s="5">
        <f>INDEX(products!$A$1:$G$49,MATCH(orders!$D20,products!$A$1:$A$49,0), MATCH(orders!L$1,products!$A$1:$G$1,0))</f>
        <v>20.584999999999997</v>
      </c>
      <c r="M20" s="5">
        <f t="shared" si="0"/>
        <v>82.339999999999989</v>
      </c>
      <c r="N20" t="str" cm="1">
        <f t="array" ref="N20">_xlfn.IFS($I20="Rob","Robusta",$I20="Exc","Excelsa",$I20="Ara","Arabica",$I20="Lib","Liberica")</f>
        <v>Robusta</v>
      </c>
      <c r="O20" t="str" cm="1">
        <f t="array" ref="O20">_xlfn.IFS($J20="M","Medium",$J20="L","Light",$J20="D","Dark")</f>
        <v>Dark</v>
      </c>
      <c r="P20" t="str">
        <f>_xlfn.XLOOKUP(Table1[[#This Row],[Customer ID]],customers!$A$1:$A$1001,customers!$I$1:$I$1001,0)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 MATCH(orders!I$1,products!$A$1:$G$1,0))</f>
        <v>Ara</v>
      </c>
      <c r="J21" t="str">
        <f>INDEX(products!$A$1:$G$49,MATCH(orders!$D21,products!$A$1:$A$49,0), MATCH(orders!J$1,products!$A$1:$G$1,0))</f>
        <v>M</v>
      </c>
      <c r="K21" s="4">
        <f>INDEX(products!$A$1:$G$49,MATCH(orders!$D21,products!$A$1:$A$49,0), MATCH(orders!K$1,products!$A$1:$G$1,0))</f>
        <v>0.2</v>
      </c>
      <c r="L21" s="5">
        <f>INDEX(products!$A$1:$G$49,MATCH(orders!$D21,products!$A$1:$A$49,0), MATCH(orders!L$1,products!$A$1:$G$1,0))</f>
        <v>3.375</v>
      </c>
      <c r="M21" s="5">
        <f t="shared" si="0"/>
        <v>16.875</v>
      </c>
      <c r="N21" t="str" cm="1">
        <f t="array" ref="N21">_xlfn.IFS($I21="Rob","Robusta",$I21="Exc","Excelsa",$I21="Ara","Arabica",$I21="Lib","Liberica")</f>
        <v>Arabica</v>
      </c>
      <c r="O21" t="str" cm="1">
        <f t="array" ref="O21">_xlfn.IFS($J21="M","Medium",$J21="L","Light",$J21="D","Dark")</f>
        <v>Medium</v>
      </c>
      <c r="P21" t="str">
        <f>_xlfn.XLOOKUP(Table1[[#This Row],[Customer ID]],customers!$A$1:$A$1001,customers!$I$1:$I$1001,0)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 MATCH(orders!I$1,products!$A$1:$G$1,0))</f>
        <v>Exc</v>
      </c>
      <c r="J22" t="str">
        <f>INDEX(products!$A$1:$G$49,MATCH(orders!$D22,products!$A$1:$A$49,0), MATCH(orders!J$1,products!$A$1:$G$1,0))</f>
        <v>D</v>
      </c>
      <c r="K22" s="4">
        <f>INDEX(products!$A$1:$G$49,MATCH(orders!$D22,products!$A$1:$A$49,0), MATCH(orders!K$1,products!$A$1:$G$1,0))</f>
        <v>0.2</v>
      </c>
      <c r="L22" s="5">
        <f>INDEX(products!$A$1:$G$49,MATCH(orders!$D22,products!$A$1:$A$49,0), MATCH(orders!L$1,products!$A$1:$G$1,0))</f>
        <v>3.645</v>
      </c>
      <c r="M22" s="5">
        <f t="shared" si="0"/>
        <v>14.58</v>
      </c>
      <c r="N22" t="str" cm="1">
        <f t="array" ref="N22">_xlfn.IFS($I22="Rob","Robusta",$I22="Exc","Excelsa",$I22="Ara","Arabica",$I22="Lib","Liberica")</f>
        <v>Excelsa</v>
      </c>
      <c r="O22" t="str" cm="1">
        <f t="array" ref="O22">_xlfn.IFS($J22="M","Medium",$J22="L","Light",$J22="D","Dark")</f>
        <v>Dark</v>
      </c>
      <c r="P22" t="str">
        <f>_xlfn.XLOOKUP(Table1[[#This Row],[Customer ID]],customers!$A$1:$A$1001,customers!$I$1:$I$1001,0)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 MATCH(orders!I$1,products!$A$1:$G$1,0))</f>
        <v>Ara</v>
      </c>
      <c r="J23" t="str">
        <f>INDEX(products!$A$1:$G$49,MATCH(orders!$D23,products!$A$1:$A$49,0), MATCH(orders!J$1,products!$A$1:$G$1,0))</f>
        <v>D</v>
      </c>
      <c r="K23" s="4">
        <f>INDEX(products!$A$1:$G$49,MATCH(orders!$D23,products!$A$1:$A$49,0), MATCH(orders!K$1,products!$A$1:$G$1,0))</f>
        <v>0.2</v>
      </c>
      <c r="L23" s="5">
        <f>INDEX(products!$A$1:$G$49,MATCH(orders!$D23,products!$A$1:$A$49,0), MATCH(orders!L$1,products!$A$1:$G$1,0))</f>
        <v>2.9849999999999999</v>
      </c>
      <c r="M23" s="5">
        <f t="shared" si="0"/>
        <v>17.91</v>
      </c>
      <c r="N23" t="str" cm="1">
        <f t="array" ref="N23">_xlfn.IFS($I23="Rob","Robusta",$I23="Exc","Excelsa",$I23="Ara","Arabica",$I23="Lib","Liberica")</f>
        <v>Arabica</v>
      </c>
      <c r="O23" t="str" cm="1">
        <f t="array" ref="O23">_xlfn.IFS($J23="M","Medium",$J23="L","Light",$J23="D","Dark")</f>
        <v>Dark</v>
      </c>
      <c r="P23" t="str">
        <f>_xlfn.XLOOKUP(Table1[[#This Row],[Customer ID]],customers!$A$1:$A$1001,customers!$I$1:$I$1001,0)</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 MATCH(orders!I$1,products!$A$1:$G$1,0))</f>
        <v>Rob</v>
      </c>
      <c r="J24" t="str">
        <f>INDEX(products!$A$1:$G$49,MATCH(orders!$D24,products!$A$1:$A$49,0), MATCH(orders!J$1,products!$A$1:$G$1,0))</f>
        <v>M</v>
      </c>
      <c r="K24" s="4">
        <f>INDEX(products!$A$1:$G$49,MATCH(orders!$D24,products!$A$1:$A$49,0), MATCH(orders!K$1,products!$A$1:$G$1,0))</f>
        <v>2.5</v>
      </c>
      <c r="L24" s="5">
        <f>INDEX(products!$A$1:$G$49,MATCH(orders!$D24,products!$A$1:$A$49,0), MATCH(orders!L$1,products!$A$1:$G$1,0))</f>
        <v>22.884999999999998</v>
      </c>
      <c r="M24" s="5">
        <f t="shared" si="0"/>
        <v>91.539999999999992</v>
      </c>
      <c r="N24" t="str" cm="1">
        <f t="array" ref="N24">_xlfn.IFS($I24="Rob","Robusta",$I24="Exc","Excelsa",$I24="Ara","Arabica",$I24="Lib","Liberica")</f>
        <v>Robusta</v>
      </c>
      <c r="O24" t="str" cm="1">
        <f t="array" ref="O24">_xlfn.IFS($J24="M","Medium",$J24="L","Light",$J24="D","Dark")</f>
        <v>Medium</v>
      </c>
      <c r="P24" t="str">
        <f>_xlfn.XLOOKUP(Table1[[#This Row],[Customer ID]],customers!$A$1:$A$1001,customers!$I$1:$I$1001,0)</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 MATCH(orders!I$1,products!$A$1:$G$1,0))</f>
        <v>Ara</v>
      </c>
      <c r="J25" t="str">
        <f>INDEX(products!$A$1:$G$49,MATCH(orders!$D25,products!$A$1:$A$49,0), MATCH(orders!J$1,products!$A$1:$G$1,0))</f>
        <v>D</v>
      </c>
      <c r="K25" s="4">
        <f>INDEX(products!$A$1:$G$49,MATCH(orders!$D25,products!$A$1:$A$49,0), MATCH(orders!K$1,products!$A$1:$G$1,0))</f>
        <v>0.2</v>
      </c>
      <c r="L25" s="5">
        <f>INDEX(products!$A$1:$G$49,MATCH(orders!$D25,products!$A$1:$A$49,0), MATCH(orders!L$1,products!$A$1:$G$1,0))</f>
        <v>2.9849999999999999</v>
      </c>
      <c r="M25" s="5">
        <f t="shared" si="0"/>
        <v>11.94</v>
      </c>
      <c r="N25" t="str" cm="1">
        <f t="array" ref="N25">_xlfn.IFS($I25="Rob","Robusta",$I25="Exc","Excelsa",$I25="Ara","Arabica",$I25="Lib","Liberica")</f>
        <v>Arabica</v>
      </c>
      <c r="O25" t="str" cm="1">
        <f t="array" ref="O25">_xlfn.IFS($J25="M","Medium",$J25="L","Light",$J25="D","Dark")</f>
        <v>Dark</v>
      </c>
      <c r="P25" t="str">
        <f>_xlfn.XLOOKUP(Table1[[#This Row],[Customer ID]],customers!$A$1:$A$1001,customers!$I$1:$I$1001,0)</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 MATCH(orders!I$1,products!$A$1:$G$1,0))</f>
        <v>Ara</v>
      </c>
      <c r="J26" t="str">
        <f>INDEX(products!$A$1:$G$49,MATCH(orders!$D26,products!$A$1:$A$49,0), MATCH(orders!J$1,products!$A$1:$G$1,0))</f>
        <v>M</v>
      </c>
      <c r="K26" s="4">
        <f>INDEX(products!$A$1:$G$49,MATCH(orders!$D26,products!$A$1:$A$49,0), MATCH(orders!K$1,products!$A$1:$G$1,0))</f>
        <v>1</v>
      </c>
      <c r="L26" s="5">
        <f>INDEX(products!$A$1:$G$49,MATCH(orders!$D26,products!$A$1:$A$49,0), MATCH(orders!L$1,products!$A$1:$G$1,0))</f>
        <v>11.25</v>
      </c>
      <c r="M26" s="5">
        <f t="shared" si="0"/>
        <v>11.25</v>
      </c>
      <c r="N26" t="str" cm="1">
        <f t="array" ref="N26">_xlfn.IFS($I26="Rob","Robusta",$I26="Exc","Excelsa",$I26="Ara","Arabica",$I26="Lib","Liberica")</f>
        <v>Arabica</v>
      </c>
      <c r="O26" t="str" cm="1">
        <f t="array" ref="O26">_xlfn.IFS($J26="M","Medium",$J26="L","Light",$J26="D","Dark")</f>
        <v>Medium</v>
      </c>
      <c r="P26" t="str">
        <f>_xlfn.XLOOKUP(Table1[[#This Row],[Customer ID]],customers!$A$1:$A$1001,customers!$I$1:$I$1001,0)</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 MATCH(orders!I$1,products!$A$1:$G$1,0))</f>
        <v>Exc</v>
      </c>
      <c r="J27" t="str">
        <f>INDEX(products!$A$1:$G$49,MATCH(orders!$D27,products!$A$1:$A$49,0), MATCH(orders!J$1,products!$A$1:$G$1,0))</f>
        <v>M</v>
      </c>
      <c r="K27" s="4">
        <f>INDEX(products!$A$1:$G$49,MATCH(orders!$D27,products!$A$1:$A$49,0), MATCH(orders!K$1,products!$A$1:$G$1,0))</f>
        <v>0.2</v>
      </c>
      <c r="L27" s="5">
        <f>INDEX(products!$A$1:$G$49,MATCH(orders!$D27,products!$A$1:$A$49,0), MATCH(orders!L$1,products!$A$1:$G$1,0))</f>
        <v>4.125</v>
      </c>
      <c r="M27" s="5">
        <f t="shared" si="0"/>
        <v>12.375</v>
      </c>
      <c r="N27" t="str" cm="1">
        <f t="array" ref="N27">_xlfn.IFS($I27="Rob","Robusta",$I27="Exc","Excelsa",$I27="Ara","Arabica",$I27="Lib","Liberica")</f>
        <v>Excelsa</v>
      </c>
      <c r="O27" t="str" cm="1">
        <f t="array" ref="O27">_xlfn.IFS($J27="M","Medium",$J27="L","Light",$J27="D","Dark")</f>
        <v>Medium</v>
      </c>
      <c r="P27" t="str">
        <f>_xlfn.XLOOKUP(Table1[[#This Row],[Customer ID]],customers!$A$1:$A$1001,customers!$I$1:$I$1001,0)</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 MATCH(orders!I$1,products!$A$1:$G$1,0))</f>
        <v>Ara</v>
      </c>
      <c r="J28" t="str">
        <f>INDEX(products!$A$1:$G$49,MATCH(orders!$D28,products!$A$1:$A$49,0), MATCH(orders!J$1,products!$A$1:$G$1,0))</f>
        <v>M</v>
      </c>
      <c r="K28" s="4">
        <f>INDEX(products!$A$1:$G$49,MATCH(orders!$D28,products!$A$1:$A$49,0), MATCH(orders!K$1,products!$A$1:$G$1,0))</f>
        <v>0.5</v>
      </c>
      <c r="L28" s="5">
        <f>INDEX(products!$A$1:$G$49,MATCH(orders!$D28,products!$A$1:$A$49,0), MATCH(orders!L$1,products!$A$1:$G$1,0))</f>
        <v>6.75</v>
      </c>
      <c r="M28" s="5">
        <f t="shared" si="0"/>
        <v>27</v>
      </c>
      <c r="N28" t="str" cm="1">
        <f t="array" ref="N28">_xlfn.IFS($I28="Rob","Robusta",$I28="Exc","Excelsa",$I28="Ara","Arabica",$I28="Lib","Liberica")</f>
        <v>Arabica</v>
      </c>
      <c r="O28" t="str" cm="1">
        <f t="array" ref="O28">_xlfn.IFS($J28="M","Medium",$J28="L","Light",$J28="D","Dark")</f>
        <v>Medium</v>
      </c>
      <c r="P28" t="str">
        <f>_xlfn.XLOOKUP(Table1[[#This Row],[Customer ID]],customers!$A$1:$A$1001,customers!$I$1:$I$1001,0)</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 MATCH(orders!I$1,products!$A$1:$G$1,0))</f>
        <v>Ara</v>
      </c>
      <c r="J29" t="str">
        <f>INDEX(products!$A$1:$G$49,MATCH(orders!$D29,products!$A$1:$A$49,0), MATCH(orders!J$1,products!$A$1:$G$1,0))</f>
        <v>M</v>
      </c>
      <c r="K29" s="4">
        <f>INDEX(products!$A$1:$G$49,MATCH(orders!$D29,products!$A$1:$A$49,0), MATCH(orders!K$1,products!$A$1:$G$1,0))</f>
        <v>0.2</v>
      </c>
      <c r="L29" s="5">
        <f>INDEX(products!$A$1:$G$49,MATCH(orders!$D29,products!$A$1:$A$49,0), MATCH(orders!L$1,products!$A$1:$G$1,0))</f>
        <v>3.375</v>
      </c>
      <c r="M29" s="5">
        <f t="shared" si="0"/>
        <v>16.875</v>
      </c>
      <c r="N29" t="str" cm="1">
        <f t="array" ref="N29">_xlfn.IFS($I29="Rob","Robusta",$I29="Exc","Excelsa",$I29="Ara","Arabica",$I29="Lib","Liberica")</f>
        <v>Arabica</v>
      </c>
      <c r="O29" t="str" cm="1">
        <f t="array" ref="O29">_xlfn.IFS($J29="M","Medium",$J29="L","Light",$J29="D","Dark")</f>
        <v>Medium</v>
      </c>
      <c r="P29" t="str">
        <f>_xlfn.XLOOKUP(Table1[[#This Row],[Customer ID]],customers!$A$1:$A$1001,customers!$I$1:$I$1001,0)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 MATCH(orders!I$1,products!$A$1:$G$1,0))</f>
        <v>Ara</v>
      </c>
      <c r="J30" t="str">
        <f>INDEX(products!$A$1:$G$49,MATCH(orders!$D30,products!$A$1:$A$49,0), MATCH(orders!J$1,products!$A$1:$G$1,0))</f>
        <v>D</v>
      </c>
      <c r="K30" s="4">
        <f>INDEX(products!$A$1:$G$49,MATCH(orders!$D30,products!$A$1:$A$49,0), MATCH(orders!K$1,products!$A$1:$G$1,0))</f>
        <v>0.5</v>
      </c>
      <c r="L30" s="5">
        <f>INDEX(products!$A$1:$G$49,MATCH(orders!$D30,products!$A$1:$A$49,0), MATCH(orders!L$1,products!$A$1:$G$1,0))</f>
        <v>5.97</v>
      </c>
      <c r="M30" s="5">
        <f t="shared" si="0"/>
        <v>17.91</v>
      </c>
      <c r="N30" t="str" cm="1">
        <f t="array" ref="N30">_xlfn.IFS($I30="Rob","Robusta",$I30="Exc","Excelsa",$I30="Ara","Arabica",$I30="Lib","Liberica")</f>
        <v>Arabica</v>
      </c>
      <c r="O30" t="str" cm="1">
        <f t="array" ref="O30">_xlfn.IFS($J30="M","Medium",$J30="L","Light",$J30="D","Dark")</f>
        <v>Dark</v>
      </c>
      <c r="P30" t="str">
        <f>_xlfn.XLOOKUP(Table1[[#This Row],[Customer ID]],customers!$A$1:$A$1001,customers!$I$1:$I$1001,0)</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 MATCH(orders!I$1,products!$A$1:$G$1,0))</f>
        <v>Ara</v>
      </c>
      <c r="J31" t="str">
        <f>INDEX(products!$A$1:$G$49,MATCH(orders!$D31,products!$A$1:$A$49,0), MATCH(orders!J$1,products!$A$1:$G$1,0))</f>
        <v>D</v>
      </c>
      <c r="K31" s="4">
        <f>INDEX(products!$A$1:$G$49,MATCH(orders!$D31,products!$A$1:$A$49,0), MATCH(orders!K$1,products!$A$1:$G$1,0))</f>
        <v>1</v>
      </c>
      <c r="L31" s="5">
        <f>INDEX(products!$A$1:$G$49,MATCH(orders!$D31,products!$A$1:$A$49,0), MATCH(orders!L$1,products!$A$1:$G$1,0))</f>
        <v>9.9499999999999993</v>
      </c>
      <c r="M31" s="5">
        <f t="shared" si="0"/>
        <v>39.799999999999997</v>
      </c>
      <c r="N31" t="str" cm="1">
        <f t="array" ref="N31">_xlfn.IFS($I31="Rob","Robusta",$I31="Exc","Excelsa",$I31="Ara","Arabica",$I31="Lib","Liberica")</f>
        <v>Arabica</v>
      </c>
      <c r="O31" t="str" cm="1">
        <f t="array" ref="O31">_xlfn.IFS($J31="M","Medium",$J31="L","Light",$J31="D","Dark")</f>
        <v>Dark</v>
      </c>
      <c r="P31" t="str">
        <f>_xlfn.XLOOKUP(Table1[[#This Row],[Customer ID]],customers!$A$1:$A$1001,customers!$I$1:$I$1001,0)</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 MATCH(orders!I$1,products!$A$1:$G$1,0))</f>
        <v>Lib</v>
      </c>
      <c r="J32" t="str">
        <f>INDEX(products!$A$1:$G$49,MATCH(orders!$D32,products!$A$1:$A$49,0), MATCH(orders!J$1,products!$A$1:$G$1,0))</f>
        <v>M</v>
      </c>
      <c r="K32" s="4">
        <f>INDEX(products!$A$1:$G$49,MATCH(orders!$D32,products!$A$1:$A$49,0), MATCH(orders!K$1,products!$A$1:$G$1,0))</f>
        <v>0.2</v>
      </c>
      <c r="L32" s="5">
        <f>INDEX(products!$A$1:$G$49,MATCH(orders!$D32,products!$A$1:$A$49,0), MATCH(orders!L$1,products!$A$1:$G$1,0))</f>
        <v>4.3650000000000002</v>
      </c>
      <c r="M32" s="5">
        <f t="shared" si="0"/>
        <v>21.825000000000003</v>
      </c>
      <c r="N32" t="str" cm="1">
        <f t="array" ref="N32">_xlfn.IFS($I32="Rob","Robusta",$I32="Exc","Excelsa",$I32="Ara","Arabica",$I32="Lib","Liberica")</f>
        <v>Liberica</v>
      </c>
      <c r="O32" t="str" cm="1">
        <f t="array" ref="O32">_xlfn.IFS($J32="M","Medium",$J32="L","Light",$J32="D","Dark")</f>
        <v>Medium</v>
      </c>
      <c r="P32" t="str">
        <f>_xlfn.XLOOKUP(Table1[[#This Row],[Customer ID]],customers!$A$1:$A$1001,customers!$I$1:$I$1001,0)</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 MATCH(orders!I$1,products!$A$1:$G$1,0))</f>
        <v>Ara</v>
      </c>
      <c r="J33" t="str">
        <f>INDEX(products!$A$1:$G$49,MATCH(orders!$D33,products!$A$1:$A$49,0), MATCH(orders!J$1,products!$A$1:$G$1,0))</f>
        <v>D</v>
      </c>
      <c r="K33" s="4">
        <f>INDEX(products!$A$1:$G$49,MATCH(orders!$D33,products!$A$1:$A$49,0), MATCH(orders!K$1,products!$A$1:$G$1,0))</f>
        <v>0.5</v>
      </c>
      <c r="L33" s="5">
        <f>INDEX(products!$A$1:$G$49,MATCH(orders!$D33,products!$A$1:$A$49,0), MATCH(orders!L$1,products!$A$1:$G$1,0))</f>
        <v>5.97</v>
      </c>
      <c r="M33" s="5">
        <f t="shared" si="0"/>
        <v>35.82</v>
      </c>
      <c r="N33" t="str" cm="1">
        <f t="array" ref="N33">_xlfn.IFS($I33="Rob","Robusta",$I33="Exc","Excelsa",$I33="Ara","Arabica",$I33="Lib","Liberica")</f>
        <v>Arabica</v>
      </c>
      <c r="O33" t="str" cm="1">
        <f t="array" ref="O33">_xlfn.IFS($J33="M","Medium",$J33="L","Light",$J33="D","Dark")</f>
        <v>Dark</v>
      </c>
      <c r="P33" t="str">
        <f>_xlfn.XLOOKUP(Table1[[#This Row],[Customer ID]],customers!$A$1:$A$1001,customers!$I$1:$I$1001,0)</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 MATCH(orders!I$1,products!$A$1:$G$1,0))</f>
        <v>Lib</v>
      </c>
      <c r="J34" t="str">
        <f>INDEX(products!$A$1:$G$49,MATCH(orders!$D34,products!$A$1:$A$49,0), MATCH(orders!J$1,products!$A$1:$G$1,0))</f>
        <v>M</v>
      </c>
      <c r="K34" s="4">
        <f>INDEX(products!$A$1:$G$49,MATCH(orders!$D34,products!$A$1:$A$49,0), MATCH(orders!K$1,products!$A$1:$G$1,0))</f>
        <v>0.5</v>
      </c>
      <c r="L34" s="5">
        <f>INDEX(products!$A$1:$G$49,MATCH(orders!$D34,products!$A$1:$A$49,0), MATCH(orders!L$1,products!$A$1:$G$1,0))</f>
        <v>8.73</v>
      </c>
      <c r="M34" s="5">
        <f t="shared" si="0"/>
        <v>52.38</v>
      </c>
      <c r="N34" t="str" cm="1">
        <f t="array" ref="N34">_xlfn.IFS($I34="Rob","Robusta",$I34="Exc","Excelsa",$I34="Ara","Arabica",$I34="Lib","Liberica")</f>
        <v>Liberica</v>
      </c>
      <c r="O34" t="str" cm="1">
        <f t="array" ref="O34">_xlfn.IFS($J34="M","Medium",$J34="L","Light",$J34="D","Dark")</f>
        <v>Medium</v>
      </c>
      <c r="P34" t="str">
        <f>_xlfn.XLOOKUP(Table1[[#This Row],[Customer ID]],customers!$A$1:$A$1001,customers!$I$1:$I$1001,0)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 MATCH(orders!I$1,products!$A$1:$G$1,0))</f>
        <v>Lib</v>
      </c>
      <c r="J35" t="str">
        <f>INDEX(products!$A$1:$G$49,MATCH(orders!$D35,products!$A$1:$A$49,0), MATCH(orders!J$1,products!$A$1:$G$1,0))</f>
        <v>L</v>
      </c>
      <c r="K35" s="4">
        <f>INDEX(products!$A$1:$G$49,MATCH(orders!$D35,products!$A$1:$A$49,0), MATCH(orders!K$1,products!$A$1:$G$1,0))</f>
        <v>0.2</v>
      </c>
      <c r="L35" s="5">
        <f>INDEX(products!$A$1:$G$49,MATCH(orders!$D35,products!$A$1:$A$49,0), MATCH(orders!L$1,products!$A$1:$G$1,0))</f>
        <v>4.7549999999999999</v>
      </c>
      <c r="M35" s="5">
        <f t="shared" si="0"/>
        <v>23.774999999999999</v>
      </c>
      <c r="N35" t="str" cm="1">
        <f t="array" ref="N35">_xlfn.IFS($I35="Rob","Robusta",$I35="Exc","Excelsa",$I35="Ara","Arabica",$I35="Lib","Liberica")</f>
        <v>Liberica</v>
      </c>
      <c r="O35" t="str" cm="1">
        <f t="array" ref="O35">_xlfn.IFS($J35="M","Medium",$J35="L","Light",$J35="D","Dark")</f>
        <v>Light</v>
      </c>
      <c r="P35" t="str">
        <f>_xlfn.XLOOKUP(Table1[[#This Row],[Customer ID]],customers!$A$1:$A$1001,customers!$I$1:$I$1001,0)</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 MATCH(orders!I$1,products!$A$1:$G$1,0))</f>
        <v>Lib</v>
      </c>
      <c r="J36" t="str">
        <f>INDEX(products!$A$1:$G$49,MATCH(orders!$D36,products!$A$1:$A$49,0), MATCH(orders!J$1,products!$A$1:$G$1,0))</f>
        <v>L</v>
      </c>
      <c r="K36" s="4">
        <f>INDEX(products!$A$1:$G$49,MATCH(orders!$D36,products!$A$1:$A$49,0), MATCH(orders!K$1,products!$A$1:$G$1,0))</f>
        <v>0.5</v>
      </c>
      <c r="L36" s="5">
        <f>INDEX(products!$A$1:$G$49,MATCH(orders!$D36,products!$A$1:$A$49,0), MATCH(orders!L$1,products!$A$1:$G$1,0))</f>
        <v>9.51</v>
      </c>
      <c r="M36" s="5">
        <f t="shared" si="0"/>
        <v>57.06</v>
      </c>
      <c r="N36" t="str" cm="1">
        <f t="array" ref="N36">_xlfn.IFS($I36="Rob","Robusta",$I36="Exc","Excelsa",$I36="Ara","Arabica",$I36="Lib","Liberica")</f>
        <v>Liberica</v>
      </c>
      <c r="O36" t="str" cm="1">
        <f t="array" ref="O36">_xlfn.IFS($J36="M","Medium",$J36="L","Light",$J36="D","Dark")</f>
        <v>Light</v>
      </c>
      <c r="P36" t="str">
        <f>_xlfn.XLOOKUP(Table1[[#This Row],[Customer ID]],customers!$A$1:$A$1001,customers!$I$1:$I$1001,0)</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 MATCH(orders!I$1,products!$A$1:$G$1,0))</f>
        <v>Ara</v>
      </c>
      <c r="J37" t="str">
        <f>INDEX(products!$A$1:$G$49,MATCH(orders!$D37,products!$A$1:$A$49,0), MATCH(orders!J$1,products!$A$1:$G$1,0))</f>
        <v>D</v>
      </c>
      <c r="K37" s="4">
        <f>INDEX(products!$A$1:$G$49,MATCH(orders!$D37,products!$A$1:$A$49,0), MATCH(orders!K$1,products!$A$1:$G$1,0))</f>
        <v>0.5</v>
      </c>
      <c r="L37" s="5">
        <f>INDEX(products!$A$1:$G$49,MATCH(orders!$D37,products!$A$1:$A$49,0), MATCH(orders!L$1,products!$A$1:$G$1,0))</f>
        <v>5.97</v>
      </c>
      <c r="M37" s="5">
        <f t="shared" si="0"/>
        <v>35.82</v>
      </c>
      <c r="N37" t="str" cm="1">
        <f t="array" ref="N37">_xlfn.IFS($I37="Rob","Robusta",$I37="Exc","Excelsa",$I37="Ara","Arabica",$I37="Lib","Liberica")</f>
        <v>Arabica</v>
      </c>
      <c r="O37" t="str" cm="1">
        <f t="array" ref="O37">_xlfn.IFS($J37="M","Medium",$J37="L","Light",$J37="D","Dark")</f>
        <v>Dark</v>
      </c>
      <c r="P37" t="str">
        <f>_xlfn.XLOOKUP(Table1[[#This Row],[Customer ID]],customers!$A$1:$A$1001,customers!$I$1:$I$1001,0)</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 MATCH(orders!I$1,products!$A$1:$G$1,0))</f>
        <v>Lib</v>
      </c>
      <c r="J38" t="str">
        <f>INDEX(products!$A$1:$G$49,MATCH(orders!$D38,products!$A$1:$A$49,0), MATCH(orders!J$1,products!$A$1:$G$1,0))</f>
        <v>M</v>
      </c>
      <c r="K38" s="4">
        <f>INDEX(products!$A$1:$G$49,MATCH(orders!$D38,products!$A$1:$A$49,0), MATCH(orders!K$1,products!$A$1:$G$1,0))</f>
        <v>0.2</v>
      </c>
      <c r="L38" s="5">
        <f>INDEX(products!$A$1:$G$49,MATCH(orders!$D38,products!$A$1:$A$49,0), MATCH(orders!L$1,products!$A$1:$G$1,0))</f>
        <v>4.3650000000000002</v>
      </c>
      <c r="M38" s="5">
        <f t="shared" si="0"/>
        <v>8.73</v>
      </c>
      <c r="N38" t="str" cm="1">
        <f t="array" ref="N38">_xlfn.IFS($I38="Rob","Robusta",$I38="Exc","Excelsa",$I38="Ara","Arabica",$I38="Lib","Liberica")</f>
        <v>Liberica</v>
      </c>
      <c r="O38" t="str" cm="1">
        <f t="array" ref="O38">_xlfn.IFS($J38="M","Medium",$J38="L","Light",$J38="D","Dark")</f>
        <v>Medium</v>
      </c>
      <c r="P38" t="str">
        <f>_xlfn.XLOOKUP(Table1[[#This Row],[Customer ID]],customers!$A$1:$A$1001,customers!$I$1:$I$1001,0)</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 MATCH(orders!I$1,products!$A$1:$G$1,0))</f>
        <v>Lib</v>
      </c>
      <c r="J39" t="str">
        <f>INDEX(products!$A$1:$G$49,MATCH(orders!$D39,products!$A$1:$A$49,0), MATCH(orders!J$1,products!$A$1:$G$1,0))</f>
        <v>L</v>
      </c>
      <c r="K39" s="4">
        <f>INDEX(products!$A$1:$G$49,MATCH(orders!$D39,products!$A$1:$A$49,0), MATCH(orders!K$1,products!$A$1:$G$1,0))</f>
        <v>0.5</v>
      </c>
      <c r="L39" s="5">
        <f>INDEX(products!$A$1:$G$49,MATCH(orders!$D39,products!$A$1:$A$49,0), MATCH(orders!L$1,products!$A$1:$G$1,0))</f>
        <v>9.51</v>
      </c>
      <c r="M39" s="5">
        <f t="shared" si="0"/>
        <v>28.53</v>
      </c>
      <c r="N39" t="str" cm="1">
        <f t="array" ref="N39">_xlfn.IFS($I39="Rob","Robusta",$I39="Exc","Excelsa",$I39="Ara","Arabica",$I39="Lib","Liberica")</f>
        <v>Liberica</v>
      </c>
      <c r="O39" t="str" cm="1">
        <f t="array" ref="O39">_xlfn.IFS($J39="M","Medium",$J39="L","Light",$J39="D","Dark")</f>
        <v>Light</v>
      </c>
      <c r="P39" t="str">
        <f>_xlfn.XLOOKUP(Table1[[#This Row],[Customer ID]],customers!$A$1:$A$1001,customers!$I$1:$I$1001,0)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 MATCH(orders!I$1,products!$A$1:$G$1,0))</f>
        <v>Rob</v>
      </c>
      <c r="J40" t="str">
        <f>INDEX(products!$A$1:$G$49,MATCH(orders!$D40,products!$A$1:$A$49,0), MATCH(orders!J$1,products!$A$1:$G$1,0))</f>
        <v>M</v>
      </c>
      <c r="K40" s="4">
        <f>INDEX(products!$A$1:$G$49,MATCH(orders!$D40,products!$A$1:$A$49,0), MATCH(orders!K$1,products!$A$1:$G$1,0))</f>
        <v>2.5</v>
      </c>
      <c r="L40" s="5">
        <f>INDEX(products!$A$1:$G$49,MATCH(orders!$D40,products!$A$1:$A$49,0), MATCH(orders!L$1,products!$A$1:$G$1,0))</f>
        <v>22.884999999999998</v>
      </c>
      <c r="M40" s="5">
        <f t="shared" si="0"/>
        <v>114.42499999999998</v>
      </c>
      <c r="N40" t="str" cm="1">
        <f t="array" ref="N40">_xlfn.IFS($I40="Rob","Robusta",$I40="Exc","Excelsa",$I40="Ara","Arabica",$I40="Lib","Liberica")</f>
        <v>Robusta</v>
      </c>
      <c r="O40" t="str" cm="1">
        <f t="array" ref="O40">_xlfn.IFS($J40="M","Medium",$J40="L","Light",$J40="D","Dark")</f>
        <v>Medium</v>
      </c>
      <c r="P40" t="str">
        <f>_xlfn.XLOOKUP(Table1[[#This Row],[Customer ID]],customers!$A$1:$A$1001,customers!$I$1:$I$1001,0)</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 MATCH(orders!I$1,products!$A$1:$G$1,0))</f>
        <v>Rob</v>
      </c>
      <c r="J41" t="str">
        <f>INDEX(products!$A$1:$G$49,MATCH(orders!$D41,products!$A$1:$A$49,0), MATCH(orders!J$1,products!$A$1:$G$1,0))</f>
        <v>M</v>
      </c>
      <c r="K41" s="4">
        <f>INDEX(products!$A$1:$G$49,MATCH(orders!$D41,products!$A$1:$A$49,0), MATCH(orders!K$1,products!$A$1:$G$1,0))</f>
        <v>1</v>
      </c>
      <c r="L41" s="5">
        <f>INDEX(products!$A$1:$G$49,MATCH(orders!$D41,products!$A$1:$A$49,0), MATCH(orders!L$1,products!$A$1:$G$1,0))</f>
        <v>9.9499999999999993</v>
      </c>
      <c r="M41" s="5">
        <f t="shared" si="0"/>
        <v>59.699999999999996</v>
      </c>
      <c r="N41" t="str" cm="1">
        <f t="array" ref="N41">_xlfn.IFS($I41="Rob","Robusta",$I41="Exc","Excelsa",$I41="Ara","Arabica",$I41="Lib","Liberica")</f>
        <v>Robusta</v>
      </c>
      <c r="O41" t="str" cm="1">
        <f t="array" ref="O41">_xlfn.IFS($J41="M","Medium",$J41="L","Light",$J41="D","Dark")</f>
        <v>Medium</v>
      </c>
      <c r="P41" t="str">
        <f>_xlfn.XLOOKUP(Table1[[#This Row],[Customer ID]],customers!$A$1:$A$1001,customers!$I$1:$I$1001,0)</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 MATCH(orders!I$1,products!$A$1:$G$1,0))</f>
        <v>Lib</v>
      </c>
      <c r="J42" t="str">
        <f>INDEX(products!$A$1:$G$49,MATCH(orders!$D42,products!$A$1:$A$49,0), MATCH(orders!J$1,products!$A$1:$G$1,0))</f>
        <v>M</v>
      </c>
      <c r="K42" s="4">
        <f>INDEX(products!$A$1:$G$49,MATCH(orders!$D42,products!$A$1:$A$49,0), MATCH(orders!K$1,products!$A$1:$G$1,0))</f>
        <v>1</v>
      </c>
      <c r="L42" s="5">
        <f>INDEX(products!$A$1:$G$49,MATCH(orders!$D42,products!$A$1:$A$49,0), MATCH(orders!L$1,products!$A$1:$G$1,0))</f>
        <v>14.55</v>
      </c>
      <c r="M42" s="5">
        <f t="shared" si="0"/>
        <v>43.650000000000006</v>
      </c>
      <c r="N42" t="str" cm="1">
        <f t="array" ref="N42">_xlfn.IFS($I42="Rob","Robusta",$I42="Exc","Excelsa",$I42="Ara","Arabica",$I42="Lib","Liberica")</f>
        <v>Liberica</v>
      </c>
      <c r="O42" t="str" cm="1">
        <f t="array" ref="O42">_xlfn.IFS($J42="M","Medium",$J42="L","Light",$J42="D","Dark")</f>
        <v>Medium</v>
      </c>
      <c r="P42" t="str">
        <f>_xlfn.XLOOKUP(Table1[[#This Row],[Customer ID]],customers!$A$1:$A$1001,customers!$I$1:$I$1001,0)</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 MATCH(orders!I$1,products!$A$1:$G$1,0))</f>
        <v>Exc</v>
      </c>
      <c r="J43" t="str">
        <f>INDEX(products!$A$1:$G$49,MATCH(orders!$D43,products!$A$1:$A$49,0), MATCH(orders!J$1,products!$A$1:$G$1,0))</f>
        <v>D</v>
      </c>
      <c r="K43" s="4">
        <f>INDEX(products!$A$1:$G$49,MATCH(orders!$D43,products!$A$1:$A$49,0), MATCH(orders!K$1,products!$A$1:$G$1,0))</f>
        <v>0.2</v>
      </c>
      <c r="L43" s="5">
        <f>INDEX(products!$A$1:$G$49,MATCH(orders!$D43,products!$A$1:$A$49,0), MATCH(orders!L$1,products!$A$1:$G$1,0))</f>
        <v>3.645</v>
      </c>
      <c r="M43" s="5">
        <f t="shared" si="0"/>
        <v>7.29</v>
      </c>
      <c r="N43" t="str" cm="1">
        <f t="array" ref="N43">_xlfn.IFS($I43="Rob","Robusta",$I43="Exc","Excelsa",$I43="Ara","Arabica",$I43="Lib","Liberica")</f>
        <v>Excelsa</v>
      </c>
      <c r="O43" t="str" cm="1">
        <f t="array" ref="O43">_xlfn.IFS($J43="M","Medium",$J43="L","Light",$J43="D","Dark")</f>
        <v>Dark</v>
      </c>
      <c r="P43" t="str">
        <f>_xlfn.XLOOKUP(Table1[[#This Row],[Customer ID]],customers!$A$1:$A$1001,customers!$I$1:$I$1001,0)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 MATCH(orders!I$1,products!$A$1:$G$1,0))</f>
        <v>Rob</v>
      </c>
      <c r="J44" t="str">
        <f>INDEX(products!$A$1:$G$49,MATCH(orders!$D44,products!$A$1:$A$49,0), MATCH(orders!J$1,products!$A$1:$G$1,0))</f>
        <v>D</v>
      </c>
      <c r="K44" s="4">
        <f>INDEX(products!$A$1:$G$49,MATCH(orders!$D44,products!$A$1:$A$49,0), MATCH(orders!K$1,products!$A$1:$G$1,0))</f>
        <v>0.2</v>
      </c>
      <c r="L44" s="5">
        <f>INDEX(products!$A$1:$G$49,MATCH(orders!$D44,products!$A$1:$A$49,0), MATCH(orders!L$1,products!$A$1:$G$1,0))</f>
        <v>2.6849999999999996</v>
      </c>
      <c r="M44" s="5">
        <f t="shared" si="0"/>
        <v>8.0549999999999997</v>
      </c>
      <c r="N44" t="str" cm="1">
        <f t="array" ref="N44">_xlfn.IFS($I44="Rob","Robusta",$I44="Exc","Excelsa",$I44="Ara","Arabica",$I44="Lib","Liberica")</f>
        <v>Robusta</v>
      </c>
      <c r="O44" t="str" cm="1">
        <f t="array" ref="O44">_xlfn.IFS($J44="M","Medium",$J44="L","Light",$J44="D","Dark")</f>
        <v>Dark</v>
      </c>
      <c r="P44" t="str">
        <f>_xlfn.XLOOKUP(Table1[[#This Row],[Customer ID]],customers!$A$1:$A$1001,customers!$I$1:$I$1001,0)</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 MATCH(orders!I$1,products!$A$1:$G$1,0))</f>
        <v>Lib</v>
      </c>
      <c r="J45" t="str">
        <f>INDEX(products!$A$1:$G$49,MATCH(orders!$D45,products!$A$1:$A$49,0), MATCH(orders!J$1,products!$A$1:$G$1,0))</f>
        <v>L</v>
      </c>
      <c r="K45" s="4">
        <f>INDEX(products!$A$1:$G$49,MATCH(orders!$D45,products!$A$1:$A$49,0), MATCH(orders!K$1,products!$A$1:$G$1,0))</f>
        <v>2.5</v>
      </c>
      <c r="L45" s="5">
        <f>INDEX(products!$A$1:$G$49,MATCH(orders!$D45,products!$A$1:$A$49,0), MATCH(orders!L$1,products!$A$1:$G$1,0))</f>
        <v>36.454999999999998</v>
      </c>
      <c r="M45" s="5">
        <f t="shared" si="0"/>
        <v>72.91</v>
      </c>
      <c r="N45" t="str" cm="1">
        <f t="array" ref="N45">_xlfn.IFS($I45="Rob","Robusta",$I45="Exc","Excelsa",$I45="Ara","Arabica",$I45="Lib","Liberica")</f>
        <v>Liberica</v>
      </c>
      <c r="O45" t="str" cm="1">
        <f t="array" ref="O45">_xlfn.IFS($J45="M","Medium",$J45="L","Light",$J45="D","Dark")</f>
        <v>Light</v>
      </c>
      <c r="P45" t="str">
        <f>_xlfn.XLOOKUP(Table1[[#This Row],[Customer ID]],customers!$A$1:$A$1001,customers!$I$1:$I$1001,0)</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 MATCH(orders!I$1,products!$A$1:$G$1,0))</f>
        <v>Exc</v>
      </c>
      <c r="J46" t="str">
        <f>INDEX(products!$A$1:$G$49,MATCH(orders!$D46,products!$A$1:$A$49,0), MATCH(orders!J$1,products!$A$1:$G$1,0))</f>
        <v>M</v>
      </c>
      <c r="K46" s="4">
        <f>INDEX(products!$A$1:$G$49,MATCH(orders!$D46,products!$A$1:$A$49,0), MATCH(orders!K$1,products!$A$1:$G$1,0))</f>
        <v>0.5</v>
      </c>
      <c r="L46" s="5">
        <f>INDEX(products!$A$1:$G$49,MATCH(orders!$D46,products!$A$1:$A$49,0), MATCH(orders!L$1,products!$A$1:$G$1,0))</f>
        <v>8.25</v>
      </c>
      <c r="M46" s="5">
        <f t="shared" si="0"/>
        <v>16.5</v>
      </c>
      <c r="N46" t="str" cm="1">
        <f t="array" ref="N46">_xlfn.IFS($I46="Rob","Robusta",$I46="Exc","Excelsa",$I46="Ara","Arabica",$I46="Lib","Liberica")</f>
        <v>Excelsa</v>
      </c>
      <c r="O46" t="str" cm="1">
        <f t="array" ref="O46">_xlfn.IFS($J46="M","Medium",$J46="L","Light",$J46="D","Dark")</f>
        <v>Medium</v>
      </c>
      <c r="P46" t="str">
        <f>_xlfn.XLOOKUP(Table1[[#This Row],[Customer ID]],customers!$A$1:$A$1001,customers!$I$1:$I$1001,0)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 MATCH(orders!I$1,products!$A$1:$G$1,0))</f>
        <v>Lib</v>
      </c>
      <c r="J47" t="str">
        <f>INDEX(products!$A$1:$G$49,MATCH(orders!$D47,products!$A$1:$A$49,0), MATCH(orders!J$1,products!$A$1:$G$1,0))</f>
        <v>D</v>
      </c>
      <c r="K47" s="4">
        <f>INDEX(products!$A$1:$G$49,MATCH(orders!$D47,products!$A$1:$A$49,0), MATCH(orders!K$1,products!$A$1:$G$1,0))</f>
        <v>2.5</v>
      </c>
      <c r="L47" s="5">
        <f>INDEX(products!$A$1:$G$49,MATCH(orders!$D47,products!$A$1:$A$49,0), MATCH(orders!L$1,products!$A$1:$G$1,0))</f>
        <v>29.784999999999997</v>
      </c>
      <c r="M47" s="5">
        <f t="shared" si="0"/>
        <v>178.70999999999998</v>
      </c>
      <c r="N47" t="str" cm="1">
        <f t="array" ref="N47">_xlfn.IFS($I47="Rob","Robusta",$I47="Exc","Excelsa",$I47="Ara","Arabica",$I47="Lib","Liberica")</f>
        <v>Liberica</v>
      </c>
      <c r="O47" t="str" cm="1">
        <f t="array" ref="O47">_xlfn.IFS($J47="M","Medium",$J47="L","Light",$J47="D","Dark")</f>
        <v>Dark</v>
      </c>
      <c r="P47" t="str">
        <f>_xlfn.XLOOKUP(Table1[[#This Row],[Customer ID]],customers!$A$1:$A$1001,customers!$I$1:$I$1001,0)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 MATCH(orders!I$1,products!$A$1:$G$1,0))</f>
        <v>Exc</v>
      </c>
      <c r="J48" t="str">
        <f>INDEX(products!$A$1:$G$49,MATCH(orders!$D48,products!$A$1:$A$49,0), MATCH(orders!J$1,products!$A$1:$G$1,0))</f>
        <v>M</v>
      </c>
      <c r="K48" s="4">
        <f>INDEX(products!$A$1:$G$49,MATCH(orders!$D48,products!$A$1:$A$49,0), MATCH(orders!K$1,products!$A$1:$G$1,0))</f>
        <v>2.5</v>
      </c>
      <c r="L48" s="5">
        <f>INDEX(products!$A$1:$G$49,MATCH(orders!$D48,products!$A$1:$A$49,0), MATCH(orders!L$1,products!$A$1:$G$1,0))</f>
        <v>31.624999999999996</v>
      </c>
      <c r="M48" s="5">
        <f t="shared" si="0"/>
        <v>63.249999999999993</v>
      </c>
      <c r="N48" t="str" cm="1">
        <f t="array" ref="N48">_xlfn.IFS($I48="Rob","Robusta",$I48="Exc","Excelsa",$I48="Ara","Arabica",$I48="Lib","Liberica")</f>
        <v>Excelsa</v>
      </c>
      <c r="O48" t="str" cm="1">
        <f t="array" ref="O48">_xlfn.IFS($J48="M","Medium",$J48="L","Light",$J48="D","Dark")</f>
        <v>Medium</v>
      </c>
      <c r="P48" t="str">
        <f>_xlfn.XLOOKUP(Table1[[#This Row],[Customer ID]],customers!$A$1:$A$1001,customers!$I$1:$I$1001,0)</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 MATCH(orders!I$1,products!$A$1:$G$1,0))</f>
        <v>Ara</v>
      </c>
      <c r="J49" t="str">
        <f>INDEX(products!$A$1:$G$49,MATCH(orders!$D49,products!$A$1:$A$49,0), MATCH(orders!J$1,products!$A$1:$G$1,0))</f>
        <v>L</v>
      </c>
      <c r="K49" s="4">
        <f>INDEX(products!$A$1:$G$49,MATCH(orders!$D49,products!$A$1:$A$49,0), MATCH(orders!K$1,products!$A$1:$G$1,0))</f>
        <v>0.2</v>
      </c>
      <c r="L49" s="5">
        <f>INDEX(products!$A$1:$G$49,MATCH(orders!$D49,products!$A$1:$A$49,0), MATCH(orders!L$1,products!$A$1:$G$1,0))</f>
        <v>3.8849999999999998</v>
      </c>
      <c r="M49" s="5">
        <f t="shared" si="0"/>
        <v>7.77</v>
      </c>
      <c r="N49" t="str" cm="1">
        <f t="array" ref="N49">_xlfn.IFS($I49="Rob","Robusta",$I49="Exc","Excelsa",$I49="Ara","Arabica",$I49="Lib","Liberica")</f>
        <v>Arabica</v>
      </c>
      <c r="O49" t="str" cm="1">
        <f t="array" ref="O49">_xlfn.IFS($J49="M","Medium",$J49="L","Light",$J49="D","Dark")</f>
        <v>Light</v>
      </c>
      <c r="P49" t="str">
        <f>_xlfn.XLOOKUP(Table1[[#This Row],[Customer ID]],customers!$A$1:$A$1001,customers!$I$1:$I$1001,0)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 MATCH(orders!I$1,products!$A$1:$G$1,0))</f>
        <v>Ara</v>
      </c>
      <c r="J50" t="str">
        <f>INDEX(products!$A$1:$G$49,MATCH(orders!$D50,products!$A$1:$A$49,0), MATCH(orders!J$1,products!$A$1:$G$1,0))</f>
        <v>D</v>
      </c>
      <c r="K50" s="4">
        <f>INDEX(products!$A$1:$G$49,MATCH(orders!$D50,products!$A$1:$A$49,0), MATCH(orders!K$1,products!$A$1:$G$1,0))</f>
        <v>2.5</v>
      </c>
      <c r="L50" s="5">
        <f>INDEX(products!$A$1:$G$49,MATCH(orders!$D50,products!$A$1:$A$49,0), MATCH(orders!L$1,products!$A$1:$G$1,0))</f>
        <v>22.884999999999998</v>
      </c>
      <c r="M50" s="5">
        <f t="shared" si="0"/>
        <v>91.539999999999992</v>
      </c>
      <c r="N50" t="str" cm="1">
        <f t="array" ref="N50">_xlfn.IFS($I50="Rob","Robusta",$I50="Exc","Excelsa",$I50="Ara","Arabica",$I50="Lib","Liberica")</f>
        <v>Arabica</v>
      </c>
      <c r="O50" t="str" cm="1">
        <f t="array" ref="O50">_xlfn.IFS($J50="M","Medium",$J50="L","Light",$J50="D","Dark")</f>
        <v>Dark</v>
      </c>
      <c r="P50" t="str">
        <f>_xlfn.XLOOKUP(Table1[[#This Row],[Customer ID]],customers!$A$1:$A$1001,customers!$I$1:$I$1001,0)</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 MATCH(orders!I$1,products!$A$1:$G$1,0))</f>
        <v>Ara</v>
      </c>
      <c r="J51" t="str">
        <f>INDEX(products!$A$1:$G$49,MATCH(orders!$D51,products!$A$1:$A$49,0), MATCH(orders!J$1,products!$A$1:$G$1,0))</f>
        <v>L</v>
      </c>
      <c r="K51" s="4">
        <f>INDEX(products!$A$1:$G$49,MATCH(orders!$D51,products!$A$1:$A$49,0), MATCH(orders!K$1,products!$A$1:$G$1,0))</f>
        <v>1</v>
      </c>
      <c r="L51" s="5">
        <f>INDEX(products!$A$1:$G$49,MATCH(orders!$D51,products!$A$1:$A$49,0), MATCH(orders!L$1,products!$A$1:$G$1,0))</f>
        <v>12.95</v>
      </c>
      <c r="M51" s="5">
        <f t="shared" si="0"/>
        <v>38.849999999999994</v>
      </c>
      <c r="N51" t="str" cm="1">
        <f t="array" ref="N51">_xlfn.IFS($I51="Rob","Robusta",$I51="Exc","Excelsa",$I51="Ara","Arabica",$I51="Lib","Liberica")</f>
        <v>Arabica</v>
      </c>
      <c r="O51" t="str" cm="1">
        <f t="array" ref="O51">_xlfn.IFS($J51="M","Medium",$J51="L","Light",$J51="D","Dark")</f>
        <v>Light</v>
      </c>
      <c r="P51" t="str">
        <f>_xlfn.XLOOKUP(Table1[[#This Row],[Customer ID]],customers!$A$1:$A$1001,customers!$I$1:$I$1001,0)</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 MATCH(orders!I$1,products!$A$1:$G$1,0))</f>
        <v>Lib</v>
      </c>
      <c r="J52" t="str">
        <f>INDEX(products!$A$1:$G$49,MATCH(orders!$D52,products!$A$1:$A$49,0), MATCH(orders!J$1,products!$A$1:$G$1,0))</f>
        <v>D</v>
      </c>
      <c r="K52" s="4">
        <f>INDEX(products!$A$1:$G$49,MATCH(orders!$D52,products!$A$1:$A$49,0), MATCH(orders!K$1,products!$A$1:$G$1,0))</f>
        <v>0.5</v>
      </c>
      <c r="L52" s="5">
        <f>INDEX(products!$A$1:$G$49,MATCH(orders!$D52,products!$A$1:$A$49,0), MATCH(orders!L$1,products!$A$1:$G$1,0))</f>
        <v>7.77</v>
      </c>
      <c r="M52" s="5">
        <f t="shared" si="0"/>
        <v>15.54</v>
      </c>
      <c r="N52" t="str" cm="1">
        <f t="array" ref="N52">_xlfn.IFS($I52="Rob","Robusta",$I52="Exc","Excelsa",$I52="Ara","Arabica",$I52="Lib","Liberica")</f>
        <v>Liberica</v>
      </c>
      <c r="O52" t="str" cm="1">
        <f t="array" ref="O52">_xlfn.IFS($J52="M","Medium",$J52="L","Light",$J52="D","Dark")</f>
        <v>Dark</v>
      </c>
      <c r="P52" t="str">
        <f>_xlfn.XLOOKUP(Table1[[#This Row],[Customer ID]],customers!$A$1:$A$1001,customers!$I$1:$I$1001,0)</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 MATCH(orders!I$1,products!$A$1:$G$1,0))</f>
        <v>Lib</v>
      </c>
      <c r="J53" t="str">
        <f>INDEX(products!$A$1:$G$49,MATCH(orders!$D53,products!$A$1:$A$49,0), MATCH(orders!J$1,products!$A$1:$G$1,0))</f>
        <v>L</v>
      </c>
      <c r="K53" s="4">
        <f>INDEX(products!$A$1:$G$49,MATCH(orders!$D53,products!$A$1:$A$49,0), MATCH(orders!K$1,products!$A$1:$G$1,0))</f>
        <v>2.5</v>
      </c>
      <c r="L53" s="5">
        <f>INDEX(products!$A$1:$G$49,MATCH(orders!$D53,products!$A$1:$A$49,0), MATCH(orders!L$1,products!$A$1:$G$1,0))</f>
        <v>36.454999999999998</v>
      </c>
      <c r="M53" s="5">
        <f t="shared" si="0"/>
        <v>145.82</v>
      </c>
      <c r="N53" t="str" cm="1">
        <f t="array" ref="N53">_xlfn.IFS($I53="Rob","Robusta",$I53="Exc","Excelsa",$I53="Ara","Arabica",$I53="Lib","Liberica")</f>
        <v>Liberica</v>
      </c>
      <c r="O53" t="str" cm="1">
        <f t="array" ref="O53">_xlfn.IFS($J53="M","Medium",$J53="L","Light",$J53="D","Dark")</f>
        <v>Light</v>
      </c>
      <c r="P53" t="str">
        <f>_xlfn.XLOOKUP(Table1[[#This Row],[Customer ID]],customers!$A$1:$A$1001,customers!$I$1:$I$1001,0)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 MATCH(orders!I$1,products!$A$1:$G$1,0))</f>
        <v>Rob</v>
      </c>
      <c r="J54" t="str">
        <f>INDEX(products!$A$1:$G$49,MATCH(orders!$D54,products!$A$1:$A$49,0), MATCH(orders!J$1,products!$A$1:$G$1,0))</f>
        <v>M</v>
      </c>
      <c r="K54" s="4">
        <f>INDEX(products!$A$1:$G$49,MATCH(orders!$D54,products!$A$1:$A$49,0), MATCH(orders!K$1,products!$A$1:$G$1,0))</f>
        <v>0.5</v>
      </c>
      <c r="L54" s="5">
        <f>INDEX(products!$A$1:$G$49,MATCH(orders!$D54,products!$A$1:$A$49,0), MATCH(orders!L$1,products!$A$1:$G$1,0))</f>
        <v>5.97</v>
      </c>
      <c r="M54" s="5">
        <f t="shared" si="0"/>
        <v>29.849999999999998</v>
      </c>
      <c r="N54" t="str" cm="1">
        <f t="array" ref="N54">_xlfn.IFS($I54="Rob","Robusta",$I54="Exc","Excelsa",$I54="Ara","Arabica",$I54="Lib","Liberica")</f>
        <v>Robusta</v>
      </c>
      <c r="O54" t="str" cm="1">
        <f t="array" ref="O54">_xlfn.IFS($J54="M","Medium",$J54="L","Light",$J54="D","Dark")</f>
        <v>Medium</v>
      </c>
      <c r="P54" t="str">
        <f>_xlfn.XLOOKUP(Table1[[#This Row],[Customer ID]],customers!$A$1:$A$1001,customers!$I$1:$I$1001,0)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 MATCH(orders!I$1,products!$A$1:$G$1,0))</f>
        <v>Lib</v>
      </c>
      <c r="J55" t="str">
        <f>INDEX(products!$A$1:$G$49,MATCH(orders!$D55,products!$A$1:$A$49,0), MATCH(orders!J$1,products!$A$1:$G$1,0))</f>
        <v>L</v>
      </c>
      <c r="K55" s="4">
        <f>INDEX(products!$A$1:$G$49,MATCH(orders!$D55,products!$A$1:$A$49,0), MATCH(orders!K$1,products!$A$1:$G$1,0))</f>
        <v>2.5</v>
      </c>
      <c r="L55" s="5">
        <f>INDEX(products!$A$1:$G$49,MATCH(orders!$D55,products!$A$1:$A$49,0), MATCH(orders!L$1,products!$A$1:$G$1,0))</f>
        <v>36.454999999999998</v>
      </c>
      <c r="M55" s="5">
        <f t="shared" si="0"/>
        <v>72.91</v>
      </c>
      <c r="N55" t="str" cm="1">
        <f t="array" ref="N55">_xlfn.IFS($I55="Rob","Robusta",$I55="Exc","Excelsa",$I55="Ara","Arabica",$I55="Lib","Liberica")</f>
        <v>Liberica</v>
      </c>
      <c r="O55" t="str" cm="1">
        <f t="array" ref="O55">_xlfn.IFS($J55="M","Medium",$J55="L","Light",$J55="D","Dark")</f>
        <v>Light</v>
      </c>
      <c r="P55" t="str">
        <f>_xlfn.XLOOKUP(Table1[[#This Row],[Customer ID]],customers!$A$1:$A$1001,customers!$I$1:$I$1001,0)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 MATCH(orders!I$1,products!$A$1:$G$1,0))</f>
        <v>Lib</v>
      </c>
      <c r="J56" t="str">
        <f>INDEX(products!$A$1:$G$49,MATCH(orders!$D56,products!$A$1:$A$49,0), MATCH(orders!J$1,products!$A$1:$G$1,0))</f>
        <v>M</v>
      </c>
      <c r="K56" s="4">
        <f>INDEX(products!$A$1:$G$49,MATCH(orders!$D56,products!$A$1:$A$49,0), MATCH(orders!K$1,products!$A$1:$G$1,0))</f>
        <v>1</v>
      </c>
      <c r="L56" s="5">
        <f>INDEX(products!$A$1:$G$49,MATCH(orders!$D56,products!$A$1:$A$49,0), MATCH(orders!L$1,products!$A$1:$G$1,0))</f>
        <v>14.55</v>
      </c>
      <c r="M56" s="5">
        <f t="shared" si="0"/>
        <v>72.75</v>
      </c>
      <c r="N56" t="str" cm="1">
        <f t="array" ref="N56">_xlfn.IFS($I56="Rob","Robusta",$I56="Exc","Excelsa",$I56="Ara","Arabica",$I56="Lib","Liberica")</f>
        <v>Liberica</v>
      </c>
      <c r="O56" t="str" cm="1">
        <f t="array" ref="O56">_xlfn.IFS($J56="M","Medium",$J56="L","Light",$J56="D","Dark")</f>
        <v>Medium</v>
      </c>
      <c r="P56" t="str">
        <f>_xlfn.XLOOKUP(Table1[[#This Row],[Customer ID]],customers!$A$1:$A$1001,customers!$I$1:$I$1001,0)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 MATCH(orders!I$1,products!$A$1:$G$1,0))</f>
        <v>Lib</v>
      </c>
      <c r="J57" t="str">
        <f>INDEX(products!$A$1:$G$49,MATCH(orders!$D57,products!$A$1:$A$49,0), MATCH(orders!J$1,products!$A$1:$G$1,0))</f>
        <v>L</v>
      </c>
      <c r="K57" s="4">
        <f>INDEX(products!$A$1:$G$49,MATCH(orders!$D57,products!$A$1:$A$49,0), MATCH(orders!K$1,products!$A$1:$G$1,0))</f>
        <v>1</v>
      </c>
      <c r="L57" s="5">
        <f>INDEX(products!$A$1:$G$49,MATCH(orders!$D57,products!$A$1:$A$49,0), MATCH(orders!L$1,products!$A$1:$G$1,0))</f>
        <v>15.85</v>
      </c>
      <c r="M57" s="5">
        <f t="shared" si="0"/>
        <v>47.55</v>
      </c>
      <c r="N57" t="str" cm="1">
        <f t="array" ref="N57">_xlfn.IFS($I57="Rob","Robusta",$I57="Exc","Excelsa",$I57="Ara","Arabica",$I57="Lib","Liberica")</f>
        <v>Liberica</v>
      </c>
      <c r="O57" t="str" cm="1">
        <f t="array" ref="O57">_xlfn.IFS($J57="M","Medium",$J57="L","Light",$J57="D","Dark")</f>
        <v>Light</v>
      </c>
      <c r="P57" t="str">
        <f>_xlfn.XLOOKUP(Table1[[#This Row],[Customer ID]],customers!$A$1:$A$1001,customers!$I$1:$I$1001,0)</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 MATCH(orders!I$1,products!$A$1:$G$1,0))</f>
        <v>Exc</v>
      </c>
      <c r="J58" t="str">
        <f>INDEX(products!$A$1:$G$49,MATCH(orders!$D58,products!$A$1:$A$49,0), MATCH(orders!J$1,products!$A$1:$G$1,0))</f>
        <v>D</v>
      </c>
      <c r="K58" s="4">
        <f>INDEX(products!$A$1:$G$49,MATCH(orders!$D58,products!$A$1:$A$49,0), MATCH(orders!K$1,products!$A$1:$G$1,0))</f>
        <v>0.2</v>
      </c>
      <c r="L58" s="5">
        <f>INDEX(products!$A$1:$G$49,MATCH(orders!$D58,products!$A$1:$A$49,0), MATCH(orders!L$1,products!$A$1:$G$1,0))</f>
        <v>3.645</v>
      </c>
      <c r="M58" s="5">
        <f t="shared" si="0"/>
        <v>10.935</v>
      </c>
      <c r="N58" t="str" cm="1">
        <f t="array" ref="N58">_xlfn.IFS($I58="Rob","Robusta",$I58="Exc","Excelsa",$I58="Ara","Arabica",$I58="Lib","Liberica")</f>
        <v>Excelsa</v>
      </c>
      <c r="O58" t="str" cm="1">
        <f t="array" ref="O58">_xlfn.IFS($J58="M","Medium",$J58="L","Light",$J58="D","Dark")</f>
        <v>Dark</v>
      </c>
      <c r="P58" t="str">
        <f>_xlfn.XLOOKUP(Table1[[#This Row],[Customer ID]],customers!$A$1:$A$1001,customers!$I$1:$I$1001,0)</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 MATCH(orders!I$1,products!$A$1:$G$1,0))</f>
        <v>Exc</v>
      </c>
      <c r="J59" t="str">
        <f>INDEX(products!$A$1:$G$49,MATCH(orders!$D59,products!$A$1:$A$49,0), MATCH(orders!J$1,products!$A$1:$G$1,0))</f>
        <v>L</v>
      </c>
      <c r="K59" s="4">
        <f>INDEX(products!$A$1:$G$49,MATCH(orders!$D59,products!$A$1:$A$49,0), MATCH(orders!K$1,products!$A$1:$G$1,0))</f>
        <v>1</v>
      </c>
      <c r="L59" s="5">
        <f>INDEX(products!$A$1:$G$49,MATCH(orders!$D59,products!$A$1:$A$49,0), MATCH(orders!L$1,products!$A$1:$G$1,0))</f>
        <v>14.85</v>
      </c>
      <c r="M59" s="5">
        <f t="shared" si="0"/>
        <v>59.4</v>
      </c>
      <c r="N59" t="str" cm="1">
        <f t="array" ref="N59">_xlfn.IFS($I59="Rob","Robusta",$I59="Exc","Excelsa",$I59="Ara","Arabica",$I59="Lib","Liberica")</f>
        <v>Excelsa</v>
      </c>
      <c r="O59" t="str" cm="1">
        <f t="array" ref="O59">_xlfn.IFS($J59="M","Medium",$J59="L","Light",$J59="D","Dark")</f>
        <v>Light</v>
      </c>
      <c r="P59" t="str">
        <f>_xlfn.XLOOKUP(Table1[[#This Row],[Customer ID]],customers!$A$1:$A$1001,customers!$I$1:$I$1001,0)</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 MATCH(orders!I$1,products!$A$1:$G$1,0))</f>
        <v>Lib</v>
      </c>
      <c r="J60" t="str">
        <f>INDEX(products!$A$1:$G$49,MATCH(orders!$D60,products!$A$1:$A$49,0), MATCH(orders!J$1,products!$A$1:$G$1,0))</f>
        <v>D</v>
      </c>
      <c r="K60" s="4">
        <f>INDEX(products!$A$1:$G$49,MATCH(orders!$D60,products!$A$1:$A$49,0), MATCH(orders!K$1,products!$A$1:$G$1,0))</f>
        <v>2.5</v>
      </c>
      <c r="L60" s="5">
        <f>INDEX(products!$A$1:$G$49,MATCH(orders!$D60,products!$A$1:$A$49,0), MATCH(orders!L$1,products!$A$1:$G$1,0))</f>
        <v>29.784999999999997</v>
      </c>
      <c r="M60" s="5">
        <f t="shared" si="0"/>
        <v>89.35499999999999</v>
      </c>
      <c r="N60" t="str" cm="1">
        <f t="array" ref="N60">_xlfn.IFS($I60="Rob","Robusta",$I60="Exc","Excelsa",$I60="Ara","Arabica",$I60="Lib","Liberica")</f>
        <v>Liberica</v>
      </c>
      <c r="O60" t="str" cm="1">
        <f t="array" ref="O60">_xlfn.IFS($J60="M","Medium",$J60="L","Light",$J60="D","Dark")</f>
        <v>Dark</v>
      </c>
      <c r="P60" t="str">
        <f>_xlfn.XLOOKUP(Table1[[#This Row],[Customer ID]],customers!$A$1:$A$1001,customers!$I$1:$I$1001,0)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 MATCH(orders!I$1,products!$A$1:$G$1,0))</f>
        <v>Lib</v>
      </c>
      <c r="J61" t="str">
        <f>INDEX(products!$A$1:$G$49,MATCH(orders!$D61,products!$A$1:$A$49,0), MATCH(orders!J$1,products!$A$1:$G$1,0))</f>
        <v>M</v>
      </c>
      <c r="K61" s="4">
        <f>INDEX(products!$A$1:$G$49,MATCH(orders!$D61,products!$A$1:$A$49,0), MATCH(orders!K$1,products!$A$1:$G$1,0))</f>
        <v>0.5</v>
      </c>
      <c r="L61" s="5">
        <f>INDEX(products!$A$1:$G$49,MATCH(orders!$D61,products!$A$1:$A$49,0), MATCH(orders!L$1,products!$A$1:$G$1,0))</f>
        <v>8.73</v>
      </c>
      <c r="M61" s="5">
        <f t="shared" si="0"/>
        <v>26.19</v>
      </c>
      <c r="N61" t="str" cm="1">
        <f t="array" ref="N61">_xlfn.IFS($I61="Rob","Robusta",$I61="Exc","Excelsa",$I61="Ara","Arabica",$I61="Lib","Liberica")</f>
        <v>Liberica</v>
      </c>
      <c r="O61" t="str" cm="1">
        <f t="array" ref="O61">_xlfn.IFS($J61="M","Medium",$J61="L","Light",$J61="D","Dark")</f>
        <v>Medium</v>
      </c>
      <c r="P61" t="str">
        <f>_xlfn.XLOOKUP(Table1[[#This Row],[Customer ID]],customers!$A$1:$A$1001,customers!$I$1:$I$1001,0)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 MATCH(orders!I$1,products!$A$1:$G$1,0))</f>
        <v>Ara</v>
      </c>
      <c r="J62" t="str">
        <f>INDEX(products!$A$1:$G$49,MATCH(orders!$D62,products!$A$1:$A$49,0), MATCH(orders!J$1,products!$A$1:$G$1,0))</f>
        <v>D</v>
      </c>
      <c r="K62" s="4">
        <f>INDEX(products!$A$1:$G$49,MATCH(orders!$D62,products!$A$1:$A$49,0), MATCH(orders!K$1,products!$A$1:$G$1,0))</f>
        <v>2.5</v>
      </c>
      <c r="L62" s="5">
        <f>INDEX(products!$A$1:$G$49,MATCH(orders!$D62,products!$A$1:$A$49,0), MATCH(orders!L$1,products!$A$1:$G$1,0))</f>
        <v>22.884999999999998</v>
      </c>
      <c r="M62" s="5">
        <f t="shared" si="0"/>
        <v>114.42499999999998</v>
      </c>
      <c r="N62" t="str" cm="1">
        <f t="array" ref="N62">_xlfn.IFS($I62="Rob","Robusta",$I62="Exc","Excelsa",$I62="Ara","Arabica",$I62="Lib","Liberica")</f>
        <v>Arabica</v>
      </c>
      <c r="O62" t="str" cm="1">
        <f t="array" ref="O62">_xlfn.IFS($J62="M","Medium",$J62="L","Light",$J62="D","Dark")</f>
        <v>Dark</v>
      </c>
      <c r="P62" t="str">
        <f>_xlfn.XLOOKUP(Table1[[#This Row],[Customer ID]],customers!$A$1:$A$1001,customers!$I$1:$I$1001,0)</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 MATCH(orders!I$1,products!$A$1:$G$1,0))</f>
        <v>Rob</v>
      </c>
      <c r="J63" t="str">
        <f>INDEX(products!$A$1:$G$49,MATCH(orders!$D63,products!$A$1:$A$49,0), MATCH(orders!J$1,products!$A$1:$G$1,0))</f>
        <v>D</v>
      </c>
      <c r="K63" s="4">
        <f>INDEX(products!$A$1:$G$49,MATCH(orders!$D63,products!$A$1:$A$49,0), MATCH(orders!K$1,products!$A$1:$G$1,0))</f>
        <v>0.5</v>
      </c>
      <c r="L63" s="5">
        <f>INDEX(products!$A$1:$G$49,MATCH(orders!$D63,products!$A$1:$A$49,0), MATCH(orders!L$1,products!$A$1:$G$1,0))</f>
        <v>5.3699999999999992</v>
      </c>
      <c r="M63" s="5">
        <f t="shared" si="0"/>
        <v>26.849999999999994</v>
      </c>
      <c r="N63" t="str" cm="1">
        <f t="array" ref="N63">_xlfn.IFS($I63="Rob","Robusta",$I63="Exc","Excelsa",$I63="Ara","Arabica",$I63="Lib","Liberica")</f>
        <v>Robusta</v>
      </c>
      <c r="O63" t="str" cm="1">
        <f t="array" ref="O63">_xlfn.IFS($J63="M","Medium",$J63="L","Light",$J63="D","Dark")</f>
        <v>Dark</v>
      </c>
      <c r="P63" t="str">
        <f>_xlfn.XLOOKUP(Table1[[#This Row],[Customer ID]],customers!$A$1:$A$1001,customers!$I$1:$I$1001,0)</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 MATCH(orders!I$1,products!$A$1:$G$1,0))</f>
        <v>Lib</v>
      </c>
      <c r="J64" t="str">
        <f>INDEX(products!$A$1:$G$49,MATCH(orders!$D64,products!$A$1:$A$49,0), MATCH(orders!J$1,products!$A$1:$G$1,0))</f>
        <v>L</v>
      </c>
      <c r="K64" s="4">
        <f>INDEX(products!$A$1:$G$49,MATCH(orders!$D64,products!$A$1:$A$49,0), MATCH(orders!K$1,products!$A$1:$G$1,0))</f>
        <v>0.2</v>
      </c>
      <c r="L64" s="5">
        <f>INDEX(products!$A$1:$G$49,MATCH(orders!$D64,products!$A$1:$A$49,0), MATCH(orders!L$1,products!$A$1:$G$1,0))</f>
        <v>4.7549999999999999</v>
      </c>
      <c r="M64" s="5">
        <f t="shared" si="0"/>
        <v>23.774999999999999</v>
      </c>
      <c r="N64" t="str" cm="1">
        <f t="array" ref="N64">_xlfn.IFS($I64="Rob","Robusta",$I64="Exc","Excelsa",$I64="Ara","Arabica",$I64="Lib","Liberica")</f>
        <v>Liberica</v>
      </c>
      <c r="O64" t="str" cm="1">
        <f t="array" ref="O64">_xlfn.IFS($J64="M","Medium",$J64="L","Light",$J64="D","Dark")</f>
        <v>Light</v>
      </c>
      <c r="P64" t="str">
        <f>_xlfn.XLOOKUP(Table1[[#This Row],[Customer ID]],customers!$A$1:$A$1001,customers!$I$1:$I$1001,0)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 MATCH(orders!I$1,products!$A$1:$G$1,0))</f>
        <v>Ara</v>
      </c>
      <c r="J65" t="str">
        <f>INDEX(products!$A$1:$G$49,MATCH(orders!$D65,products!$A$1:$A$49,0), MATCH(orders!J$1,products!$A$1:$G$1,0))</f>
        <v>M</v>
      </c>
      <c r="K65" s="4">
        <f>INDEX(products!$A$1:$G$49,MATCH(orders!$D65,products!$A$1:$A$49,0), MATCH(orders!K$1,products!$A$1:$G$1,0))</f>
        <v>0.5</v>
      </c>
      <c r="L65" s="5">
        <f>INDEX(products!$A$1:$G$49,MATCH(orders!$D65,products!$A$1:$A$49,0), MATCH(orders!L$1,products!$A$1:$G$1,0))</f>
        <v>6.75</v>
      </c>
      <c r="M65" s="5">
        <f t="shared" si="0"/>
        <v>6.75</v>
      </c>
      <c r="N65" t="str" cm="1">
        <f t="array" ref="N65">_xlfn.IFS($I65="Rob","Robusta",$I65="Exc","Excelsa",$I65="Ara","Arabica",$I65="Lib","Liberica")</f>
        <v>Arabica</v>
      </c>
      <c r="O65" t="str" cm="1">
        <f t="array" ref="O65">_xlfn.IFS($J65="M","Medium",$J65="L","Light",$J65="D","Dark")</f>
        <v>Medium</v>
      </c>
      <c r="P65" t="str">
        <f>_xlfn.XLOOKUP(Table1[[#This Row],[Customer ID]],customers!$A$1:$A$1001,customers!$I$1:$I$1001,0)</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 MATCH(orders!I$1,products!$A$1:$G$1,0))</f>
        <v>Rob</v>
      </c>
      <c r="J66" t="str">
        <f>INDEX(products!$A$1:$G$49,MATCH(orders!$D66,products!$A$1:$A$49,0), MATCH(orders!J$1,products!$A$1:$G$1,0))</f>
        <v>M</v>
      </c>
      <c r="K66" s="4">
        <f>INDEX(products!$A$1:$G$49,MATCH(orders!$D66,products!$A$1:$A$49,0), MATCH(orders!K$1,products!$A$1:$G$1,0))</f>
        <v>0.5</v>
      </c>
      <c r="L66" s="5">
        <f>INDEX(products!$A$1:$G$49,MATCH(orders!$D66,products!$A$1:$A$49,0), MATCH(orders!L$1,products!$A$1:$G$1,0))</f>
        <v>5.97</v>
      </c>
      <c r="M66" s="5">
        <f t="shared" si="0"/>
        <v>35.82</v>
      </c>
      <c r="N66" t="str" cm="1">
        <f t="array" ref="N66">_xlfn.IFS($I66="Rob","Robusta",$I66="Exc","Excelsa",$I66="Ara","Arabica",$I66="Lib","Liberica")</f>
        <v>Robusta</v>
      </c>
      <c r="O66" t="str" cm="1">
        <f t="array" ref="O66">_xlfn.IFS($J66="M","Medium",$J66="L","Light",$J66="D","Dark")</f>
        <v>Medium</v>
      </c>
      <c r="P66" t="str">
        <f>_xlfn.XLOOKUP(Table1[[#This Row],[Customer ID]],customers!$A$1:$A$1001,customers!$I$1:$I$1001,0)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 MATCH(orders!I$1,products!$A$1:$G$1,0))</f>
        <v>Rob</v>
      </c>
      <c r="J67" t="str">
        <f>INDEX(products!$A$1:$G$49,MATCH(orders!$D67,products!$A$1:$A$49,0), MATCH(orders!J$1,products!$A$1:$G$1,0))</f>
        <v>D</v>
      </c>
      <c r="K67" s="4">
        <f>INDEX(products!$A$1:$G$49,MATCH(orders!$D67,products!$A$1:$A$49,0), MATCH(orders!K$1,products!$A$1:$G$1,0))</f>
        <v>2.5</v>
      </c>
      <c r="L67" s="5">
        <f>INDEX(products!$A$1:$G$49,MATCH(orders!$D67,products!$A$1:$A$49,0), MATCH(orders!L$1,products!$A$1:$G$1,0))</f>
        <v>20.584999999999997</v>
      </c>
      <c r="M67" s="5">
        <f t="shared" ref="M67:M130" si="1">$L67*$E67</f>
        <v>82.339999999999989</v>
      </c>
      <c r="N67" t="str" cm="1">
        <f t="array" ref="N67">_xlfn.IFS($I67="Rob","Robusta",$I67="Exc","Excelsa",$I67="Ara","Arabica",$I67="Lib","Liberica")</f>
        <v>Robusta</v>
      </c>
      <c r="O67" t="str" cm="1">
        <f t="array" ref="O67">_xlfn.IFS($J67="M","Medium",$J67="L","Light",$J67="D","Dark")</f>
        <v>Dark</v>
      </c>
      <c r="P67" t="str">
        <f>_xlfn.XLOOKUP(Table1[[#This Row],[Customer ID]],customers!$A$1:$A$1001,customers!$I$1:$I$1001,0)</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 MATCH(orders!I$1,products!$A$1:$G$1,0))</f>
        <v>Rob</v>
      </c>
      <c r="J68" t="str">
        <f>INDEX(products!$A$1:$G$49,MATCH(orders!$D68,products!$A$1:$A$49,0), MATCH(orders!J$1,products!$A$1:$G$1,0))</f>
        <v>L</v>
      </c>
      <c r="K68" s="4">
        <f>INDEX(products!$A$1:$G$49,MATCH(orders!$D68,products!$A$1:$A$49,0), MATCH(orders!K$1,products!$A$1:$G$1,0))</f>
        <v>0.5</v>
      </c>
      <c r="L68" s="5">
        <f>INDEX(products!$A$1:$G$49,MATCH(orders!$D68,products!$A$1:$A$49,0), MATCH(orders!L$1,products!$A$1:$G$1,0))</f>
        <v>7.169999999999999</v>
      </c>
      <c r="M68" s="5">
        <f t="shared" si="1"/>
        <v>7.169999999999999</v>
      </c>
      <c r="N68" t="str" cm="1">
        <f t="array" ref="N68">_xlfn.IFS($I68="Rob","Robusta",$I68="Exc","Excelsa",$I68="Ara","Arabica",$I68="Lib","Liberica")</f>
        <v>Robusta</v>
      </c>
      <c r="O68" t="str" cm="1">
        <f t="array" ref="O68">_xlfn.IFS($J68="M","Medium",$J68="L","Light",$J68="D","Dark")</f>
        <v>Light</v>
      </c>
      <c r="P68" t="str">
        <f>_xlfn.XLOOKUP(Table1[[#This Row],[Customer ID]],customers!$A$1:$A$1001,customers!$I$1:$I$1001,0)</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 MATCH(orders!I$1,products!$A$1:$G$1,0))</f>
        <v>Lib</v>
      </c>
      <c r="J69" t="str">
        <f>INDEX(products!$A$1:$G$49,MATCH(orders!$D69,products!$A$1:$A$49,0), MATCH(orders!J$1,products!$A$1:$G$1,0))</f>
        <v>L</v>
      </c>
      <c r="K69" s="4">
        <f>INDEX(products!$A$1:$G$49,MATCH(orders!$D69,products!$A$1:$A$49,0), MATCH(orders!K$1,products!$A$1:$G$1,0))</f>
        <v>0.2</v>
      </c>
      <c r="L69" s="5">
        <f>INDEX(products!$A$1:$G$49,MATCH(orders!$D69,products!$A$1:$A$49,0), MATCH(orders!L$1,products!$A$1:$G$1,0))</f>
        <v>4.7549999999999999</v>
      </c>
      <c r="M69" s="5">
        <f t="shared" si="1"/>
        <v>9.51</v>
      </c>
      <c r="N69" t="str" cm="1">
        <f t="array" ref="N69">_xlfn.IFS($I69="Rob","Robusta",$I69="Exc","Excelsa",$I69="Ara","Arabica",$I69="Lib","Liberica")</f>
        <v>Liberica</v>
      </c>
      <c r="O69" t="str" cm="1">
        <f t="array" ref="O69">_xlfn.IFS($J69="M","Medium",$J69="L","Light",$J69="D","Dark")</f>
        <v>Light</v>
      </c>
      <c r="P69" t="str">
        <f>_xlfn.XLOOKUP(Table1[[#This Row],[Customer ID]],customers!$A$1:$A$1001,customers!$I$1:$I$1001,0)</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 MATCH(orders!I$1,products!$A$1:$G$1,0))</f>
        <v>Rob</v>
      </c>
      <c r="J70" t="str">
        <f>INDEX(products!$A$1:$G$49,MATCH(orders!$D70,products!$A$1:$A$49,0), MATCH(orders!J$1,products!$A$1:$G$1,0))</f>
        <v>M</v>
      </c>
      <c r="K70" s="4">
        <f>INDEX(products!$A$1:$G$49,MATCH(orders!$D70,products!$A$1:$A$49,0), MATCH(orders!K$1,products!$A$1:$G$1,0))</f>
        <v>0.2</v>
      </c>
      <c r="L70" s="5">
        <f>INDEX(products!$A$1:$G$49,MATCH(orders!$D70,products!$A$1:$A$49,0), MATCH(orders!L$1,products!$A$1:$G$1,0))</f>
        <v>2.9849999999999999</v>
      </c>
      <c r="M70" s="5">
        <f t="shared" si="1"/>
        <v>2.9849999999999999</v>
      </c>
      <c r="N70" t="str" cm="1">
        <f t="array" ref="N70">_xlfn.IFS($I70="Rob","Robusta",$I70="Exc","Excelsa",$I70="Ara","Arabica",$I70="Lib","Liberica")</f>
        <v>Robusta</v>
      </c>
      <c r="O70" t="str" cm="1">
        <f t="array" ref="O70">_xlfn.IFS($J70="M","Medium",$J70="L","Light",$J70="D","Dark")</f>
        <v>Medium</v>
      </c>
      <c r="P70" t="str">
        <f>_xlfn.XLOOKUP(Table1[[#This Row],[Customer ID]],customers!$A$1:$A$1001,customers!$I$1:$I$1001,0)</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 MATCH(orders!I$1,products!$A$1:$G$1,0))</f>
        <v>Rob</v>
      </c>
      <c r="J71" t="str">
        <f>INDEX(products!$A$1:$G$49,MATCH(orders!$D71,products!$A$1:$A$49,0), MATCH(orders!J$1,products!$A$1:$G$1,0))</f>
        <v>M</v>
      </c>
      <c r="K71" s="4">
        <f>INDEX(products!$A$1:$G$49,MATCH(orders!$D71,products!$A$1:$A$49,0), MATCH(orders!K$1,products!$A$1:$G$1,0))</f>
        <v>1</v>
      </c>
      <c r="L71" s="5">
        <f>INDEX(products!$A$1:$G$49,MATCH(orders!$D71,products!$A$1:$A$49,0), MATCH(orders!L$1,products!$A$1:$G$1,0))</f>
        <v>9.9499999999999993</v>
      </c>
      <c r="M71" s="5">
        <f t="shared" si="1"/>
        <v>59.699999999999996</v>
      </c>
      <c r="N71" t="str" cm="1">
        <f t="array" ref="N71">_xlfn.IFS($I71="Rob","Robusta",$I71="Exc","Excelsa",$I71="Ara","Arabica",$I71="Lib","Liberica")</f>
        <v>Robusta</v>
      </c>
      <c r="O71" t="str" cm="1">
        <f t="array" ref="O71">_xlfn.IFS($J71="M","Medium",$J71="L","Light",$J71="D","Dark")</f>
        <v>Medium</v>
      </c>
      <c r="P71" t="str">
        <f>_xlfn.XLOOKUP(Table1[[#This Row],[Customer ID]],customers!$A$1:$A$1001,customers!$I$1:$I$1001,0)</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 MATCH(orders!I$1,products!$A$1:$G$1,0))</f>
        <v>Exc</v>
      </c>
      <c r="J72" t="str">
        <f>INDEX(products!$A$1:$G$49,MATCH(orders!$D72,products!$A$1:$A$49,0), MATCH(orders!J$1,products!$A$1:$G$1,0))</f>
        <v>L</v>
      </c>
      <c r="K72" s="4">
        <f>INDEX(products!$A$1:$G$49,MATCH(orders!$D72,products!$A$1:$A$49,0), MATCH(orders!K$1,products!$A$1:$G$1,0))</f>
        <v>2.5</v>
      </c>
      <c r="L72" s="5">
        <f>INDEX(products!$A$1:$G$49,MATCH(orders!$D72,products!$A$1:$A$49,0), MATCH(orders!L$1,products!$A$1:$G$1,0))</f>
        <v>34.154999999999994</v>
      </c>
      <c r="M72" s="5">
        <f t="shared" si="1"/>
        <v>136.61999999999998</v>
      </c>
      <c r="N72" t="str" cm="1">
        <f t="array" ref="N72">_xlfn.IFS($I72="Rob","Robusta",$I72="Exc","Excelsa",$I72="Ara","Arabica",$I72="Lib","Liberica")</f>
        <v>Excelsa</v>
      </c>
      <c r="O72" t="str" cm="1">
        <f t="array" ref="O72">_xlfn.IFS($J72="M","Medium",$J72="L","Light",$J72="D","Dark")</f>
        <v>Light</v>
      </c>
      <c r="P72" t="str">
        <f>_xlfn.XLOOKUP(Table1[[#This Row],[Customer ID]],customers!$A$1:$A$1001,customers!$I$1:$I$1001,0)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 MATCH(orders!I$1,products!$A$1:$G$1,0))</f>
        <v>Lib</v>
      </c>
      <c r="J73" t="str">
        <f>INDEX(products!$A$1:$G$49,MATCH(orders!$D73,products!$A$1:$A$49,0), MATCH(orders!J$1,products!$A$1:$G$1,0))</f>
        <v>L</v>
      </c>
      <c r="K73" s="4">
        <f>INDEX(products!$A$1:$G$49,MATCH(orders!$D73,products!$A$1:$A$49,0), MATCH(orders!K$1,products!$A$1:$G$1,0))</f>
        <v>0.2</v>
      </c>
      <c r="L73" s="5">
        <f>INDEX(products!$A$1:$G$49,MATCH(orders!$D73,products!$A$1:$A$49,0), MATCH(orders!L$1,products!$A$1:$G$1,0))</f>
        <v>4.7549999999999999</v>
      </c>
      <c r="M73" s="5">
        <f t="shared" si="1"/>
        <v>9.51</v>
      </c>
      <c r="N73" t="str" cm="1">
        <f t="array" ref="N73">_xlfn.IFS($I73="Rob","Robusta",$I73="Exc","Excelsa",$I73="Ara","Arabica",$I73="Lib","Liberica")</f>
        <v>Liberica</v>
      </c>
      <c r="O73" t="str" cm="1">
        <f t="array" ref="O73">_xlfn.IFS($J73="M","Medium",$J73="L","Light",$J73="D","Dark")</f>
        <v>Light</v>
      </c>
      <c r="P73" t="str">
        <f>_xlfn.XLOOKUP(Table1[[#This Row],[Customer ID]],customers!$A$1:$A$1001,customers!$I$1:$I$1001,0)</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 MATCH(orders!I$1,products!$A$1:$G$1,0))</f>
        <v>Ara</v>
      </c>
      <c r="J74" t="str">
        <f>INDEX(products!$A$1:$G$49,MATCH(orders!$D74,products!$A$1:$A$49,0), MATCH(orders!J$1,products!$A$1:$G$1,0))</f>
        <v>M</v>
      </c>
      <c r="K74" s="4">
        <f>INDEX(products!$A$1:$G$49,MATCH(orders!$D74,products!$A$1:$A$49,0), MATCH(orders!K$1,products!$A$1:$G$1,0))</f>
        <v>2.5</v>
      </c>
      <c r="L74" s="5">
        <f>INDEX(products!$A$1:$G$49,MATCH(orders!$D74,products!$A$1:$A$49,0), MATCH(orders!L$1,products!$A$1:$G$1,0))</f>
        <v>25.874999999999996</v>
      </c>
      <c r="M74" s="5">
        <f t="shared" si="1"/>
        <v>77.624999999999986</v>
      </c>
      <c r="N74" t="str" cm="1">
        <f t="array" ref="N74">_xlfn.IFS($I74="Rob","Robusta",$I74="Exc","Excelsa",$I74="Ara","Arabica",$I74="Lib","Liberica")</f>
        <v>Arabica</v>
      </c>
      <c r="O74" t="str" cm="1">
        <f t="array" ref="O74">_xlfn.IFS($J74="M","Medium",$J74="L","Light",$J74="D","Dark")</f>
        <v>Medium</v>
      </c>
      <c r="P74" t="str">
        <f>_xlfn.XLOOKUP(Table1[[#This Row],[Customer ID]],customers!$A$1:$A$1001,customers!$I$1:$I$1001,0)</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 MATCH(orders!I$1,products!$A$1:$G$1,0))</f>
        <v>Lib</v>
      </c>
      <c r="J75" t="str">
        <f>INDEX(products!$A$1:$G$49,MATCH(orders!$D75,products!$A$1:$A$49,0), MATCH(orders!J$1,products!$A$1:$G$1,0))</f>
        <v>M</v>
      </c>
      <c r="K75" s="4">
        <f>INDEX(products!$A$1:$G$49,MATCH(orders!$D75,products!$A$1:$A$49,0), MATCH(orders!K$1,products!$A$1:$G$1,0))</f>
        <v>0.2</v>
      </c>
      <c r="L75" s="5">
        <f>INDEX(products!$A$1:$G$49,MATCH(orders!$D75,products!$A$1:$A$49,0), MATCH(orders!L$1,products!$A$1:$G$1,0))</f>
        <v>4.3650000000000002</v>
      </c>
      <c r="M75" s="5">
        <f t="shared" si="1"/>
        <v>21.825000000000003</v>
      </c>
      <c r="N75" t="str" cm="1">
        <f t="array" ref="N75">_xlfn.IFS($I75="Rob","Robusta",$I75="Exc","Excelsa",$I75="Ara","Arabica",$I75="Lib","Liberica")</f>
        <v>Liberica</v>
      </c>
      <c r="O75" t="str" cm="1">
        <f t="array" ref="O75">_xlfn.IFS($J75="M","Medium",$J75="L","Light",$J75="D","Dark")</f>
        <v>Medium</v>
      </c>
      <c r="P75" t="str">
        <f>_xlfn.XLOOKUP(Table1[[#This Row],[Customer ID]],customers!$A$1:$A$1001,customers!$I$1:$I$1001,0)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 MATCH(orders!I$1,products!$A$1:$G$1,0))</f>
        <v>Exc</v>
      </c>
      <c r="J76" t="str">
        <f>INDEX(products!$A$1:$G$49,MATCH(orders!$D76,products!$A$1:$A$49,0), MATCH(orders!J$1,products!$A$1:$G$1,0))</f>
        <v>L</v>
      </c>
      <c r="K76" s="4">
        <f>INDEX(products!$A$1:$G$49,MATCH(orders!$D76,products!$A$1:$A$49,0), MATCH(orders!K$1,products!$A$1:$G$1,0))</f>
        <v>0.5</v>
      </c>
      <c r="L76" s="5">
        <f>INDEX(products!$A$1:$G$49,MATCH(orders!$D76,products!$A$1:$A$49,0), MATCH(orders!L$1,products!$A$1:$G$1,0))</f>
        <v>8.91</v>
      </c>
      <c r="M76" s="5">
        <f t="shared" si="1"/>
        <v>17.82</v>
      </c>
      <c r="N76" t="str" cm="1">
        <f t="array" ref="N76">_xlfn.IFS($I76="Rob","Robusta",$I76="Exc","Excelsa",$I76="Ara","Arabica",$I76="Lib","Liberica")</f>
        <v>Excelsa</v>
      </c>
      <c r="O76" t="str" cm="1">
        <f t="array" ref="O76">_xlfn.IFS($J76="M","Medium",$J76="L","Light",$J76="D","Dark")</f>
        <v>Light</v>
      </c>
      <c r="P76" t="str">
        <f>_xlfn.XLOOKUP(Table1[[#This Row],[Customer ID]],customers!$A$1:$A$1001,customers!$I$1:$I$1001,0)</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 MATCH(orders!I$1,products!$A$1:$G$1,0))</f>
        <v>Rob</v>
      </c>
      <c r="J77" t="str">
        <f>INDEX(products!$A$1:$G$49,MATCH(orders!$D77,products!$A$1:$A$49,0), MATCH(orders!J$1,products!$A$1:$G$1,0))</f>
        <v>D</v>
      </c>
      <c r="K77" s="4">
        <f>INDEX(products!$A$1:$G$49,MATCH(orders!$D77,products!$A$1:$A$49,0), MATCH(orders!K$1,products!$A$1:$G$1,0))</f>
        <v>1</v>
      </c>
      <c r="L77" s="5">
        <f>INDEX(products!$A$1:$G$49,MATCH(orders!$D77,products!$A$1:$A$49,0), MATCH(orders!L$1,products!$A$1:$G$1,0))</f>
        <v>8.9499999999999993</v>
      </c>
      <c r="M77" s="5">
        <f t="shared" si="1"/>
        <v>53.699999999999996</v>
      </c>
      <c r="N77" t="str" cm="1">
        <f t="array" ref="N77">_xlfn.IFS($I77="Rob","Robusta",$I77="Exc","Excelsa",$I77="Ara","Arabica",$I77="Lib","Liberica")</f>
        <v>Robusta</v>
      </c>
      <c r="O77" t="str" cm="1">
        <f t="array" ref="O77">_xlfn.IFS($J77="M","Medium",$J77="L","Light",$J77="D","Dark")</f>
        <v>Dark</v>
      </c>
      <c r="P77" t="str">
        <f>_xlfn.XLOOKUP(Table1[[#This Row],[Customer ID]],customers!$A$1:$A$1001,customers!$I$1:$I$1001,0)</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 MATCH(orders!I$1,products!$A$1:$G$1,0))</f>
        <v>Rob</v>
      </c>
      <c r="J78" t="str">
        <f>INDEX(products!$A$1:$G$49,MATCH(orders!$D78,products!$A$1:$A$49,0), MATCH(orders!J$1,products!$A$1:$G$1,0))</f>
        <v>L</v>
      </c>
      <c r="K78" s="4">
        <f>INDEX(products!$A$1:$G$49,MATCH(orders!$D78,products!$A$1:$A$49,0), MATCH(orders!K$1,products!$A$1:$G$1,0))</f>
        <v>0.2</v>
      </c>
      <c r="L78" s="5">
        <f>INDEX(products!$A$1:$G$49,MATCH(orders!$D78,products!$A$1:$A$49,0), MATCH(orders!L$1,products!$A$1:$G$1,0))</f>
        <v>3.5849999999999995</v>
      </c>
      <c r="M78" s="5">
        <f t="shared" si="1"/>
        <v>3.5849999999999995</v>
      </c>
      <c r="N78" t="str" cm="1">
        <f t="array" ref="N78">_xlfn.IFS($I78="Rob","Robusta",$I78="Exc","Excelsa",$I78="Ara","Arabica",$I78="Lib","Liberica")</f>
        <v>Robusta</v>
      </c>
      <c r="O78" t="str" cm="1">
        <f t="array" ref="O78">_xlfn.IFS($J78="M","Medium",$J78="L","Light",$J78="D","Dark")</f>
        <v>Light</v>
      </c>
      <c r="P78" t="str">
        <f>_xlfn.XLOOKUP(Table1[[#This Row],[Customer ID]],customers!$A$1:$A$1001,customers!$I$1:$I$1001,0)</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 MATCH(orders!I$1,products!$A$1:$G$1,0))</f>
        <v>Exc</v>
      </c>
      <c r="J79" t="str">
        <f>INDEX(products!$A$1:$G$49,MATCH(orders!$D79,products!$A$1:$A$49,0), MATCH(orders!J$1,products!$A$1:$G$1,0))</f>
        <v>D</v>
      </c>
      <c r="K79" s="4">
        <f>INDEX(products!$A$1:$G$49,MATCH(orders!$D79,products!$A$1:$A$49,0), MATCH(orders!K$1,products!$A$1:$G$1,0))</f>
        <v>0.2</v>
      </c>
      <c r="L79" s="5">
        <f>INDEX(products!$A$1:$G$49,MATCH(orders!$D79,products!$A$1:$A$49,0), MATCH(orders!L$1,products!$A$1:$G$1,0))</f>
        <v>3.645</v>
      </c>
      <c r="M79" s="5">
        <f t="shared" si="1"/>
        <v>7.29</v>
      </c>
      <c r="N79" t="str" cm="1">
        <f t="array" ref="N79">_xlfn.IFS($I79="Rob","Robusta",$I79="Exc","Excelsa",$I79="Ara","Arabica",$I79="Lib","Liberica")</f>
        <v>Excelsa</v>
      </c>
      <c r="O79" t="str" cm="1">
        <f t="array" ref="O79">_xlfn.IFS($J79="M","Medium",$J79="L","Light",$J79="D","Dark")</f>
        <v>Dark</v>
      </c>
      <c r="P79" t="str">
        <f>_xlfn.XLOOKUP(Table1[[#This Row],[Customer ID]],customers!$A$1:$A$1001,customers!$I$1:$I$1001,0)</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 MATCH(orders!I$1,products!$A$1:$G$1,0))</f>
        <v>Ara</v>
      </c>
      <c r="J80" t="str">
        <f>INDEX(products!$A$1:$G$49,MATCH(orders!$D80,products!$A$1:$A$49,0), MATCH(orders!J$1,products!$A$1:$G$1,0))</f>
        <v>M</v>
      </c>
      <c r="K80" s="4">
        <f>INDEX(products!$A$1:$G$49,MATCH(orders!$D80,products!$A$1:$A$49,0), MATCH(orders!K$1,products!$A$1:$G$1,0))</f>
        <v>0.5</v>
      </c>
      <c r="L80" s="5">
        <f>INDEX(products!$A$1:$G$49,MATCH(orders!$D80,products!$A$1:$A$49,0), MATCH(orders!L$1,products!$A$1:$G$1,0))</f>
        <v>6.75</v>
      </c>
      <c r="M80" s="5">
        <f t="shared" si="1"/>
        <v>40.5</v>
      </c>
      <c r="N80" t="str" cm="1">
        <f t="array" ref="N80">_xlfn.IFS($I80="Rob","Robusta",$I80="Exc","Excelsa",$I80="Ara","Arabica",$I80="Lib","Liberica")</f>
        <v>Arabica</v>
      </c>
      <c r="O80" t="str" cm="1">
        <f t="array" ref="O80">_xlfn.IFS($J80="M","Medium",$J80="L","Light",$J80="D","Dark")</f>
        <v>Medium</v>
      </c>
      <c r="P80" t="str">
        <f>_xlfn.XLOOKUP(Table1[[#This Row],[Customer ID]],customers!$A$1:$A$1001,customers!$I$1:$I$1001,0)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 MATCH(orders!I$1,products!$A$1:$G$1,0))</f>
        <v>Rob</v>
      </c>
      <c r="J81" t="str">
        <f>INDEX(products!$A$1:$G$49,MATCH(orders!$D81,products!$A$1:$A$49,0), MATCH(orders!J$1,products!$A$1:$G$1,0))</f>
        <v>L</v>
      </c>
      <c r="K81" s="4">
        <f>INDEX(products!$A$1:$G$49,MATCH(orders!$D81,products!$A$1:$A$49,0), MATCH(orders!K$1,products!$A$1:$G$1,0))</f>
        <v>1</v>
      </c>
      <c r="L81" s="5">
        <f>INDEX(products!$A$1:$G$49,MATCH(orders!$D81,products!$A$1:$A$49,0), MATCH(orders!L$1,products!$A$1:$G$1,0))</f>
        <v>11.95</v>
      </c>
      <c r="M81" s="5">
        <f t="shared" si="1"/>
        <v>47.8</v>
      </c>
      <c r="N81" t="str" cm="1">
        <f t="array" ref="N81">_xlfn.IFS($I81="Rob","Robusta",$I81="Exc","Excelsa",$I81="Ara","Arabica",$I81="Lib","Liberica")</f>
        <v>Robusta</v>
      </c>
      <c r="O81" t="str" cm="1">
        <f t="array" ref="O81">_xlfn.IFS($J81="M","Medium",$J81="L","Light",$J81="D","Dark")</f>
        <v>Light</v>
      </c>
      <c r="P81" t="str">
        <f>_xlfn.XLOOKUP(Table1[[#This Row],[Customer ID]],customers!$A$1:$A$1001,customers!$I$1:$I$1001,0)</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 MATCH(orders!I$1,products!$A$1:$G$1,0))</f>
        <v>Ara</v>
      </c>
      <c r="J82" t="str">
        <f>INDEX(products!$A$1:$G$49,MATCH(orders!$D82,products!$A$1:$A$49,0), MATCH(orders!J$1,products!$A$1:$G$1,0))</f>
        <v>L</v>
      </c>
      <c r="K82" s="4">
        <f>INDEX(products!$A$1:$G$49,MATCH(orders!$D82,products!$A$1:$A$49,0), MATCH(orders!K$1,products!$A$1:$G$1,0))</f>
        <v>0.5</v>
      </c>
      <c r="L82" s="5">
        <f>INDEX(products!$A$1:$G$49,MATCH(orders!$D82,products!$A$1:$A$49,0), MATCH(orders!L$1,products!$A$1:$G$1,0))</f>
        <v>7.77</v>
      </c>
      <c r="M82" s="5">
        <f t="shared" si="1"/>
        <v>38.849999999999994</v>
      </c>
      <c r="N82" t="str" cm="1">
        <f t="array" ref="N82">_xlfn.IFS($I82="Rob","Robusta",$I82="Exc","Excelsa",$I82="Ara","Arabica",$I82="Lib","Liberica")</f>
        <v>Arabica</v>
      </c>
      <c r="O82" t="str" cm="1">
        <f t="array" ref="O82">_xlfn.IFS($J82="M","Medium",$J82="L","Light",$J82="D","Dark")</f>
        <v>Light</v>
      </c>
      <c r="P82" t="str">
        <f>_xlfn.XLOOKUP(Table1[[#This Row],[Customer ID]],customers!$A$1:$A$1001,customers!$I$1:$I$1001,0)</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 MATCH(orders!I$1,products!$A$1:$G$1,0))</f>
        <v>Lib</v>
      </c>
      <c r="J83" t="str">
        <f>INDEX(products!$A$1:$G$49,MATCH(orders!$D83,products!$A$1:$A$49,0), MATCH(orders!J$1,products!$A$1:$G$1,0))</f>
        <v>L</v>
      </c>
      <c r="K83" s="4">
        <f>INDEX(products!$A$1:$G$49,MATCH(orders!$D83,products!$A$1:$A$49,0), MATCH(orders!K$1,products!$A$1:$G$1,0))</f>
        <v>2.5</v>
      </c>
      <c r="L83" s="5">
        <f>INDEX(products!$A$1:$G$49,MATCH(orders!$D83,products!$A$1:$A$49,0), MATCH(orders!L$1,products!$A$1:$G$1,0))</f>
        <v>36.454999999999998</v>
      </c>
      <c r="M83" s="5">
        <f t="shared" si="1"/>
        <v>109.36499999999999</v>
      </c>
      <c r="N83" t="str" cm="1">
        <f t="array" ref="N83">_xlfn.IFS($I83="Rob","Robusta",$I83="Exc","Excelsa",$I83="Ara","Arabica",$I83="Lib","Liberica")</f>
        <v>Liberica</v>
      </c>
      <c r="O83" t="str" cm="1">
        <f t="array" ref="O83">_xlfn.IFS($J83="M","Medium",$J83="L","Light",$J83="D","Dark")</f>
        <v>Light</v>
      </c>
      <c r="P83" t="str">
        <f>_xlfn.XLOOKUP(Table1[[#This Row],[Customer ID]],customers!$A$1:$A$1001,customers!$I$1:$I$1001,0)</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 MATCH(orders!I$1,products!$A$1:$G$1,0))</f>
        <v>Lib</v>
      </c>
      <c r="J84" t="str">
        <f>INDEX(products!$A$1:$G$49,MATCH(orders!$D84,products!$A$1:$A$49,0), MATCH(orders!J$1,products!$A$1:$G$1,0))</f>
        <v>M</v>
      </c>
      <c r="K84" s="4">
        <f>INDEX(products!$A$1:$G$49,MATCH(orders!$D84,products!$A$1:$A$49,0), MATCH(orders!K$1,products!$A$1:$G$1,0))</f>
        <v>2.5</v>
      </c>
      <c r="L84" s="5">
        <f>INDEX(products!$A$1:$G$49,MATCH(orders!$D84,products!$A$1:$A$49,0), MATCH(orders!L$1,products!$A$1:$G$1,0))</f>
        <v>33.464999999999996</v>
      </c>
      <c r="M84" s="5">
        <f t="shared" si="1"/>
        <v>100.39499999999998</v>
      </c>
      <c r="N84" t="str" cm="1">
        <f t="array" ref="N84">_xlfn.IFS($I84="Rob","Robusta",$I84="Exc","Excelsa",$I84="Ara","Arabica",$I84="Lib","Liberica")</f>
        <v>Liberica</v>
      </c>
      <c r="O84" t="str" cm="1">
        <f t="array" ref="O84">_xlfn.IFS($J84="M","Medium",$J84="L","Light",$J84="D","Dark")</f>
        <v>Medium</v>
      </c>
      <c r="P84" t="str">
        <f>_xlfn.XLOOKUP(Table1[[#This Row],[Customer ID]],customers!$A$1:$A$1001,customers!$I$1:$I$1001,0)</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 MATCH(orders!I$1,products!$A$1:$G$1,0))</f>
        <v>Rob</v>
      </c>
      <c r="J85" t="str">
        <f>INDEX(products!$A$1:$G$49,MATCH(orders!$D85,products!$A$1:$A$49,0), MATCH(orders!J$1,products!$A$1:$G$1,0))</f>
        <v>D</v>
      </c>
      <c r="K85" s="4">
        <f>INDEX(products!$A$1:$G$49,MATCH(orders!$D85,products!$A$1:$A$49,0), MATCH(orders!K$1,products!$A$1:$G$1,0))</f>
        <v>2.5</v>
      </c>
      <c r="L85" s="5">
        <f>INDEX(products!$A$1:$G$49,MATCH(orders!$D85,products!$A$1:$A$49,0), MATCH(orders!L$1,products!$A$1:$G$1,0))</f>
        <v>20.584999999999997</v>
      </c>
      <c r="M85" s="5">
        <f t="shared" si="1"/>
        <v>82.339999999999989</v>
      </c>
      <c r="N85" t="str" cm="1">
        <f t="array" ref="N85">_xlfn.IFS($I85="Rob","Robusta",$I85="Exc","Excelsa",$I85="Ara","Arabica",$I85="Lib","Liberica")</f>
        <v>Robusta</v>
      </c>
      <c r="O85" t="str" cm="1">
        <f t="array" ref="O85">_xlfn.IFS($J85="M","Medium",$J85="L","Light",$J85="D","Dark")</f>
        <v>Dark</v>
      </c>
      <c r="P85" t="str">
        <f>_xlfn.XLOOKUP(Table1[[#This Row],[Customer ID]],customers!$A$1:$A$1001,customers!$I$1:$I$1001,0)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 MATCH(orders!I$1,products!$A$1:$G$1,0))</f>
        <v>Lib</v>
      </c>
      <c r="J86" t="str">
        <f>INDEX(products!$A$1:$G$49,MATCH(orders!$D86,products!$A$1:$A$49,0), MATCH(orders!J$1,products!$A$1:$G$1,0))</f>
        <v>L</v>
      </c>
      <c r="K86" s="4">
        <f>INDEX(products!$A$1:$G$49,MATCH(orders!$D86,products!$A$1:$A$49,0), MATCH(orders!K$1,products!$A$1:$G$1,0))</f>
        <v>0.5</v>
      </c>
      <c r="L86" s="5">
        <f>INDEX(products!$A$1:$G$49,MATCH(orders!$D86,products!$A$1:$A$49,0), MATCH(orders!L$1,products!$A$1:$G$1,0))</f>
        <v>9.51</v>
      </c>
      <c r="M86" s="5">
        <f t="shared" si="1"/>
        <v>9.51</v>
      </c>
      <c r="N86" t="str" cm="1">
        <f t="array" ref="N86">_xlfn.IFS($I86="Rob","Robusta",$I86="Exc","Excelsa",$I86="Ara","Arabica",$I86="Lib","Liberica")</f>
        <v>Liberica</v>
      </c>
      <c r="O86" t="str" cm="1">
        <f t="array" ref="O86">_xlfn.IFS($J86="M","Medium",$J86="L","Light",$J86="D","Dark")</f>
        <v>Light</v>
      </c>
      <c r="P86" t="str">
        <f>_xlfn.XLOOKUP(Table1[[#This Row],[Customer ID]],customers!$A$1:$A$1001,customers!$I$1:$I$1001,0)</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 MATCH(orders!I$1,products!$A$1:$G$1,0))</f>
        <v>Ara</v>
      </c>
      <c r="J87" t="str">
        <f>INDEX(products!$A$1:$G$49,MATCH(orders!$D87,products!$A$1:$A$49,0), MATCH(orders!J$1,products!$A$1:$G$1,0))</f>
        <v>L</v>
      </c>
      <c r="K87" s="4">
        <f>INDEX(products!$A$1:$G$49,MATCH(orders!$D87,products!$A$1:$A$49,0), MATCH(orders!K$1,products!$A$1:$G$1,0))</f>
        <v>2.5</v>
      </c>
      <c r="L87" s="5">
        <f>INDEX(products!$A$1:$G$49,MATCH(orders!$D87,products!$A$1:$A$49,0), MATCH(orders!L$1,products!$A$1:$G$1,0))</f>
        <v>29.784999999999997</v>
      </c>
      <c r="M87" s="5">
        <f t="shared" si="1"/>
        <v>89.35499999999999</v>
      </c>
      <c r="N87" t="str" cm="1">
        <f t="array" ref="N87">_xlfn.IFS($I87="Rob","Robusta",$I87="Exc","Excelsa",$I87="Ara","Arabica",$I87="Lib","Liberica")</f>
        <v>Arabica</v>
      </c>
      <c r="O87" t="str" cm="1">
        <f t="array" ref="O87">_xlfn.IFS($J87="M","Medium",$J87="L","Light",$J87="D","Dark")</f>
        <v>Light</v>
      </c>
      <c r="P87" t="str">
        <f>_xlfn.XLOOKUP(Table1[[#This Row],[Customer ID]],customers!$A$1:$A$1001,customers!$I$1:$I$1001,0)</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 MATCH(orders!I$1,products!$A$1:$G$1,0))</f>
        <v>Ara</v>
      </c>
      <c r="J88" t="str">
        <f>INDEX(products!$A$1:$G$49,MATCH(orders!$D88,products!$A$1:$A$49,0), MATCH(orders!J$1,products!$A$1:$G$1,0))</f>
        <v>D</v>
      </c>
      <c r="K88" s="4">
        <f>INDEX(products!$A$1:$G$49,MATCH(orders!$D88,products!$A$1:$A$49,0), MATCH(orders!K$1,products!$A$1:$G$1,0))</f>
        <v>0.2</v>
      </c>
      <c r="L88" s="5">
        <f>INDEX(products!$A$1:$G$49,MATCH(orders!$D88,products!$A$1:$A$49,0), MATCH(orders!L$1,products!$A$1:$G$1,0))</f>
        <v>2.9849999999999999</v>
      </c>
      <c r="M88" s="5">
        <f t="shared" si="1"/>
        <v>11.94</v>
      </c>
      <c r="N88" t="str" cm="1">
        <f t="array" ref="N88">_xlfn.IFS($I88="Rob","Robusta",$I88="Exc","Excelsa",$I88="Ara","Arabica",$I88="Lib","Liberica")</f>
        <v>Arabica</v>
      </c>
      <c r="O88" t="str" cm="1">
        <f t="array" ref="O88">_xlfn.IFS($J88="M","Medium",$J88="L","Light",$J88="D","Dark")</f>
        <v>Dark</v>
      </c>
      <c r="P88" t="str">
        <f>_xlfn.XLOOKUP(Table1[[#This Row],[Customer ID]],customers!$A$1:$A$1001,customers!$I$1:$I$1001,0)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 MATCH(orders!I$1,products!$A$1:$G$1,0))</f>
        <v>Ara</v>
      </c>
      <c r="J89" t="str">
        <f>INDEX(products!$A$1:$G$49,MATCH(orders!$D89,products!$A$1:$A$49,0), MATCH(orders!J$1,products!$A$1:$G$1,0))</f>
        <v>M</v>
      </c>
      <c r="K89" s="4">
        <f>INDEX(products!$A$1:$G$49,MATCH(orders!$D89,products!$A$1:$A$49,0), MATCH(orders!K$1,products!$A$1:$G$1,0))</f>
        <v>1</v>
      </c>
      <c r="L89" s="5">
        <f>INDEX(products!$A$1:$G$49,MATCH(orders!$D89,products!$A$1:$A$49,0), MATCH(orders!L$1,products!$A$1:$G$1,0))</f>
        <v>11.25</v>
      </c>
      <c r="M89" s="5">
        <f t="shared" si="1"/>
        <v>33.75</v>
      </c>
      <c r="N89" t="str" cm="1">
        <f t="array" ref="N89">_xlfn.IFS($I89="Rob","Robusta",$I89="Exc","Excelsa",$I89="Ara","Arabica",$I89="Lib","Liberica")</f>
        <v>Arabica</v>
      </c>
      <c r="O89" t="str" cm="1">
        <f t="array" ref="O89">_xlfn.IFS($J89="M","Medium",$J89="L","Light",$J89="D","Dark")</f>
        <v>Medium</v>
      </c>
      <c r="P89" t="str">
        <f>_xlfn.XLOOKUP(Table1[[#This Row],[Customer ID]],customers!$A$1:$A$1001,customers!$I$1:$I$1001,0)</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 MATCH(orders!I$1,products!$A$1:$G$1,0))</f>
        <v>Rob</v>
      </c>
      <c r="J90" t="str">
        <f>INDEX(products!$A$1:$G$49,MATCH(orders!$D90,products!$A$1:$A$49,0), MATCH(orders!J$1,products!$A$1:$G$1,0))</f>
        <v>L</v>
      </c>
      <c r="K90" s="4">
        <f>INDEX(products!$A$1:$G$49,MATCH(orders!$D90,products!$A$1:$A$49,0), MATCH(orders!K$1,products!$A$1:$G$1,0))</f>
        <v>1</v>
      </c>
      <c r="L90" s="5">
        <f>INDEX(products!$A$1:$G$49,MATCH(orders!$D90,products!$A$1:$A$49,0), MATCH(orders!L$1,products!$A$1:$G$1,0))</f>
        <v>11.95</v>
      </c>
      <c r="M90" s="5">
        <f t="shared" si="1"/>
        <v>35.849999999999994</v>
      </c>
      <c r="N90" t="str" cm="1">
        <f t="array" ref="N90">_xlfn.IFS($I90="Rob","Robusta",$I90="Exc","Excelsa",$I90="Ara","Arabica",$I90="Lib","Liberica")</f>
        <v>Robusta</v>
      </c>
      <c r="O90" t="str" cm="1">
        <f t="array" ref="O90">_xlfn.IFS($J90="M","Medium",$J90="L","Light",$J90="D","Dark")</f>
        <v>Light</v>
      </c>
      <c r="P90" t="str">
        <f>_xlfn.XLOOKUP(Table1[[#This Row],[Customer ID]],customers!$A$1:$A$1001,customers!$I$1:$I$1001,0)</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 MATCH(orders!I$1,products!$A$1:$G$1,0))</f>
        <v>Ara</v>
      </c>
      <c r="J91" t="str">
        <f>INDEX(products!$A$1:$G$49,MATCH(orders!$D91,products!$A$1:$A$49,0), MATCH(orders!J$1,products!$A$1:$G$1,0))</f>
        <v>L</v>
      </c>
      <c r="K91" s="4">
        <f>INDEX(products!$A$1:$G$49,MATCH(orders!$D91,products!$A$1:$A$49,0), MATCH(orders!K$1,products!$A$1:$G$1,0))</f>
        <v>1</v>
      </c>
      <c r="L91" s="5">
        <f>INDEX(products!$A$1:$G$49,MATCH(orders!$D91,products!$A$1:$A$49,0), MATCH(orders!L$1,products!$A$1:$G$1,0))</f>
        <v>12.95</v>
      </c>
      <c r="M91" s="5">
        <f t="shared" si="1"/>
        <v>77.699999999999989</v>
      </c>
      <c r="N91" t="str" cm="1">
        <f t="array" ref="N91">_xlfn.IFS($I91="Rob","Robusta",$I91="Exc","Excelsa",$I91="Ara","Arabica",$I91="Lib","Liberica")</f>
        <v>Arabica</v>
      </c>
      <c r="O91" t="str" cm="1">
        <f t="array" ref="O91">_xlfn.IFS($J91="M","Medium",$J91="L","Light",$J91="D","Dark")</f>
        <v>Light</v>
      </c>
      <c r="P91" t="str">
        <f>_xlfn.XLOOKUP(Table1[[#This Row],[Customer ID]],customers!$A$1:$A$1001,customers!$I$1:$I$1001,0)</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 MATCH(orders!I$1,products!$A$1:$G$1,0))</f>
        <v>Ara</v>
      </c>
      <c r="J92" t="str">
        <f>INDEX(products!$A$1:$G$49,MATCH(orders!$D92,products!$A$1:$A$49,0), MATCH(orders!J$1,products!$A$1:$G$1,0))</f>
        <v>L</v>
      </c>
      <c r="K92" s="4">
        <f>INDEX(products!$A$1:$G$49,MATCH(orders!$D92,products!$A$1:$A$49,0), MATCH(orders!K$1,products!$A$1:$G$1,0))</f>
        <v>1</v>
      </c>
      <c r="L92" s="5">
        <f>INDEX(products!$A$1:$G$49,MATCH(orders!$D92,products!$A$1:$A$49,0), MATCH(orders!L$1,products!$A$1:$G$1,0))</f>
        <v>12.95</v>
      </c>
      <c r="M92" s="5">
        <f t="shared" si="1"/>
        <v>51.8</v>
      </c>
      <c r="N92" t="str" cm="1">
        <f t="array" ref="N92">_xlfn.IFS($I92="Rob","Robusta",$I92="Exc","Excelsa",$I92="Ara","Arabica",$I92="Lib","Liberica")</f>
        <v>Arabica</v>
      </c>
      <c r="O92" t="str" cm="1">
        <f t="array" ref="O92">_xlfn.IFS($J92="M","Medium",$J92="L","Light",$J92="D","Dark")</f>
        <v>Light</v>
      </c>
      <c r="P92" t="str">
        <f>_xlfn.XLOOKUP(Table1[[#This Row],[Customer ID]],customers!$A$1:$A$1001,customers!$I$1:$I$1001,0)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 MATCH(orders!I$1,products!$A$1:$G$1,0))</f>
        <v>Ara</v>
      </c>
      <c r="J93" t="str">
        <f>INDEX(products!$A$1:$G$49,MATCH(orders!$D93,products!$A$1:$A$49,0), MATCH(orders!J$1,products!$A$1:$G$1,0))</f>
        <v>M</v>
      </c>
      <c r="K93" s="4">
        <f>INDEX(products!$A$1:$G$49,MATCH(orders!$D93,products!$A$1:$A$49,0), MATCH(orders!K$1,products!$A$1:$G$1,0))</f>
        <v>2.5</v>
      </c>
      <c r="L93" s="5">
        <f>INDEX(products!$A$1:$G$49,MATCH(orders!$D93,products!$A$1:$A$49,0), MATCH(orders!L$1,products!$A$1:$G$1,0))</f>
        <v>25.874999999999996</v>
      </c>
      <c r="M93" s="5">
        <f t="shared" si="1"/>
        <v>103.49999999999999</v>
      </c>
      <c r="N93" t="str" cm="1">
        <f t="array" ref="N93">_xlfn.IFS($I93="Rob","Robusta",$I93="Exc","Excelsa",$I93="Ara","Arabica",$I93="Lib","Liberica")</f>
        <v>Arabica</v>
      </c>
      <c r="O93" t="str" cm="1">
        <f t="array" ref="O93">_xlfn.IFS($J93="M","Medium",$J93="L","Light",$J93="D","Dark")</f>
        <v>Medium</v>
      </c>
      <c r="P93" t="str">
        <f>_xlfn.XLOOKUP(Table1[[#This Row],[Customer ID]],customers!$A$1:$A$1001,customers!$I$1:$I$1001,0)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 MATCH(orders!I$1,products!$A$1:$G$1,0))</f>
        <v>Exc</v>
      </c>
      <c r="J94" t="str">
        <f>INDEX(products!$A$1:$G$49,MATCH(orders!$D94,products!$A$1:$A$49,0), MATCH(orders!J$1,products!$A$1:$G$1,0))</f>
        <v>L</v>
      </c>
      <c r="K94" s="4">
        <f>INDEX(products!$A$1:$G$49,MATCH(orders!$D94,products!$A$1:$A$49,0), MATCH(orders!K$1,products!$A$1:$G$1,0))</f>
        <v>1</v>
      </c>
      <c r="L94" s="5">
        <f>INDEX(products!$A$1:$G$49,MATCH(orders!$D94,products!$A$1:$A$49,0), MATCH(orders!L$1,products!$A$1:$G$1,0))</f>
        <v>14.85</v>
      </c>
      <c r="M94" s="5">
        <f t="shared" si="1"/>
        <v>44.55</v>
      </c>
      <c r="N94" t="str" cm="1">
        <f t="array" ref="N94">_xlfn.IFS($I94="Rob","Robusta",$I94="Exc","Excelsa",$I94="Ara","Arabica",$I94="Lib","Liberica")</f>
        <v>Excelsa</v>
      </c>
      <c r="O94" t="str" cm="1">
        <f t="array" ref="O94">_xlfn.IFS($J94="M","Medium",$J94="L","Light",$J94="D","Dark")</f>
        <v>Light</v>
      </c>
      <c r="P94" t="str">
        <f>_xlfn.XLOOKUP(Table1[[#This Row],[Customer ID]],customers!$A$1:$A$1001,customers!$I$1:$I$1001,0)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 MATCH(orders!I$1,products!$A$1:$G$1,0))</f>
        <v>Exc</v>
      </c>
      <c r="J95" t="str">
        <f>INDEX(products!$A$1:$G$49,MATCH(orders!$D95,products!$A$1:$A$49,0), MATCH(orders!J$1,products!$A$1:$G$1,0))</f>
        <v>L</v>
      </c>
      <c r="K95" s="4">
        <f>INDEX(products!$A$1:$G$49,MATCH(orders!$D95,products!$A$1:$A$49,0), MATCH(orders!K$1,products!$A$1:$G$1,0))</f>
        <v>0.5</v>
      </c>
      <c r="L95" s="5">
        <f>INDEX(products!$A$1:$G$49,MATCH(orders!$D95,products!$A$1:$A$49,0), MATCH(orders!L$1,products!$A$1:$G$1,0))</f>
        <v>8.91</v>
      </c>
      <c r="M95" s="5">
        <f t="shared" si="1"/>
        <v>35.64</v>
      </c>
      <c r="N95" t="str" cm="1">
        <f t="array" ref="N95">_xlfn.IFS($I95="Rob","Robusta",$I95="Exc","Excelsa",$I95="Ara","Arabica",$I95="Lib","Liberica")</f>
        <v>Excelsa</v>
      </c>
      <c r="O95" t="str" cm="1">
        <f t="array" ref="O95">_xlfn.IFS($J95="M","Medium",$J95="L","Light",$J95="D","Dark")</f>
        <v>Light</v>
      </c>
      <c r="P95" t="str">
        <f>_xlfn.XLOOKUP(Table1[[#This Row],[Customer ID]],customers!$A$1:$A$1001,customers!$I$1:$I$1001,0)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 MATCH(orders!I$1,products!$A$1:$G$1,0))</f>
        <v>Ara</v>
      </c>
      <c r="J96" t="str">
        <f>INDEX(products!$A$1:$G$49,MATCH(orders!$D96,products!$A$1:$A$49,0), MATCH(orders!J$1,products!$A$1:$G$1,0))</f>
        <v>D</v>
      </c>
      <c r="K96" s="4">
        <f>INDEX(products!$A$1:$G$49,MATCH(orders!$D96,products!$A$1:$A$49,0), MATCH(orders!K$1,products!$A$1:$G$1,0))</f>
        <v>0.2</v>
      </c>
      <c r="L96" s="5">
        <f>INDEX(products!$A$1:$G$49,MATCH(orders!$D96,products!$A$1:$A$49,0), MATCH(orders!L$1,products!$A$1:$G$1,0))</f>
        <v>2.9849999999999999</v>
      </c>
      <c r="M96" s="5">
        <f t="shared" si="1"/>
        <v>17.91</v>
      </c>
      <c r="N96" t="str" cm="1">
        <f t="array" ref="N96">_xlfn.IFS($I96="Rob","Robusta",$I96="Exc","Excelsa",$I96="Ara","Arabica",$I96="Lib","Liberica")</f>
        <v>Arabica</v>
      </c>
      <c r="O96" t="str" cm="1">
        <f t="array" ref="O96">_xlfn.IFS($J96="M","Medium",$J96="L","Light",$J96="D","Dark")</f>
        <v>Dark</v>
      </c>
      <c r="P96" t="str">
        <f>_xlfn.XLOOKUP(Table1[[#This Row],[Customer ID]],customers!$A$1:$A$1001,customers!$I$1:$I$1001,0)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 MATCH(orders!I$1,products!$A$1:$G$1,0))</f>
        <v>Ara</v>
      </c>
      <c r="J97" t="str">
        <f>INDEX(products!$A$1:$G$49,MATCH(orders!$D97,products!$A$1:$A$49,0), MATCH(orders!J$1,products!$A$1:$G$1,0))</f>
        <v>M</v>
      </c>
      <c r="K97" s="4">
        <f>INDEX(products!$A$1:$G$49,MATCH(orders!$D97,products!$A$1:$A$49,0), MATCH(orders!K$1,products!$A$1:$G$1,0))</f>
        <v>2.5</v>
      </c>
      <c r="L97" s="5">
        <f>INDEX(products!$A$1:$G$49,MATCH(orders!$D97,products!$A$1:$A$49,0), MATCH(orders!L$1,products!$A$1:$G$1,0))</f>
        <v>25.874999999999996</v>
      </c>
      <c r="M97" s="5">
        <f t="shared" si="1"/>
        <v>155.24999999999997</v>
      </c>
      <c r="N97" t="str" cm="1">
        <f t="array" ref="N97">_xlfn.IFS($I97="Rob","Robusta",$I97="Exc","Excelsa",$I97="Ara","Arabica",$I97="Lib","Liberica")</f>
        <v>Arabica</v>
      </c>
      <c r="O97" t="str" cm="1">
        <f t="array" ref="O97">_xlfn.IFS($J97="M","Medium",$J97="L","Light",$J97="D","Dark")</f>
        <v>Medium</v>
      </c>
      <c r="P97" t="str">
        <f>_xlfn.XLOOKUP(Table1[[#This Row],[Customer ID]],customers!$A$1:$A$1001,customers!$I$1:$I$1001,0)</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 MATCH(orders!I$1,products!$A$1:$G$1,0))</f>
        <v>Ara</v>
      </c>
      <c r="J98" t="str">
        <f>INDEX(products!$A$1:$G$49,MATCH(orders!$D98,products!$A$1:$A$49,0), MATCH(orders!J$1,products!$A$1:$G$1,0))</f>
        <v>D</v>
      </c>
      <c r="K98" s="4">
        <f>INDEX(products!$A$1:$G$49,MATCH(orders!$D98,products!$A$1:$A$49,0), MATCH(orders!K$1,products!$A$1:$G$1,0))</f>
        <v>0.2</v>
      </c>
      <c r="L98" s="5">
        <f>INDEX(products!$A$1:$G$49,MATCH(orders!$D98,products!$A$1:$A$49,0), MATCH(orders!L$1,products!$A$1:$G$1,0))</f>
        <v>2.9849999999999999</v>
      </c>
      <c r="M98" s="5">
        <f t="shared" si="1"/>
        <v>5.97</v>
      </c>
      <c r="N98" t="str" cm="1">
        <f t="array" ref="N98">_xlfn.IFS($I98="Rob","Robusta",$I98="Exc","Excelsa",$I98="Ara","Arabica",$I98="Lib","Liberica")</f>
        <v>Arabica</v>
      </c>
      <c r="O98" t="str" cm="1">
        <f t="array" ref="O98">_xlfn.IFS($J98="M","Medium",$J98="L","Light",$J98="D","Dark")</f>
        <v>Dark</v>
      </c>
      <c r="P98" t="str">
        <f>_xlfn.XLOOKUP(Table1[[#This Row],[Customer ID]],customers!$A$1:$A$1001,customers!$I$1:$I$1001,0)</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 MATCH(orders!I$1,products!$A$1:$G$1,0))</f>
        <v>Ara</v>
      </c>
      <c r="J99" t="str">
        <f>INDEX(products!$A$1:$G$49,MATCH(orders!$D99,products!$A$1:$A$49,0), MATCH(orders!J$1,products!$A$1:$G$1,0))</f>
        <v>M</v>
      </c>
      <c r="K99" s="4">
        <f>INDEX(products!$A$1:$G$49,MATCH(orders!$D99,products!$A$1:$A$49,0), MATCH(orders!K$1,products!$A$1:$G$1,0))</f>
        <v>0.5</v>
      </c>
      <c r="L99" s="5">
        <f>INDEX(products!$A$1:$G$49,MATCH(orders!$D99,products!$A$1:$A$49,0), MATCH(orders!L$1,products!$A$1:$G$1,0))</f>
        <v>6.75</v>
      </c>
      <c r="M99" s="5">
        <f t="shared" si="1"/>
        <v>13.5</v>
      </c>
      <c r="N99" t="str" cm="1">
        <f t="array" ref="N99">_xlfn.IFS($I99="Rob","Robusta",$I99="Exc","Excelsa",$I99="Ara","Arabica",$I99="Lib","Liberica")</f>
        <v>Arabica</v>
      </c>
      <c r="O99" t="str" cm="1">
        <f t="array" ref="O99">_xlfn.IFS($J99="M","Medium",$J99="L","Light",$J99="D","Dark")</f>
        <v>Medium</v>
      </c>
      <c r="P99" t="str">
        <f>_xlfn.XLOOKUP(Table1[[#This Row],[Customer ID]],customers!$A$1:$A$1001,customers!$I$1:$I$1001,0)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 MATCH(orders!I$1,products!$A$1:$G$1,0))</f>
        <v>Ara</v>
      </c>
      <c r="J100" t="str">
        <f>INDEX(products!$A$1:$G$49,MATCH(orders!$D100,products!$A$1:$A$49,0), MATCH(orders!J$1,products!$A$1:$G$1,0))</f>
        <v>D</v>
      </c>
      <c r="K100" s="4">
        <f>INDEX(products!$A$1:$G$49,MATCH(orders!$D100,products!$A$1:$A$49,0), MATCH(orders!K$1,products!$A$1:$G$1,0))</f>
        <v>0.2</v>
      </c>
      <c r="L100" s="5">
        <f>INDEX(products!$A$1:$G$49,MATCH(orders!$D100,products!$A$1:$A$49,0), MATCH(orders!L$1,products!$A$1:$G$1,0))</f>
        <v>2.9849999999999999</v>
      </c>
      <c r="M100" s="5">
        <f t="shared" si="1"/>
        <v>2.9849999999999999</v>
      </c>
      <c r="N100" t="str" cm="1">
        <f t="array" ref="N100">_xlfn.IFS($I100="Rob","Robusta",$I100="Exc","Excelsa",$I100="Ara","Arabica",$I100="Lib","Liberica")</f>
        <v>Arabica</v>
      </c>
      <c r="O100" t="str" cm="1">
        <f t="array" ref="O100">_xlfn.IFS($J100="M","Medium",$J100="L","Light",$J100="D","Dark")</f>
        <v>Dark</v>
      </c>
      <c r="P100" t="str">
        <f>_xlfn.XLOOKUP(Table1[[#This Row],[Customer ID]],customers!$A$1:$A$1001,customers!$I$1:$I$1001,0)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 MATCH(orders!I$1,products!$A$1:$G$1,0))</f>
        <v>Lib</v>
      </c>
      <c r="J101" t="str">
        <f>INDEX(products!$A$1:$G$49,MATCH(orders!$D101,products!$A$1:$A$49,0), MATCH(orders!J$1,products!$A$1:$G$1,0))</f>
        <v>M</v>
      </c>
      <c r="K101" s="4">
        <f>INDEX(products!$A$1:$G$49,MATCH(orders!$D101,products!$A$1:$A$49,0), MATCH(orders!K$1,products!$A$1:$G$1,0))</f>
        <v>0.2</v>
      </c>
      <c r="L101" s="5">
        <f>INDEX(products!$A$1:$G$49,MATCH(orders!$D101,products!$A$1:$A$49,0), MATCH(orders!L$1,products!$A$1:$G$1,0))</f>
        <v>4.3650000000000002</v>
      </c>
      <c r="M101" s="5">
        <f t="shared" si="1"/>
        <v>13.095000000000001</v>
      </c>
      <c r="N101" t="str" cm="1">
        <f t="array" ref="N101">_xlfn.IFS($I101="Rob","Robusta",$I101="Exc","Excelsa",$I101="Ara","Arabica",$I101="Lib","Liberica")</f>
        <v>Liberica</v>
      </c>
      <c r="O101" t="str" cm="1">
        <f t="array" ref="O101">_xlfn.IFS($J101="M","Medium",$J101="L","Light",$J101="D","Dark")</f>
        <v>Medium</v>
      </c>
      <c r="P101" t="str">
        <f>_xlfn.XLOOKUP(Table1[[#This Row],[Customer ID]],customers!$A$1:$A$1001,customers!$I$1:$I$1001,0)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 MATCH(orders!I$1,products!$A$1:$G$1,0))</f>
        <v>Ara</v>
      </c>
      <c r="J102" t="str">
        <f>INDEX(products!$A$1:$G$49,MATCH(orders!$D102,products!$A$1:$A$49,0), MATCH(orders!J$1,products!$A$1:$G$1,0))</f>
        <v>L</v>
      </c>
      <c r="K102" s="4">
        <f>INDEX(products!$A$1:$G$49,MATCH(orders!$D102,products!$A$1:$A$49,0), MATCH(orders!K$1,products!$A$1:$G$1,0))</f>
        <v>0.2</v>
      </c>
      <c r="L102" s="5">
        <f>INDEX(products!$A$1:$G$49,MATCH(orders!$D102,products!$A$1:$A$49,0), MATCH(orders!L$1,products!$A$1:$G$1,0))</f>
        <v>3.8849999999999998</v>
      </c>
      <c r="M102" s="5">
        <f t="shared" si="1"/>
        <v>7.77</v>
      </c>
      <c r="N102" t="str" cm="1">
        <f t="array" ref="N102">_xlfn.IFS($I102="Rob","Robusta",$I102="Exc","Excelsa",$I102="Ara","Arabica",$I102="Lib","Liberica")</f>
        <v>Arabica</v>
      </c>
      <c r="O102" t="str" cm="1">
        <f t="array" ref="O102">_xlfn.IFS($J102="M","Medium",$J102="L","Light",$J102="D","Dark")</f>
        <v>Light</v>
      </c>
      <c r="P102" t="str">
        <f>_xlfn.XLOOKUP(Table1[[#This Row],[Customer ID]],customers!$A$1:$A$1001,customers!$I$1:$I$1001,0)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 MATCH(orders!I$1,products!$A$1:$G$1,0))</f>
        <v>Lib</v>
      </c>
      <c r="J103" t="str">
        <f>INDEX(products!$A$1:$G$49,MATCH(orders!$D103,products!$A$1:$A$49,0), MATCH(orders!J$1,products!$A$1:$G$1,0))</f>
        <v>D</v>
      </c>
      <c r="K103" s="4">
        <f>INDEX(products!$A$1:$G$49,MATCH(orders!$D103,products!$A$1:$A$49,0), MATCH(orders!K$1,products!$A$1:$G$1,0))</f>
        <v>2.5</v>
      </c>
      <c r="L103" s="5">
        <f>INDEX(products!$A$1:$G$49,MATCH(orders!$D103,products!$A$1:$A$49,0), MATCH(orders!L$1,products!$A$1:$G$1,0))</f>
        <v>29.784999999999997</v>
      </c>
      <c r="M103" s="5">
        <f t="shared" si="1"/>
        <v>148.92499999999998</v>
      </c>
      <c r="N103" t="str" cm="1">
        <f t="array" ref="N103">_xlfn.IFS($I103="Rob","Robusta",$I103="Exc","Excelsa",$I103="Ara","Arabica",$I103="Lib","Liberica")</f>
        <v>Liberica</v>
      </c>
      <c r="O103" t="str" cm="1">
        <f t="array" ref="O103">_xlfn.IFS($J103="M","Medium",$J103="L","Light",$J103="D","Dark")</f>
        <v>Dark</v>
      </c>
      <c r="P103" t="str">
        <f>_xlfn.XLOOKUP(Table1[[#This Row],[Customer ID]],customers!$A$1:$A$1001,customers!$I$1:$I$1001,0)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 MATCH(orders!I$1,products!$A$1:$G$1,0))</f>
        <v>Lib</v>
      </c>
      <c r="J104" t="str">
        <f>INDEX(products!$A$1:$G$49,MATCH(orders!$D104,products!$A$1:$A$49,0), MATCH(orders!J$1,products!$A$1:$G$1,0))</f>
        <v>D</v>
      </c>
      <c r="K104" s="4">
        <f>INDEX(products!$A$1:$G$49,MATCH(orders!$D104,products!$A$1:$A$49,0), MATCH(orders!K$1,products!$A$1:$G$1,0))</f>
        <v>1</v>
      </c>
      <c r="L104" s="5">
        <f>INDEX(products!$A$1:$G$49,MATCH(orders!$D104,products!$A$1:$A$49,0), MATCH(orders!L$1,products!$A$1:$G$1,0))</f>
        <v>12.95</v>
      </c>
      <c r="M104" s="5">
        <f t="shared" si="1"/>
        <v>38.849999999999994</v>
      </c>
      <c r="N104" t="str" cm="1">
        <f t="array" ref="N104">_xlfn.IFS($I104="Rob","Robusta",$I104="Exc","Excelsa",$I104="Ara","Arabica",$I104="Lib","Liberica")</f>
        <v>Liberica</v>
      </c>
      <c r="O104" t="str" cm="1">
        <f t="array" ref="O104">_xlfn.IFS($J104="M","Medium",$J104="L","Light",$J104="D","Dark")</f>
        <v>Dark</v>
      </c>
      <c r="P104" t="str">
        <f>_xlfn.XLOOKUP(Table1[[#This Row],[Customer ID]],customers!$A$1:$A$1001,customers!$I$1:$I$1001,0)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 MATCH(orders!I$1,products!$A$1:$G$1,0))</f>
        <v>Rob</v>
      </c>
      <c r="J105" t="str">
        <f>INDEX(products!$A$1:$G$49,MATCH(orders!$D105,products!$A$1:$A$49,0), MATCH(orders!J$1,products!$A$1:$G$1,0))</f>
        <v>M</v>
      </c>
      <c r="K105" s="4">
        <f>INDEX(products!$A$1:$G$49,MATCH(orders!$D105,products!$A$1:$A$49,0), MATCH(orders!K$1,products!$A$1:$G$1,0))</f>
        <v>0.2</v>
      </c>
      <c r="L105" s="5">
        <f>INDEX(products!$A$1:$G$49,MATCH(orders!$D105,products!$A$1:$A$49,0), MATCH(orders!L$1,products!$A$1:$G$1,0))</f>
        <v>2.9849999999999999</v>
      </c>
      <c r="M105" s="5">
        <f t="shared" si="1"/>
        <v>11.94</v>
      </c>
      <c r="N105" t="str" cm="1">
        <f t="array" ref="N105">_xlfn.IFS($I105="Rob","Robusta",$I105="Exc","Excelsa",$I105="Ara","Arabica",$I105="Lib","Liberica")</f>
        <v>Robusta</v>
      </c>
      <c r="O105" t="str" cm="1">
        <f t="array" ref="O105">_xlfn.IFS($J105="M","Medium",$J105="L","Light",$J105="D","Dark")</f>
        <v>Medium</v>
      </c>
      <c r="P105" t="str">
        <f>_xlfn.XLOOKUP(Table1[[#This Row],[Customer ID]],customers!$A$1:$A$1001,customers!$I$1:$I$1001,0)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 MATCH(orders!I$1,products!$A$1:$G$1,0))</f>
        <v>Lib</v>
      </c>
      <c r="J106" t="str">
        <f>INDEX(products!$A$1:$G$49,MATCH(orders!$D106,products!$A$1:$A$49,0), MATCH(orders!J$1,products!$A$1:$G$1,0))</f>
        <v>M</v>
      </c>
      <c r="K106" s="4">
        <f>INDEX(products!$A$1:$G$49,MATCH(orders!$D106,products!$A$1:$A$49,0), MATCH(orders!K$1,products!$A$1:$G$1,0))</f>
        <v>1</v>
      </c>
      <c r="L106" s="5">
        <f>INDEX(products!$A$1:$G$49,MATCH(orders!$D106,products!$A$1:$A$49,0), MATCH(orders!L$1,products!$A$1:$G$1,0))</f>
        <v>14.55</v>
      </c>
      <c r="M106" s="5">
        <f t="shared" si="1"/>
        <v>87.300000000000011</v>
      </c>
      <c r="N106" t="str" cm="1">
        <f t="array" ref="N106">_xlfn.IFS($I106="Rob","Robusta",$I106="Exc","Excelsa",$I106="Ara","Arabica",$I106="Lib","Liberica")</f>
        <v>Liberica</v>
      </c>
      <c r="O106" t="str" cm="1">
        <f t="array" ref="O106">_xlfn.IFS($J106="M","Medium",$J106="L","Light",$J106="D","Dark")</f>
        <v>Medium</v>
      </c>
      <c r="P106" t="str">
        <f>_xlfn.XLOOKUP(Table1[[#This Row],[Customer ID]],customers!$A$1:$A$1001,customers!$I$1:$I$1001,0)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 MATCH(orders!I$1,products!$A$1:$G$1,0))</f>
        <v>Ara</v>
      </c>
      <c r="J107" t="str">
        <f>INDEX(products!$A$1:$G$49,MATCH(orders!$D107,products!$A$1:$A$49,0), MATCH(orders!J$1,products!$A$1:$G$1,0))</f>
        <v>M</v>
      </c>
      <c r="K107" s="4">
        <f>INDEX(products!$A$1:$G$49,MATCH(orders!$D107,products!$A$1:$A$49,0), MATCH(orders!K$1,products!$A$1:$G$1,0))</f>
        <v>0.5</v>
      </c>
      <c r="L107" s="5">
        <f>INDEX(products!$A$1:$G$49,MATCH(orders!$D107,products!$A$1:$A$49,0), MATCH(orders!L$1,products!$A$1:$G$1,0))</f>
        <v>6.75</v>
      </c>
      <c r="M107" s="5">
        <f t="shared" si="1"/>
        <v>40.5</v>
      </c>
      <c r="N107" t="str" cm="1">
        <f t="array" ref="N107">_xlfn.IFS($I107="Rob","Robusta",$I107="Exc","Excelsa",$I107="Ara","Arabica",$I107="Lib","Liberica")</f>
        <v>Arabica</v>
      </c>
      <c r="O107" t="str" cm="1">
        <f t="array" ref="O107">_xlfn.IFS($J107="M","Medium",$J107="L","Light",$J107="D","Dark")</f>
        <v>Medium</v>
      </c>
      <c r="P107" t="str">
        <f>_xlfn.XLOOKUP(Table1[[#This Row],[Customer ID]],customers!$A$1:$A$1001,customers!$I$1:$I$1001,0)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 MATCH(orders!I$1,products!$A$1:$G$1,0))</f>
        <v>Exc</v>
      </c>
      <c r="J108" t="str">
        <f>INDEX(products!$A$1:$G$49,MATCH(orders!$D108,products!$A$1:$A$49,0), MATCH(orders!J$1,products!$A$1:$G$1,0))</f>
        <v>D</v>
      </c>
      <c r="K108" s="4">
        <f>INDEX(products!$A$1:$G$49,MATCH(orders!$D108,products!$A$1:$A$49,0), MATCH(orders!K$1,products!$A$1:$G$1,0))</f>
        <v>1</v>
      </c>
      <c r="L108" s="5">
        <f>INDEX(products!$A$1:$G$49,MATCH(orders!$D108,products!$A$1:$A$49,0), MATCH(orders!L$1,products!$A$1:$G$1,0))</f>
        <v>12.15</v>
      </c>
      <c r="M108" s="5">
        <f t="shared" si="1"/>
        <v>24.3</v>
      </c>
      <c r="N108" t="str" cm="1">
        <f t="array" ref="N108">_xlfn.IFS($I108="Rob","Robusta",$I108="Exc","Excelsa",$I108="Ara","Arabica",$I108="Lib","Liberica")</f>
        <v>Excelsa</v>
      </c>
      <c r="O108" t="str" cm="1">
        <f t="array" ref="O108">_xlfn.IFS($J108="M","Medium",$J108="L","Light",$J108="D","Dark")</f>
        <v>Dark</v>
      </c>
      <c r="P108" t="str">
        <f>_xlfn.XLOOKUP(Table1[[#This Row],[Customer ID]],customers!$A$1:$A$1001,customers!$I$1:$I$1001,0)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 MATCH(orders!I$1,products!$A$1:$G$1,0))</f>
        <v>Rob</v>
      </c>
      <c r="J109" t="str">
        <f>INDEX(products!$A$1:$G$49,MATCH(orders!$D109,products!$A$1:$A$49,0), MATCH(orders!J$1,products!$A$1:$G$1,0))</f>
        <v>M</v>
      </c>
      <c r="K109" s="4">
        <f>INDEX(products!$A$1:$G$49,MATCH(orders!$D109,products!$A$1:$A$49,0), MATCH(orders!K$1,products!$A$1:$G$1,0))</f>
        <v>0.5</v>
      </c>
      <c r="L109" s="5">
        <f>INDEX(products!$A$1:$G$49,MATCH(orders!$D109,products!$A$1:$A$49,0), MATCH(orders!L$1,products!$A$1:$G$1,0))</f>
        <v>5.97</v>
      </c>
      <c r="M109" s="5">
        <f t="shared" si="1"/>
        <v>17.91</v>
      </c>
      <c r="N109" t="str" cm="1">
        <f t="array" ref="N109">_xlfn.IFS($I109="Rob","Robusta",$I109="Exc","Excelsa",$I109="Ara","Arabica",$I109="Lib","Liberica")</f>
        <v>Robusta</v>
      </c>
      <c r="O109" t="str" cm="1">
        <f t="array" ref="O109">_xlfn.IFS($J109="M","Medium",$J109="L","Light",$J109="D","Dark")</f>
        <v>Medium</v>
      </c>
      <c r="P109" t="str">
        <f>_xlfn.XLOOKUP(Table1[[#This Row],[Customer ID]],customers!$A$1:$A$1001,customers!$I$1:$I$1001,0)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 MATCH(orders!I$1,products!$A$1:$G$1,0))</f>
        <v>Ara</v>
      </c>
      <c r="J110" t="str">
        <f>INDEX(products!$A$1:$G$49,MATCH(orders!$D110,products!$A$1:$A$49,0), MATCH(orders!J$1,products!$A$1:$G$1,0))</f>
        <v>M</v>
      </c>
      <c r="K110" s="4">
        <f>INDEX(products!$A$1:$G$49,MATCH(orders!$D110,products!$A$1:$A$49,0), MATCH(orders!K$1,products!$A$1:$G$1,0))</f>
        <v>0.5</v>
      </c>
      <c r="L110" s="5">
        <f>INDEX(products!$A$1:$G$49,MATCH(orders!$D110,products!$A$1:$A$49,0), MATCH(orders!L$1,products!$A$1:$G$1,0))</f>
        <v>6.75</v>
      </c>
      <c r="M110" s="5">
        <f t="shared" si="1"/>
        <v>27</v>
      </c>
      <c r="N110" t="str" cm="1">
        <f t="array" ref="N110">_xlfn.IFS($I110="Rob","Robusta",$I110="Exc","Excelsa",$I110="Ara","Arabica",$I110="Lib","Liberica")</f>
        <v>Arabica</v>
      </c>
      <c r="O110" t="str" cm="1">
        <f t="array" ref="O110">_xlfn.IFS($J110="M","Medium",$J110="L","Light",$J110="D","Dark")</f>
        <v>Medium</v>
      </c>
      <c r="P110" t="str">
        <f>_xlfn.XLOOKUP(Table1[[#This Row],[Customer ID]],customers!$A$1:$A$1001,customers!$I$1:$I$1001,0)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 MATCH(orders!I$1,products!$A$1:$G$1,0))</f>
        <v>Lib</v>
      </c>
      <c r="J111" t="str">
        <f>INDEX(products!$A$1:$G$49,MATCH(orders!$D111,products!$A$1:$A$49,0), MATCH(orders!J$1,products!$A$1:$G$1,0))</f>
        <v>D</v>
      </c>
      <c r="K111" s="4">
        <f>INDEX(products!$A$1:$G$49,MATCH(orders!$D111,products!$A$1:$A$49,0), MATCH(orders!K$1,products!$A$1:$G$1,0))</f>
        <v>0.5</v>
      </c>
      <c r="L111" s="5">
        <f>INDEX(products!$A$1:$G$49,MATCH(orders!$D111,products!$A$1:$A$49,0), MATCH(orders!L$1,products!$A$1:$G$1,0))</f>
        <v>7.77</v>
      </c>
      <c r="M111" s="5">
        <f t="shared" si="1"/>
        <v>7.77</v>
      </c>
      <c r="N111" t="str" cm="1">
        <f t="array" ref="N111">_xlfn.IFS($I111="Rob","Robusta",$I111="Exc","Excelsa",$I111="Ara","Arabica",$I111="Lib","Liberica")</f>
        <v>Liberica</v>
      </c>
      <c r="O111" t="str" cm="1">
        <f t="array" ref="O111">_xlfn.IFS($J111="M","Medium",$J111="L","Light",$J111="D","Dark")</f>
        <v>Dark</v>
      </c>
      <c r="P111" t="str">
        <f>_xlfn.XLOOKUP(Table1[[#This Row],[Customer ID]],customers!$A$1:$A$1001,customers!$I$1:$I$1001,0)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 MATCH(orders!I$1,products!$A$1:$G$1,0))</f>
        <v>Exc</v>
      </c>
      <c r="J112" t="str">
        <f>INDEX(products!$A$1:$G$49,MATCH(orders!$D112,products!$A$1:$A$49,0), MATCH(orders!J$1,products!$A$1:$G$1,0))</f>
        <v>L</v>
      </c>
      <c r="K112" s="4">
        <f>INDEX(products!$A$1:$G$49,MATCH(orders!$D112,products!$A$1:$A$49,0), MATCH(orders!K$1,products!$A$1:$G$1,0))</f>
        <v>0.2</v>
      </c>
      <c r="L112" s="5">
        <f>INDEX(products!$A$1:$G$49,MATCH(orders!$D112,products!$A$1:$A$49,0), MATCH(orders!L$1,products!$A$1:$G$1,0))</f>
        <v>4.4550000000000001</v>
      </c>
      <c r="M112" s="5">
        <f t="shared" si="1"/>
        <v>13.365</v>
      </c>
      <c r="N112" t="str" cm="1">
        <f t="array" ref="N112">_xlfn.IFS($I112="Rob","Robusta",$I112="Exc","Excelsa",$I112="Ara","Arabica",$I112="Lib","Liberica")</f>
        <v>Excelsa</v>
      </c>
      <c r="O112" t="str" cm="1">
        <f t="array" ref="O112">_xlfn.IFS($J112="M","Medium",$J112="L","Light",$J112="D","Dark")</f>
        <v>Light</v>
      </c>
      <c r="P112" t="str">
        <f>_xlfn.XLOOKUP(Table1[[#This Row],[Customer ID]],customers!$A$1:$A$1001,customers!$I$1:$I$1001,0)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 MATCH(orders!I$1,products!$A$1:$G$1,0))</f>
        <v>Rob</v>
      </c>
      <c r="J113" t="str">
        <f>INDEX(products!$A$1:$G$49,MATCH(orders!$D113,products!$A$1:$A$49,0), MATCH(orders!J$1,products!$A$1:$G$1,0))</f>
        <v>D</v>
      </c>
      <c r="K113" s="4">
        <f>INDEX(products!$A$1:$G$49,MATCH(orders!$D113,products!$A$1:$A$49,0), MATCH(orders!K$1,products!$A$1:$G$1,0))</f>
        <v>0.5</v>
      </c>
      <c r="L113" s="5">
        <f>INDEX(products!$A$1:$G$49,MATCH(orders!$D113,products!$A$1:$A$49,0), MATCH(orders!L$1,products!$A$1:$G$1,0))</f>
        <v>5.3699999999999992</v>
      </c>
      <c r="M113" s="5">
        <f t="shared" si="1"/>
        <v>26.849999999999994</v>
      </c>
      <c r="N113" t="str" cm="1">
        <f t="array" ref="N113">_xlfn.IFS($I113="Rob","Robusta",$I113="Exc","Excelsa",$I113="Ara","Arabica",$I113="Lib","Liberica")</f>
        <v>Robusta</v>
      </c>
      <c r="O113" t="str" cm="1">
        <f t="array" ref="O113">_xlfn.IFS($J113="M","Medium",$J113="L","Light",$J113="D","Dark")</f>
        <v>Dark</v>
      </c>
      <c r="P113" t="str">
        <f>_xlfn.XLOOKUP(Table1[[#This Row],[Customer ID]],customers!$A$1:$A$1001,customers!$I$1:$I$1001,0)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 MATCH(orders!I$1,products!$A$1:$G$1,0))</f>
        <v>Ara</v>
      </c>
      <c r="J114" t="str">
        <f>INDEX(products!$A$1:$G$49,MATCH(orders!$D114,products!$A$1:$A$49,0), MATCH(orders!J$1,products!$A$1:$G$1,0))</f>
        <v>M</v>
      </c>
      <c r="K114" s="4">
        <f>INDEX(products!$A$1:$G$49,MATCH(orders!$D114,products!$A$1:$A$49,0), MATCH(orders!K$1,products!$A$1:$G$1,0))</f>
        <v>1</v>
      </c>
      <c r="L114" s="5">
        <f>INDEX(products!$A$1:$G$49,MATCH(orders!$D114,products!$A$1:$A$49,0), MATCH(orders!L$1,products!$A$1:$G$1,0))</f>
        <v>11.25</v>
      </c>
      <c r="M114" s="5">
        <f t="shared" si="1"/>
        <v>11.25</v>
      </c>
      <c r="N114" t="str" cm="1">
        <f t="array" ref="N114">_xlfn.IFS($I114="Rob","Robusta",$I114="Exc","Excelsa",$I114="Ara","Arabica",$I114="Lib","Liberica")</f>
        <v>Arabica</v>
      </c>
      <c r="O114" t="str" cm="1">
        <f t="array" ref="O114">_xlfn.IFS($J114="M","Medium",$J114="L","Light",$J114="D","Dark")</f>
        <v>Medium</v>
      </c>
      <c r="P114" t="str">
        <f>_xlfn.XLOOKUP(Table1[[#This Row],[Customer ID]],customers!$A$1:$A$1001,customers!$I$1:$I$1001,0)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 MATCH(orders!I$1,products!$A$1:$G$1,0))</f>
        <v>Lib</v>
      </c>
      <c r="J115" t="str">
        <f>INDEX(products!$A$1:$G$49,MATCH(orders!$D115,products!$A$1:$A$49,0), MATCH(orders!J$1,products!$A$1:$G$1,0))</f>
        <v>M</v>
      </c>
      <c r="K115" s="4">
        <f>INDEX(products!$A$1:$G$49,MATCH(orders!$D115,products!$A$1:$A$49,0), MATCH(orders!K$1,products!$A$1:$G$1,0))</f>
        <v>1</v>
      </c>
      <c r="L115" s="5">
        <f>INDEX(products!$A$1:$G$49,MATCH(orders!$D115,products!$A$1:$A$49,0), MATCH(orders!L$1,products!$A$1:$G$1,0))</f>
        <v>14.55</v>
      </c>
      <c r="M115" s="5">
        <f t="shared" si="1"/>
        <v>14.55</v>
      </c>
      <c r="N115" t="str" cm="1">
        <f t="array" ref="N115">_xlfn.IFS($I115="Rob","Robusta",$I115="Exc","Excelsa",$I115="Ara","Arabica",$I115="Lib","Liberica")</f>
        <v>Liberica</v>
      </c>
      <c r="O115" t="str" cm="1">
        <f t="array" ref="O115">_xlfn.IFS($J115="M","Medium",$J115="L","Light",$J115="D","Dark")</f>
        <v>Medium</v>
      </c>
      <c r="P115" t="str">
        <f>_xlfn.XLOOKUP(Table1[[#This Row],[Customer ID]],customers!$A$1:$A$1001,customers!$I$1:$I$1001,0)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 MATCH(orders!I$1,products!$A$1:$G$1,0))</f>
        <v>Rob</v>
      </c>
      <c r="J116" t="str">
        <f>INDEX(products!$A$1:$G$49,MATCH(orders!$D116,products!$A$1:$A$49,0), MATCH(orders!J$1,products!$A$1:$G$1,0))</f>
        <v>L</v>
      </c>
      <c r="K116" s="4">
        <f>INDEX(products!$A$1:$G$49,MATCH(orders!$D116,products!$A$1:$A$49,0), MATCH(orders!K$1,products!$A$1:$G$1,0))</f>
        <v>0.2</v>
      </c>
      <c r="L116" s="5">
        <f>INDEX(products!$A$1:$G$49,MATCH(orders!$D116,products!$A$1:$A$49,0), MATCH(orders!L$1,products!$A$1:$G$1,0))</f>
        <v>3.5849999999999995</v>
      </c>
      <c r="M116" s="5">
        <f t="shared" si="1"/>
        <v>14.339999999999998</v>
      </c>
      <c r="N116" t="str" cm="1">
        <f t="array" ref="N116">_xlfn.IFS($I116="Rob","Robusta",$I116="Exc","Excelsa",$I116="Ara","Arabica",$I116="Lib","Liberica")</f>
        <v>Robusta</v>
      </c>
      <c r="O116" t="str" cm="1">
        <f t="array" ref="O116">_xlfn.IFS($J116="M","Medium",$J116="L","Light",$J116="D","Dark")</f>
        <v>Light</v>
      </c>
      <c r="P116" t="str">
        <f>_xlfn.XLOOKUP(Table1[[#This Row],[Customer ID]],customers!$A$1:$A$1001,customers!$I$1:$I$1001,0)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 MATCH(orders!I$1,products!$A$1:$G$1,0))</f>
        <v>Lib</v>
      </c>
      <c r="J117" t="str">
        <f>INDEX(products!$A$1:$G$49,MATCH(orders!$D117,products!$A$1:$A$49,0), MATCH(orders!J$1,products!$A$1:$G$1,0))</f>
        <v>L</v>
      </c>
      <c r="K117" s="4">
        <f>INDEX(products!$A$1:$G$49,MATCH(orders!$D117,products!$A$1:$A$49,0), MATCH(orders!K$1,products!$A$1:$G$1,0))</f>
        <v>1</v>
      </c>
      <c r="L117" s="5">
        <f>INDEX(products!$A$1:$G$49,MATCH(orders!$D117,products!$A$1:$A$49,0), MATCH(orders!L$1,products!$A$1:$G$1,0))</f>
        <v>15.85</v>
      </c>
      <c r="M117" s="5">
        <f t="shared" si="1"/>
        <v>15.85</v>
      </c>
      <c r="N117" t="str" cm="1">
        <f t="array" ref="N117">_xlfn.IFS($I117="Rob","Robusta",$I117="Exc","Excelsa",$I117="Ara","Arabica",$I117="Lib","Liberica")</f>
        <v>Liberica</v>
      </c>
      <c r="O117" t="str" cm="1">
        <f t="array" ref="O117">_xlfn.IFS($J117="M","Medium",$J117="L","Light",$J117="D","Dark")</f>
        <v>Light</v>
      </c>
      <c r="P117" t="str">
        <f>_xlfn.XLOOKUP(Table1[[#This Row],[Customer ID]],customers!$A$1:$A$1001,customers!$I$1:$I$1001,0)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 MATCH(orders!I$1,products!$A$1:$G$1,0))</f>
        <v>Lib</v>
      </c>
      <c r="J118" t="str">
        <f>INDEX(products!$A$1:$G$49,MATCH(orders!$D118,products!$A$1:$A$49,0), MATCH(orders!J$1,products!$A$1:$G$1,0))</f>
        <v>L</v>
      </c>
      <c r="K118" s="4">
        <f>INDEX(products!$A$1:$G$49,MATCH(orders!$D118,products!$A$1:$A$49,0), MATCH(orders!K$1,products!$A$1:$G$1,0))</f>
        <v>0.2</v>
      </c>
      <c r="L118" s="5">
        <f>INDEX(products!$A$1:$G$49,MATCH(orders!$D118,products!$A$1:$A$49,0), MATCH(orders!L$1,products!$A$1:$G$1,0))</f>
        <v>4.7549999999999999</v>
      </c>
      <c r="M118" s="5">
        <f t="shared" si="1"/>
        <v>19.02</v>
      </c>
      <c r="N118" t="str" cm="1">
        <f t="array" ref="N118">_xlfn.IFS($I118="Rob","Robusta",$I118="Exc","Excelsa",$I118="Ara","Arabica",$I118="Lib","Liberica")</f>
        <v>Liberica</v>
      </c>
      <c r="O118" t="str" cm="1">
        <f t="array" ref="O118">_xlfn.IFS($J118="M","Medium",$J118="L","Light",$J118="D","Dark")</f>
        <v>Light</v>
      </c>
      <c r="P118" t="str">
        <f>_xlfn.XLOOKUP(Table1[[#This Row],[Customer ID]],customers!$A$1:$A$1001,customers!$I$1:$I$1001,0)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 MATCH(orders!I$1,products!$A$1:$G$1,0))</f>
        <v>Lib</v>
      </c>
      <c r="J119" t="str">
        <f>INDEX(products!$A$1:$G$49,MATCH(orders!$D119,products!$A$1:$A$49,0), MATCH(orders!J$1,products!$A$1:$G$1,0))</f>
        <v>L</v>
      </c>
      <c r="K119" s="4">
        <f>INDEX(products!$A$1:$G$49,MATCH(orders!$D119,products!$A$1:$A$49,0), MATCH(orders!K$1,products!$A$1:$G$1,0))</f>
        <v>0.5</v>
      </c>
      <c r="L119" s="5">
        <f>INDEX(products!$A$1:$G$49,MATCH(orders!$D119,products!$A$1:$A$49,0), MATCH(orders!L$1,products!$A$1:$G$1,0))</f>
        <v>9.51</v>
      </c>
      <c r="M119" s="5">
        <f t="shared" si="1"/>
        <v>38.04</v>
      </c>
      <c r="N119" t="str" cm="1">
        <f t="array" ref="N119">_xlfn.IFS($I119="Rob","Robusta",$I119="Exc","Excelsa",$I119="Ara","Arabica",$I119="Lib","Liberica")</f>
        <v>Liberica</v>
      </c>
      <c r="O119" t="str" cm="1">
        <f t="array" ref="O119">_xlfn.IFS($J119="M","Medium",$J119="L","Light",$J119="D","Dark")</f>
        <v>Light</v>
      </c>
      <c r="P119" t="str">
        <f>_xlfn.XLOOKUP(Table1[[#This Row],[Customer ID]],customers!$A$1:$A$1001,customers!$I$1:$I$1001,0)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 MATCH(orders!I$1,products!$A$1:$G$1,0))</f>
        <v>Exc</v>
      </c>
      <c r="J120" t="str">
        <f>INDEX(products!$A$1:$G$49,MATCH(orders!$D120,products!$A$1:$A$49,0), MATCH(orders!J$1,products!$A$1:$G$1,0))</f>
        <v>D</v>
      </c>
      <c r="K120" s="4">
        <f>INDEX(products!$A$1:$G$49,MATCH(orders!$D120,products!$A$1:$A$49,0), MATCH(orders!K$1,products!$A$1:$G$1,0))</f>
        <v>0.5</v>
      </c>
      <c r="L120" s="5">
        <f>INDEX(products!$A$1:$G$49,MATCH(orders!$D120,products!$A$1:$A$49,0), MATCH(orders!L$1,products!$A$1:$G$1,0))</f>
        <v>7.29</v>
      </c>
      <c r="M120" s="5">
        <f t="shared" si="1"/>
        <v>21.87</v>
      </c>
      <c r="N120" t="str" cm="1">
        <f t="array" ref="N120">_xlfn.IFS($I120="Rob","Robusta",$I120="Exc","Excelsa",$I120="Ara","Arabica",$I120="Lib","Liberica")</f>
        <v>Excelsa</v>
      </c>
      <c r="O120" t="str" cm="1">
        <f t="array" ref="O120">_xlfn.IFS($J120="M","Medium",$J120="L","Light",$J120="D","Dark")</f>
        <v>Dark</v>
      </c>
      <c r="P120" t="str">
        <f>_xlfn.XLOOKUP(Table1[[#This Row],[Customer ID]],customers!$A$1:$A$1001,customers!$I$1:$I$1001,0)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 MATCH(orders!I$1,products!$A$1:$G$1,0))</f>
        <v>Exc</v>
      </c>
      <c r="J121" t="str">
        <f>INDEX(products!$A$1:$G$49,MATCH(orders!$D121,products!$A$1:$A$49,0), MATCH(orders!J$1,products!$A$1:$G$1,0))</f>
        <v>M</v>
      </c>
      <c r="K121" s="4">
        <f>INDEX(products!$A$1:$G$49,MATCH(orders!$D121,products!$A$1:$A$49,0), MATCH(orders!K$1,products!$A$1:$G$1,0))</f>
        <v>0.2</v>
      </c>
      <c r="L121" s="5">
        <f>INDEX(products!$A$1:$G$49,MATCH(orders!$D121,products!$A$1:$A$49,0), MATCH(orders!L$1,products!$A$1:$G$1,0))</f>
        <v>4.125</v>
      </c>
      <c r="M121" s="5">
        <f t="shared" si="1"/>
        <v>4.125</v>
      </c>
      <c r="N121" t="str" cm="1">
        <f t="array" ref="N121">_xlfn.IFS($I121="Rob","Robusta",$I121="Exc","Excelsa",$I121="Ara","Arabica",$I121="Lib","Liberica")</f>
        <v>Excelsa</v>
      </c>
      <c r="O121" t="str" cm="1">
        <f t="array" ref="O121">_xlfn.IFS($J121="M","Medium",$J121="L","Light",$J121="D","Dark")</f>
        <v>Medium</v>
      </c>
      <c r="P121" t="str">
        <f>_xlfn.XLOOKUP(Table1[[#This Row],[Customer ID]],customers!$A$1:$A$1001,customers!$I$1:$I$1001,0)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 MATCH(orders!I$1,products!$A$1:$G$1,0))</f>
        <v>Ara</v>
      </c>
      <c r="J122" t="str">
        <f>INDEX(products!$A$1:$G$49,MATCH(orders!$D122,products!$A$1:$A$49,0), MATCH(orders!J$1,products!$A$1:$G$1,0))</f>
        <v>L</v>
      </c>
      <c r="K122" s="4">
        <f>INDEX(products!$A$1:$G$49,MATCH(orders!$D122,products!$A$1:$A$49,0), MATCH(orders!K$1,products!$A$1:$G$1,0))</f>
        <v>0.2</v>
      </c>
      <c r="L122" s="5">
        <f>INDEX(products!$A$1:$G$49,MATCH(orders!$D122,products!$A$1:$A$49,0), MATCH(orders!L$1,products!$A$1:$G$1,0))</f>
        <v>3.8849999999999998</v>
      </c>
      <c r="M122" s="5">
        <f t="shared" si="1"/>
        <v>3.8849999999999998</v>
      </c>
      <c r="N122" t="str" cm="1">
        <f t="array" ref="N122">_xlfn.IFS($I122="Rob","Robusta",$I122="Exc","Excelsa",$I122="Ara","Arabica",$I122="Lib","Liberica")</f>
        <v>Arabica</v>
      </c>
      <c r="O122" t="str" cm="1">
        <f t="array" ref="O122">_xlfn.IFS($J122="M","Medium",$J122="L","Light",$J122="D","Dark")</f>
        <v>Light</v>
      </c>
      <c r="P122" t="str">
        <f>_xlfn.XLOOKUP(Table1[[#This Row],[Customer ID]],customers!$A$1:$A$1001,customers!$I$1:$I$1001,0)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 MATCH(orders!I$1,products!$A$1:$G$1,0))</f>
        <v>Exc</v>
      </c>
      <c r="J123" t="str">
        <f>INDEX(products!$A$1:$G$49,MATCH(orders!$D123,products!$A$1:$A$49,0), MATCH(orders!J$1,products!$A$1:$G$1,0))</f>
        <v>M</v>
      </c>
      <c r="K123" s="4">
        <f>INDEX(products!$A$1:$G$49,MATCH(orders!$D123,products!$A$1:$A$49,0), MATCH(orders!K$1,products!$A$1:$G$1,0))</f>
        <v>1</v>
      </c>
      <c r="L123" s="5">
        <f>INDEX(products!$A$1:$G$49,MATCH(orders!$D123,products!$A$1:$A$49,0), MATCH(orders!L$1,products!$A$1:$G$1,0))</f>
        <v>13.75</v>
      </c>
      <c r="M123" s="5">
        <f t="shared" si="1"/>
        <v>68.75</v>
      </c>
      <c r="N123" t="str" cm="1">
        <f t="array" ref="N123">_xlfn.IFS($I123="Rob","Robusta",$I123="Exc","Excelsa",$I123="Ara","Arabica",$I123="Lib","Liberica")</f>
        <v>Excelsa</v>
      </c>
      <c r="O123" t="str" cm="1">
        <f t="array" ref="O123">_xlfn.IFS($J123="M","Medium",$J123="L","Light",$J123="D","Dark")</f>
        <v>Medium</v>
      </c>
      <c r="P123" t="str">
        <f>_xlfn.XLOOKUP(Table1[[#This Row],[Customer ID]],customers!$A$1:$A$1001,customers!$I$1:$I$1001,0)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 MATCH(orders!I$1,products!$A$1:$G$1,0))</f>
        <v>Ara</v>
      </c>
      <c r="J124" t="str">
        <f>INDEX(products!$A$1:$G$49,MATCH(orders!$D124,products!$A$1:$A$49,0), MATCH(orders!J$1,products!$A$1:$G$1,0))</f>
        <v>D</v>
      </c>
      <c r="K124" s="4">
        <f>INDEX(products!$A$1:$G$49,MATCH(orders!$D124,products!$A$1:$A$49,0), MATCH(orders!K$1,products!$A$1:$G$1,0))</f>
        <v>0.5</v>
      </c>
      <c r="L124" s="5">
        <f>INDEX(products!$A$1:$G$49,MATCH(orders!$D124,products!$A$1:$A$49,0), MATCH(orders!L$1,products!$A$1:$G$1,0))</f>
        <v>5.97</v>
      </c>
      <c r="M124" s="5">
        <f t="shared" si="1"/>
        <v>23.88</v>
      </c>
      <c r="N124" t="str" cm="1">
        <f t="array" ref="N124">_xlfn.IFS($I124="Rob","Robusta",$I124="Exc","Excelsa",$I124="Ara","Arabica",$I124="Lib","Liberica")</f>
        <v>Arabica</v>
      </c>
      <c r="O124" t="str" cm="1">
        <f t="array" ref="O124">_xlfn.IFS($J124="M","Medium",$J124="L","Light",$J124="D","Dark")</f>
        <v>Dark</v>
      </c>
      <c r="P124" t="str">
        <f>_xlfn.XLOOKUP(Table1[[#This Row],[Customer ID]],customers!$A$1:$A$1001,customers!$I$1:$I$1001,0)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 MATCH(orders!I$1,products!$A$1:$G$1,0))</f>
        <v>Lib</v>
      </c>
      <c r="J125" t="str">
        <f>INDEX(products!$A$1:$G$49,MATCH(orders!$D125,products!$A$1:$A$49,0), MATCH(orders!J$1,products!$A$1:$G$1,0))</f>
        <v>L</v>
      </c>
      <c r="K125" s="4">
        <f>INDEX(products!$A$1:$G$49,MATCH(orders!$D125,products!$A$1:$A$49,0), MATCH(orders!K$1,products!$A$1:$G$1,0))</f>
        <v>2.5</v>
      </c>
      <c r="L125" s="5">
        <f>INDEX(products!$A$1:$G$49,MATCH(orders!$D125,products!$A$1:$A$49,0), MATCH(orders!L$1,products!$A$1:$G$1,0))</f>
        <v>36.454999999999998</v>
      </c>
      <c r="M125" s="5">
        <f t="shared" si="1"/>
        <v>145.82</v>
      </c>
      <c r="N125" t="str" cm="1">
        <f t="array" ref="N125">_xlfn.IFS($I125="Rob","Robusta",$I125="Exc","Excelsa",$I125="Ara","Arabica",$I125="Lib","Liberica")</f>
        <v>Liberica</v>
      </c>
      <c r="O125" t="str" cm="1">
        <f t="array" ref="O125">_xlfn.IFS($J125="M","Medium",$J125="L","Light",$J125="D","Dark")</f>
        <v>Light</v>
      </c>
      <c r="P125" t="str">
        <f>_xlfn.XLOOKUP(Table1[[#This Row],[Customer ID]],customers!$A$1:$A$1001,customers!$I$1:$I$1001,0)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 MATCH(orders!I$1,products!$A$1:$G$1,0))</f>
        <v>Lib</v>
      </c>
      <c r="J126" t="str">
        <f>INDEX(products!$A$1:$G$49,MATCH(orders!$D126,products!$A$1:$A$49,0), MATCH(orders!J$1,products!$A$1:$G$1,0))</f>
        <v>M</v>
      </c>
      <c r="K126" s="4">
        <f>INDEX(products!$A$1:$G$49,MATCH(orders!$D126,products!$A$1:$A$49,0), MATCH(orders!K$1,products!$A$1:$G$1,0))</f>
        <v>0.2</v>
      </c>
      <c r="L126" s="5">
        <f>INDEX(products!$A$1:$G$49,MATCH(orders!$D126,products!$A$1:$A$49,0), MATCH(orders!L$1,products!$A$1:$G$1,0))</f>
        <v>4.3650000000000002</v>
      </c>
      <c r="M126" s="5">
        <f t="shared" si="1"/>
        <v>21.825000000000003</v>
      </c>
      <c r="N126" t="str" cm="1">
        <f t="array" ref="N126">_xlfn.IFS($I126="Rob","Robusta",$I126="Exc","Excelsa",$I126="Ara","Arabica",$I126="Lib","Liberica")</f>
        <v>Liberica</v>
      </c>
      <c r="O126" t="str" cm="1">
        <f t="array" ref="O126">_xlfn.IFS($J126="M","Medium",$J126="L","Light",$J126="D","Dark")</f>
        <v>Medium</v>
      </c>
      <c r="P126" t="str">
        <f>_xlfn.XLOOKUP(Table1[[#This Row],[Customer ID]],customers!$A$1:$A$1001,customers!$I$1:$I$1001,0)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 MATCH(orders!I$1,products!$A$1:$G$1,0))</f>
        <v>Lib</v>
      </c>
      <c r="J127" t="str">
        <f>INDEX(products!$A$1:$G$49,MATCH(orders!$D127,products!$A$1:$A$49,0), MATCH(orders!J$1,products!$A$1:$G$1,0))</f>
        <v>M</v>
      </c>
      <c r="K127" s="4">
        <f>INDEX(products!$A$1:$G$49,MATCH(orders!$D127,products!$A$1:$A$49,0), MATCH(orders!K$1,products!$A$1:$G$1,0))</f>
        <v>0.5</v>
      </c>
      <c r="L127" s="5">
        <f>INDEX(products!$A$1:$G$49,MATCH(orders!$D127,products!$A$1:$A$49,0), MATCH(orders!L$1,products!$A$1:$G$1,0))</f>
        <v>8.73</v>
      </c>
      <c r="M127" s="5">
        <f t="shared" si="1"/>
        <v>26.19</v>
      </c>
      <c r="N127" t="str" cm="1">
        <f t="array" ref="N127">_xlfn.IFS($I127="Rob","Robusta",$I127="Exc","Excelsa",$I127="Ara","Arabica",$I127="Lib","Liberica")</f>
        <v>Liberica</v>
      </c>
      <c r="O127" t="str" cm="1">
        <f t="array" ref="O127">_xlfn.IFS($J127="M","Medium",$J127="L","Light",$J127="D","Dark")</f>
        <v>Medium</v>
      </c>
      <c r="P127" t="str">
        <f>_xlfn.XLOOKUP(Table1[[#This Row],[Customer ID]],customers!$A$1:$A$1001,customers!$I$1:$I$1001,0)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 MATCH(orders!I$1,products!$A$1:$G$1,0))</f>
        <v>Ara</v>
      </c>
      <c r="J128" t="str">
        <f>INDEX(products!$A$1:$G$49,MATCH(orders!$D128,products!$A$1:$A$49,0), MATCH(orders!J$1,products!$A$1:$G$1,0))</f>
        <v>M</v>
      </c>
      <c r="K128" s="4">
        <f>INDEX(products!$A$1:$G$49,MATCH(orders!$D128,products!$A$1:$A$49,0), MATCH(orders!K$1,products!$A$1:$G$1,0))</f>
        <v>1</v>
      </c>
      <c r="L128" s="5">
        <f>INDEX(products!$A$1:$G$49,MATCH(orders!$D128,products!$A$1:$A$49,0), MATCH(orders!L$1,products!$A$1:$G$1,0))</f>
        <v>11.25</v>
      </c>
      <c r="M128" s="5">
        <f t="shared" si="1"/>
        <v>11.25</v>
      </c>
      <c r="N128" t="str" cm="1">
        <f t="array" ref="N128">_xlfn.IFS($I128="Rob","Robusta",$I128="Exc","Excelsa",$I128="Ara","Arabica",$I128="Lib","Liberica")</f>
        <v>Arabica</v>
      </c>
      <c r="O128" t="str" cm="1">
        <f t="array" ref="O128">_xlfn.IFS($J128="M","Medium",$J128="L","Light",$J128="D","Dark")</f>
        <v>Medium</v>
      </c>
      <c r="P128" t="str">
        <f>_xlfn.XLOOKUP(Table1[[#This Row],[Customer ID]],customers!$A$1:$A$1001,customers!$I$1:$I$1001,0)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 MATCH(orders!I$1,products!$A$1:$G$1,0))</f>
        <v>Lib</v>
      </c>
      <c r="J129" t="str">
        <f>INDEX(products!$A$1:$G$49,MATCH(orders!$D129,products!$A$1:$A$49,0), MATCH(orders!J$1,products!$A$1:$G$1,0))</f>
        <v>D</v>
      </c>
      <c r="K129" s="4">
        <f>INDEX(products!$A$1:$G$49,MATCH(orders!$D129,products!$A$1:$A$49,0), MATCH(orders!K$1,products!$A$1:$G$1,0))</f>
        <v>1</v>
      </c>
      <c r="L129" s="5">
        <f>INDEX(products!$A$1:$G$49,MATCH(orders!$D129,products!$A$1:$A$49,0), MATCH(orders!L$1,products!$A$1:$G$1,0))</f>
        <v>12.95</v>
      </c>
      <c r="M129" s="5">
        <f t="shared" si="1"/>
        <v>77.699999999999989</v>
      </c>
      <c r="N129" t="str" cm="1">
        <f t="array" ref="N129">_xlfn.IFS($I129="Rob","Robusta",$I129="Exc","Excelsa",$I129="Ara","Arabica",$I129="Lib","Liberica")</f>
        <v>Liberica</v>
      </c>
      <c r="O129" t="str" cm="1">
        <f t="array" ref="O129">_xlfn.IFS($J129="M","Medium",$J129="L","Light",$J129="D","Dark")</f>
        <v>Dark</v>
      </c>
      <c r="P129" t="str">
        <f>_xlfn.XLOOKUP(Table1[[#This Row],[Customer ID]],customers!$A$1:$A$1001,customers!$I$1:$I$1001,0)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 MATCH(orders!I$1,products!$A$1:$G$1,0))</f>
        <v>Ara</v>
      </c>
      <c r="J130" t="str">
        <f>INDEX(products!$A$1:$G$49,MATCH(orders!$D130,products!$A$1:$A$49,0), MATCH(orders!J$1,products!$A$1:$G$1,0))</f>
        <v>M</v>
      </c>
      <c r="K130" s="4">
        <f>INDEX(products!$A$1:$G$49,MATCH(orders!$D130,products!$A$1:$A$49,0), MATCH(orders!K$1,products!$A$1:$G$1,0))</f>
        <v>0.5</v>
      </c>
      <c r="L130" s="5">
        <f>INDEX(products!$A$1:$G$49,MATCH(orders!$D130,products!$A$1:$A$49,0), MATCH(orders!L$1,products!$A$1:$G$1,0))</f>
        <v>6.75</v>
      </c>
      <c r="M130" s="5">
        <f t="shared" si="1"/>
        <v>6.75</v>
      </c>
      <c r="N130" t="str" cm="1">
        <f t="array" ref="N130">_xlfn.IFS($I130="Rob","Robusta",$I130="Exc","Excelsa",$I130="Ara","Arabica",$I130="Lib","Liberica")</f>
        <v>Arabica</v>
      </c>
      <c r="O130" t="str" cm="1">
        <f t="array" ref="O130">_xlfn.IFS($J130="M","Medium",$J130="L","Light",$J130="D","Dark")</f>
        <v>Medium</v>
      </c>
      <c r="P130" t="str">
        <f>_xlfn.XLOOKUP(Table1[[#This Row],[Customer ID]],customers!$A$1:$A$1001,customers!$I$1:$I$1001,0)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 MATCH(orders!I$1,products!$A$1:$G$1,0))</f>
        <v>Exc</v>
      </c>
      <c r="J131" t="str">
        <f>INDEX(products!$A$1:$G$49,MATCH(orders!$D131,products!$A$1:$A$49,0), MATCH(orders!J$1,products!$A$1:$G$1,0))</f>
        <v>D</v>
      </c>
      <c r="K131" s="4">
        <f>INDEX(products!$A$1:$G$49,MATCH(orders!$D131,products!$A$1:$A$49,0), MATCH(orders!K$1,products!$A$1:$G$1,0))</f>
        <v>1</v>
      </c>
      <c r="L131" s="5">
        <f>INDEX(products!$A$1:$G$49,MATCH(orders!$D131,products!$A$1:$A$49,0), MATCH(orders!L$1,products!$A$1:$G$1,0))</f>
        <v>12.15</v>
      </c>
      <c r="M131" s="5">
        <f t="shared" ref="M131:M194" si="2">$L131*$E131</f>
        <v>12.15</v>
      </c>
      <c r="N131" t="str" cm="1">
        <f t="array" ref="N131">_xlfn.IFS($I131="Rob","Robusta",$I131="Exc","Excelsa",$I131="Ara","Arabica",$I131="Lib","Liberica")</f>
        <v>Excelsa</v>
      </c>
      <c r="O131" t="str" cm="1">
        <f t="array" ref="O131">_xlfn.IFS($J131="M","Medium",$J131="L","Light",$J131="D","Dark")</f>
        <v>Dark</v>
      </c>
      <c r="P131" t="str">
        <f>_xlfn.XLOOKUP(Table1[[#This Row],[Customer ID]],customers!$A$1:$A$1001,customers!$I$1:$I$1001,0)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 MATCH(orders!I$1,products!$A$1:$G$1,0))</f>
        <v>Ara</v>
      </c>
      <c r="J132" t="str">
        <f>INDEX(products!$A$1:$G$49,MATCH(orders!$D132,products!$A$1:$A$49,0), MATCH(orders!J$1,products!$A$1:$G$1,0))</f>
        <v>L</v>
      </c>
      <c r="K132" s="4">
        <f>INDEX(products!$A$1:$G$49,MATCH(orders!$D132,products!$A$1:$A$49,0), MATCH(orders!K$1,products!$A$1:$G$1,0))</f>
        <v>2.5</v>
      </c>
      <c r="L132" s="5">
        <f>INDEX(products!$A$1:$G$49,MATCH(orders!$D132,products!$A$1:$A$49,0), MATCH(orders!L$1,products!$A$1:$G$1,0))</f>
        <v>29.784999999999997</v>
      </c>
      <c r="M132" s="5">
        <f t="shared" si="2"/>
        <v>148.92499999999998</v>
      </c>
      <c r="N132" t="str" cm="1">
        <f t="array" ref="N132">_xlfn.IFS($I132="Rob","Robusta",$I132="Exc","Excelsa",$I132="Ara","Arabica",$I132="Lib","Liberica")</f>
        <v>Arabica</v>
      </c>
      <c r="O132" t="str" cm="1">
        <f t="array" ref="O132">_xlfn.IFS($J132="M","Medium",$J132="L","Light",$J132="D","Dark")</f>
        <v>Light</v>
      </c>
      <c r="P132" t="str">
        <f>_xlfn.XLOOKUP(Table1[[#This Row],[Customer ID]],customers!$A$1:$A$1001,customers!$I$1:$I$1001,0)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 MATCH(orders!I$1,products!$A$1:$G$1,0))</f>
        <v>Exc</v>
      </c>
      <c r="J133" t="str">
        <f>INDEX(products!$A$1:$G$49,MATCH(orders!$D133,products!$A$1:$A$49,0), MATCH(orders!J$1,products!$A$1:$G$1,0))</f>
        <v>D</v>
      </c>
      <c r="K133" s="4">
        <f>INDEX(products!$A$1:$G$49,MATCH(orders!$D133,products!$A$1:$A$49,0), MATCH(orders!K$1,products!$A$1:$G$1,0))</f>
        <v>0.5</v>
      </c>
      <c r="L133" s="5">
        <f>INDEX(products!$A$1:$G$49,MATCH(orders!$D133,products!$A$1:$A$49,0), MATCH(orders!L$1,products!$A$1:$G$1,0))</f>
        <v>7.29</v>
      </c>
      <c r="M133" s="5">
        <f t="shared" si="2"/>
        <v>14.58</v>
      </c>
      <c r="N133" t="str" cm="1">
        <f t="array" ref="N133">_xlfn.IFS($I133="Rob","Robusta",$I133="Exc","Excelsa",$I133="Ara","Arabica",$I133="Lib","Liberica")</f>
        <v>Excelsa</v>
      </c>
      <c r="O133" t="str" cm="1">
        <f t="array" ref="O133">_xlfn.IFS($J133="M","Medium",$J133="L","Light",$J133="D","Dark")</f>
        <v>Dark</v>
      </c>
      <c r="P133" t="str">
        <f>_xlfn.XLOOKUP(Table1[[#This Row],[Customer ID]],customers!$A$1:$A$1001,customers!$I$1:$I$1001,0)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 MATCH(orders!I$1,products!$A$1:$G$1,0))</f>
        <v>Ara</v>
      </c>
      <c r="J134" t="str">
        <f>INDEX(products!$A$1:$G$49,MATCH(orders!$D134,products!$A$1:$A$49,0), MATCH(orders!J$1,products!$A$1:$G$1,0))</f>
        <v>L</v>
      </c>
      <c r="K134" s="4">
        <f>INDEX(products!$A$1:$G$49,MATCH(orders!$D134,products!$A$1:$A$49,0), MATCH(orders!K$1,products!$A$1:$G$1,0))</f>
        <v>2.5</v>
      </c>
      <c r="L134" s="5">
        <f>INDEX(products!$A$1:$G$49,MATCH(orders!$D134,products!$A$1:$A$49,0), MATCH(orders!L$1,products!$A$1:$G$1,0))</f>
        <v>29.784999999999997</v>
      </c>
      <c r="M134" s="5">
        <f t="shared" si="2"/>
        <v>148.92499999999998</v>
      </c>
      <c r="N134" t="str" cm="1">
        <f t="array" ref="N134">_xlfn.IFS($I134="Rob","Robusta",$I134="Exc","Excelsa",$I134="Ara","Arabica",$I134="Lib","Liberica")</f>
        <v>Arabica</v>
      </c>
      <c r="O134" t="str" cm="1">
        <f t="array" ref="O134">_xlfn.IFS($J134="M","Medium",$J134="L","Light",$J134="D","Dark")</f>
        <v>Light</v>
      </c>
      <c r="P134" t="str">
        <f>_xlfn.XLOOKUP(Table1[[#This Row],[Customer ID]],customers!$A$1:$A$1001,customers!$I$1:$I$1001,0)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 MATCH(orders!I$1,products!$A$1:$G$1,0))</f>
        <v>Lib</v>
      </c>
      <c r="J135" t="str">
        <f>INDEX(products!$A$1:$G$49,MATCH(orders!$D135,products!$A$1:$A$49,0), MATCH(orders!J$1,products!$A$1:$G$1,0))</f>
        <v>D</v>
      </c>
      <c r="K135" s="4">
        <f>INDEX(products!$A$1:$G$49,MATCH(orders!$D135,products!$A$1:$A$49,0), MATCH(orders!K$1,products!$A$1:$G$1,0))</f>
        <v>1</v>
      </c>
      <c r="L135" s="5">
        <f>INDEX(products!$A$1:$G$49,MATCH(orders!$D135,products!$A$1:$A$49,0), MATCH(orders!L$1,products!$A$1:$G$1,0))</f>
        <v>12.95</v>
      </c>
      <c r="M135" s="5">
        <f t="shared" si="2"/>
        <v>12.95</v>
      </c>
      <c r="N135" t="str" cm="1">
        <f t="array" ref="N135">_xlfn.IFS($I135="Rob","Robusta",$I135="Exc","Excelsa",$I135="Ara","Arabica",$I135="Lib","Liberica")</f>
        <v>Liberica</v>
      </c>
      <c r="O135" t="str" cm="1">
        <f t="array" ref="O135">_xlfn.IFS($J135="M","Medium",$J135="L","Light",$J135="D","Dark")</f>
        <v>Dark</v>
      </c>
      <c r="P135" t="str">
        <f>_xlfn.XLOOKUP(Table1[[#This Row],[Customer ID]],customers!$A$1:$A$1001,customers!$I$1:$I$1001,0)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 MATCH(orders!I$1,products!$A$1:$G$1,0))</f>
        <v>Exc</v>
      </c>
      <c r="J136" t="str">
        <f>INDEX(products!$A$1:$G$49,MATCH(orders!$D136,products!$A$1:$A$49,0), MATCH(orders!J$1,products!$A$1:$G$1,0))</f>
        <v>M</v>
      </c>
      <c r="K136" s="4">
        <f>INDEX(products!$A$1:$G$49,MATCH(orders!$D136,products!$A$1:$A$49,0), MATCH(orders!K$1,products!$A$1:$G$1,0))</f>
        <v>2.5</v>
      </c>
      <c r="L136" s="5">
        <f>INDEX(products!$A$1:$G$49,MATCH(orders!$D136,products!$A$1:$A$49,0), MATCH(orders!L$1,products!$A$1:$G$1,0))</f>
        <v>31.624999999999996</v>
      </c>
      <c r="M136" s="5">
        <f t="shared" si="2"/>
        <v>94.874999999999986</v>
      </c>
      <c r="N136" t="str" cm="1">
        <f t="array" ref="N136">_xlfn.IFS($I136="Rob","Robusta",$I136="Exc","Excelsa",$I136="Ara","Arabica",$I136="Lib","Liberica")</f>
        <v>Excelsa</v>
      </c>
      <c r="O136" t="str" cm="1">
        <f t="array" ref="O136">_xlfn.IFS($J136="M","Medium",$J136="L","Light",$J136="D","Dark")</f>
        <v>Medium</v>
      </c>
      <c r="P136" t="str">
        <f>_xlfn.XLOOKUP(Table1[[#This Row],[Customer ID]],customers!$A$1:$A$1001,customers!$I$1:$I$1001,0)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 MATCH(orders!I$1,products!$A$1:$G$1,0))</f>
        <v>Ara</v>
      </c>
      <c r="J137" t="str">
        <f>INDEX(products!$A$1:$G$49,MATCH(orders!$D137,products!$A$1:$A$49,0), MATCH(orders!J$1,products!$A$1:$G$1,0))</f>
        <v>L</v>
      </c>
      <c r="K137" s="4">
        <f>INDEX(products!$A$1:$G$49,MATCH(orders!$D137,products!$A$1:$A$49,0), MATCH(orders!K$1,products!$A$1:$G$1,0))</f>
        <v>0.5</v>
      </c>
      <c r="L137" s="5">
        <f>INDEX(products!$A$1:$G$49,MATCH(orders!$D137,products!$A$1:$A$49,0), MATCH(orders!L$1,products!$A$1:$G$1,0))</f>
        <v>7.77</v>
      </c>
      <c r="M137" s="5">
        <f t="shared" si="2"/>
        <v>38.849999999999994</v>
      </c>
      <c r="N137" t="str" cm="1">
        <f t="array" ref="N137">_xlfn.IFS($I137="Rob","Robusta",$I137="Exc","Excelsa",$I137="Ara","Arabica",$I137="Lib","Liberica")</f>
        <v>Arabica</v>
      </c>
      <c r="O137" t="str" cm="1">
        <f t="array" ref="O137">_xlfn.IFS($J137="M","Medium",$J137="L","Light",$J137="D","Dark")</f>
        <v>Light</v>
      </c>
      <c r="P137" t="str">
        <f>_xlfn.XLOOKUP(Table1[[#This Row],[Customer ID]],customers!$A$1:$A$1001,customers!$I$1:$I$1001,0)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 MATCH(orders!I$1,products!$A$1:$G$1,0))</f>
        <v>Ara</v>
      </c>
      <c r="J138" t="str">
        <f>INDEX(products!$A$1:$G$49,MATCH(orders!$D138,products!$A$1:$A$49,0), MATCH(orders!J$1,products!$A$1:$G$1,0))</f>
        <v>D</v>
      </c>
      <c r="K138" s="4">
        <f>INDEX(products!$A$1:$G$49,MATCH(orders!$D138,products!$A$1:$A$49,0), MATCH(orders!K$1,products!$A$1:$G$1,0))</f>
        <v>0.2</v>
      </c>
      <c r="L138" s="5">
        <f>INDEX(products!$A$1:$G$49,MATCH(orders!$D138,products!$A$1:$A$49,0), MATCH(orders!L$1,products!$A$1:$G$1,0))</f>
        <v>2.9849999999999999</v>
      </c>
      <c r="M138" s="5">
        <f t="shared" si="2"/>
        <v>11.94</v>
      </c>
      <c r="N138" t="str" cm="1">
        <f t="array" ref="N138">_xlfn.IFS($I138="Rob","Robusta",$I138="Exc","Excelsa",$I138="Ara","Arabica",$I138="Lib","Liberica")</f>
        <v>Arabica</v>
      </c>
      <c r="O138" t="str" cm="1">
        <f t="array" ref="O138">_xlfn.IFS($J138="M","Medium",$J138="L","Light",$J138="D","Dark")</f>
        <v>Dark</v>
      </c>
      <c r="P138" t="str">
        <f>_xlfn.XLOOKUP(Table1[[#This Row],[Customer ID]],customers!$A$1:$A$1001,customers!$I$1:$I$1001,0)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 MATCH(orders!I$1,products!$A$1:$G$1,0))</f>
        <v>Exc</v>
      </c>
      <c r="J139" t="str">
        <f>INDEX(products!$A$1:$G$49,MATCH(orders!$D139,products!$A$1:$A$49,0), MATCH(orders!J$1,products!$A$1:$G$1,0))</f>
        <v>L</v>
      </c>
      <c r="K139" s="4">
        <f>INDEX(products!$A$1:$G$49,MATCH(orders!$D139,products!$A$1:$A$49,0), MATCH(orders!K$1,products!$A$1:$G$1,0))</f>
        <v>2.5</v>
      </c>
      <c r="L139" s="5">
        <f>INDEX(products!$A$1:$G$49,MATCH(orders!$D139,products!$A$1:$A$49,0), MATCH(orders!L$1,products!$A$1:$G$1,0))</f>
        <v>34.154999999999994</v>
      </c>
      <c r="M139" s="5">
        <f t="shared" si="2"/>
        <v>102.46499999999997</v>
      </c>
      <c r="N139" t="str" cm="1">
        <f t="array" ref="N139">_xlfn.IFS($I139="Rob","Robusta",$I139="Exc","Excelsa",$I139="Ara","Arabica",$I139="Lib","Liberica")</f>
        <v>Excelsa</v>
      </c>
      <c r="O139" t="str" cm="1">
        <f t="array" ref="O139">_xlfn.IFS($J139="M","Medium",$J139="L","Light",$J139="D","Dark")</f>
        <v>Light</v>
      </c>
      <c r="P139" t="str">
        <f>_xlfn.XLOOKUP(Table1[[#This Row],[Customer ID]],customers!$A$1:$A$1001,customers!$I$1:$I$1001,0)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 MATCH(orders!I$1,products!$A$1:$G$1,0))</f>
        <v>Exc</v>
      </c>
      <c r="J140" t="str">
        <f>INDEX(products!$A$1:$G$49,MATCH(orders!$D140,products!$A$1:$A$49,0), MATCH(orders!J$1,products!$A$1:$G$1,0))</f>
        <v>D</v>
      </c>
      <c r="K140" s="4">
        <f>INDEX(products!$A$1:$G$49,MATCH(orders!$D140,products!$A$1:$A$49,0), MATCH(orders!K$1,products!$A$1:$G$1,0))</f>
        <v>1</v>
      </c>
      <c r="L140" s="5">
        <f>INDEX(products!$A$1:$G$49,MATCH(orders!$D140,products!$A$1:$A$49,0), MATCH(orders!L$1,products!$A$1:$G$1,0))</f>
        <v>12.15</v>
      </c>
      <c r="M140" s="5">
        <f t="shared" si="2"/>
        <v>48.6</v>
      </c>
      <c r="N140" t="str" cm="1">
        <f t="array" ref="N140">_xlfn.IFS($I140="Rob","Robusta",$I140="Exc","Excelsa",$I140="Ara","Arabica",$I140="Lib","Liberica")</f>
        <v>Excelsa</v>
      </c>
      <c r="O140" t="str" cm="1">
        <f t="array" ref="O140">_xlfn.IFS($J140="M","Medium",$J140="L","Light",$J140="D","Dark")</f>
        <v>Dark</v>
      </c>
      <c r="P140" t="str">
        <f>_xlfn.XLOOKUP(Table1[[#This Row],[Customer ID]],customers!$A$1:$A$1001,customers!$I$1:$I$1001,0)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 MATCH(orders!I$1,products!$A$1:$G$1,0))</f>
        <v>Lib</v>
      </c>
      <c r="J141" t="str">
        <f>INDEX(products!$A$1:$G$49,MATCH(orders!$D141,products!$A$1:$A$49,0), MATCH(orders!J$1,products!$A$1:$G$1,0))</f>
        <v>D</v>
      </c>
      <c r="K141" s="4">
        <f>INDEX(products!$A$1:$G$49,MATCH(orders!$D141,products!$A$1:$A$49,0), MATCH(orders!K$1,products!$A$1:$G$1,0))</f>
        <v>1</v>
      </c>
      <c r="L141" s="5">
        <f>INDEX(products!$A$1:$G$49,MATCH(orders!$D141,products!$A$1:$A$49,0), MATCH(orders!L$1,products!$A$1:$G$1,0))</f>
        <v>12.95</v>
      </c>
      <c r="M141" s="5">
        <f t="shared" si="2"/>
        <v>77.699999999999989</v>
      </c>
      <c r="N141" t="str" cm="1">
        <f t="array" ref="N141">_xlfn.IFS($I141="Rob","Robusta",$I141="Exc","Excelsa",$I141="Ara","Arabica",$I141="Lib","Liberica")</f>
        <v>Liberica</v>
      </c>
      <c r="O141" t="str" cm="1">
        <f t="array" ref="O141">_xlfn.IFS($J141="M","Medium",$J141="L","Light",$J141="D","Dark")</f>
        <v>Dark</v>
      </c>
      <c r="P141" t="str">
        <f>_xlfn.XLOOKUP(Table1[[#This Row],[Customer ID]],customers!$A$1:$A$1001,customers!$I$1:$I$1001,0)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 MATCH(orders!I$1,products!$A$1:$G$1,0))</f>
        <v>Lib</v>
      </c>
      <c r="J142" t="str">
        <f>INDEX(products!$A$1:$G$49,MATCH(orders!$D142,products!$A$1:$A$49,0), MATCH(orders!J$1,products!$A$1:$G$1,0))</f>
        <v>D</v>
      </c>
      <c r="K142" s="4">
        <f>INDEX(products!$A$1:$G$49,MATCH(orders!$D142,products!$A$1:$A$49,0), MATCH(orders!K$1,products!$A$1:$G$1,0))</f>
        <v>2.5</v>
      </c>
      <c r="L142" s="5">
        <f>INDEX(products!$A$1:$G$49,MATCH(orders!$D142,products!$A$1:$A$49,0), MATCH(orders!L$1,products!$A$1:$G$1,0))</f>
        <v>29.784999999999997</v>
      </c>
      <c r="M142" s="5">
        <f t="shared" si="2"/>
        <v>29.784999999999997</v>
      </c>
      <c r="N142" t="str" cm="1">
        <f t="array" ref="N142">_xlfn.IFS($I142="Rob","Robusta",$I142="Exc","Excelsa",$I142="Ara","Arabica",$I142="Lib","Liberica")</f>
        <v>Liberica</v>
      </c>
      <c r="O142" t="str" cm="1">
        <f t="array" ref="O142">_xlfn.IFS($J142="M","Medium",$J142="L","Light",$J142="D","Dark")</f>
        <v>Dark</v>
      </c>
      <c r="P142" t="str">
        <f>_xlfn.XLOOKUP(Table1[[#This Row],[Customer ID]],customers!$A$1:$A$1001,customers!$I$1:$I$1001,0)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 MATCH(orders!I$1,products!$A$1:$G$1,0))</f>
        <v>Ara</v>
      </c>
      <c r="J143" t="str">
        <f>INDEX(products!$A$1:$G$49,MATCH(orders!$D143,products!$A$1:$A$49,0), MATCH(orders!J$1,products!$A$1:$G$1,0))</f>
        <v>L</v>
      </c>
      <c r="K143" s="4">
        <f>INDEX(products!$A$1:$G$49,MATCH(orders!$D143,products!$A$1:$A$49,0), MATCH(orders!K$1,products!$A$1:$G$1,0))</f>
        <v>0.2</v>
      </c>
      <c r="L143" s="5">
        <f>INDEX(products!$A$1:$G$49,MATCH(orders!$D143,products!$A$1:$A$49,0), MATCH(orders!L$1,products!$A$1:$G$1,0))</f>
        <v>3.8849999999999998</v>
      </c>
      <c r="M143" s="5">
        <f t="shared" si="2"/>
        <v>15.54</v>
      </c>
      <c r="N143" t="str" cm="1">
        <f t="array" ref="N143">_xlfn.IFS($I143="Rob","Robusta",$I143="Exc","Excelsa",$I143="Ara","Arabica",$I143="Lib","Liberica")</f>
        <v>Arabica</v>
      </c>
      <c r="O143" t="str" cm="1">
        <f t="array" ref="O143">_xlfn.IFS($J143="M","Medium",$J143="L","Light",$J143="D","Dark")</f>
        <v>Light</v>
      </c>
      <c r="P143" t="str">
        <f>_xlfn.XLOOKUP(Table1[[#This Row],[Customer ID]],customers!$A$1:$A$1001,customers!$I$1:$I$1001,0)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 MATCH(orders!I$1,products!$A$1:$G$1,0))</f>
        <v>Exc</v>
      </c>
      <c r="J144" t="str">
        <f>INDEX(products!$A$1:$G$49,MATCH(orders!$D144,products!$A$1:$A$49,0), MATCH(orders!J$1,products!$A$1:$G$1,0))</f>
        <v>L</v>
      </c>
      <c r="K144" s="4">
        <f>INDEX(products!$A$1:$G$49,MATCH(orders!$D144,products!$A$1:$A$49,0), MATCH(orders!K$1,products!$A$1:$G$1,0))</f>
        <v>2.5</v>
      </c>
      <c r="L144" s="5">
        <f>INDEX(products!$A$1:$G$49,MATCH(orders!$D144,products!$A$1:$A$49,0), MATCH(orders!L$1,products!$A$1:$G$1,0))</f>
        <v>34.154999999999994</v>
      </c>
      <c r="M144" s="5">
        <f t="shared" si="2"/>
        <v>136.61999999999998</v>
      </c>
      <c r="N144" t="str" cm="1">
        <f t="array" ref="N144">_xlfn.IFS($I144="Rob","Robusta",$I144="Exc","Excelsa",$I144="Ara","Arabica",$I144="Lib","Liberica")</f>
        <v>Excelsa</v>
      </c>
      <c r="O144" t="str" cm="1">
        <f t="array" ref="O144">_xlfn.IFS($J144="M","Medium",$J144="L","Light",$J144="D","Dark")</f>
        <v>Light</v>
      </c>
      <c r="P144" t="str">
        <f>_xlfn.XLOOKUP(Table1[[#This Row],[Customer ID]],customers!$A$1:$A$1001,customers!$I$1:$I$1001,0)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 MATCH(orders!I$1,products!$A$1:$G$1,0))</f>
        <v>Lib</v>
      </c>
      <c r="J145" t="str">
        <f>INDEX(products!$A$1:$G$49,MATCH(orders!$D145,products!$A$1:$A$49,0), MATCH(orders!J$1,products!$A$1:$G$1,0))</f>
        <v>M</v>
      </c>
      <c r="K145" s="4">
        <f>INDEX(products!$A$1:$G$49,MATCH(orders!$D145,products!$A$1:$A$49,0), MATCH(orders!K$1,products!$A$1:$G$1,0))</f>
        <v>0.5</v>
      </c>
      <c r="L145" s="5">
        <f>INDEX(products!$A$1:$G$49,MATCH(orders!$D145,products!$A$1:$A$49,0), MATCH(orders!L$1,products!$A$1:$G$1,0))</f>
        <v>8.73</v>
      </c>
      <c r="M145" s="5">
        <f t="shared" si="2"/>
        <v>17.46</v>
      </c>
      <c r="N145" t="str" cm="1">
        <f t="array" ref="N145">_xlfn.IFS($I145="Rob","Robusta",$I145="Exc","Excelsa",$I145="Ara","Arabica",$I145="Lib","Liberica")</f>
        <v>Liberica</v>
      </c>
      <c r="O145" t="str" cm="1">
        <f t="array" ref="O145">_xlfn.IFS($J145="M","Medium",$J145="L","Light",$J145="D","Dark")</f>
        <v>Medium</v>
      </c>
      <c r="P145" t="str">
        <f>_xlfn.XLOOKUP(Table1[[#This Row],[Customer ID]],customers!$A$1:$A$1001,customers!$I$1:$I$1001,0)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 MATCH(orders!I$1,products!$A$1:$G$1,0))</f>
        <v>Exc</v>
      </c>
      <c r="J146" t="str">
        <f>INDEX(products!$A$1:$G$49,MATCH(orders!$D146,products!$A$1:$A$49,0), MATCH(orders!J$1,products!$A$1:$G$1,0))</f>
        <v>L</v>
      </c>
      <c r="K146" s="4">
        <f>INDEX(products!$A$1:$G$49,MATCH(orders!$D146,products!$A$1:$A$49,0), MATCH(orders!K$1,products!$A$1:$G$1,0))</f>
        <v>2.5</v>
      </c>
      <c r="L146" s="5">
        <f>INDEX(products!$A$1:$G$49,MATCH(orders!$D146,products!$A$1:$A$49,0), MATCH(orders!L$1,products!$A$1:$G$1,0))</f>
        <v>34.154999999999994</v>
      </c>
      <c r="M146" s="5">
        <f t="shared" si="2"/>
        <v>68.309999999999988</v>
      </c>
      <c r="N146" t="str" cm="1">
        <f t="array" ref="N146">_xlfn.IFS($I146="Rob","Robusta",$I146="Exc","Excelsa",$I146="Ara","Arabica",$I146="Lib","Liberica")</f>
        <v>Excelsa</v>
      </c>
      <c r="O146" t="str" cm="1">
        <f t="array" ref="O146">_xlfn.IFS($J146="M","Medium",$J146="L","Light",$J146="D","Dark")</f>
        <v>Light</v>
      </c>
      <c r="P146" t="str">
        <f>_xlfn.XLOOKUP(Table1[[#This Row],[Customer ID]],customers!$A$1:$A$1001,customers!$I$1:$I$1001,0)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 MATCH(orders!I$1,products!$A$1:$G$1,0))</f>
        <v>Lib</v>
      </c>
      <c r="J147" t="str">
        <f>INDEX(products!$A$1:$G$49,MATCH(orders!$D147,products!$A$1:$A$49,0), MATCH(orders!J$1,products!$A$1:$G$1,0))</f>
        <v>M</v>
      </c>
      <c r="K147" s="4">
        <f>INDEX(products!$A$1:$G$49,MATCH(orders!$D147,products!$A$1:$A$49,0), MATCH(orders!K$1,products!$A$1:$G$1,0))</f>
        <v>0.2</v>
      </c>
      <c r="L147" s="5">
        <f>INDEX(products!$A$1:$G$49,MATCH(orders!$D147,products!$A$1:$A$49,0), MATCH(orders!L$1,products!$A$1:$G$1,0))</f>
        <v>4.3650000000000002</v>
      </c>
      <c r="M147" s="5">
        <f t="shared" si="2"/>
        <v>17.46</v>
      </c>
      <c r="N147" t="str" cm="1">
        <f t="array" ref="N147">_xlfn.IFS($I147="Rob","Robusta",$I147="Exc","Excelsa",$I147="Ara","Arabica",$I147="Lib","Liberica")</f>
        <v>Liberica</v>
      </c>
      <c r="O147" t="str" cm="1">
        <f t="array" ref="O147">_xlfn.IFS($J147="M","Medium",$J147="L","Light",$J147="D","Dark")</f>
        <v>Medium</v>
      </c>
      <c r="P147" t="str">
        <f>_xlfn.XLOOKUP(Table1[[#This Row],[Customer ID]],customers!$A$1:$A$1001,customers!$I$1:$I$1001,0)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 MATCH(orders!I$1,products!$A$1:$G$1,0))</f>
        <v>Lib</v>
      </c>
      <c r="J148" t="str">
        <f>INDEX(products!$A$1:$G$49,MATCH(orders!$D148,products!$A$1:$A$49,0), MATCH(orders!J$1,products!$A$1:$G$1,0))</f>
        <v>M</v>
      </c>
      <c r="K148" s="4">
        <f>INDEX(products!$A$1:$G$49,MATCH(orders!$D148,products!$A$1:$A$49,0), MATCH(orders!K$1,products!$A$1:$G$1,0))</f>
        <v>1</v>
      </c>
      <c r="L148" s="5">
        <f>INDEX(products!$A$1:$G$49,MATCH(orders!$D148,products!$A$1:$A$49,0), MATCH(orders!L$1,products!$A$1:$G$1,0))</f>
        <v>14.55</v>
      </c>
      <c r="M148" s="5">
        <f t="shared" si="2"/>
        <v>43.650000000000006</v>
      </c>
      <c r="N148" t="str" cm="1">
        <f t="array" ref="N148">_xlfn.IFS($I148="Rob","Robusta",$I148="Exc","Excelsa",$I148="Ara","Arabica",$I148="Lib","Liberica")</f>
        <v>Liberica</v>
      </c>
      <c r="O148" t="str" cm="1">
        <f t="array" ref="O148">_xlfn.IFS($J148="M","Medium",$J148="L","Light",$J148="D","Dark")</f>
        <v>Medium</v>
      </c>
      <c r="P148" t="str">
        <f>_xlfn.XLOOKUP(Table1[[#This Row],[Customer ID]],customers!$A$1:$A$1001,customers!$I$1:$I$1001,0)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 MATCH(orders!I$1,products!$A$1:$G$1,0))</f>
        <v>Exc</v>
      </c>
      <c r="J149" t="str">
        <f>INDEX(products!$A$1:$G$49,MATCH(orders!$D149,products!$A$1:$A$49,0), MATCH(orders!J$1,products!$A$1:$G$1,0))</f>
        <v>M</v>
      </c>
      <c r="K149" s="4">
        <f>INDEX(products!$A$1:$G$49,MATCH(orders!$D149,products!$A$1:$A$49,0), MATCH(orders!K$1,products!$A$1:$G$1,0))</f>
        <v>1</v>
      </c>
      <c r="L149" s="5">
        <f>INDEX(products!$A$1:$G$49,MATCH(orders!$D149,products!$A$1:$A$49,0), MATCH(orders!L$1,products!$A$1:$G$1,0))</f>
        <v>13.75</v>
      </c>
      <c r="M149" s="5">
        <f t="shared" si="2"/>
        <v>27.5</v>
      </c>
      <c r="N149" t="str" cm="1">
        <f t="array" ref="N149">_xlfn.IFS($I149="Rob","Robusta",$I149="Exc","Excelsa",$I149="Ara","Arabica",$I149="Lib","Liberica")</f>
        <v>Excelsa</v>
      </c>
      <c r="O149" t="str" cm="1">
        <f t="array" ref="O149">_xlfn.IFS($J149="M","Medium",$J149="L","Light",$J149="D","Dark")</f>
        <v>Medium</v>
      </c>
      <c r="P149" t="str">
        <f>_xlfn.XLOOKUP(Table1[[#This Row],[Customer ID]],customers!$A$1:$A$1001,customers!$I$1:$I$1001,0)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 MATCH(orders!I$1,products!$A$1:$G$1,0))</f>
        <v>Exc</v>
      </c>
      <c r="J150" t="str">
        <f>INDEX(products!$A$1:$G$49,MATCH(orders!$D150,products!$A$1:$A$49,0), MATCH(orders!J$1,products!$A$1:$G$1,0))</f>
        <v>D</v>
      </c>
      <c r="K150" s="4">
        <f>INDEX(products!$A$1:$G$49,MATCH(orders!$D150,products!$A$1:$A$49,0), MATCH(orders!K$1,products!$A$1:$G$1,0))</f>
        <v>0.2</v>
      </c>
      <c r="L150" s="5">
        <f>INDEX(products!$A$1:$G$49,MATCH(orders!$D150,products!$A$1:$A$49,0), MATCH(orders!L$1,products!$A$1:$G$1,0))</f>
        <v>3.645</v>
      </c>
      <c r="M150" s="5">
        <f t="shared" si="2"/>
        <v>18.225000000000001</v>
      </c>
      <c r="N150" t="str" cm="1">
        <f t="array" ref="N150">_xlfn.IFS($I150="Rob","Robusta",$I150="Exc","Excelsa",$I150="Ara","Arabica",$I150="Lib","Liberica")</f>
        <v>Excelsa</v>
      </c>
      <c r="O150" t="str" cm="1">
        <f t="array" ref="O150">_xlfn.IFS($J150="M","Medium",$J150="L","Light",$J150="D","Dark")</f>
        <v>Dark</v>
      </c>
      <c r="P150" t="str">
        <f>_xlfn.XLOOKUP(Table1[[#This Row],[Customer ID]],customers!$A$1:$A$1001,customers!$I$1:$I$1001,0)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 MATCH(orders!I$1,products!$A$1:$G$1,0))</f>
        <v>Ara</v>
      </c>
      <c r="J151" t="str">
        <f>INDEX(products!$A$1:$G$49,MATCH(orders!$D151,products!$A$1:$A$49,0), MATCH(orders!J$1,products!$A$1:$G$1,0))</f>
        <v>M</v>
      </c>
      <c r="K151" s="4">
        <f>INDEX(products!$A$1:$G$49,MATCH(orders!$D151,products!$A$1:$A$49,0), MATCH(orders!K$1,products!$A$1:$G$1,0))</f>
        <v>2.5</v>
      </c>
      <c r="L151" s="5">
        <f>INDEX(products!$A$1:$G$49,MATCH(orders!$D151,products!$A$1:$A$49,0), MATCH(orders!L$1,products!$A$1:$G$1,0))</f>
        <v>25.874999999999996</v>
      </c>
      <c r="M151" s="5">
        <f t="shared" si="2"/>
        <v>51.749999999999993</v>
      </c>
      <c r="N151" t="str" cm="1">
        <f t="array" ref="N151">_xlfn.IFS($I151="Rob","Robusta",$I151="Exc","Excelsa",$I151="Ara","Arabica",$I151="Lib","Liberica")</f>
        <v>Arabica</v>
      </c>
      <c r="O151" t="str" cm="1">
        <f t="array" ref="O151">_xlfn.IFS($J151="M","Medium",$J151="L","Light",$J151="D","Dark")</f>
        <v>Medium</v>
      </c>
      <c r="P151" t="str">
        <f>_xlfn.XLOOKUP(Table1[[#This Row],[Customer ID]],customers!$A$1:$A$1001,customers!$I$1:$I$1001,0)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 MATCH(orders!I$1,products!$A$1:$G$1,0))</f>
        <v>Lib</v>
      </c>
      <c r="J152" t="str">
        <f>INDEX(products!$A$1:$G$49,MATCH(orders!$D152,products!$A$1:$A$49,0), MATCH(orders!J$1,products!$A$1:$G$1,0))</f>
        <v>D</v>
      </c>
      <c r="K152" s="4">
        <f>INDEX(products!$A$1:$G$49,MATCH(orders!$D152,products!$A$1:$A$49,0), MATCH(orders!K$1,products!$A$1:$G$1,0))</f>
        <v>1</v>
      </c>
      <c r="L152" s="5">
        <f>INDEX(products!$A$1:$G$49,MATCH(orders!$D152,products!$A$1:$A$49,0), MATCH(orders!L$1,products!$A$1:$G$1,0))</f>
        <v>12.95</v>
      </c>
      <c r="M152" s="5">
        <f t="shared" si="2"/>
        <v>12.95</v>
      </c>
      <c r="N152" t="str" cm="1">
        <f t="array" ref="N152">_xlfn.IFS($I152="Rob","Robusta",$I152="Exc","Excelsa",$I152="Ara","Arabica",$I152="Lib","Liberica")</f>
        <v>Liberica</v>
      </c>
      <c r="O152" t="str" cm="1">
        <f t="array" ref="O152">_xlfn.IFS($J152="M","Medium",$J152="L","Light",$J152="D","Dark")</f>
        <v>Dark</v>
      </c>
      <c r="P152" t="str">
        <f>_xlfn.XLOOKUP(Table1[[#This Row],[Customer ID]],customers!$A$1:$A$1001,customers!$I$1:$I$1001,0)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 MATCH(orders!I$1,products!$A$1:$G$1,0))</f>
        <v>Ara</v>
      </c>
      <c r="J153" t="str">
        <f>INDEX(products!$A$1:$G$49,MATCH(orders!$D153,products!$A$1:$A$49,0), MATCH(orders!J$1,products!$A$1:$G$1,0))</f>
        <v>M</v>
      </c>
      <c r="K153" s="4">
        <f>INDEX(products!$A$1:$G$49,MATCH(orders!$D153,products!$A$1:$A$49,0), MATCH(orders!K$1,products!$A$1:$G$1,0))</f>
        <v>1</v>
      </c>
      <c r="L153" s="5">
        <f>INDEX(products!$A$1:$G$49,MATCH(orders!$D153,products!$A$1:$A$49,0), MATCH(orders!L$1,products!$A$1:$G$1,0))</f>
        <v>11.25</v>
      </c>
      <c r="M153" s="5">
        <f t="shared" si="2"/>
        <v>33.75</v>
      </c>
      <c r="N153" t="str" cm="1">
        <f t="array" ref="N153">_xlfn.IFS($I153="Rob","Robusta",$I153="Exc","Excelsa",$I153="Ara","Arabica",$I153="Lib","Liberica")</f>
        <v>Arabica</v>
      </c>
      <c r="O153" t="str" cm="1">
        <f t="array" ref="O153">_xlfn.IFS($J153="M","Medium",$J153="L","Light",$J153="D","Dark")</f>
        <v>Medium</v>
      </c>
      <c r="P153" t="str">
        <f>_xlfn.XLOOKUP(Table1[[#This Row],[Customer ID]],customers!$A$1:$A$1001,customers!$I$1:$I$1001,0)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 MATCH(orders!I$1,products!$A$1:$G$1,0))</f>
        <v>Rob</v>
      </c>
      <c r="J154" t="str">
        <f>INDEX(products!$A$1:$G$49,MATCH(orders!$D154,products!$A$1:$A$49,0), MATCH(orders!J$1,products!$A$1:$G$1,0))</f>
        <v>M</v>
      </c>
      <c r="K154" s="4">
        <f>INDEX(products!$A$1:$G$49,MATCH(orders!$D154,products!$A$1:$A$49,0), MATCH(orders!K$1,products!$A$1:$G$1,0))</f>
        <v>2.5</v>
      </c>
      <c r="L154" s="5">
        <f>INDEX(products!$A$1:$G$49,MATCH(orders!$D154,products!$A$1:$A$49,0), MATCH(orders!L$1,products!$A$1:$G$1,0))</f>
        <v>22.884999999999998</v>
      </c>
      <c r="M154" s="5">
        <f t="shared" si="2"/>
        <v>68.655000000000001</v>
      </c>
      <c r="N154" t="str" cm="1">
        <f t="array" ref="N154">_xlfn.IFS($I154="Rob","Robusta",$I154="Exc","Excelsa",$I154="Ara","Arabica",$I154="Lib","Liberica")</f>
        <v>Robusta</v>
      </c>
      <c r="O154" t="str" cm="1">
        <f t="array" ref="O154">_xlfn.IFS($J154="M","Medium",$J154="L","Light",$J154="D","Dark")</f>
        <v>Medium</v>
      </c>
      <c r="P154" t="str">
        <f>_xlfn.XLOOKUP(Table1[[#This Row],[Customer ID]],customers!$A$1:$A$1001,customers!$I$1:$I$1001,0)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 MATCH(orders!I$1,products!$A$1:$G$1,0))</f>
        <v>Rob</v>
      </c>
      <c r="J155" t="str">
        <f>INDEX(products!$A$1:$G$49,MATCH(orders!$D155,products!$A$1:$A$49,0), MATCH(orders!J$1,products!$A$1:$G$1,0))</f>
        <v>D</v>
      </c>
      <c r="K155" s="4">
        <f>INDEX(products!$A$1:$G$49,MATCH(orders!$D155,products!$A$1:$A$49,0), MATCH(orders!K$1,products!$A$1:$G$1,0))</f>
        <v>0.2</v>
      </c>
      <c r="L155" s="5">
        <f>INDEX(products!$A$1:$G$49,MATCH(orders!$D155,products!$A$1:$A$49,0), MATCH(orders!L$1,products!$A$1:$G$1,0))</f>
        <v>2.6849999999999996</v>
      </c>
      <c r="M155" s="5">
        <f t="shared" si="2"/>
        <v>2.6849999999999996</v>
      </c>
      <c r="N155" t="str" cm="1">
        <f t="array" ref="N155">_xlfn.IFS($I155="Rob","Robusta",$I155="Exc","Excelsa",$I155="Ara","Arabica",$I155="Lib","Liberica")</f>
        <v>Robusta</v>
      </c>
      <c r="O155" t="str" cm="1">
        <f t="array" ref="O155">_xlfn.IFS($J155="M","Medium",$J155="L","Light",$J155="D","Dark")</f>
        <v>Dark</v>
      </c>
      <c r="P155" t="str">
        <f>_xlfn.XLOOKUP(Table1[[#This Row],[Customer ID]],customers!$A$1:$A$1001,customers!$I$1:$I$1001,0)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 MATCH(orders!I$1,products!$A$1:$G$1,0))</f>
        <v>Ara</v>
      </c>
      <c r="J156" t="str">
        <f>INDEX(products!$A$1:$G$49,MATCH(orders!$D156,products!$A$1:$A$49,0), MATCH(orders!J$1,products!$A$1:$G$1,0))</f>
        <v>D</v>
      </c>
      <c r="K156" s="4">
        <f>INDEX(products!$A$1:$G$49,MATCH(orders!$D156,products!$A$1:$A$49,0), MATCH(orders!K$1,products!$A$1:$G$1,0))</f>
        <v>2.5</v>
      </c>
      <c r="L156" s="5">
        <f>INDEX(products!$A$1:$G$49,MATCH(orders!$D156,products!$A$1:$A$49,0), MATCH(orders!L$1,products!$A$1:$G$1,0))</f>
        <v>22.884999999999998</v>
      </c>
      <c r="M156" s="5">
        <f t="shared" si="2"/>
        <v>114.42499999999998</v>
      </c>
      <c r="N156" t="str" cm="1">
        <f t="array" ref="N156">_xlfn.IFS($I156="Rob","Robusta",$I156="Exc","Excelsa",$I156="Ara","Arabica",$I156="Lib","Liberica")</f>
        <v>Arabica</v>
      </c>
      <c r="O156" t="str" cm="1">
        <f t="array" ref="O156">_xlfn.IFS($J156="M","Medium",$J156="L","Light",$J156="D","Dark")</f>
        <v>Dark</v>
      </c>
      <c r="P156" t="str">
        <f>_xlfn.XLOOKUP(Table1[[#This Row],[Customer ID]],customers!$A$1:$A$1001,customers!$I$1:$I$1001,0)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 MATCH(orders!I$1,products!$A$1:$G$1,0))</f>
        <v>Ara</v>
      </c>
      <c r="J157" t="str">
        <f>INDEX(products!$A$1:$G$49,MATCH(orders!$D157,products!$A$1:$A$49,0), MATCH(orders!J$1,products!$A$1:$G$1,0))</f>
        <v>M</v>
      </c>
      <c r="K157" s="4">
        <f>INDEX(products!$A$1:$G$49,MATCH(orders!$D157,products!$A$1:$A$49,0), MATCH(orders!K$1,products!$A$1:$G$1,0))</f>
        <v>2.5</v>
      </c>
      <c r="L157" s="5">
        <f>INDEX(products!$A$1:$G$49,MATCH(orders!$D157,products!$A$1:$A$49,0), MATCH(orders!L$1,products!$A$1:$G$1,0))</f>
        <v>25.874999999999996</v>
      </c>
      <c r="M157" s="5">
        <f t="shared" si="2"/>
        <v>155.24999999999997</v>
      </c>
      <c r="N157" t="str" cm="1">
        <f t="array" ref="N157">_xlfn.IFS($I157="Rob","Robusta",$I157="Exc","Excelsa",$I157="Ara","Arabica",$I157="Lib","Liberica")</f>
        <v>Arabica</v>
      </c>
      <c r="O157" t="str" cm="1">
        <f t="array" ref="O157">_xlfn.IFS($J157="M","Medium",$J157="L","Light",$J157="D","Dark")</f>
        <v>Medium</v>
      </c>
      <c r="P157" t="str">
        <f>_xlfn.XLOOKUP(Table1[[#This Row],[Customer ID]],customers!$A$1:$A$1001,customers!$I$1:$I$1001,0)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 MATCH(orders!I$1,products!$A$1:$G$1,0))</f>
        <v>Ara</v>
      </c>
      <c r="J158" t="str">
        <f>INDEX(products!$A$1:$G$49,MATCH(orders!$D158,products!$A$1:$A$49,0), MATCH(orders!J$1,products!$A$1:$G$1,0))</f>
        <v>M</v>
      </c>
      <c r="K158" s="4">
        <f>INDEX(products!$A$1:$G$49,MATCH(orders!$D158,products!$A$1:$A$49,0), MATCH(orders!K$1,products!$A$1:$G$1,0))</f>
        <v>2.5</v>
      </c>
      <c r="L158" s="5">
        <f>INDEX(products!$A$1:$G$49,MATCH(orders!$D158,products!$A$1:$A$49,0), MATCH(orders!L$1,products!$A$1:$G$1,0))</f>
        <v>25.874999999999996</v>
      </c>
      <c r="M158" s="5">
        <f t="shared" si="2"/>
        <v>77.624999999999986</v>
      </c>
      <c r="N158" t="str" cm="1">
        <f t="array" ref="N158">_xlfn.IFS($I158="Rob","Robusta",$I158="Exc","Excelsa",$I158="Ara","Arabica",$I158="Lib","Liberica")</f>
        <v>Arabica</v>
      </c>
      <c r="O158" t="str" cm="1">
        <f t="array" ref="O158">_xlfn.IFS($J158="M","Medium",$J158="L","Light",$J158="D","Dark")</f>
        <v>Medium</v>
      </c>
      <c r="P158" t="str">
        <f>_xlfn.XLOOKUP(Table1[[#This Row],[Customer ID]],customers!$A$1:$A$1001,customers!$I$1:$I$1001,0)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 MATCH(orders!I$1,products!$A$1:$G$1,0))</f>
        <v>Rob</v>
      </c>
      <c r="J159" t="str">
        <f>INDEX(products!$A$1:$G$49,MATCH(orders!$D159,products!$A$1:$A$49,0), MATCH(orders!J$1,products!$A$1:$G$1,0))</f>
        <v>D</v>
      </c>
      <c r="K159" s="4">
        <f>INDEX(products!$A$1:$G$49,MATCH(orders!$D159,products!$A$1:$A$49,0), MATCH(orders!K$1,products!$A$1:$G$1,0))</f>
        <v>2.5</v>
      </c>
      <c r="L159" s="5">
        <f>INDEX(products!$A$1:$G$49,MATCH(orders!$D159,products!$A$1:$A$49,0), MATCH(orders!L$1,products!$A$1:$G$1,0))</f>
        <v>20.584999999999997</v>
      </c>
      <c r="M159" s="5">
        <f t="shared" si="2"/>
        <v>61.754999999999995</v>
      </c>
      <c r="N159" t="str" cm="1">
        <f t="array" ref="N159">_xlfn.IFS($I159="Rob","Robusta",$I159="Exc","Excelsa",$I159="Ara","Arabica",$I159="Lib","Liberica")</f>
        <v>Robusta</v>
      </c>
      <c r="O159" t="str" cm="1">
        <f t="array" ref="O159">_xlfn.IFS($J159="M","Medium",$J159="L","Light",$J159="D","Dark")</f>
        <v>Dark</v>
      </c>
      <c r="P159" t="str">
        <f>_xlfn.XLOOKUP(Table1[[#This Row],[Customer ID]],customers!$A$1:$A$1001,customers!$I$1:$I$1001,0)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 MATCH(orders!I$1,products!$A$1:$G$1,0))</f>
        <v>Rob</v>
      </c>
      <c r="J160" t="str">
        <f>INDEX(products!$A$1:$G$49,MATCH(orders!$D160,products!$A$1:$A$49,0), MATCH(orders!J$1,products!$A$1:$G$1,0))</f>
        <v>D</v>
      </c>
      <c r="K160" s="4">
        <f>INDEX(products!$A$1:$G$49,MATCH(orders!$D160,products!$A$1:$A$49,0), MATCH(orders!K$1,products!$A$1:$G$1,0))</f>
        <v>2.5</v>
      </c>
      <c r="L160" s="5">
        <f>INDEX(products!$A$1:$G$49,MATCH(orders!$D160,products!$A$1:$A$49,0), MATCH(orders!L$1,products!$A$1:$G$1,0))</f>
        <v>20.584999999999997</v>
      </c>
      <c r="M160" s="5">
        <f t="shared" si="2"/>
        <v>123.50999999999999</v>
      </c>
      <c r="N160" t="str" cm="1">
        <f t="array" ref="N160">_xlfn.IFS($I160="Rob","Robusta",$I160="Exc","Excelsa",$I160="Ara","Arabica",$I160="Lib","Liberica")</f>
        <v>Robusta</v>
      </c>
      <c r="O160" t="str" cm="1">
        <f t="array" ref="O160">_xlfn.IFS($J160="M","Medium",$J160="L","Light",$J160="D","Dark")</f>
        <v>Dark</v>
      </c>
      <c r="P160" t="str">
        <f>_xlfn.XLOOKUP(Table1[[#This Row],[Customer ID]],customers!$A$1:$A$1001,customers!$I$1:$I$1001,0)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 MATCH(orders!I$1,products!$A$1:$G$1,0))</f>
        <v>Lib</v>
      </c>
      <c r="J161" t="str">
        <f>INDEX(products!$A$1:$G$49,MATCH(orders!$D161,products!$A$1:$A$49,0), MATCH(orders!J$1,products!$A$1:$G$1,0))</f>
        <v>L</v>
      </c>
      <c r="K161" s="4">
        <f>INDEX(products!$A$1:$G$49,MATCH(orders!$D161,products!$A$1:$A$49,0), MATCH(orders!K$1,products!$A$1:$G$1,0))</f>
        <v>2.5</v>
      </c>
      <c r="L161" s="5">
        <f>INDEX(products!$A$1:$G$49,MATCH(orders!$D161,products!$A$1:$A$49,0), MATCH(orders!L$1,products!$A$1:$G$1,0))</f>
        <v>36.454999999999998</v>
      </c>
      <c r="M161" s="5">
        <f t="shared" si="2"/>
        <v>218.73</v>
      </c>
      <c r="N161" t="str" cm="1">
        <f t="array" ref="N161">_xlfn.IFS($I161="Rob","Robusta",$I161="Exc","Excelsa",$I161="Ara","Arabica",$I161="Lib","Liberica")</f>
        <v>Liberica</v>
      </c>
      <c r="O161" t="str" cm="1">
        <f t="array" ref="O161">_xlfn.IFS($J161="M","Medium",$J161="L","Light",$J161="D","Dark")</f>
        <v>Light</v>
      </c>
      <c r="P161" t="str">
        <f>_xlfn.XLOOKUP(Table1[[#This Row],[Customer ID]],customers!$A$1:$A$1001,customers!$I$1:$I$1001,0)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 MATCH(orders!I$1,products!$A$1:$G$1,0))</f>
        <v>Exc</v>
      </c>
      <c r="J162" t="str">
        <f>INDEX(products!$A$1:$G$49,MATCH(orders!$D162,products!$A$1:$A$49,0), MATCH(orders!J$1,products!$A$1:$G$1,0))</f>
        <v>M</v>
      </c>
      <c r="K162" s="4">
        <f>INDEX(products!$A$1:$G$49,MATCH(orders!$D162,products!$A$1:$A$49,0), MATCH(orders!K$1,products!$A$1:$G$1,0))</f>
        <v>0.5</v>
      </c>
      <c r="L162" s="5">
        <f>INDEX(products!$A$1:$G$49,MATCH(orders!$D162,products!$A$1:$A$49,0), MATCH(orders!L$1,products!$A$1:$G$1,0))</f>
        <v>8.25</v>
      </c>
      <c r="M162" s="5">
        <f t="shared" si="2"/>
        <v>33</v>
      </c>
      <c r="N162" t="str" cm="1">
        <f t="array" ref="N162">_xlfn.IFS($I162="Rob","Robusta",$I162="Exc","Excelsa",$I162="Ara","Arabica",$I162="Lib","Liberica")</f>
        <v>Excelsa</v>
      </c>
      <c r="O162" t="str" cm="1">
        <f t="array" ref="O162">_xlfn.IFS($J162="M","Medium",$J162="L","Light",$J162="D","Dark")</f>
        <v>Medium</v>
      </c>
      <c r="P162" t="str">
        <f>_xlfn.XLOOKUP(Table1[[#This Row],[Customer ID]],customers!$A$1:$A$1001,customers!$I$1:$I$1001,0)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 MATCH(orders!I$1,products!$A$1:$G$1,0))</f>
        <v>Ara</v>
      </c>
      <c r="J163" t="str">
        <f>INDEX(products!$A$1:$G$49,MATCH(orders!$D163,products!$A$1:$A$49,0), MATCH(orders!J$1,products!$A$1:$G$1,0))</f>
        <v>L</v>
      </c>
      <c r="K163" s="4">
        <f>INDEX(products!$A$1:$G$49,MATCH(orders!$D163,products!$A$1:$A$49,0), MATCH(orders!K$1,products!$A$1:$G$1,0))</f>
        <v>0.5</v>
      </c>
      <c r="L163" s="5">
        <f>INDEX(products!$A$1:$G$49,MATCH(orders!$D163,products!$A$1:$A$49,0), MATCH(orders!L$1,products!$A$1:$G$1,0))</f>
        <v>7.77</v>
      </c>
      <c r="M163" s="5">
        <f t="shared" si="2"/>
        <v>23.31</v>
      </c>
      <c r="N163" t="str" cm="1">
        <f t="array" ref="N163">_xlfn.IFS($I163="Rob","Robusta",$I163="Exc","Excelsa",$I163="Ara","Arabica",$I163="Lib","Liberica")</f>
        <v>Arabica</v>
      </c>
      <c r="O163" t="str" cm="1">
        <f t="array" ref="O163">_xlfn.IFS($J163="M","Medium",$J163="L","Light",$J163="D","Dark")</f>
        <v>Light</v>
      </c>
      <c r="P163" t="str">
        <f>_xlfn.XLOOKUP(Table1[[#This Row],[Customer ID]],customers!$A$1:$A$1001,customers!$I$1:$I$1001,0)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 MATCH(orders!I$1,products!$A$1:$G$1,0))</f>
        <v>Exc</v>
      </c>
      <c r="J164" t="str">
        <f>INDEX(products!$A$1:$G$49,MATCH(orders!$D164,products!$A$1:$A$49,0), MATCH(orders!J$1,products!$A$1:$G$1,0))</f>
        <v>D</v>
      </c>
      <c r="K164" s="4">
        <f>INDEX(products!$A$1:$G$49,MATCH(orders!$D164,products!$A$1:$A$49,0), MATCH(orders!K$1,products!$A$1:$G$1,0))</f>
        <v>0.5</v>
      </c>
      <c r="L164" s="5">
        <f>INDEX(products!$A$1:$G$49,MATCH(orders!$D164,products!$A$1:$A$49,0), MATCH(orders!L$1,products!$A$1:$G$1,0))</f>
        <v>7.29</v>
      </c>
      <c r="M164" s="5">
        <f t="shared" si="2"/>
        <v>21.87</v>
      </c>
      <c r="N164" t="str" cm="1">
        <f t="array" ref="N164">_xlfn.IFS($I164="Rob","Robusta",$I164="Exc","Excelsa",$I164="Ara","Arabica",$I164="Lib","Liberica")</f>
        <v>Excelsa</v>
      </c>
      <c r="O164" t="str" cm="1">
        <f t="array" ref="O164">_xlfn.IFS($J164="M","Medium",$J164="L","Light",$J164="D","Dark")</f>
        <v>Dark</v>
      </c>
      <c r="P164" t="str">
        <f>_xlfn.XLOOKUP(Table1[[#This Row],[Customer ID]],customers!$A$1:$A$1001,customers!$I$1:$I$1001,0)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 MATCH(orders!I$1,products!$A$1:$G$1,0))</f>
        <v>Rob</v>
      </c>
      <c r="J165" t="str">
        <f>INDEX(products!$A$1:$G$49,MATCH(orders!$D165,products!$A$1:$A$49,0), MATCH(orders!J$1,products!$A$1:$G$1,0))</f>
        <v>D</v>
      </c>
      <c r="K165" s="4">
        <f>INDEX(products!$A$1:$G$49,MATCH(orders!$D165,products!$A$1:$A$49,0), MATCH(orders!K$1,products!$A$1:$G$1,0))</f>
        <v>0.2</v>
      </c>
      <c r="L165" s="5">
        <f>INDEX(products!$A$1:$G$49,MATCH(orders!$D165,products!$A$1:$A$49,0), MATCH(orders!L$1,products!$A$1:$G$1,0))</f>
        <v>2.6849999999999996</v>
      </c>
      <c r="M165" s="5">
        <f t="shared" si="2"/>
        <v>16.11</v>
      </c>
      <c r="N165" t="str" cm="1">
        <f t="array" ref="N165">_xlfn.IFS($I165="Rob","Robusta",$I165="Exc","Excelsa",$I165="Ara","Arabica",$I165="Lib","Liberica")</f>
        <v>Robusta</v>
      </c>
      <c r="O165" t="str" cm="1">
        <f t="array" ref="O165">_xlfn.IFS($J165="M","Medium",$J165="L","Light",$J165="D","Dark")</f>
        <v>Dark</v>
      </c>
      <c r="P165" t="str">
        <f>_xlfn.XLOOKUP(Table1[[#This Row],[Customer ID]],customers!$A$1:$A$1001,customers!$I$1:$I$1001,0)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 MATCH(orders!I$1,products!$A$1:$G$1,0))</f>
        <v>Exc</v>
      </c>
      <c r="J166" t="str">
        <f>INDEX(products!$A$1:$G$49,MATCH(orders!$D166,products!$A$1:$A$49,0), MATCH(orders!J$1,products!$A$1:$G$1,0))</f>
        <v>D</v>
      </c>
      <c r="K166" s="4">
        <f>INDEX(products!$A$1:$G$49,MATCH(orders!$D166,products!$A$1:$A$49,0), MATCH(orders!K$1,products!$A$1:$G$1,0))</f>
        <v>0.5</v>
      </c>
      <c r="L166" s="5">
        <f>INDEX(products!$A$1:$G$49,MATCH(orders!$D166,products!$A$1:$A$49,0), MATCH(orders!L$1,products!$A$1:$G$1,0))</f>
        <v>7.29</v>
      </c>
      <c r="M166" s="5">
        <f t="shared" si="2"/>
        <v>29.16</v>
      </c>
      <c r="N166" t="str" cm="1">
        <f t="array" ref="N166">_xlfn.IFS($I166="Rob","Robusta",$I166="Exc","Excelsa",$I166="Ara","Arabica",$I166="Lib","Liberica")</f>
        <v>Excelsa</v>
      </c>
      <c r="O166" t="str" cm="1">
        <f t="array" ref="O166">_xlfn.IFS($J166="M","Medium",$J166="L","Light",$J166="D","Dark")</f>
        <v>Dark</v>
      </c>
      <c r="P166" t="str">
        <f>_xlfn.XLOOKUP(Table1[[#This Row],[Customer ID]],customers!$A$1:$A$1001,customers!$I$1:$I$1001,0)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 MATCH(orders!I$1,products!$A$1:$G$1,0))</f>
        <v>Rob</v>
      </c>
      <c r="J167" t="str">
        <f>INDEX(products!$A$1:$G$49,MATCH(orders!$D167,products!$A$1:$A$49,0), MATCH(orders!J$1,products!$A$1:$G$1,0))</f>
        <v>D</v>
      </c>
      <c r="K167" s="4">
        <f>INDEX(products!$A$1:$G$49,MATCH(orders!$D167,products!$A$1:$A$49,0), MATCH(orders!K$1,products!$A$1:$G$1,0))</f>
        <v>1</v>
      </c>
      <c r="L167" s="5">
        <f>INDEX(products!$A$1:$G$49,MATCH(orders!$D167,products!$A$1:$A$49,0), MATCH(orders!L$1,products!$A$1:$G$1,0))</f>
        <v>8.9499999999999993</v>
      </c>
      <c r="M167" s="5">
        <f t="shared" si="2"/>
        <v>53.699999999999996</v>
      </c>
      <c r="N167" t="str" cm="1">
        <f t="array" ref="N167">_xlfn.IFS($I167="Rob","Robusta",$I167="Exc","Excelsa",$I167="Ara","Arabica",$I167="Lib","Liberica")</f>
        <v>Robusta</v>
      </c>
      <c r="O167" t="str" cm="1">
        <f t="array" ref="O167">_xlfn.IFS($J167="M","Medium",$J167="L","Light",$J167="D","Dark")</f>
        <v>Dark</v>
      </c>
      <c r="P167" t="str">
        <f>_xlfn.XLOOKUP(Table1[[#This Row],[Customer ID]],customers!$A$1:$A$1001,customers!$I$1:$I$1001,0)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 MATCH(orders!I$1,products!$A$1:$G$1,0))</f>
        <v>Rob</v>
      </c>
      <c r="J168" t="str">
        <f>INDEX(products!$A$1:$G$49,MATCH(orders!$D168,products!$A$1:$A$49,0), MATCH(orders!J$1,products!$A$1:$G$1,0))</f>
        <v>D</v>
      </c>
      <c r="K168" s="4">
        <f>INDEX(products!$A$1:$G$49,MATCH(orders!$D168,products!$A$1:$A$49,0), MATCH(orders!K$1,products!$A$1:$G$1,0))</f>
        <v>0.5</v>
      </c>
      <c r="L168" s="5">
        <f>INDEX(products!$A$1:$G$49,MATCH(orders!$D168,products!$A$1:$A$49,0), MATCH(orders!L$1,products!$A$1:$G$1,0))</f>
        <v>5.3699999999999992</v>
      </c>
      <c r="M168" s="5">
        <f t="shared" si="2"/>
        <v>26.849999999999994</v>
      </c>
      <c r="N168" t="str" cm="1">
        <f t="array" ref="N168">_xlfn.IFS($I168="Rob","Robusta",$I168="Exc","Excelsa",$I168="Ara","Arabica",$I168="Lib","Liberica")</f>
        <v>Robusta</v>
      </c>
      <c r="O168" t="str" cm="1">
        <f t="array" ref="O168">_xlfn.IFS($J168="M","Medium",$J168="L","Light",$J168="D","Dark")</f>
        <v>Dark</v>
      </c>
      <c r="P168" t="str">
        <f>_xlfn.XLOOKUP(Table1[[#This Row],[Customer ID]],customers!$A$1:$A$1001,customers!$I$1:$I$1001,0)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 MATCH(orders!I$1,products!$A$1:$G$1,0))</f>
        <v>Exc</v>
      </c>
      <c r="J169" t="str">
        <f>INDEX(products!$A$1:$G$49,MATCH(orders!$D169,products!$A$1:$A$49,0), MATCH(orders!J$1,products!$A$1:$G$1,0))</f>
        <v>M</v>
      </c>
      <c r="K169" s="4">
        <f>INDEX(products!$A$1:$G$49,MATCH(orders!$D169,products!$A$1:$A$49,0), MATCH(orders!K$1,products!$A$1:$G$1,0))</f>
        <v>0.5</v>
      </c>
      <c r="L169" s="5">
        <f>INDEX(products!$A$1:$G$49,MATCH(orders!$D169,products!$A$1:$A$49,0), MATCH(orders!L$1,products!$A$1:$G$1,0))</f>
        <v>8.25</v>
      </c>
      <c r="M169" s="5">
        <f t="shared" si="2"/>
        <v>41.25</v>
      </c>
      <c r="N169" t="str" cm="1">
        <f t="array" ref="N169">_xlfn.IFS($I169="Rob","Robusta",$I169="Exc","Excelsa",$I169="Ara","Arabica",$I169="Lib","Liberica")</f>
        <v>Excelsa</v>
      </c>
      <c r="O169" t="str" cm="1">
        <f t="array" ref="O169">_xlfn.IFS($J169="M","Medium",$J169="L","Light",$J169="D","Dark")</f>
        <v>Medium</v>
      </c>
      <c r="P169" t="str">
        <f>_xlfn.XLOOKUP(Table1[[#This Row],[Customer ID]],customers!$A$1:$A$1001,customers!$I$1:$I$1001,0)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 MATCH(orders!I$1,products!$A$1:$G$1,0))</f>
        <v>Ara</v>
      </c>
      <c r="J170" t="str">
        <f>INDEX(products!$A$1:$G$49,MATCH(orders!$D170,products!$A$1:$A$49,0), MATCH(orders!J$1,products!$A$1:$G$1,0))</f>
        <v>M</v>
      </c>
      <c r="K170" s="4">
        <f>INDEX(products!$A$1:$G$49,MATCH(orders!$D170,products!$A$1:$A$49,0), MATCH(orders!K$1,products!$A$1:$G$1,0))</f>
        <v>0.5</v>
      </c>
      <c r="L170" s="5">
        <f>INDEX(products!$A$1:$G$49,MATCH(orders!$D170,products!$A$1:$A$49,0), MATCH(orders!L$1,products!$A$1:$G$1,0))</f>
        <v>6.75</v>
      </c>
      <c r="M170" s="5">
        <f t="shared" si="2"/>
        <v>40.5</v>
      </c>
      <c r="N170" t="str" cm="1">
        <f t="array" ref="N170">_xlfn.IFS($I170="Rob","Robusta",$I170="Exc","Excelsa",$I170="Ara","Arabica",$I170="Lib","Liberica")</f>
        <v>Arabica</v>
      </c>
      <c r="O170" t="str" cm="1">
        <f t="array" ref="O170">_xlfn.IFS($J170="M","Medium",$J170="L","Light",$J170="D","Dark")</f>
        <v>Medium</v>
      </c>
      <c r="P170" t="str">
        <f>_xlfn.XLOOKUP(Table1[[#This Row],[Customer ID]],customers!$A$1:$A$1001,customers!$I$1:$I$1001,0)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 MATCH(orders!I$1,products!$A$1:$G$1,0))</f>
        <v>Rob</v>
      </c>
      <c r="J171" t="str">
        <f>INDEX(products!$A$1:$G$49,MATCH(orders!$D171,products!$A$1:$A$49,0), MATCH(orders!J$1,products!$A$1:$G$1,0))</f>
        <v>D</v>
      </c>
      <c r="K171" s="4">
        <f>INDEX(products!$A$1:$G$49,MATCH(orders!$D171,products!$A$1:$A$49,0), MATCH(orders!K$1,products!$A$1:$G$1,0))</f>
        <v>1</v>
      </c>
      <c r="L171" s="5">
        <f>INDEX(products!$A$1:$G$49,MATCH(orders!$D171,products!$A$1:$A$49,0), MATCH(orders!L$1,products!$A$1:$G$1,0))</f>
        <v>8.9499999999999993</v>
      </c>
      <c r="M171" s="5">
        <f t="shared" si="2"/>
        <v>17.899999999999999</v>
      </c>
      <c r="N171" t="str" cm="1">
        <f t="array" ref="N171">_xlfn.IFS($I171="Rob","Robusta",$I171="Exc","Excelsa",$I171="Ara","Arabica",$I171="Lib","Liberica")</f>
        <v>Robusta</v>
      </c>
      <c r="O171" t="str" cm="1">
        <f t="array" ref="O171">_xlfn.IFS($J171="M","Medium",$J171="L","Light",$J171="D","Dark")</f>
        <v>Dark</v>
      </c>
      <c r="P171" t="str">
        <f>_xlfn.XLOOKUP(Table1[[#This Row],[Customer ID]],customers!$A$1:$A$1001,customers!$I$1:$I$1001,0)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 MATCH(orders!I$1,products!$A$1:$G$1,0))</f>
        <v>Exc</v>
      </c>
      <c r="J172" t="str">
        <f>INDEX(products!$A$1:$G$49,MATCH(orders!$D172,products!$A$1:$A$49,0), MATCH(orders!J$1,products!$A$1:$G$1,0))</f>
        <v>L</v>
      </c>
      <c r="K172" s="4">
        <f>INDEX(products!$A$1:$G$49,MATCH(orders!$D172,products!$A$1:$A$49,0), MATCH(orders!K$1,products!$A$1:$G$1,0))</f>
        <v>2.5</v>
      </c>
      <c r="L172" s="5">
        <f>INDEX(products!$A$1:$G$49,MATCH(orders!$D172,products!$A$1:$A$49,0), MATCH(orders!L$1,products!$A$1:$G$1,0))</f>
        <v>34.154999999999994</v>
      </c>
      <c r="M172" s="5">
        <f t="shared" si="2"/>
        <v>68.309999999999988</v>
      </c>
      <c r="N172" t="str" cm="1">
        <f t="array" ref="N172">_xlfn.IFS($I172="Rob","Robusta",$I172="Exc","Excelsa",$I172="Ara","Arabica",$I172="Lib","Liberica")</f>
        <v>Excelsa</v>
      </c>
      <c r="O172" t="str" cm="1">
        <f t="array" ref="O172">_xlfn.IFS($J172="M","Medium",$J172="L","Light",$J172="D","Dark")</f>
        <v>Light</v>
      </c>
      <c r="P172" t="str">
        <f>_xlfn.XLOOKUP(Table1[[#This Row],[Customer ID]],customers!$A$1:$A$1001,customers!$I$1:$I$1001,0)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 MATCH(orders!I$1,products!$A$1:$G$1,0))</f>
        <v>Exc</v>
      </c>
      <c r="J173" t="str">
        <f>INDEX(products!$A$1:$G$49,MATCH(orders!$D173,products!$A$1:$A$49,0), MATCH(orders!J$1,products!$A$1:$G$1,0))</f>
        <v>M</v>
      </c>
      <c r="K173" s="4">
        <f>INDEX(products!$A$1:$G$49,MATCH(orders!$D173,products!$A$1:$A$49,0), MATCH(orders!K$1,products!$A$1:$G$1,0))</f>
        <v>2.5</v>
      </c>
      <c r="L173" s="5">
        <f>INDEX(products!$A$1:$G$49,MATCH(orders!$D173,products!$A$1:$A$49,0), MATCH(orders!L$1,products!$A$1:$G$1,0))</f>
        <v>31.624999999999996</v>
      </c>
      <c r="M173" s="5">
        <f t="shared" si="2"/>
        <v>63.249999999999993</v>
      </c>
      <c r="N173" t="str" cm="1">
        <f t="array" ref="N173">_xlfn.IFS($I173="Rob","Robusta",$I173="Exc","Excelsa",$I173="Ara","Arabica",$I173="Lib","Liberica")</f>
        <v>Excelsa</v>
      </c>
      <c r="O173" t="str" cm="1">
        <f t="array" ref="O173">_xlfn.IFS($J173="M","Medium",$J173="L","Light",$J173="D","Dark")</f>
        <v>Medium</v>
      </c>
      <c r="P173" t="str">
        <f>_xlfn.XLOOKUP(Table1[[#This Row],[Customer ID]],customers!$A$1:$A$1001,customers!$I$1:$I$1001,0)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 MATCH(orders!I$1,products!$A$1:$G$1,0))</f>
        <v>Exc</v>
      </c>
      <c r="J174" t="str">
        <f>INDEX(products!$A$1:$G$49,MATCH(orders!$D174,products!$A$1:$A$49,0), MATCH(orders!J$1,products!$A$1:$G$1,0))</f>
        <v>D</v>
      </c>
      <c r="K174" s="4">
        <f>INDEX(products!$A$1:$G$49,MATCH(orders!$D174,products!$A$1:$A$49,0), MATCH(orders!K$1,products!$A$1:$G$1,0))</f>
        <v>0.5</v>
      </c>
      <c r="L174" s="5">
        <f>INDEX(products!$A$1:$G$49,MATCH(orders!$D174,products!$A$1:$A$49,0), MATCH(orders!L$1,products!$A$1:$G$1,0))</f>
        <v>7.29</v>
      </c>
      <c r="M174" s="5">
        <f t="shared" si="2"/>
        <v>21.87</v>
      </c>
      <c r="N174" t="str" cm="1">
        <f t="array" ref="N174">_xlfn.IFS($I174="Rob","Robusta",$I174="Exc","Excelsa",$I174="Ara","Arabica",$I174="Lib","Liberica")</f>
        <v>Excelsa</v>
      </c>
      <c r="O174" t="str" cm="1">
        <f t="array" ref="O174">_xlfn.IFS($J174="M","Medium",$J174="L","Light",$J174="D","Dark")</f>
        <v>Dark</v>
      </c>
      <c r="P174" t="str">
        <f>_xlfn.XLOOKUP(Table1[[#This Row],[Customer ID]],customers!$A$1:$A$1001,customers!$I$1:$I$1001,0)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 MATCH(orders!I$1,products!$A$1:$G$1,0))</f>
        <v>Rob</v>
      </c>
      <c r="J175" t="str">
        <f>INDEX(products!$A$1:$G$49,MATCH(orders!$D175,products!$A$1:$A$49,0), MATCH(orders!J$1,products!$A$1:$G$1,0))</f>
        <v>M</v>
      </c>
      <c r="K175" s="4">
        <f>INDEX(products!$A$1:$G$49,MATCH(orders!$D175,products!$A$1:$A$49,0), MATCH(orders!K$1,products!$A$1:$G$1,0))</f>
        <v>2.5</v>
      </c>
      <c r="L175" s="5">
        <f>INDEX(products!$A$1:$G$49,MATCH(orders!$D175,products!$A$1:$A$49,0), MATCH(orders!L$1,products!$A$1:$G$1,0))</f>
        <v>22.884999999999998</v>
      </c>
      <c r="M175" s="5">
        <f t="shared" si="2"/>
        <v>91.539999999999992</v>
      </c>
      <c r="N175" t="str" cm="1">
        <f t="array" ref="N175">_xlfn.IFS($I175="Rob","Robusta",$I175="Exc","Excelsa",$I175="Ara","Arabica",$I175="Lib","Liberica")</f>
        <v>Robusta</v>
      </c>
      <c r="O175" t="str" cm="1">
        <f t="array" ref="O175">_xlfn.IFS($J175="M","Medium",$J175="L","Light",$J175="D","Dark")</f>
        <v>Medium</v>
      </c>
      <c r="P175" t="str">
        <f>_xlfn.XLOOKUP(Table1[[#This Row],[Customer ID]],customers!$A$1:$A$1001,customers!$I$1:$I$1001,0)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 MATCH(orders!I$1,products!$A$1:$G$1,0))</f>
        <v>Exc</v>
      </c>
      <c r="J176" t="str">
        <f>INDEX(products!$A$1:$G$49,MATCH(orders!$D176,products!$A$1:$A$49,0), MATCH(orders!J$1,products!$A$1:$G$1,0))</f>
        <v>L</v>
      </c>
      <c r="K176" s="4">
        <f>INDEX(products!$A$1:$G$49,MATCH(orders!$D176,products!$A$1:$A$49,0), MATCH(orders!K$1,products!$A$1:$G$1,0))</f>
        <v>2.5</v>
      </c>
      <c r="L176" s="5">
        <f>INDEX(products!$A$1:$G$49,MATCH(orders!$D176,products!$A$1:$A$49,0), MATCH(orders!L$1,products!$A$1:$G$1,0))</f>
        <v>34.154999999999994</v>
      </c>
      <c r="M176" s="5">
        <f t="shared" si="2"/>
        <v>204.92999999999995</v>
      </c>
      <c r="N176" t="str" cm="1">
        <f t="array" ref="N176">_xlfn.IFS($I176="Rob","Robusta",$I176="Exc","Excelsa",$I176="Ara","Arabica",$I176="Lib","Liberica")</f>
        <v>Excelsa</v>
      </c>
      <c r="O176" t="str" cm="1">
        <f t="array" ref="O176">_xlfn.IFS($J176="M","Medium",$J176="L","Light",$J176="D","Dark")</f>
        <v>Light</v>
      </c>
      <c r="P176" t="str">
        <f>_xlfn.XLOOKUP(Table1[[#This Row],[Customer ID]],customers!$A$1:$A$1001,customers!$I$1:$I$1001,0)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 MATCH(orders!I$1,products!$A$1:$G$1,0))</f>
        <v>Exc</v>
      </c>
      <c r="J177" t="str">
        <f>INDEX(products!$A$1:$G$49,MATCH(orders!$D177,products!$A$1:$A$49,0), MATCH(orders!J$1,products!$A$1:$G$1,0))</f>
        <v>M</v>
      </c>
      <c r="K177" s="4">
        <f>INDEX(products!$A$1:$G$49,MATCH(orders!$D177,products!$A$1:$A$49,0), MATCH(orders!K$1,products!$A$1:$G$1,0))</f>
        <v>2.5</v>
      </c>
      <c r="L177" s="5">
        <f>INDEX(products!$A$1:$G$49,MATCH(orders!$D177,products!$A$1:$A$49,0), MATCH(orders!L$1,products!$A$1:$G$1,0))</f>
        <v>31.624999999999996</v>
      </c>
      <c r="M177" s="5">
        <f t="shared" si="2"/>
        <v>63.249999999999993</v>
      </c>
      <c r="N177" t="str" cm="1">
        <f t="array" ref="N177">_xlfn.IFS($I177="Rob","Robusta",$I177="Exc","Excelsa",$I177="Ara","Arabica",$I177="Lib","Liberica")</f>
        <v>Excelsa</v>
      </c>
      <c r="O177" t="str" cm="1">
        <f t="array" ref="O177">_xlfn.IFS($J177="M","Medium",$J177="L","Light",$J177="D","Dark")</f>
        <v>Medium</v>
      </c>
      <c r="P177" t="str">
        <f>_xlfn.XLOOKUP(Table1[[#This Row],[Customer ID]],customers!$A$1:$A$1001,customers!$I$1:$I$1001,0)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 MATCH(orders!I$1,products!$A$1:$G$1,0))</f>
        <v>Exc</v>
      </c>
      <c r="J178" t="str">
        <f>INDEX(products!$A$1:$G$49,MATCH(orders!$D178,products!$A$1:$A$49,0), MATCH(orders!J$1,products!$A$1:$G$1,0))</f>
        <v>L</v>
      </c>
      <c r="K178" s="4">
        <f>INDEX(products!$A$1:$G$49,MATCH(orders!$D178,products!$A$1:$A$49,0), MATCH(orders!K$1,products!$A$1:$G$1,0))</f>
        <v>2.5</v>
      </c>
      <c r="L178" s="5">
        <f>INDEX(products!$A$1:$G$49,MATCH(orders!$D178,products!$A$1:$A$49,0), MATCH(orders!L$1,products!$A$1:$G$1,0))</f>
        <v>34.154999999999994</v>
      </c>
      <c r="M178" s="5">
        <f t="shared" si="2"/>
        <v>34.154999999999994</v>
      </c>
      <c r="N178" t="str" cm="1">
        <f t="array" ref="N178">_xlfn.IFS($I178="Rob","Robusta",$I178="Exc","Excelsa",$I178="Ara","Arabica",$I178="Lib","Liberica")</f>
        <v>Excelsa</v>
      </c>
      <c r="O178" t="str" cm="1">
        <f t="array" ref="O178">_xlfn.IFS($J178="M","Medium",$J178="L","Light",$J178="D","Dark")</f>
        <v>Light</v>
      </c>
      <c r="P178" t="str">
        <f>_xlfn.XLOOKUP(Table1[[#This Row],[Customer ID]],customers!$A$1:$A$1001,customers!$I$1:$I$1001,0)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 MATCH(orders!I$1,products!$A$1:$G$1,0))</f>
        <v>Rob</v>
      </c>
      <c r="J179" t="str">
        <f>INDEX(products!$A$1:$G$49,MATCH(orders!$D179,products!$A$1:$A$49,0), MATCH(orders!J$1,products!$A$1:$G$1,0))</f>
        <v>L</v>
      </c>
      <c r="K179" s="4">
        <f>INDEX(products!$A$1:$G$49,MATCH(orders!$D179,products!$A$1:$A$49,0), MATCH(orders!K$1,products!$A$1:$G$1,0))</f>
        <v>2.5</v>
      </c>
      <c r="L179" s="5">
        <f>INDEX(products!$A$1:$G$49,MATCH(orders!$D179,products!$A$1:$A$49,0), MATCH(orders!L$1,products!$A$1:$G$1,0))</f>
        <v>27.484999999999996</v>
      </c>
      <c r="M179" s="5">
        <f t="shared" si="2"/>
        <v>109.93999999999998</v>
      </c>
      <c r="N179" t="str" cm="1">
        <f t="array" ref="N179">_xlfn.IFS($I179="Rob","Robusta",$I179="Exc","Excelsa",$I179="Ara","Arabica",$I179="Lib","Liberica")</f>
        <v>Robusta</v>
      </c>
      <c r="O179" t="str" cm="1">
        <f t="array" ref="O179">_xlfn.IFS($J179="M","Medium",$J179="L","Light",$J179="D","Dark")</f>
        <v>Light</v>
      </c>
      <c r="P179" t="str">
        <f>_xlfn.XLOOKUP(Table1[[#This Row],[Customer ID]],customers!$A$1:$A$1001,customers!$I$1:$I$1001,0)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 MATCH(orders!I$1,products!$A$1:$G$1,0))</f>
        <v>Ara</v>
      </c>
      <c r="J180" t="str">
        <f>INDEX(products!$A$1:$G$49,MATCH(orders!$D180,products!$A$1:$A$49,0), MATCH(orders!J$1,products!$A$1:$G$1,0))</f>
        <v>L</v>
      </c>
      <c r="K180" s="4">
        <f>INDEX(products!$A$1:$G$49,MATCH(orders!$D180,products!$A$1:$A$49,0), MATCH(orders!K$1,products!$A$1:$G$1,0))</f>
        <v>1</v>
      </c>
      <c r="L180" s="5">
        <f>INDEX(products!$A$1:$G$49,MATCH(orders!$D180,products!$A$1:$A$49,0), MATCH(orders!L$1,products!$A$1:$G$1,0))</f>
        <v>12.95</v>
      </c>
      <c r="M180" s="5">
        <f t="shared" si="2"/>
        <v>25.9</v>
      </c>
      <c r="N180" t="str" cm="1">
        <f t="array" ref="N180">_xlfn.IFS($I180="Rob","Robusta",$I180="Exc","Excelsa",$I180="Ara","Arabica",$I180="Lib","Liberica")</f>
        <v>Arabica</v>
      </c>
      <c r="O180" t="str" cm="1">
        <f t="array" ref="O180">_xlfn.IFS($J180="M","Medium",$J180="L","Light",$J180="D","Dark")</f>
        <v>Light</v>
      </c>
      <c r="P180" t="str">
        <f>_xlfn.XLOOKUP(Table1[[#This Row],[Customer ID]],customers!$A$1:$A$1001,customers!$I$1:$I$1001,0)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 MATCH(orders!I$1,products!$A$1:$G$1,0))</f>
        <v>Ara</v>
      </c>
      <c r="J181" t="str">
        <f>INDEX(products!$A$1:$G$49,MATCH(orders!$D181,products!$A$1:$A$49,0), MATCH(orders!J$1,products!$A$1:$G$1,0))</f>
        <v>D</v>
      </c>
      <c r="K181" s="4">
        <f>INDEX(products!$A$1:$G$49,MATCH(orders!$D181,products!$A$1:$A$49,0), MATCH(orders!K$1,products!$A$1:$G$1,0))</f>
        <v>0.2</v>
      </c>
      <c r="L181" s="5">
        <f>INDEX(products!$A$1:$G$49,MATCH(orders!$D181,products!$A$1:$A$49,0), MATCH(orders!L$1,products!$A$1:$G$1,0))</f>
        <v>2.9849999999999999</v>
      </c>
      <c r="M181" s="5">
        <f t="shared" si="2"/>
        <v>2.9849999999999999</v>
      </c>
      <c r="N181" t="str" cm="1">
        <f t="array" ref="N181">_xlfn.IFS($I181="Rob","Robusta",$I181="Exc","Excelsa",$I181="Ara","Arabica",$I181="Lib","Liberica")</f>
        <v>Arabica</v>
      </c>
      <c r="O181" t="str" cm="1">
        <f t="array" ref="O181">_xlfn.IFS($J181="M","Medium",$J181="L","Light",$J181="D","Dark")</f>
        <v>Dark</v>
      </c>
      <c r="P181" t="str">
        <f>_xlfn.XLOOKUP(Table1[[#This Row],[Customer ID]],customers!$A$1:$A$1001,customers!$I$1:$I$1001,0)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 MATCH(orders!I$1,products!$A$1:$G$1,0))</f>
        <v>Exc</v>
      </c>
      <c r="J182" t="str">
        <f>INDEX(products!$A$1:$G$49,MATCH(orders!$D182,products!$A$1:$A$49,0), MATCH(orders!J$1,products!$A$1:$G$1,0))</f>
        <v>L</v>
      </c>
      <c r="K182" s="4">
        <f>INDEX(products!$A$1:$G$49,MATCH(orders!$D182,products!$A$1:$A$49,0), MATCH(orders!K$1,products!$A$1:$G$1,0))</f>
        <v>0.2</v>
      </c>
      <c r="L182" s="5">
        <f>INDEX(products!$A$1:$G$49,MATCH(orders!$D182,products!$A$1:$A$49,0), MATCH(orders!L$1,products!$A$1:$G$1,0))</f>
        <v>4.4550000000000001</v>
      </c>
      <c r="M182" s="5">
        <f t="shared" si="2"/>
        <v>22.274999999999999</v>
      </c>
      <c r="N182" t="str" cm="1">
        <f t="array" ref="N182">_xlfn.IFS($I182="Rob","Robusta",$I182="Exc","Excelsa",$I182="Ara","Arabica",$I182="Lib","Liberica")</f>
        <v>Excelsa</v>
      </c>
      <c r="O182" t="str" cm="1">
        <f t="array" ref="O182">_xlfn.IFS($J182="M","Medium",$J182="L","Light",$J182="D","Dark")</f>
        <v>Light</v>
      </c>
      <c r="P182" t="str">
        <f>_xlfn.XLOOKUP(Table1[[#This Row],[Customer ID]],customers!$A$1:$A$1001,customers!$I$1:$I$1001,0)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 MATCH(orders!I$1,products!$A$1:$G$1,0))</f>
        <v>Ara</v>
      </c>
      <c r="J183" t="str">
        <f>INDEX(products!$A$1:$G$49,MATCH(orders!$D183,products!$A$1:$A$49,0), MATCH(orders!J$1,products!$A$1:$G$1,0))</f>
        <v>D</v>
      </c>
      <c r="K183" s="4">
        <f>INDEX(products!$A$1:$G$49,MATCH(orders!$D183,products!$A$1:$A$49,0), MATCH(orders!K$1,products!$A$1:$G$1,0))</f>
        <v>0.5</v>
      </c>
      <c r="L183" s="5">
        <f>INDEX(products!$A$1:$G$49,MATCH(orders!$D183,products!$A$1:$A$49,0), MATCH(orders!L$1,products!$A$1:$G$1,0))</f>
        <v>5.97</v>
      </c>
      <c r="M183" s="5">
        <f t="shared" si="2"/>
        <v>29.849999999999998</v>
      </c>
      <c r="N183" t="str" cm="1">
        <f t="array" ref="N183">_xlfn.IFS($I183="Rob","Robusta",$I183="Exc","Excelsa",$I183="Ara","Arabica",$I183="Lib","Liberica")</f>
        <v>Arabica</v>
      </c>
      <c r="O183" t="str" cm="1">
        <f t="array" ref="O183">_xlfn.IFS($J183="M","Medium",$J183="L","Light",$J183="D","Dark")</f>
        <v>Dark</v>
      </c>
      <c r="P183" t="str">
        <f>_xlfn.XLOOKUP(Table1[[#This Row],[Customer ID]],customers!$A$1:$A$1001,customers!$I$1:$I$1001,0)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 MATCH(orders!I$1,products!$A$1:$G$1,0))</f>
        <v>Rob</v>
      </c>
      <c r="J184" t="str">
        <f>INDEX(products!$A$1:$G$49,MATCH(orders!$D184,products!$A$1:$A$49,0), MATCH(orders!J$1,products!$A$1:$G$1,0))</f>
        <v>D</v>
      </c>
      <c r="K184" s="4">
        <f>INDEX(products!$A$1:$G$49,MATCH(orders!$D184,products!$A$1:$A$49,0), MATCH(orders!K$1,products!$A$1:$G$1,0))</f>
        <v>0.5</v>
      </c>
      <c r="L184" s="5">
        <f>INDEX(products!$A$1:$G$49,MATCH(orders!$D184,products!$A$1:$A$49,0), MATCH(orders!L$1,products!$A$1:$G$1,0))</f>
        <v>5.3699999999999992</v>
      </c>
      <c r="M184" s="5">
        <f t="shared" si="2"/>
        <v>32.22</v>
      </c>
      <c r="N184" t="str" cm="1">
        <f t="array" ref="N184">_xlfn.IFS($I184="Rob","Robusta",$I184="Exc","Excelsa",$I184="Ara","Arabica",$I184="Lib","Liberica")</f>
        <v>Robusta</v>
      </c>
      <c r="O184" t="str" cm="1">
        <f t="array" ref="O184">_xlfn.IFS($J184="M","Medium",$J184="L","Light",$J184="D","Dark")</f>
        <v>Dark</v>
      </c>
      <c r="P184" t="str">
        <f>_xlfn.XLOOKUP(Table1[[#This Row],[Customer ID]],customers!$A$1:$A$1001,customers!$I$1:$I$1001,0)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 MATCH(orders!I$1,products!$A$1:$G$1,0))</f>
        <v>Exc</v>
      </c>
      <c r="J185" t="str">
        <f>INDEX(products!$A$1:$G$49,MATCH(orders!$D185,products!$A$1:$A$49,0), MATCH(orders!J$1,products!$A$1:$G$1,0))</f>
        <v>M</v>
      </c>
      <c r="K185" s="4">
        <f>INDEX(products!$A$1:$G$49,MATCH(orders!$D185,products!$A$1:$A$49,0), MATCH(orders!K$1,products!$A$1:$G$1,0))</f>
        <v>0.2</v>
      </c>
      <c r="L185" s="5">
        <f>INDEX(products!$A$1:$G$49,MATCH(orders!$D185,products!$A$1:$A$49,0), MATCH(orders!L$1,products!$A$1:$G$1,0))</f>
        <v>4.125</v>
      </c>
      <c r="M185" s="5">
        <f t="shared" si="2"/>
        <v>8.25</v>
      </c>
      <c r="N185" t="str" cm="1">
        <f t="array" ref="N185">_xlfn.IFS($I185="Rob","Robusta",$I185="Exc","Excelsa",$I185="Ara","Arabica",$I185="Lib","Liberica")</f>
        <v>Excelsa</v>
      </c>
      <c r="O185" t="str" cm="1">
        <f t="array" ref="O185">_xlfn.IFS($J185="M","Medium",$J185="L","Light",$J185="D","Dark")</f>
        <v>Medium</v>
      </c>
      <c r="P185" t="str">
        <f>_xlfn.XLOOKUP(Table1[[#This Row],[Customer ID]],customers!$A$1:$A$1001,customers!$I$1:$I$1001,0)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 MATCH(orders!I$1,products!$A$1:$G$1,0))</f>
        <v>Ara</v>
      </c>
      <c r="J186" t="str">
        <f>INDEX(products!$A$1:$G$49,MATCH(orders!$D186,products!$A$1:$A$49,0), MATCH(orders!J$1,products!$A$1:$G$1,0))</f>
        <v>L</v>
      </c>
      <c r="K186" s="4">
        <f>INDEX(products!$A$1:$G$49,MATCH(orders!$D186,products!$A$1:$A$49,0), MATCH(orders!K$1,products!$A$1:$G$1,0))</f>
        <v>0.5</v>
      </c>
      <c r="L186" s="5">
        <f>INDEX(products!$A$1:$G$49,MATCH(orders!$D186,products!$A$1:$A$49,0), MATCH(orders!L$1,products!$A$1:$G$1,0))</f>
        <v>7.77</v>
      </c>
      <c r="M186" s="5">
        <f t="shared" si="2"/>
        <v>31.08</v>
      </c>
      <c r="N186" t="str" cm="1">
        <f t="array" ref="N186">_xlfn.IFS($I186="Rob","Robusta",$I186="Exc","Excelsa",$I186="Ara","Arabica",$I186="Lib","Liberica")</f>
        <v>Arabica</v>
      </c>
      <c r="O186" t="str" cm="1">
        <f t="array" ref="O186">_xlfn.IFS($J186="M","Medium",$J186="L","Light",$J186="D","Dark")</f>
        <v>Light</v>
      </c>
      <c r="P186" t="str">
        <f>_xlfn.XLOOKUP(Table1[[#This Row],[Customer ID]],customers!$A$1:$A$1001,customers!$I$1:$I$1001,0)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 MATCH(orders!I$1,products!$A$1:$G$1,0))</f>
        <v>Exc</v>
      </c>
      <c r="J187" t="str">
        <f>INDEX(products!$A$1:$G$49,MATCH(orders!$D187,products!$A$1:$A$49,0), MATCH(orders!J$1,products!$A$1:$G$1,0))</f>
        <v>D</v>
      </c>
      <c r="K187" s="4">
        <f>INDEX(products!$A$1:$G$49,MATCH(orders!$D187,products!$A$1:$A$49,0), MATCH(orders!K$1,products!$A$1:$G$1,0))</f>
        <v>0.5</v>
      </c>
      <c r="L187" s="5">
        <f>INDEX(products!$A$1:$G$49,MATCH(orders!$D187,products!$A$1:$A$49,0), MATCH(orders!L$1,products!$A$1:$G$1,0))</f>
        <v>7.29</v>
      </c>
      <c r="M187" s="5">
        <f t="shared" si="2"/>
        <v>36.450000000000003</v>
      </c>
      <c r="N187" t="str" cm="1">
        <f t="array" ref="N187">_xlfn.IFS($I187="Rob","Robusta",$I187="Exc","Excelsa",$I187="Ara","Arabica",$I187="Lib","Liberica")</f>
        <v>Excelsa</v>
      </c>
      <c r="O187" t="str" cm="1">
        <f t="array" ref="O187">_xlfn.IFS($J187="M","Medium",$J187="L","Light",$J187="D","Dark")</f>
        <v>Dark</v>
      </c>
      <c r="P187" t="str">
        <f>_xlfn.XLOOKUP(Table1[[#This Row],[Customer ID]],customers!$A$1:$A$1001,customers!$I$1:$I$1001,0)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 MATCH(orders!I$1,products!$A$1:$G$1,0))</f>
        <v>Rob</v>
      </c>
      <c r="J188" t="str">
        <f>INDEX(products!$A$1:$G$49,MATCH(orders!$D188,products!$A$1:$A$49,0), MATCH(orders!J$1,products!$A$1:$G$1,0))</f>
        <v>M</v>
      </c>
      <c r="K188" s="4">
        <f>INDEX(products!$A$1:$G$49,MATCH(orders!$D188,products!$A$1:$A$49,0), MATCH(orders!K$1,products!$A$1:$G$1,0))</f>
        <v>2.5</v>
      </c>
      <c r="L188" s="5">
        <f>INDEX(products!$A$1:$G$49,MATCH(orders!$D188,products!$A$1:$A$49,0), MATCH(orders!L$1,products!$A$1:$G$1,0))</f>
        <v>22.884999999999998</v>
      </c>
      <c r="M188" s="5">
        <f t="shared" si="2"/>
        <v>68.655000000000001</v>
      </c>
      <c r="N188" t="str" cm="1">
        <f t="array" ref="N188">_xlfn.IFS($I188="Rob","Robusta",$I188="Exc","Excelsa",$I188="Ara","Arabica",$I188="Lib","Liberica")</f>
        <v>Robusta</v>
      </c>
      <c r="O188" t="str" cm="1">
        <f t="array" ref="O188">_xlfn.IFS($J188="M","Medium",$J188="L","Light",$J188="D","Dark")</f>
        <v>Medium</v>
      </c>
      <c r="P188" t="str">
        <f>_xlfn.XLOOKUP(Table1[[#This Row],[Customer ID]],customers!$A$1:$A$1001,customers!$I$1:$I$1001,0)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 MATCH(orders!I$1,products!$A$1:$G$1,0))</f>
        <v>Lib</v>
      </c>
      <c r="J189" t="str">
        <f>INDEX(products!$A$1:$G$49,MATCH(orders!$D189,products!$A$1:$A$49,0), MATCH(orders!J$1,products!$A$1:$G$1,0))</f>
        <v>M</v>
      </c>
      <c r="K189" s="4">
        <f>INDEX(products!$A$1:$G$49,MATCH(orders!$D189,products!$A$1:$A$49,0), MATCH(orders!K$1,products!$A$1:$G$1,0))</f>
        <v>0.5</v>
      </c>
      <c r="L189" s="5">
        <f>INDEX(products!$A$1:$G$49,MATCH(orders!$D189,products!$A$1:$A$49,0), MATCH(orders!L$1,products!$A$1:$G$1,0))</f>
        <v>8.73</v>
      </c>
      <c r="M189" s="5">
        <f t="shared" si="2"/>
        <v>43.650000000000006</v>
      </c>
      <c r="N189" t="str" cm="1">
        <f t="array" ref="N189">_xlfn.IFS($I189="Rob","Robusta",$I189="Exc","Excelsa",$I189="Ara","Arabica",$I189="Lib","Liberica")</f>
        <v>Liberica</v>
      </c>
      <c r="O189" t="str" cm="1">
        <f t="array" ref="O189">_xlfn.IFS($J189="M","Medium",$J189="L","Light",$J189="D","Dark")</f>
        <v>Medium</v>
      </c>
      <c r="P189" t="str">
        <f>_xlfn.XLOOKUP(Table1[[#This Row],[Customer ID]],customers!$A$1:$A$1001,customers!$I$1:$I$1001,0)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 MATCH(orders!I$1,products!$A$1:$G$1,0))</f>
        <v>Exc</v>
      </c>
      <c r="J190" t="str">
        <f>INDEX(products!$A$1:$G$49,MATCH(orders!$D190,products!$A$1:$A$49,0), MATCH(orders!J$1,products!$A$1:$G$1,0))</f>
        <v>L</v>
      </c>
      <c r="K190" s="4">
        <f>INDEX(products!$A$1:$G$49,MATCH(orders!$D190,products!$A$1:$A$49,0), MATCH(orders!K$1,products!$A$1:$G$1,0))</f>
        <v>0.2</v>
      </c>
      <c r="L190" s="5">
        <f>INDEX(products!$A$1:$G$49,MATCH(orders!$D190,products!$A$1:$A$49,0), MATCH(orders!L$1,products!$A$1:$G$1,0))</f>
        <v>4.4550000000000001</v>
      </c>
      <c r="M190" s="5">
        <f t="shared" si="2"/>
        <v>4.4550000000000001</v>
      </c>
      <c r="N190" t="str" cm="1">
        <f t="array" ref="N190">_xlfn.IFS($I190="Rob","Robusta",$I190="Exc","Excelsa",$I190="Ara","Arabica",$I190="Lib","Liberica")</f>
        <v>Excelsa</v>
      </c>
      <c r="O190" t="str" cm="1">
        <f t="array" ref="O190">_xlfn.IFS($J190="M","Medium",$J190="L","Light",$J190="D","Dark")</f>
        <v>Light</v>
      </c>
      <c r="P190" t="str">
        <f>_xlfn.XLOOKUP(Table1[[#This Row],[Customer ID]],customers!$A$1:$A$1001,customers!$I$1:$I$1001,0)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 MATCH(orders!I$1,products!$A$1:$G$1,0))</f>
        <v>Lib</v>
      </c>
      <c r="J191" t="str">
        <f>INDEX(products!$A$1:$G$49,MATCH(orders!$D191,products!$A$1:$A$49,0), MATCH(orders!J$1,products!$A$1:$G$1,0))</f>
        <v>M</v>
      </c>
      <c r="K191" s="4">
        <f>INDEX(products!$A$1:$G$49,MATCH(orders!$D191,products!$A$1:$A$49,0), MATCH(orders!K$1,products!$A$1:$G$1,0))</f>
        <v>1</v>
      </c>
      <c r="L191" s="5">
        <f>INDEX(products!$A$1:$G$49,MATCH(orders!$D191,products!$A$1:$A$49,0), MATCH(orders!L$1,products!$A$1:$G$1,0))</f>
        <v>14.55</v>
      </c>
      <c r="M191" s="5">
        <f t="shared" si="2"/>
        <v>43.650000000000006</v>
      </c>
      <c r="N191" t="str" cm="1">
        <f t="array" ref="N191">_xlfn.IFS($I191="Rob","Robusta",$I191="Exc","Excelsa",$I191="Ara","Arabica",$I191="Lib","Liberica")</f>
        <v>Liberica</v>
      </c>
      <c r="O191" t="str" cm="1">
        <f t="array" ref="O191">_xlfn.IFS($J191="M","Medium",$J191="L","Light",$J191="D","Dark")</f>
        <v>Medium</v>
      </c>
      <c r="P191" t="str">
        <f>_xlfn.XLOOKUP(Table1[[#This Row],[Customer ID]],customers!$A$1:$A$1001,customers!$I$1:$I$1001,0)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 MATCH(orders!I$1,products!$A$1:$G$1,0))</f>
        <v>Lib</v>
      </c>
      <c r="J192" t="str">
        <f>INDEX(products!$A$1:$G$49,MATCH(orders!$D192,products!$A$1:$A$49,0), MATCH(orders!J$1,products!$A$1:$G$1,0))</f>
        <v>M</v>
      </c>
      <c r="K192" s="4">
        <f>INDEX(products!$A$1:$G$49,MATCH(orders!$D192,products!$A$1:$A$49,0), MATCH(orders!K$1,products!$A$1:$G$1,0))</f>
        <v>2.5</v>
      </c>
      <c r="L192" s="5">
        <f>INDEX(products!$A$1:$G$49,MATCH(orders!$D192,products!$A$1:$A$49,0), MATCH(orders!L$1,products!$A$1:$G$1,0))</f>
        <v>33.464999999999996</v>
      </c>
      <c r="M192" s="5">
        <f t="shared" si="2"/>
        <v>33.464999999999996</v>
      </c>
      <c r="N192" t="str" cm="1">
        <f t="array" ref="N192">_xlfn.IFS($I192="Rob","Robusta",$I192="Exc","Excelsa",$I192="Ara","Arabica",$I192="Lib","Liberica")</f>
        <v>Liberica</v>
      </c>
      <c r="O192" t="str" cm="1">
        <f t="array" ref="O192">_xlfn.IFS($J192="M","Medium",$J192="L","Light",$J192="D","Dark")</f>
        <v>Medium</v>
      </c>
      <c r="P192" t="str">
        <f>_xlfn.XLOOKUP(Table1[[#This Row],[Customer ID]],customers!$A$1:$A$1001,customers!$I$1:$I$1001,0)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 MATCH(orders!I$1,products!$A$1:$G$1,0))</f>
        <v>Lib</v>
      </c>
      <c r="J193" t="str">
        <f>INDEX(products!$A$1:$G$49,MATCH(orders!$D193,products!$A$1:$A$49,0), MATCH(orders!J$1,products!$A$1:$G$1,0))</f>
        <v>D</v>
      </c>
      <c r="K193" s="4">
        <f>INDEX(products!$A$1:$G$49,MATCH(orders!$D193,products!$A$1:$A$49,0), MATCH(orders!K$1,products!$A$1:$G$1,0))</f>
        <v>0.2</v>
      </c>
      <c r="L193" s="5">
        <f>INDEX(products!$A$1:$G$49,MATCH(orders!$D193,products!$A$1:$A$49,0), MATCH(orders!L$1,products!$A$1:$G$1,0))</f>
        <v>3.8849999999999998</v>
      </c>
      <c r="M193" s="5">
        <f t="shared" si="2"/>
        <v>19.424999999999997</v>
      </c>
      <c r="N193" t="str" cm="1">
        <f t="array" ref="N193">_xlfn.IFS($I193="Rob","Robusta",$I193="Exc","Excelsa",$I193="Ara","Arabica",$I193="Lib","Liberica")</f>
        <v>Liberica</v>
      </c>
      <c r="O193" t="str" cm="1">
        <f t="array" ref="O193">_xlfn.IFS($J193="M","Medium",$J193="L","Light",$J193="D","Dark")</f>
        <v>Dark</v>
      </c>
      <c r="P193" t="str">
        <f>_xlfn.XLOOKUP(Table1[[#This Row],[Customer ID]],customers!$A$1:$A$1001,customers!$I$1:$I$1001,0)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 MATCH(orders!I$1,products!$A$1:$G$1,0))</f>
        <v>Exc</v>
      </c>
      <c r="J194" t="str">
        <f>INDEX(products!$A$1:$G$49,MATCH(orders!$D194,products!$A$1:$A$49,0), MATCH(orders!J$1,products!$A$1:$G$1,0))</f>
        <v>D</v>
      </c>
      <c r="K194" s="4">
        <f>INDEX(products!$A$1:$G$49,MATCH(orders!$D194,products!$A$1:$A$49,0), MATCH(orders!K$1,products!$A$1:$G$1,0))</f>
        <v>1</v>
      </c>
      <c r="L194" s="5">
        <f>INDEX(products!$A$1:$G$49,MATCH(orders!$D194,products!$A$1:$A$49,0), MATCH(orders!L$1,products!$A$1:$G$1,0))</f>
        <v>12.15</v>
      </c>
      <c r="M194" s="5">
        <f t="shared" si="2"/>
        <v>72.900000000000006</v>
      </c>
      <c r="N194" t="str" cm="1">
        <f t="array" ref="N194">_xlfn.IFS($I194="Rob","Robusta",$I194="Exc","Excelsa",$I194="Ara","Arabica",$I194="Lib","Liberica")</f>
        <v>Excelsa</v>
      </c>
      <c r="O194" t="str" cm="1">
        <f t="array" ref="O194">_xlfn.IFS($J194="M","Medium",$J194="L","Light",$J194="D","Dark")</f>
        <v>Dark</v>
      </c>
      <c r="P194" t="str">
        <f>_xlfn.XLOOKUP(Table1[[#This Row],[Customer ID]],customers!$A$1:$A$1001,customers!$I$1:$I$1001,0)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 MATCH(orders!I$1,products!$A$1:$G$1,0))</f>
        <v>Exc</v>
      </c>
      <c r="J195" t="str">
        <f>INDEX(products!$A$1:$G$49,MATCH(orders!$D195,products!$A$1:$A$49,0), MATCH(orders!J$1,products!$A$1:$G$1,0))</f>
        <v>L</v>
      </c>
      <c r="K195" s="4">
        <f>INDEX(products!$A$1:$G$49,MATCH(orders!$D195,products!$A$1:$A$49,0), MATCH(orders!K$1,products!$A$1:$G$1,0))</f>
        <v>1</v>
      </c>
      <c r="L195" s="5">
        <f>INDEX(products!$A$1:$G$49,MATCH(orders!$D195,products!$A$1:$A$49,0), MATCH(orders!L$1,products!$A$1:$G$1,0))</f>
        <v>14.85</v>
      </c>
      <c r="M195" s="5">
        <f t="shared" ref="M195:M258" si="3">$L195*$E195</f>
        <v>44.55</v>
      </c>
      <c r="N195" t="str" cm="1">
        <f t="array" ref="N195">_xlfn.IFS($I195="Rob","Robusta",$I195="Exc","Excelsa",$I195="Ara","Arabica",$I195="Lib","Liberica")</f>
        <v>Excelsa</v>
      </c>
      <c r="O195" t="str" cm="1">
        <f t="array" ref="O195">_xlfn.IFS($J195="M","Medium",$J195="L","Light",$J195="D","Dark")</f>
        <v>Light</v>
      </c>
      <c r="P195" t="str">
        <f>_xlfn.XLOOKUP(Table1[[#This Row],[Customer ID]],customers!$A$1:$A$1001,customers!$I$1:$I$1001,0)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 MATCH(orders!I$1,products!$A$1:$G$1,0))</f>
        <v>Exc</v>
      </c>
      <c r="J196" t="str">
        <f>INDEX(products!$A$1:$G$49,MATCH(orders!$D196,products!$A$1:$A$49,0), MATCH(orders!J$1,products!$A$1:$G$1,0))</f>
        <v>D</v>
      </c>
      <c r="K196" s="4">
        <f>INDEX(products!$A$1:$G$49,MATCH(orders!$D196,products!$A$1:$A$49,0), MATCH(orders!K$1,products!$A$1:$G$1,0))</f>
        <v>0.5</v>
      </c>
      <c r="L196" s="5">
        <f>INDEX(products!$A$1:$G$49,MATCH(orders!$D196,products!$A$1:$A$49,0), MATCH(orders!L$1,products!$A$1:$G$1,0))</f>
        <v>7.29</v>
      </c>
      <c r="M196" s="5">
        <f t="shared" si="3"/>
        <v>36.450000000000003</v>
      </c>
      <c r="N196" t="str" cm="1">
        <f t="array" ref="N196">_xlfn.IFS($I196="Rob","Robusta",$I196="Exc","Excelsa",$I196="Ara","Arabica",$I196="Lib","Liberica")</f>
        <v>Excelsa</v>
      </c>
      <c r="O196" t="str" cm="1">
        <f t="array" ref="O196">_xlfn.IFS($J196="M","Medium",$J196="L","Light",$J196="D","Dark")</f>
        <v>Dark</v>
      </c>
      <c r="P196" t="str">
        <f>_xlfn.XLOOKUP(Table1[[#This Row],[Customer ID]],customers!$A$1:$A$1001,customers!$I$1:$I$1001,0)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 MATCH(orders!I$1,products!$A$1:$G$1,0))</f>
        <v>Ara</v>
      </c>
      <c r="J197" t="str">
        <f>INDEX(products!$A$1:$G$49,MATCH(orders!$D197,products!$A$1:$A$49,0), MATCH(orders!J$1,products!$A$1:$G$1,0))</f>
        <v>L</v>
      </c>
      <c r="K197" s="4">
        <f>INDEX(products!$A$1:$G$49,MATCH(orders!$D197,products!$A$1:$A$49,0), MATCH(orders!K$1,products!$A$1:$G$1,0))</f>
        <v>1</v>
      </c>
      <c r="L197" s="5">
        <f>INDEX(products!$A$1:$G$49,MATCH(orders!$D197,products!$A$1:$A$49,0), MATCH(orders!L$1,products!$A$1:$G$1,0))</f>
        <v>12.95</v>
      </c>
      <c r="M197" s="5">
        <f t="shared" si="3"/>
        <v>38.849999999999994</v>
      </c>
      <c r="N197" t="str" cm="1">
        <f t="array" ref="N197">_xlfn.IFS($I197="Rob","Robusta",$I197="Exc","Excelsa",$I197="Ara","Arabica",$I197="Lib","Liberica")</f>
        <v>Arabica</v>
      </c>
      <c r="O197" t="str" cm="1">
        <f t="array" ref="O197">_xlfn.IFS($J197="M","Medium",$J197="L","Light",$J197="D","Dark")</f>
        <v>Light</v>
      </c>
      <c r="P197" t="str">
        <f>_xlfn.XLOOKUP(Table1[[#This Row],[Customer ID]],customers!$A$1:$A$1001,customers!$I$1:$I$1001,0)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 MATCH(orders!I$1,products!$A$1:$G$1,0))</f>
        <v>Exc</v>
      </c>
      <c r="J198" t="str">
        <f>INDEX(products!$A$1:$G$49,MATCH(orders!$D198,products!$A$1:$A$49,0), MATCH(orders!J$1,products!$A$1:$G$1,0))</f>
        <v>L</v>
      </c>
      <c r="K198" s="4">
        <f>INDEX(products!$A$1:$G$49,MATCH(orders!$D198,products!$A$1:$A$49,0), MATCH(orders!K$1,products!$A$1:$G$1,0))</f>
        <v>0.5</v>
      </c>
      <c r="L198" s="5">
        <f>INDEX(products!$A$1:$G$49,MATCH(orders!$D198,products!$A$1:$A$49,0), MATCH(orders!L$1,products!$A$1:$G$1,0))</f>
        <v>8.91</v>
      </c>
      <c r="M198" s="5">
        <f t="shared" si="3"/>
        <v>53.46</v>
      </c>
      <c r="N198" t="str" cm="1">
        <f t="array" ref="N198">_xlfn.IFS($I198="Rob","Robusta",$I198="Exc","Excelsa",$I198="Ara","Arabica",$I198="Lib","Liberica")</f>
        <v>Excelsa</v>
      </c>
      <c r="O198" t="str" cm="1">
        <f t="array" ref="O198">_xlfn.IFS($J198="M","Medium",$J198="L","Light",$J198="D","Dark")</f>
        <v>Light</v>
      </c>
      <c r="P198" t="str">
        <f>_xlfn.XLOOKUP(Table1[[#This Row],[Customer ID]],customers!$A$1:$A$1001,customers!$I$1:$I$1001,0)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 MATCH(orders!I$1,products!$A$1:$G$1,0))</f>
        <v>Lib</v>
      </c>
      <c r="J199" t="str">
        <f>INDEX(products!$A$1:$G$49,MATCH(orders!$D199,products!$A$1:$A$49,0), MATCH(orders!J$1,products!$A$1:$G$1,0))</f>
        <v>D</v>
      </c>
      <c r="K199" s="4">
        <f>INDEX(products!$A$1:$G$49,MATCH(orders!$D199,products!$A$1:$A$49,0), MATCH(orders!K$1,products!$A$1:$G$1,0))</f>
        <v>2.5</v>
      </c>
      <c r="L199" s="5">
        <f>INDEX(products!$A$1:$G$49,MATCH(orders!$D199,products!$A$1:$A$49,0), MATCH(orders!L$1,products!$A$1:$G$1,0))</f>
        <v>29.784999999999997</v>
      </c>
      <c r="M199" s="5">
        <f t="shared" si="3"/>
        <v>59.569999999999993</v>
      </c>
      <c r="N199" t="str" cm="1">
        <f t="array" ref="N199">_xlfn.IFS($I199="Rob","Robusta",$I199="Exc","Excelsa",$I199="Ara","Arabica",$I199="Lib","Liberica")</f>
        <v>Liberica</v>
      </c>
      <c r="O199" t="str" cm="1">
        <f t="array" ref="O199">_xlfn.IFS($J199="M","Medium",$J199="L","Light",$J199="D","Dark")</f>
        <v>Dark</v>
      </c>
      <c r="P199" t="str">
        <f>_xlfn.XLOOKUP(Table1[[#This Row],[Customer ID]],customers!$A$1:$A$1001,customers!$I$1:$I$1001,0)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 MATCH(orders!I$1,products!$A$1:$G$1,0))</f>
        <v>Lib</v>
      </c>
      <c r="J200" t="str">
        <f>INDEX(products!$A$1:$G$49,MATCH(orders!$D200,products!$A$1:$A$49,0), MATCH(orders!J$1,products!$A$1:$G$1,0))</f>
        <v>D</v>
      </c>
      <c r="K200" s="4">
        <f>INDEX(products!$A$1:$G$49,MATCH(orders!$D200,products!$A$1:$A$49,0), MATCH(orders!K$1,products!$A$1:$G$1,0))</f>
        <v>2.5</v>
      </c>
      <c r="L200" s="5">
        <f>INDEX(products!$A$1:$G$49,MATCH(orders!$D200,products!$A$1:$A$49,0), MATCH(orders!L$1,products!$A$1:$G$1,0))</f>
        <v>29.784999999999997</v>
      </c>
      <c r="M200" s="5">
        <f t="shared" si="3"/>
        <v>89.35499999999999</v>
      </c>
      <c r="N200" t="str" cm="1">
        <f t="array" ref="N200">_xlfn.IFS($I200="Rob","Robusta",$I200="Exc","Excelsa",$I200="Ara","Arabica",$I200="Lib","Liberica")</f>
        <v>Liberica</v>
      </c>
      <c r="O200" t="str" cm="1">
        <f t="array" ref="O200">_xlfn.IFS($J200="M","Medium",$J200="L","Light",$J200="D","Dark")</f>
        <v>Dark</v>
      </c>
      <c r="P200" t="str">
        <f>_xlfn.XLOOKUP(Table1[[#This Row],[Customer ID]],customers!$A$1:$A$1001,customers!$I$1:$I$1001,0)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 MATCH(orders!I$1,products!$A$1:$G$1,0))</f>
        <v>Lib</v>
      </c>
      <c r="J201" t="str">
        <f>INDEX(products!$A$1:$G$49,MATCH(orders!$D201,products!$A$1:$A$49,0), MATCH(orders!J$1,products!$A$1:$G$1,0))</f>
        <v>L</v>
      </c>
      <c r="K201" s="4">
        <f>INDEX(products!$A$1:$G$49,MATCH(orders!$D201,products!$A$1:$A$49,0), MATCH(orders!K$1,products!$A$1:$G$1,0))</f>
        <v>0.5</v>
      </c>
      <c r="L201" s="5">
        <f>INDEX(products!$A$1:$G$49,MATCH(orders!$D201,products!$A$1:$A$49,0), MATCH(orders!L$1,products!$A$1:$G$1,0))</f>
        <v>9.51</v>
      </c>
      <c r="M201" s="5">
        <f t="shared" si="3"/>
        <v>38.04</v>
      </c>
      <c r="N201" t="str" cm="1">
        <f t="array" ref="N201">_xlfn.IFS($I201="Rob","Robusta",$I201="Exc","Excelsa",$I201="Ara","Arabica",$I201="Lib","Liberica")</f>
        <v>Liberica</v>
      </c>
      <c r="O201" t="str" cm="1">
        <f t="array" ref="O201">_xlfn.IFS($J201="M","Medium",$J201="L","Light",$J201="D","Dark")</f>
        <v>Light</v>
      </c>
      <c r="P201" t="str">
        <f>_xlfn.XLOOKUP(Table1[[#This Row],[Customer ID]],customers!$A$1:$A$1001,customers!$I$1:$I$1001,0)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 MATCH(orders!I$1,products!$A$1:$G$1,0))</f>
        <v>Exc</v>
      </c>
      <c r="J202" t="str">
        <f>INDEX(products!$A$1:$G$49,MATCH(orders!$D202,products!$A$1:$A$49,0), MATCH(orders!J$1,products!$A$1:$G$1,0))</f>
        <v>M</v>
      </c>
      <c r="K202" s="4">
        <f>INDEX(products!$A$1:$G$49,MATCH(orders!$D202,products!$A$1:$A$49,0), MATCH(orders!K$1,products!$A$1:$G$1,0))</f>
        <v>1</v>
      </c>
      <c r="L202" s="5">
        <f>INDEX(products!$A$1:$G$49,MATCH(orders!$D202,products!$A$1:$A$49,0), MATCH(orders!L$1,products!$A$1:$G$1,0))</f>
        <v>13.75</v>
      </c>
      <c r="M202" s="5">
        <f t="shared" si="3"/>
        <v>41.25</v>
      </c>
      <c r="N202" t="str" cm="1">
        <f t="array" ref="N202">_xlfn.IFS($I202="Rob","Robusta",$I202="Exc","Excelsa",$I202="Ara","Arabica",$I202="Lib","Liberica")</f>
        <v>Excelsa</v>
      </c>
      <c r="O202" t="str" cm="1">
        <f t="array" ref="O202">_xlfn.IFS($J202="M","Medium",$J202="L","Light",$J202="D","Dark")</f>
        <v>Medium</v>
      </c>
      <c r="P202" t="str">
        <f>_xlfn.XLOOKUP(Table1[[#This Row],[Customer ID]],customers!$A$1:$A$1001,customers!$I$1:$I$1001,0)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 MATCH(orders!I$1,products!$A$1:$G$1,0))</f>
        <v>Lib</v>
      </c>
      <c r="J203" t="str">
        <f>INDEX(products!$A$1:$G$49,MATCH(orders!$D203,products!$A$1:$A$49,0), MATCH(orders!J$1,products!$A$1:$G$1,0))</f>
        <v>L</v>
      </c>
      <c r="K203" s="4">
        <f>INDEX(products!$A$1:$G$49,MATCH(orders!$D203,products!$A$1:$A$49,0), MATCH(orders!K$1,products!$A$1:$G$1,0))</f>
        <v>0.5</v>
      </c>
      <c r="L203" s="5">
        <f>INDEX(products!$A$1:$G$49,MATCH(orders!$D203,products!$A$1:$A$49,0), MATCH(orders!L$1,products!$A$1:$G$1,0))</f>
        <v>9.51</v>
      </c>
      <c r="M203" s="5">
        <f t="shared" si="3"/>
        <v>57.06</v>
      </c>
      <c r="N203" t="str" cm="1">
        <f t="array" ref="N203">_xlfn.IFS($I203="Rob","Robusta",$I203="Exc","Excelsa",$I203="Ara","Arabica",$I203="Lib","Liberica")</f>
        <v>Liberica</v>
      </c>
      <c r="O203" t="str" cm="1">
        <f t="array" ref="O203">_xlfn.IFS($J203="M","Medium",$J203="L","Light",$J203="D","Dark")</f>
        <v>Light</v>
      </c>
      <c r="P203" t="str">
        <f>_xlfn.XLOOKUP(Table1[[#This Row],[Customer ID]],customers!$A$1:$A$1001,customers!$I$1:$I$1001,0)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 MATCH(orders!I$1,products!$A$1:$G$1,0))</f>
        <v>Lib</v>
      </c>
      <c r="J204" t="str">
        <f>INDEX(products!$A$1:$G$49,MATCH(orders!$D204,products!$A$1:$A$49,0), MATCH(orders!J$1,products!$A$1:$G$1,0))</f>
        <v>D</v>
      </c>
      <c r="K204" s="4">
        <f>INDEX(products!$A$1:$G$49,MATCH(orders!$D204,products!$A$1:$A$49,0), MATCH(orders!K$1,products!$A$1:$G$1,0))</f>
        <v>2.5</v>
      </c>
      <c r="L204" s="5">
        <f>INDEX(products!$A$1:$G$49,MATCH(orders!$D204,products!$A$1:$A$49,0), MATCH(orders!L$1,products!$A$1:$G$1,0))</f>
        <v>29.784999999999997</v>
      </c>
      <c r="M204" s="5">
        <f t="shared" si="3"/>
        <v>178.70999999999998</v>
      </c>
      <c r="N204" t="str" cm="1">
        <f t="array" ref="N204">_xlfn.IFS($I204="Rob","Robusta",$I204="Exc","Excelsa",$I204="Ara","Arabica",$I204="Lib","Liberica")</f>
        <v>Liberica</v>
      </c>
      <c r="O204" t="str" cm="1">
        <f t="array" ref="O204">_xlfn.IFS($J204="M","Medium",$J204="L","Light",$J204="D","Dark")</f>
        <v>Dark</v>
      </c>
      <c r="P204" t="str">
        <f>_xlfn.XLOOKUP(Table1[[#This Row],[Customer ID]],customers!$A$1:$A$1001,customers!$I$1:$I$1001,0)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 MATCH(orders!I$1,products!$A$1:$G$1,0))</f>
        <v>Lib</v>
      </c>
      <c r="J205" t="str">
        <f>INDEX(products!$A$1:$G$49,MATCH(orders!$D205,products!$A$1:$A$49,0), MATCH(orders!J$1,products!$A$1:$G$1,0))</f>
        <v>L</v>
      </c>
      <c r="K205" s="4">
        <f>INDEX(products!$A$1:$G$49,MATCH(orders!$D205,products!$A$1:$A$49,0), MATCH(orders!K$1,products!$A$1:$G$1,0))</f>
        <v>0.2</v>
      </c>
      <c r="L205" s="5">
        <f>INDEX(products!$A$1:$G$49,MATCH(orders!$D205,products!$A$1:$A$49,0), MATCH(orders!L$1,products!$A$1:$G$1,0))</f>
        <v>4.7549999999999999</v>
      </c>
      <c r="M205" s="5">
        <f t="shared" si="3"/>
        <v>4.7549999999999999</v>
      </c>
      <c r="N205" t="str" cm="1">
        <f t="array" ref="N205">_xlfn.IFS($I205="Rob","Robusta",$I205="Exc","Excelsa",$I205="Ara","Arabica",$I205="Lib","Liberica")</f>
        <v>Liberica</v>
      </c>
      <c r="O205" t="str" cm="1">
        <f t="array" ref="O205">_xlfn.IFS($J205="M","Medium",$J205="L","Light",$J205="D","Dark")</f>
        <v>Light</v>
      </c>
      <c r="P205" t="str">
        <f>_xlfn.XLOOKUP(Table1[[#This Row],[Customer ID]],customers!$A$1:$A$1001,customers!$I$1:$I$1001,0)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 MATCH(orders!I$1,products!$A$1:$G$1,0))</f>
        <v>Exc</v>
      </c>
      <c r="J206" t="str">
        <f>INDEX(products!$A$1:$G$49,MATCH(orders!$D206,products!$A$1:$A$49,0), MATCH(orders!J$1,products!$A$1:$G$1,0))</f>
        <v>M</v>
      </c>
      <c r="K206" s="4">
        <f>INDEX(products!$A$1:$G$49,MATCH(orders!$D206,products!$A$1:$A$49,0), MATCH(orders!K$1,products!$A$1:$G$1,0))</f>
        <v>1</v>
      </c>
      <c r="L206" s="5">
        <f>INDEX(products!$A$1:$G$49,MATCH(orders!$D206,products!$A$1:$A$49,0), MATCH(orders!L$1,products!$A$1:$G$1,0))</f>
        <v>13.75</v>
      </c>
      <c r="M206" s="5">
        <f t="shared" si="3"/>
        <v>82.5</v>
      </c>
      <c r="N206" t="str" cm="1">
        <f t="array" ref="N206">_xlfn.IFS($I206="Rob","Robusta",$I206="Exc","Excelsa",$I206="Ara","Arabica",$I206="Lib","Liberica")</f>
        <v>Excelsa</v>
      </c>
      <c r="O206" t="str" cm="1">
        <f t="array" ref="O206">_xlfn.IFS($J206="M","Medium",$J206="L","Light",$J206="D","Dark")</f>
        <v>Medium</v>
      </c>
      <c r="P206" t="str">
        <f>_xlfn.XLOOKUP(Table1[[#This Row],[Customer ID]],customers!$A$1:$A$1001,customers!$I$1:$I$1001,0)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 MATCH(orders!I$1,products!$A$1:$G$1,0))</f>
        <v>Rob</v>
      </c>
      <c r="J207" t="str">
        <f>INDEX(products!$A$1:$G$49,MATCH(orders!$D207,products!$A$1:$A$49,0), MATCH(orders!J$1,products!$A$1:$G$1,0))</f>
        <v>D</v>
      </c>
      <c r="K207" s="4">
        <f>INDEX(products!$A$1:$G$49,MATCH(orders!$D207,products!$A$1:$A$49,0), MATCH(orders!K$1,products!$A$1:$G$1,0))</f>
        <v>0.2</v>
      </c>
      <c r="L207" s="5">
        <f>INDEX(products!$A$1:$G$49,MATCH(orders!$D207,products!$A$1:$A$49,0), MATCH(orders!L$1,products!$A$1:$G$1,0))</f>
        <v>2.6849999999999996</v>
      </c>
      <c r="M207" s="5">
        <f t="shared" si="3"/>
        <v>8.0549999999999997</v>
      </c>
      <c r="N207" t="str" cm="1">
        <f t="array" ref="N207">_xlfn.IFS($I207="Rob","Robusta",$I207="Exc","Excelsa",$I207="Ara","Arabica",$I207="Lib","Liberica")</f>
        <v>Robusta</v>
      </c>
      <c r="O207" t="str" cm="1">
        <f t="array" ref="O207">_xlfn.IFS($J207="M","Medium",$J207="L","Light",$J207="D","Dark")</f>
        <v>Dark</v>
      </c>
      <c r="P207" t="str">
        <f>_xlfn.XLOOKUP(Table1[[#This Row],[Customer ID]],customers!$A$1:$A$1001,customers!$I$1:$I$1001,0)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 MATCH(orders!I$1,products!$A$1:$G$1,0))</f>
        <v>Ara</v>
      </c>
      <c r="J208" t="str">
        <f>INDEX(products!$A$1:$G$49,MATCH(orders!$D208,products!$A$1:$A$49,0), MATCH(orders!J$1,products!$A$1:$G$1,0))</f>
        <v>M</v>
      </c>
      <c r="K208" s="4">
        <f>INDEX(products!$A$1:$G$49,MATCH(orders!$D208,products!$A$1:$A$49,0), MATCH(orders!K$1,products!$A$1:$G$1,0))</f>
        <v>1</v>
      </c>
      <c r="L208" s="5">
        <f>INDEX(products!$A$1:$G$49,MATCH(orders!$D208,products!$A$1:$A$49,0), MATCH(orders!L$1,products!$A$1:$G$1,0))</f>
        <v>11.25</v>
      </c>
      <c r="M208" s="5">
        <f t="shared" si="3"/>
        <v>22.5</v>
      </c>
      <c r="N208" t="str" cm="1">
        <f t="array" ref="N208">_xlfn.IFS($I208="Rob","Robusta",$I208="Exc","Excelsa",$I208="Ara","Arabica",$I208="Lib","Liberica")</f>
        <v>Arabica</v>
      </c>
      <c r="O208" t="str" cm="1">
        <f t="array" ref="O208">_xlfn.IFS($J208="M","Medium",$J208="L","Light",$J208="D","Dark")</f>
        <v>Medium</v>
      </c>
      <c r="P208" t="str">
        <f>_xlfn.XLOOKUP(Table1[[#This Row],[Customer ID]],customers!$A$1:$A$1001,customers!$I$1:$I$1001,0)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 MATCH(orders!I$1,products!$A$1:$G$1,0))</f>
        <v>Ara</v>
      </c>
      <c r="J209" t="str">
        <f>INDEX(products!$A$1:$G$49,MATCH(orders!$D209,products!$A$1:$A$49,0), MATCH(orders!J$1,products!$A$1:$G$1,0))</f>
        <v>M</v>
      </c>
      <c r="K209" s="4">
        <f>INDEX(products!$A$1:$G$49,MATCH(orders!$D209,products!$A$1:$A$49,0), MATCH(orders!K$1,products!$A$1:$G$1,0))</f>
        <v>0.5</v>
      </c>
      <c r="L209" s="5">
        <f>INDEX(products!$A$1:$G$49,MATCH(orders!$D209,products!$A$1:$A$49,0), MATCH(orders!L$1,products!$A$1:$G$1,0))</f>
        <v>6.75</v>
      </c>
      <c r="M209" s="5">
        <f t="shared" si="3"/>
        <v>40.5</v>
      </c>
      <c r="N209" t="str" cm="1">
        <f t="array" ref="N209">_xlfn.IFS($I209="Rob","Robusta",$I209="Exc","Excelsa",$I209="Ara","Arabica",$I209="Lib","Liberica")</f>
        <v>Arabica</v>
      </c>
      <c r="O209" t="str" cm="1">
        <f t="array" ref="O209">_xlfn.IFS($J209="M","Medium",$J209="L","Light",$J209="D","Dark")</f>
        <v>Medium</v>
      </c>
      <c r="P209" t="str">
        <f>_xlfn.XLOOKUP(Table1[[#This Row],[Customer ID]],customers!$A$1:$A$1001,customers!$I$1:$I$1001,0)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 MATCH(orders!I$1,products!$A$1:$G$1,0))</f>
        <v>Exc</v>
      </c>
      <c r="J210" t="str">
        <f>INDEX(products!$A$1:$G$49,MATCH(orders!$D210,products!$A$1:$A$49,0), MATCH(orders!J$1,products!$A$1:$G$1,0))</f>
        <v>D</v>
      </c>
      <c r="K210" s="4">
        <f>INDEX(products!$A$1:$G$49,MATCH(orders!$D210,products!$A$1:$A$49,0), MATCH(orders!K$1,products!$A$1:$G$1,0))</f>
        <v>0.5</v>
      </c>
      <c r="L210" s="5">
        <f>INDEX(products!$A$1:$G$49,MATCH(orders!$D210,products!$A$1:$A$49,0), MATCH(orders!L$1,products!$A$1:$G$1,0))</f>
        <v>7.29</v>
      </c>
      <c r="M210" s="5">
        <f t="shared" si="3"/>
        <v>29.16</v>
      </c>
      <c r="N210" t="str" cm="1">
        <f t="array" ref="N210">_xlfn.IFS($I210="Rob","Robusta",$I210="Exc","Excelsa",$I210="Ara","Arabica",$I210="Lib","Liberica")</f>
        <v>Excelsa</v>
      </c>
      <c r="O210" t="str" cm="1">
        <f t="array" ref="O210">_xlfn.IFS($J210="M","Medium",$J210="L","Light",$J210="D","Dark")</f>
        <v>Dark</v>
      </c>
      <c r="P210" t="str">
        <f>_xlfn.XLOOKUP(Table1[[#This Row],[Customer ID]],customers!$A$1:$A$1001,customers!$I$1:$I$1001,0)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 MATCH(orders!I$1,products!$A$1:$G$1,0))</f>
        <v>Ara</v>
      </c>
      <c r="J211" t="str">
        <f>INDEX(products!$A$1:$G$49,MATCH(orders!$D211,products!$A$1:$A$49,0), MATCH(orders!J$1,products!$A$1:$G$1,0))</f>
        <v>M</v>
      </c>
      <c r="K211" s="4">
        <f>INDEX(products!$A$1:$G$49,MATCH(orders!$D211,products!$A$1:$A$49,0), MATCH(orders!K$1,products!$A$1:$G$1,0))</f>
        <v>0.5</v>
      </c>
      <c r="L211" s="5">
        <f>INDEX(products!$A$1:$G$49,MATCH(orders!$D211,products!$A$1:$A$49,0), MATCH(orders!L$1,products!$A$1:$G$1,0))</f>
        <v>6.75</v>
      </c>
      <c r="M211" s="5">
        <f t="shared" si="3"/>
        <v>6.75</v>
      </c>
      <c r="N211" t="str" cm="1">
        <f t="array" ref="N211">_xlfn.IFS($I211="Rob","Robusta",$I211="Exc","Excelsa",$I211="Ara","Arabica",$I211="Lib","Liberica")</f>
        <v>Arabica</v>
      </c>
      <c r="O211" t="str" cm="1">
        <f t="array" ref="O211">_xlfn.IFS($J211="M","Medium",$J211="L","Light",$J211="D","Dark")</f>
        <v>Medium</v>
      </c>
      <c r="P211" t="str">
        <f>_xlfn.XLOOKUP(Table1[[#This Row],[Customer ID]],customers!$A$1:$A$1001,customers!$I$1:$I$1001,0)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 MATCH(orders!I$1,products!$A$1:$G$1,0))</f>
        <v>Lib</v>
      </c>
      <c r="J212" t="str">
        <f>INDEX(products!$A$1:$G$49,MATCH(orders!$D212,products!$A$1:$A$49,0), MATCH(orders!J$1,products!$A$1:$G$1,0))</f>
        <v>D</v>
      </c>
      <c r="K212" s="4">
        <f>INDEX(products!$A$1:$G$49,MATCH(orders!$D212,products!$A$1:$A$49,0), MATCH(orders!K$1,products!$A$1:$G$1,0))</f>
        <v>1</v>
      </c>
      <c r="L212" s="5">
        <f>INDEX(products!$A$1:$G$49,MATCH(orders!$D212,products!$A$1:$A$49,0), MATCH(orders!L$1,products!$A$1:$G$1,0))</f>
        <v>12.95</v>
      </c>
      <c r="M212" s="5">
        <f t="shared" si="3"/>
        <v>51.8</v>
      </c>
      <c r="N212" t="str" cm="1">
        <f t="array" ref="N212">_xlfn.IFS($I212="Rob","Robusta",$I212="Exc","Excelsa",$I212="Ara","Arabica",$I212="Lib","Liberica")</f>
        <v>Liberica</v>
      </c>
      <c r="O212" t="str" cm="1">
        <f t="array" ref="O212">_xlfn.IFS($J212="M","Medium",$J212="L","Light",$J212="D","Dark")</f>
        <v>Dark</v>
      </c>
      <c r="P212" t="str">
        <f>_xlfn.XLOOKUP(Table1[[#This Row],[Customer ID]],customers!$A$1:$A$1001,customers!$I$1:$I$1001,0)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 MATCH(orders!I$1,products!$A$1:$G$1,0))</f>
        <v>Exc</v>
      </c>
      <c r="J213" t="str">
        <f>INDEX(products!$A$1:$G$49,MATCH(orders!$D213,products!$A$1:$A$49,0), MATCH(orders!J$1,products!$A$1:$G$1,0))</f>
        <v>L</v>
      </c>
      <c r="K213" s="4">
        <f>INDEX(products!$A$1:$G$49,MATCH(orders!$D213,products!$A$1:$A$49,0), MATCH(orders!K$1,products!$A$1:$G$1,0))</f>
        <v>0.5</v>
      </c>
      <c r="L213" s="5">
        <f>INDEX(products!$A$1:$G$49,MATCH(orders!$D213,products!$A$1:$A$49,0), MATCH(orders!L$1,products!$A$1:$G$1,0))</f>
        <v>8.91</v>
      </c>
      <c r="M213" s="5">
        <f t="shared" si="3"/>
        <v>53.46</v>
      </c>
      <c r="N213" t="str" cm="1">
        <f t="array" ref="N213">_xlfn.IFS($I213="Rob","Robusta",$I213="Exc","Excelsa",$I213="Ara","Arabica",$I213="Lib","Liberica")</f>
        <v>Excelsa</v>
      </c>
      <c r="O213" t="str" cm="1">
        <f t="array" ref="O213">_xlfn.IFS($J213="M","Medium",$J213="L","Light",$J213="D","Dark")</f>
        <v>Light</v>
      </c>
      <c r="P213" t="str">
        <f>_xlfn.XLOOKUP(Table1[[#This Row],[Customer ID]],customers!$A$1:$A$1001,customers!$I$1:$I$1001,0)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 MATCH(orders!I$1,products!$A$1:$G$1,0))</f>
        <v>Exc</v>
      </c>
      <c r="J214" t="str">
        <f>INDEX(products!$A$1:$G$49,MATCH(orders!$D214,products!$A$1:$A$49,0), MATCH(orders!J$1,products!$A$1:$G$1,0))</f>
        <v>D</v>
      </c>
      <c r="K214" s="4">
        <f>INDEX(products!$A$1:$G$49,MATCH(orders!$D214,products!$A$1:$A$49,0), MATCH(orders!K$1,products!$A$1:$G$1,0))</f>
        <v>0.2</v>
      </c>
      <c r="L214" s="5">
        <f>INDEX(products!$A$1:$G$49,MATCH(orders!$D214,products!$A$1:$A$49,0), MATCH(orders!L$1,products!$A$1:$G$1,0))</f>
        <v>3.645</v>
      </c>
      <c r="M214" s="5">
        <f t="shared" si="3"/>
        <v>14.58</v>
      </c>
      <c r="N214" t="str" cm="1">
        <f t="array" ref="N214">_xlfn.IFS($I214="Rob","Robusta",$I214="Exc","Excelsa",$I214="Ara","Arabica",$I214="Lib","Liberica")</f>
        <v>Excelsa</v>
      </c>
      <c r="O214" t="str" cm="1">
        <f t="array" ref="O214">_xlfn.IFS($J214="M","Medium",$J214="L","Light",$J214="D","Dark")</f>
        <v>Dark</v>
      </c>
      <c r="P214" t="str">
        <f>_xlfn.XLOOKUP(Table1[[#This Row],[Customer ID]],customers!$A$1:$A$1001,customers!$I$1:$I$1001,0)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 MATCH(orders!I$1,products!$A$1:$G$1,0))</f>
        <v>Rob</v>
      </c>
      <c r="J215" t="str">
        <f>INDEX(products!$A$1:$G$49,MATCH(orders!$D215,products!$A$1:$A$49,0), MATCH(orders!J$1,products!$A$1:$G$1,0))</f>
        <v>D</v>
      </c>
      <c r="K215" s="4">
        <f>INDEX(products!$A$1:$G$49,MATCH(orders!$D215,products!$A$1:$A$49,0), MATCH(orders!K$1,products!$A$1:$G$1,0))</f>
        <v>2.5</v>
      </c>
      <c r="L215" s="5">
        <f>INDEX(products!$A$1:$G$49,MATCH(orders!$D215,products!$A$1:$A$49,0), MATCH(orders!L$1,products!$A$1:$G$1,0))</f>
        <v>20.584999999999997</v>
      </c>
      <c r="M215" s="5">
        <f t="shared" si="3"/>
        <v>20.584999999999997</v>
      </c>
      <c r="N215" t="str" cm="1">
        <f t="array" ref="N215">_xlfn.IFS($I215="Rob","Robusta",$I215="Exc","Excelsa",$I215="Ara","Arabica",$I215="Lib","Liberica")</f>
        <v>Robusta</v>
      </c>
      <c r="O215" t="str" cm="1">
        <f t="array" ref="O215">_xlfn.IFS($J215="M","Medium",$J215="L","Light",$J215="D","Dark")</f>
        <v>Dark</v>
      </c>
      <c r="P215" t="str">
        <f>_xlfn.XLOOKUP(Table1[[#This Row],[Customer ID]],customers!$A$1:$A$1001,customers!$I$1:$I$1001,0)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 MATCH(orders!I$1,products!$A$1:$G$1,0))</f>
        <v>Lib</v>
      </c>
      <c r="J216" t="str">
        <f>INDEX(products!$A$1:$G$49,MATCH(orders!$D216,products!$A$1:$A$49,0), MATCH(orders!J$1,products!$A$1:$G$1,0))</f>
        <v>L</v>
      </c>
      <c r="K216" s="4">
        <f>INDEX(products!$A$1:$G$49,MATCH(orders!$D216,products!$A$1:$A$49,0), MATCH(orders!K$1,products!$A$1:$G$1,0))</f>
        <v>1</v>
      </c>
      <c r="L216" s="5">
        <f>INDEX(products!$A$1:$G$49,MATCH(orders!$D216,products!$A$1:$A$49,0), MATCH(orders!L$1,products!$A$1:$G$1,0))</f>
        <v>15.85</v>
      </c>
      <c r="M216" s="5">
        <f t="shared" si="3"/>
        <v>31.7</v>
      </c>
      <c r="N216" t="str" cm="1">
        <f t="array" ref="N216">_xlfn.IFS($I216="Rob","Robusta",$I216="Exc","Excelsa",$I216="Ara","Arabica",$I216="Lib","Liberica")</f>
        <v>Liberica</v>
      </c>
      <c r="O216" t="str" cm="1">
        <f t="array" ref="O216">_xlfn.IFS($J216="M","Medium",$J216="L","Light",$J216="D","Dark")</f>
        <v>Light</v>
      </c>
      <c r="P216" t="str">
        <f>_xlfn.XLOOKUP(Table1[[#This Row],[Customer ID]],customers!$A$1:$A$1001,customers!$I$1:$I$1001,0)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 MATCH(orders!I$1,products!$A$1:$G$1,0))</f>
        <v>Lib</v>
      </c>
      <c r="J217" t="str">
        <f>INDEX(products!$A$1:$G$49,MATCH(orders!$D217,products!$A$1:$A$49,0), MATCH(orders!J$1,products!$A$1:$G$1,0))</f>
        <v>D</v>
      </c>
      <c r="K217" s="4">
        <f>INDEX(products!$A$1:$G$49,MATCH(orders!$D217,products!$A$1:$A$49,0), MATCH(orders!K$1,products!$A$1:$G$1,0))</f>
        <v>0.2</v>
      </c>
      <c r="L217" s="5">
        <f>INDEX(products!$A$1:$G$49,MATCH(orders!$D217,products!$A$1:$A$49,0), MATCH(orders!L$1,products!$A$1:$G$1,0))</f>
        <v>3.8849999999999998</v>
      </c>
      <c r="M217" s="5">
        <f t="shared" si="3"/>
        <v>23.31</v>
      </c>
      <c r="N217" t="str" cm="1">
        <f t="array" ref="N217">_xlfn.IFS($I217="Rob","Robusta",$I217="Exc","Excelsa",$I217="Ara","Arabica",$I217="Lib","Liberica")</f>
        <v>Liberica</v>
      </c>
      <c r="O217" t="str" cm="1">
        <f t="array" ref="O217">_xlfn.IFS($J217="M","Medium",$J217="L","Light",$J217="D","Dark")</f>
        <v>Dark</v>
      </c>
      <c r="P217" t="str">
        <f>_xlfn.XLOOKUP(Table1[[#This Row],[Customer ID]],customers!$A$1:$A$1001,customers!$I$1:$I$1001,0)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 MATCH(orders!I$1,products!$A$1:$G$1,0))</f>
        <v>Lib</v>
      </c>
      <c r="J218" t="str">
        <f>INDEX(products!$A$1:$G$49,MATCH(orders!$D218,products!$A$1:$A$49,0), MATCH(orders!J$1,products!$A$1:$G$1,0))</f>
        <v>M</v>
      </c>
      <c r="K218" s="4">
        <f>INDEX(products!$A$1:$G$49,MATCH(orders!$D218,products!$A$1:$A$49,0), MATCH(orders!K$1,products!$A$1:$G$1,0))</f>
        <v>1</v>
      </c>
      <c r="L218" s="5">
        <f>INDEX(products!$A$1:$G$49,MATCH(orders!$D218,products!$A$1:$A$49,0), MATCH(orders!L$1,products!$A$1:$G$1,0))</f>
        <v>14.55</v>
      </c>
      <c r="M218" s="5">
        <f t="shared" si="3"/>
        <v>58.2</v>
      </c>
      <c r="N218" t="str" cm="1">
        <f t="array" ref="N218">_xlfn.IFS($I218="Rob","Robusta",$I218="Exc","Excelsa",$I218="Ara","Arabica",$I218="Lib","Liberica")</f>
        <v>Liberica</v>
      </c>
      <c r="O218" t="str" cm="1">
        <f t="array" ref="O218">_xlfn.IFS($J218="M","Medium",$J218="L","Light",$J218="D","Dark")</f>
        <v>Medium</v>
      </c>
      <c r="P218" t="str">
        <f>_xlfn.XLOOKUP(Table1[[#This Row],[Customer ID]],customers!$A$1:$A$1001,customers!$I$1:$I$1001,0)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 MATCH(orders!I$1,products!$A$1:$G$1,0))</f>
        <v>Exc</v>
      </c>
      <c r="J219" t="str">
        <f>INDEX(products!$A$1:$G$49,MATCH(orders!$D219,products!$A$1:$A$49,0), MATCH(orders!J$1,products!$A$1:$G$1,0))</f>
        <v>L</v>
      </c>
      <c r="K219" s="4">
        <f>INDEX(products!$A$1:$G$49,MATCH(orders!$D219,products!$A$1:$A$49,0), MATCH(orders!K$1,products!$A$1:$G$1,0))</f>
        <v>0.5</v>
      </c>
      <c r="L219" s="5">
        <f>INDEX(products!$A$1:$G$49,MATCH(orders!$D219,products!$A$1:$A$49,0), MATCH(orders!L$1,products!$A$1:$G$1,0))</f>
        <v>8.91</v>
      </c>
      <c r="M219" s="5">
        <f t="shared" si="3"/>
        <v>35.64</v>
      </c>
      <c r="N219" t="str" cm="1">
        <f t="array" ref="N219">_xlfn.IFS($I219="Rob","Robusta",$I219="Exc","Excelsa",$I219="Ara","Arabica",$I219="Lib","Liberica")</f>
        <v>Excelsa</v>
      </c>
      <c r="O219" t="str" cm="1">
        <f t="array" ref="O219">_xlfn.IFS($J219="M","Medium",$J219="L","Light",$J219="D","Dark")</f>
        <v>Light</v>
      </c>
      <c r="P219" t="str">
        <f>_xlfn.XLOOKUP(Table1[[#This Row],[Customer ID]],customers!$A$1:$A$1001,customers!$I$1:$I$1001,0)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 MATCH(orders!I$1,products!$A$1:$G$1,0))</f>
        <v>Ara</v>
      </c>
      <c r="J220" t="str">
        <f>INDEX(products!$A$1:$G$49,MATCH(orders!$D220,products!$A$1:$A$49,0), MATCH(orders!J$1,products!$A$1:$G$1,0))</f>
        <v>M</v>
      </c>
      <c r="K220" s="4">
        <f>INDEX(products!$A$1:$G$49,MATCH(orders!$D220,products!$A$1:$A$49,0), MATCH(orders!K$1,products!$A$1:$G$1,0))</f>
        <v>1</v>
      </c>
      <c r="L220" s="5">
        <f>INDEX(products!$A$1:$G$49,MATCH(orders!$D220,products!$A$1:$A$49,0), MATCH(orders!L$1,products!$A$1:$G$1,0))</f>
        <v>11.25</v>
      </c>
      <c r="M220" s="5">
        <f t="shared" si="3"/>
        <v>56.25</v>
      </c>
      <c r="N220" t="str" cm="1">
        <f t="array" ref="N220">_xlfn.IFS($I220="Rob","Robusta",$I220="Exc","Excelsa",$I220="Ara","Arabica",$I220="Lib","Liberica")</f>
        <v>Arabica</v>
      </c>
      <c r="O220" t="str" cm="1">
        <f t="array" ref="O220">_xlfn.IFS($J220="M","Medium",$J220="L","Light",$J220="D","Dark")</f>
        <v>Medium</v>
      </c>
      <c r="P220" t="str">
        <f>_xlfn.XLOOKUP(Table1[[#This Row],[Customer ID]],customers!$A$1:$A$1001,customers!$I$1:$I$1001,0)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 MATCH(orders!I$1,products!$A$1:$G$1,0))</f>
        <v>Rob</v>
      </c>
      <c r="J221" t="str">
        <f>INDEX(products!$A$1:$G$49,MATCH(orders!$D221,products!$A$1:$A$49,0), MATCH(orders!J$1,products!$A$1:$G$1,0))</f>
        <v>L</v>
      </c>
      <c r="K221" s="4">
        <f>INDEX(products!$A$1:$G$49,MATCH(orders!$D221,products!$A$1:$A$49,0), MATCH(orders!K$1,products!$A$1:$G$1,0))</f>
        <v>0.2</v>
      </c>
      <c r="L221" s="5">
        <f>INDEX(products!$A$1:$G$49,MATCH(orders!$D221,products!$A$1:$A$49,0), MATCH(orders!L$1,products!$A$1:$G$1,0))</f>
        <v>3.5849999999999995</v>
      </c>
      <c r="M221" s="5">
        <f t="shared" si="3"/>
        <v>10.754999999999999</v>
      </c>
      <c r="N221" t="str" cm="1">
        <f t="array" ref="N221">_xlfn.IFS($I221="Rob","Robusta",$I221="Exc","Excelsa",$I221="Ara","Arabica",$I221="Lib","Liberica")</f>
        <v>Robusta</v>
      </c>
      <c r="O221" t="str" cm="1">
        <f t="array" ref="O221">_xlfn.IFS($J221="M","Medium",$J221="L","Light",$J221="D","Dark")</f>
        <v>Light</v>
      </c>
      <c r="P221" t="str">
        <f>_xlfn.XLOOKUP(Table1[[#This Row],[Customer ID]],customers!$A$1:$A$1001,customers!$I$1:$I$1001,0)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 MATCH(orders!I$1,products!$A$1:$G$1,0))</f>
        <v>Rob</v>
      </c>
      <c r="J222" t="str">
        <f>INDEX(products!$A$1:$G$49,MATCH(orders!$D222,products!$A$1:$A$49,0), MATCH(orders!J$1,products!$A$1:$G$1,0))</f>
        <v>M</v>
      </c>
      <c r="K222" s="4">
        <f>INDEX(products!$A$1:$G$49,MATCH(orders!$D222,products!$A$1:$A$49,0), MATCH(orders!K$1,products!$A$1:$G$1,0))</f>
        <v>0.2</v>
      </c>
      <c r="L222" s="5">
        <f>INDEX(products!$A$1:$G$49,MATCH(orders!$D222,products!$A$1:$A$49,0), MATCH(orders!L$1,products!$A$1:$G$1,0))</f>
        <v>2.9849999999999999</v>
      </c>
      <c r="M222" s="5">
        <f t="shared" si="3"/>
        <v>14.924999999999999</v>
      </c>
      <c r="N222" t="str" cm="1">
        <f t="array" ref="N222">_xlfn.IFS($I222="Rob","Robusta",$I222="Exc","Excelsa",$I222="Ara","Arabica",$I222="Lib","Liberica")</f>
        <v>Robusta</v>
      </c>
      <c r="O222" t="str" cm="1">
        <f t="array" ref="O222">_xlfn.IFS($J222="M","Medium",$J222="L","Light",$J222="D","Dark")</f>
        <v>Medium</v>
      </c>
      <c r="P222" t="str">
        <f>_xlfn.XLOOKUP(Table1[[#This Row],[Customer ID]],customers!$A$1:$A$1001,customers!$I$1:$I$1001,0)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 MATCH(orders!I$1,products!$A$1:$G$1,0))</f>
        <v>Ara</v>
      </c>
      <c r="J223" t="str">
        <f>INDEX(products!$A$1:$G$49,MATCH(orders!$D223,products!$A$1:$A$49,0), MATCH(orders!J$1,products!$A$1:$G$1,0))</f>
        <v>L</v>
      </c>
      <c r="K223" s="4">
        <f>INDEX(products!$A$1:$G$49,MATCH(orders!$D223,products!$A$1:$A$49,0), MATCH(orders!K$1,products!$A$1:$G$1,0))</f>
        <v>1</v>
      </c>
      <c r="L223" s="5">
        <f>INDEX(products!$A$1:$G$49,MATCH(orders!$D223,products!$A$1:$A$49,0), MATCH(orders!L$1,products!$A$1:$G$1,0))</f>
        <v>12.95</v>
      </c>
      <c r="M223" s="5">
        <f t="shared" si="3"/>
        <v>77.699999999999989</v>
      </c>
      <c r="N223" t="str" cm="1">
        <f t="array" ref="N223">_xlfn.IFS($I223="Rob","Robusta",$I223="Exc","Excelsa",$I223="Ara","Arabica",$I223="Lib","Liberica")</f>
        <v>Arabica</v>
      </c>
      <c r="O223" t="str" cm="1">
        <f t="array" ref="O223">_xlfn.IFS($J223="M","Medium",$J223="L","Light",$J223="D","Dark")</f>
        <v>Light</v>
      </c>
      <c r="P223" t="str">
        <f>_xlfn.XLOOKUP(Table1[[#This Row],[Customer ID]],customers!$A$1:$A$1001,customers!$I$1:$I$1001,0)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 MATCH(orders!I$1,products!$A$1:$G$1,0))</f>
        <v>Lib</v>
      </c>
      <c r="J224" t="str">
        <f>INDEX(products!$A$1:$G$49,MATCH(orders!$D224,products!$A$1:$A$49,0), MATCH(orders!J$1,products!$A$1:$G$1,0))</f>
        <v>D</v>
      </c>
      <c r="K224" s="4">
        <f>INDEX(products!$A$1:$G$49,MATCH(orders!$D224,products!$A$1:$A$49,0), MATCH(orders!K$1,products!$A$1:$G$1,0))</f>
        <v>0.5</v>
      </c>
      <c r="L224" s="5">
        <f>INDEX(products!$A$1:$G$49,MATCH(orders!$D224,products!$A$1:$A$49,0), MATCH(orders!L$1,products!$A$1:$G$1,0))</f>
        <v>7.77</v>
      </c>
      <c r="M224" s="5">
        <f t="shared" si="3"/>
        <v>23.31</v>
      </c>
      <c r="N224" t="str" cm="1">
        <f t="array" ref="N224">_xlfn.IFS($I224="Rob","Robusta",$I224="Exc","Excelsa",$I224="Ara","Arabica",$I224="Lib","Liberica")</f>
        <v>Liberica</v>
      </c>
      <c r="O224" t="str" cm="1">
        <f t="array" ref="O224">_xlfn.IFS($J224="M","Medium",$J224="L","Light",$J224="D","Dark")</f>
        <v>Dark</v>
      </c>
      <c r="P224" t="str">
        <f>_xlfn.XLOOKUP(Table1[[#This Row],[Customer ID]],customers!$A$1:$A$1001,customers!$I$1:$I$1001,0)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 MATCH(orders!I$1,products!$A$1:$G$1,0))</f>
        <v>Exc</v>
      </c>
      <c r="J225" t="str">
        <f>INDEX(products!$A$1:$G$49,MATCH(orders!$D225,products!$A$1:$A$49,0), MATCH(orders!J$1,products!$A$1:$G$1,0))</f>
        <v>L</v>
      </c>
      <c r="K225" s="4">
        <f>INDEX(products!$A$1:$G$49,MATCH(orders!$D225,products!$A$1:$A$49,0), MATCH(orders!K$1,products!$A$1:$G$1,0))</f>
        <v>1</v>
      </c>
      <c r="L225" s="5">
        <f>INDEX(products!$A$1:$G$49,MATCH(orders!$D225,products!$A$1:$A$49,0), MATCH(orders!L$1,products!$A$1:$G$1,0))</f>
        <v>14.85</v>
      </c>
      <c r="M225" s="5">
        <f t="shared" si="3"/>
        <v>59.4</v>
      </c>
      <c r="N225" t="str" cm="1">
        <f t="array" ref="N225">_xlfn.IFS($I225="Rob","Robusta",$I225="Exc","Excelsa",$I225="Ara","Arabica",$I225="Lib","Liberica")</f>
        <v>Excelsa</v>
      </c>
      <c r="O225" t="str" cm="1">
        <f t="array" ref="O225">_xlfn.IFS($J225="M","Medium",$J225="L","Light",$J225="D","Dark")</f>
        <v>Light</v>
      </c>
      <c r="P225" t="str">
        <f>_xlfn.XLOOKUP(Table1[[#This Row],[Customer ID]],customers!$A$1:$A$1001,customers!$I$1:$I$1001,0)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 MATCH(orders!I$1,products!$A$1:$G$1,0))</f>
        <v>Lib</v>
      </c>
      <c r="J226" t="str">
        <f>INDEX(products!$A$1:$G$49,MATCH(orders!$D226,products!$A$1:$A$49,0), MATCH(orders!J$1,products!$A$1:$G$1,0))</f>
        <v>D</v>
      </c>
      <c r="K226" s="4">
        <f>INDEX(products!$A$1:$G$49,MATCH(orders!$D226,products!$A$1:$A$49,0), MATCH(orders!K$1,products!$A$1:$G$1,0))</f>
        <v>2.5</v>
      </c>
      <c r="L226" s="5">
        <f>INDEX(products!$A$1:$G$49,MATCH(orders!$D226,products!$A$1:$A$49,0), MATCH(orders!L$1,products!$A$1:$G$1,0))</f>
        <v>29.784999999999997</v>
      </c>
      <c r="M226" s="5">
        <f t="shared" si="3"/>
        <v>119.13999999999999</v>
      </c>
      <c r="N226" t="str" cm="1">
        <f t="array" ref="N226">_xlfn.IFS($I226="Rob","Robusta",$I226="Exc","Excelsa",$I226="Ara","Arabica",$I226="Lib","Liberica")</f>
        <v>Liberica</v>
      </c>
      <c r="O226" t="str" cm="1">
        <f t="array" ref="O226">_xlfn.IFS($J226="M","Medium",$J226="L","Light",$J226="D","Dark")</f>
        <v>Dark</v>
      </c>
      <c r="P226" t="str">
        <f>_xlfn.XLOOKUP(Table1[[#This Row],[Customer ID]],customers!$A$1:$A$1001,customers!$I$1:$I$1001,0)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 MATCH(orders!I$1,products!$A$1:$G$1,0))</f>
        <v>Rob</v>
      </c>
      <c r="J227" t="str">
        <f>INDEX(products!$A$1:$G$49,MATCH(orders!$D227,products!$A$1:$A$49,0), MATCH(orders!J$1,products!$A$1:$G$1,0))</f>
        <v>L</v>
      </c>
      <c r="K227" s="4">
        <f>INDEX(products!$A$1:$G$49,MATCH(orders!$D227,products!$A$1:$A$49,0), MATCH(orders!K$1,products!$A$1:$G$1,0))</f>
        <v>0.2</v>
      </c>
      <c r="L227" s="5">
        <f>INDEX(products!$A$1:$G$49,MATCH(orders!$D227,products!$A$1:$A$49,0), MATCH(orders!L$1,products!$A$1:$G$1,0))</f>
        <v>3.5849999999999995</v>
      </c>
      <c r="M227" s="5">
        <f t="shared" si="3"/>
        <v>14.339999999999998</v>
      </c>
      <c r="N227" t="str" cm="1">
        <f t="array" ref="N227">_xlfn.IFS($I227="Rob","Robusta",$I227="Exc","Excelsa",$I227="Ara","Arabica",$I227="Lib","Liberica")</f>
        <v>Robusta</v>
      </c>
      <c r="O227" t="str" cm="1">
        <f t="array" ref="O227">_xlfn.IFS($J227="M","Medium",$J227="L","Light",$J227="D","Dark")</f>
        <v>Light</v>
      </c>
      <c r="P227" t="str">
        <f>_xlfn.XLOOKUP(Table1[[#This Row],[Customer ID]],customers!$A$1:$A$1001,customers!$I$1:$I$1001,0)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 MATCH(orders!I$1,products!$A$1:$G$1,0))</f>
        <v>Ara</v>
      </c>
      <c r="J228" t="str">
        <f>INDEX(products!$A$1:$G$49,MATCH(orders!$D228,products!$A$1:$A$49,0), MATCH(orders!J$1,products!$A$1:$G$1,0))</f>
        <v>M</v>
      </c>
      <c r="K228" s="4">
        <f>INDEX(products!$A$1:$G$49,MATCH(orders!$D228,products!$A$1:$A$49,0), MATCH(orders!K$1,products!$A$1:$G$1,0))</f>
        <v>2.5</v>
      </c>
      <c r="L228" s="5">
        <f>INDEX(products!$A$1:$G$49,MATCH(orders!$D228,products!$A$1:$A$49,0), MATCH(orders!L$1,products!$A$1:$G$1,0))</f>
        <v>25.874999999999996</v>
      </c>
      <c r="M228" s="5">
        <f t="shared" si="3"/>
        <v>129.37499999999997</v>
      </c>
      <c r="N228" t="str" cm="1">
        <f t="array" ref="N228">_xlfn.IFS($I228="Rob","Robusta",$I228="Exc","Excelsa",$I228="Ara","Arabica",$I228="Lib","Liberica")</f>
        <v>Arabica</v>
      </c>
      <c r="O228" t="str" cm="1">
        <f t="array" ref="O228">_xlfn.IFS($J228="M","Medium",$J228="L","Light",$J228="D","Dark")</f>
        <v>Medium</v>
      </c>
      <c r="P228" t="str">
        <f>_xlfn.XLOOKUP(Table1[[#This Row],[Customer ID]],customers!$A$1:$A$1001,customers!$I$1:$I$1001,0)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 MATCH(orders!I$1,products!$A$1:$G$1,0))</f>
        <v>Rob</v>
      </c>
      <c r="J229" t="str">
        <f>INDEX(products!$A$1:$G$49,MATCH(orders!$D229,products!$A$1:$A$49,0), MATCH(orders!J$1,products!$A$1:$G$1,0))</f>
        <v>D</v>
      </c>
      <c r="K229" s="4">
        <f>INDEX(products!$A$1:$G$49,MATCH(orders!$D229,products!$A$1:$A$49,0), MATCH(orders!K$1,products!$A$1:$G$1,0))</f>
        <v>0.2</v>
      </c>
      <c r="L229" s="5">
        <f>INDEX(products!$A$1:$G$49,MATCH(orders!$D229,products!$A$1:$A$49,0), MATCH(orders!L$1,products!$A$1:$G$1,0))</f>
        <v>2.6849999999999996</v>
      </c>
      <c r="M229" s="5">
        <f t="shared" si="3"/>
        <v>16.11</v>
      </c>
      <c r="N229" t="str" cm="1">
        <f t="array" ref="N229">_xlfn.IFS($I229="Rob","Robusta",$I229="Exc","Excelsa",$I229="Ara","Arabica",$I229="Lib","Liberica")</f>
        <v>Robusta</v>
      </c>
      <c r="O229" t="str" cm="1">
        <f t="array" ref="O229">_xlfn.IFS($J229="M","Medium",$J229="L","Light",$J229="D","Dark")</f>
        <v>Dark</v>
      </c>
      <c r="P229" t="str">
        <f>_xlfn.XLOOKUP(Table1[[#This Row],[Customer ID]],customers!$A$1:$A$1001,customers!$I$1:$I$1001,0)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 MATCH(orders!I$1,products!$A$1:$G$1,0))</f>
        <v>Rob</v>
      </c>
      <c r="J230" t="str">
        <f>INDEX(products!$A$1:$G$49,MATCH(orders!$D230,products!$A$1:$A$49,0), MATCH(orders!J$1,products!$A$1:$G$1,0))</f>
        <v>L</v>
      </c>
      <c r="K230" s="4">
        <f>INDEX(products!$A$1:$G$49,MATCH(orders!$D230,products!$A$1:$A$49,0), MATCH(orders!K$1,products!$A$1:$G$1,0))</f>
        <v>0.2</v>
      </c>
      <c r="L230" s="5">
        <f>INDEX(products!$A$1:$G$49,MATCH(orders!$D230,products!$A$1:$A$49,0), MATCH(orders!L$1,products!$A$1:$G$1,0))</f>
        <v>3.5849999999999995</v>
      </c>
      <c r="M230" s="5">
        <f t="shared" si="3"/>
        <v>17.924999999999997</v>
      </c>
      <c r="N230" t="str" cm="1">
        <f t="array" ref="N230">_xlfn.IFS($I230="Rob","Robusta",$I230="Exc","Excelsa",$I230="Ara","Arabica",$I230="Lib","Liberica")</f>
        <v>Robusta</v>
      </c>
      <c r="O230" t="str" cm="1">
        <f t="array" ref="O230">_xlfn.IFS($J230="M","Medium",$J230="L","Light",$J230="D","Dark")</f>
        <v>Light</v>
      </c>
      <c r="P230" t="str">
        <f>_xlfn.XLOOKUP(Table1[[#This Row],[Customer ID]],customers!$A$1:$A$1001,customers!$I$1:$I$1001,0)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 MATCH(orders!I$1,products!$A$1:$G$1,0))</f>
        <v>Lib</v>
      </c>
      <c r="J231" t="str">
        <f>INDEX(products!$A$1:$G$49,MATCH(orders!$D231,products!$A$1:$A$49,0), MATCH(orders!J$1,products!$A$1:$G$1,0))</f>
        <v>M</v>
      </c>
      <c r="K231" s="4">
        <f>INDEX(products!$A$1:$G$49,MATCH(orders!$D231,products!$A$1:$A$49,0), MATCH(orders!K$1,products!$A$1:$G$1,0))</f>
        <v>0.2</v>
      </c>
      <c r="L231" s="5">
        <f>INDEX(products!$A$1:$G$49,MATCH(orders!$D231,products!$A$1:$A$49,0), MATCH(orders!L$1,products!$A$1:$G$1,0))</f>
        <v>4.3650000000000002</v>
      </c>
      <c r="M231" s="5">
        <f t="shared" si="3"/>
        <v>8.73</v>
      </c>
      <c r="N231" t="str" cm="1">
        <f t="array" ref="N231">_xlfn.IFS($I231="Rob","Robusta",$I231="Exc","Excelsa",$I231="Ara","Arabica",$I231="Lib","Liberica")</f>
        <v>Liberica</v>
      </c>
      <c r="O231" t="str" cm="1">
        <f t="array" ref="O231">_xlfn.IFS($J231="M","Medium",$J231="L","Light",$J231="D","Dark")</f>
        <v>Medium</v>
      </c>
      <c r="P231" t="str">
        <f>_xlfn.XLOOKUP(Table1[[#This Row],[Customer ID]],customers!$A$1:$A$1001,customers!$I$1:$I$1001,0)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 MATCH(orders!I$1,products!$A$1:$G$1,0))</f>
        <v>Ara</v>
      </c>
      <c r="J232" t="str">
        <f>INDEX(products!$A$1:$G$49,MATCH(orders!$D232,products!$A$1:$A$49,0), MATCH(orders!J$1,products!$A$1:$G$1,0))</f>
        <v>M</v>
      </c>
      <c r="K232" s="4">
        <f>INDEX(products!$A$1:$G$49,MATCH(orders!$D232,products!$A$1:$A$49,0), MATCH(orders!K$1,products!$A$1:$G$1,0))</f>
        <v>2.5</v>
      </c>
      <c r="L232" s="5">
        <f>INDEX(products!$A$1:$G$49,MATCH(orders!$D232,products!$A$1:$A$49,0), MATCH(orders!L$1,products!$A$1:$G$1,0))</f>
        <v>25.874999999999996</v>
      </c>
      <c r="M232" s="5">
        <f t="shared" si="3"/>
        <v>51.749999999999993</v>
      </c>
      <c r="N232" t="str" cm="1">
        <f t="array" ref="N232">_xlfn.IFS($I232="Rob","Robusta",$I232="Exc","Excelsa",$I232="Ara","Arabica",$I232="Lib","Liberica")</f>
        <v>Arabica</v>
      </c>
      <c r="O232" t="str" cm="1">
        <f t="array" ref="O232">_xlfn.IFS($J232="M","Medium",$J232="L","Light",$J232="D","Dark")</f>
        <v>Medium</v>
      </c>
      <c r="P232" t="str">
        <f>_xlfn.XLOOKUP(Table1[[#This Row],[Customer ID]],customers!$A$1:$A$1001,customers!$I$1:$I$1001,0)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 MATCH(orders!I$1,products!$A$1:$G$1,0))</f>
        <v>Lib</v>
      </c>
      <c r="J233" t="str">
        <f>INDEX(products!$A$1:$G$49,MATCH(orders!$D233,products!$A$1:$A$49,0), MATCH(orders!J$1,products!$A$1:$G$1,0))</f>
        <v>M</v>
      </c>
      <c r="K233" s="4">
        <f>INDEX(products!$A$1:$G$49,MATCH(orders!$D233,products!$A$1:$A$49,0), MATCH(orders!K$1,products!$A$1:$G$1,0))</f>
        <v>0.2</v>
      </c>
      <c r="L233" s="5">
        <f>INDEX(products!$A$1:$G$49,MATCH(orders!$D233,products!$A$1:$A$49,0), MATCH(orders!L$1,products!$A$1:$G$1,0))</f>
        <v>4.3650000000000002</v>
      </c>
      <c r="M233" s="5">
        <f t="shared" si="3"/>
        <v>8.73</v>
      </c>
      <c r="N233" t="str" cm="1">
        <f t="array" ref="N233">_xlfn.IFS($I233="Rob","Robusta",$I233="Exc","Excelsa",$I233="Ara","Arabica",$I233="Lib","Liberica")</f>
        <v>Liberica</v>
      </c>
      <c r="O233" t="str" cm="1">
        <f t="array" ref="O233">_xlfn.IFS($J233="M","Medium",$J233="L","Light",$J233="D","Dark")</f>
        <v>Medium</v>
      </c>
      <c r="P233" t="str">
        <f>_xlfn.XLOOKUP(Table1[[#This Row],[Customer ID]],customers!$A$1:$A$1001,customers!$I$1:$I$1001,0)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 MATCH(orders!I$1,products!$A$1:$G$1,0))</f>
        <v>Lib</v>
      </c>
      <c r="J234" t="str">
        <f>INDEX(products!$A$1:$G$49,MATCH(orders!$D234,products!$A$1:$A$49,0), MATCH(orders!J$1,products!$A$1:$G$1,0))</f>
        <v>L</v>
      </c>
      <c r="K234" s="4">
        <f>INDEX(products!$A$1:$G$49,MATCH(orders!$D234,products!$A$1:$A$49,0), MATCH(orders!K$1,products!$A$1:$G$1,0))</f>
        <v>0.2</v>
      </c>
      <c r="L234" s="5">
        <f>INDEX(products!$A$1:$G$49,MATCH(orders!$D234,products!$A$1:$A$49,0), MATCH(orders!L$1,products!$A$1:$G$1,0))</f>
        <v>4.7549999999999999</v>
      </c>
      <c r="M234" s="5">
        <f t="shared" si="3"/>
        <v>23.774999999999999</v>
      </c>
      <c r="N234" t="str" cm="1">
        <f t="array" ref="N234">_xlfn.IFS($I234="Rob","Robusta",$I234="Exc","Excelsa",$I234="Ara","Arabica",$I234="Lib","Liberica")</f>
        <v>Liberica</v>
      </c>
      <c r="O234" t="str" cm="1">
        <f t="array" ref="O234">_xlfn.IFS($J234="M","Medium",$J234="L","Light",$J234="D","Dark")</f>
        <v>Light</v>
      </c>
      <c r="P234" t="str">
        <f>_xlfn.XLOOKUP(Table1[[#This Row],[Customer ID]],customers!$A$1:$A$1001,customers!$I$1:$I$1001,0)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 MATCH(orders!I$1,products!$A$1:$G$1,0))</f>
        <v>Exc</v>
      </c>
      <c r="J235" t="str">
        <f>INDEX(products!$A$1:$G$49,MATCH(orders!$D235,products!$A$1:$A$49,0), MATCH(orders!J$1,products!$A$1:$G$1,0))</f>
        <v>M</v>
      </c>
      <c r="K235" s="4">
        <f>INDEX(products!$A$1:$G$49,MATCH(orders!$D235,products!$A$1:$A$49,0), MATCH(orders!K$1,products!$A$1:$G$1,0))</f>
        <v>0.2</v>
      </c>
      <c r="L235" s="5">
        <f>INDEX(products!$A$1:$G$49,MATCH(orders!$D235,products!$A$1:$A$49,0), MATCH(orders!L$1,products!$A$1:$G$1,0))</f>
        <v>4.125</v>
      </c>
      <c r="M235" s="5">
        <f t="shared" si="3"/>
        <v>20.625</v>
      </c>
      <c r="N235" t="str" cm="1">
        <f t="array" ref="N235">_xlfn.IFS($I235="Rob","Robusta",$I235="Exc","Excelsa",$I235="Ara","Arabica",$I235="Lib","Liberica")</f>
        <v>Excelsa</v>
      </c>
      <c r="O235" t="str" cm="1">
        <f t="array" ref="O235">_xlfn.IFS($J235="M","Medium",$J235="L","Light",$J235="D","Dark")</f>
        <v>Medium</v>
      </c>
      <c r="P235" t="str">
        <f>_xlfn.XLOOKUP(Table1[[#This Row],[Customer ID]],customers!$A$1:$A$1001,customers!$I$1:$I$1001,0)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 MATCH(orders!I$1,products!$A$1:$G$1,0))</f>
        <v>Lib</v>
      </c>
      <c r="J236" t="str">
        <f>INDEX(products!$A$1:$G$49,MATCH(orders!$D236,products!$A$1:$A$49,0), MATCH(orders!J$1,products!$A$1:$G$1,0))</f>
        <v>L</v>
      </c>
      <c r="K236" s="4">
        <f>INDEX(products!$A$1:$G$49,MATCH(orders!$D236,products!$A$1:$A$49,0), MATCH(orders!K$1,products!$A$1:$G$1,0))</f>
        <v>2.5</v>
      </c>
      <c r="L236" s="5">
        <f>INDEX(products!$A$1:$G$49,MATCH(orders!$D236,products!$A$1:$A$49,0), MATCH(orders!L$1,products!$A$1:$G$1,0))</f>
        <v>36.454999999999998</v>
      </c>
      <c r="M236" s="5">
        <f t="shared" si="3"/>
        <v>36.454999999999998</v>
      </c>
      <c r="N236" t="str" cm="1">
        <f t="array" ref="N236">_xlfn.IFS($I236="Rob","Robusta",$I236="Exc","Excelsa",$I236="Ara","Arabica",$I236="Lib","Liberica")</f>
        <v>Liberica</v>
      </c>
      <c r="O236" t="str" cm="1">
        <f t="array" ref="O236">_xlfn.IFS($J236="M","Medium",$J236="L","Light",$J236="D","Dark")</f>
        <v>Light</v>
      </c>
      <c r="P236" t="str">
        <f>_xlfn.XLOOKUP(Table1[[#This Row],[Customer ID]],customers!$A$1:$A$1001,customers!$I$1:$I$1001,0)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 MATCH(orders!I$1,products!$A$1:$G$1,0))</f>
        <v>Lib</v>
      </c>
      <c r="J237" t="str">
        <f>INDEX(products!$A$1:$G$49,MATCH(orders!$D237,products!$A$1:$A$49,0), MATCH(orders!J$1,products!$A$1:$G$1,0))</f>
        <v>L</v>
      </c>
      <c r="K237" s="4">
        <f>INDEX(products!$A$1:$G$49,MATCH(orders!$D237,products!$A$1:$A$49,0), MATCH(orders!K$1,products!$A$1:$G$1,0))</f>
        <v>2.5</v>
      </c>
      <c r="L237" s="5">
        <f>INDEX(products!$A$1:$G$49,MATCH(orders!$D237,products!$A$1:$A$49,0), MATCH(orders!L$1,products!$A$1:$G$1,0))</f>
        <v>36.454999999999998</v>
      </c>
      <c r="M237" s="5">
        <f t="shared" si="3"/>
        <v>182.27499999999998</v>
      </c>
      <c r="N237" t="str" cm="1">
        <f t="array" ref="N237">_xlfn.IFS($I237="Rob","Robusta",$I237="Exc","Excelsa",$I237="Ara","Arabica",$I237="Lib","Liberica")</f>
        <v>Liberica</v>
      </c>
      <c r="O237" t="str" cm="1">
        <f t="array" ref="O237">_xlfn.IFS($J237="M","Medium",$J237="L","Light",$J237="D","Dark")</f>
        <v>Light</v>
      </c>
      <c r="P237" t="str">
        <f>_xlfn.XLOOKUP(Table1[[#This Row],[Customer ID]],customers!$A$1:$A$1001,customers!$I$1:$I$1001,0)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 MATCH(orders!I$1,products!$A$1:$G$1,0))</f>
        <v>Lib</v>
      </c>
      <c r="J238" t="str">
        <f>INDEX(products!$A$1:$G$49,MATCH(orders!$D238,products!$A$1:$A$49,0), MATCH(orders!J$1,products!$A$1:$G$1,0))</f>
        <v>D</v>
      </c>
      <c r="K238" s="4">
        <f>INDEX(products!$A$1:$G$49,MATCH(orders!$D238,products!$A$1:$A$49,0), MATCH(orders!K$1,products!$A$1:$G$1,0))</f>
        <v>2.5</v>
      </c>
      <c r="L238" s="5">
        <f>INDEX(products!$A$1:$G$49,MATCH(orders!$D238,products!$A$1:$A$49,0), MATCH(orders!L$1,products!$A$1:$G$1,0))</f>
        <v>29.784999999999997</v>
      </c>
      <c r="M238" s="5">
        <f t="shared" si="3"/>
        <v>89.35499999999999</v>
      </c>
      <c r="N238" t="str" cm="1">
        <f t="array" ref="N238">_xlfn.IFS($I238="Rob","Robusta",$I238="Exc","Excelsa",$I238="Ara","Arabica",$I238="Lib","Liberica")</f>
        <v>Liberica</v>
      </c>
      <c r="O238" t="str" cm="1">
        <f t="array" ref="O238">_xlfn.IFS($J238="M","Medium",$J238="L","Light",$J238="D","Dark")</f>
        <v>Dark</v>
      </c>
      <c r="P238" t="str">
        <f>_xlfn.XLOOKUP(Table1[[#This Row],[Customer ID]],customers!$A$1:$A$1001,customers!$I$1:$I$1001,0)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 MATCH(orders!I$1,products!$A$1:$G$1,0))</f>
        <v>Rob</v>
      </c>
      <c r="J239" t="str">
        <f>INDEX(products!$A$1:$G$49,MATCH(orders!$D239,products!$A$1:$A$49,0), MATCH(orders!J$1,products!$A$1:$G$1,0))</f>
        <v>L</v>
      </c>
      <c r="K239" s="4">
        <f>INDEX(products!$A$1:$G$49,MATCH(orders!$D239,products!$A$1:$A$49,0), MATCH(orders!K$1,products!$A$1:$G$1,0))</f>
        <v>0.2</v>
      </c>
      <c r="L239" s="5">
        <f>INDEX(products!$A$1:$G$49,MATCH(orders!$D239,products!$A$1:$A$49,0), MATCH(orders!L$1,products!$A$1:$G$1,0))</f>
        <v>3.5849999999999995</v>
      </c>
      <c r="M239" s="5">
        <f t="shared" si="3"/>
        <v>3.5849999999999995</v>
      </c>
      <c r="N239" t="str" cm="1">
        <f t="array" ref="N239">_xlfn.IFS($I239="Rob","Robusta",$I239="Exc","Excelsa",$I239="Ara","Arabica",$I239="Lib","Liberica")</f>
        <v>Robusta</v>
      </c>
      <c r="O239" t="str" cm="1">
        <f t="array" ref="O239">_xlfn.IFS($J239="M","Medium",$J239="L","Light",$J239="D","Dark")</f>
        <v>Light</v>
      </c>
      <c r="P239" t="str">
        <f>_xlfn.XLOOKUP(Table1[[#This Row],[Customer ID]],customers!$A$1:$A$1001,customers!$I$1:$I$1001,0)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 MATCH(orders!I$1,products!$A$1:$G$1,0))</f>
        <v>Rob</v>
      </c>
      <c r="J240" t="str">
        <f>INDEX(products!$A$1:$G$49,MATCH(orders!$D240,products!$A$1:$A$49,0), MATCH(orders!J$1,products!$A$1:$G$1,0))</f>
        <v>M</v>
      </c>
      <c r="K240" s="4">
        <f>INDEX(products!$A$1:$G$49,MATCH(orders!$D240,products!$A$1:$A$49,0), MATCH(orders!K$1,products!$A$1:$G$1,0))</f>
        <v>2.5</v>
      </c>
      <c r="L240" s="5">
        <f>INDEX(products!$A$1:$G$49,MATCH(orders!$D240,products!$A$1:$A$49,0), MATCH(orders!L$1,products!$A$1:$G$1,0))</f>
        <v>22.884999999999998</v>
      </c>
      <c r="M240" s="5">
        <f t="shared" si="3"/>
        <v>45.769999999999996</v>
      </c>
      <c r="N240" t="str" cm="1">
        <f t="array" ref="N240">_xlfn.IFS($I240="Rob","Robusta",$I240="Exc","Excelsa",$I240="Ara","Arabica",$I240="Lib","Liberica")</f>
        <v>Robusta</v>
      </c>
      <c r="O240" t="str" cm="1">
        <f t="array" ref="O240">_xlfn.IFS($J240="M","Medium",$J240="L","Light",$J240="D","Dark")</f>
        <v>Medium</v>
      </c>
      <c r="P240" t="str">
        <f>_xlfn.XLOOKUP(Table1[[#This Row],[Customer ID]],customers!$A$1:$A$1001,customers!$I$1:$I$1001,0)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 MATCH(orders!I$1,products!$A$1:$G$1,0))</f>
        <v>Exc</v>
      </c>
      <c r="J241" t="str">
        <f>INDEX(products!$A$1:$G$49,MATCH(orders!$D241,products!$A$1:$A$49,0), MATCH(orders!J$1,products!$A$1:$G$1,0))</f>
        <v>L</v>
      </c>
      <c r="K241" s="4">
        <f>INDEX(products!$A$1:$G$49,MATCH(orders!$D241,products!$A$1:$A$49,0), MATCH(orders!K$1,products!$A$1:$G$1,0))</f>
        <v>1</v>
      </c>
      <c r="L241" s="5">
        <f>INDEX(products!$A$1:$G$49,MATCH(orders!$D241,products!$A$1:$A$49,0), MATCH(orders!L$1,products!$A$1:$G$1,0))</f>
        <v>14.85</v>
      </c>
      <c r="M241" s="5">
        <f t="shared" si="3"/>
        <v>59.4</v>
      </c>
      <c r="N241" t="str" cm="1">
        <f t="array" ref="N241">_xlfn.IFS($I241="Rob","Robusta",$I241="Exc","Excelsa",$I241="Ara","Arabica",$I241="Lib","Liberica")</f>
        <v>Excelsa</v>
      </c>
      <c r="O241" t="str" cm="1">
        <f t="array" ref="O241">_xlfn.IFS($J241="M","Medium",$J241="L","Light",$J241="D","Dark")</f>
        <v>Light</v>
      </c>
      <c r="P241" t="str">
        <f>_xlfn.XLOOKUP(Table1[[#This Row],[Customer ID]],customers!$A$1:$A$1001,customers!$I$1:$I$1001,0)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 MATCH(orders!I$1,products!$A$1:$G$1,0))</f>
        <v>Ara</v>
      </c>
      <c r="J242" t="str">
        <f>INDEX(products!$A$1:$G$49,MATCH(orders!$D242,products!$A$1:$A$49,0), MATCH(orders!J$1,products!$A$1:$G$1,0))</f>
        <v>M</v>
      </c>
      <c r="K242" s="4">
        <f>INDEX(products!$A$1:$G$49,MATCH(orders!$D242,products!$A$1:$A$49,0), MATCH(orders!K$1,products!$A$1:$G$1,0))</f>
        <v>2.5</v>
      </c>
      <c r="L242" s="5">
        <f>INDEX(products!$A$1:$G$49,MATCH(orders!$D242,products!$A$1:$A$49,0), MATCH(orders!L$1,products!$A$1:$G$1,0))</f>
        <v>25.874999999999996</v>
      </c>
      <c r="M242" s="5">
        <f t="shared" si="3"/>
        <v>155.24999999999997</v>
      </c>
      <c r="N242" t="str" cm="1">
        <f t="array" ref="N242">_xlfn.IFS($I242="Rob","Robusta",$I242="Exc","Excelsa",$I242="Ara","Arabica",$I242="Lib","Liberica")</f>
        <v>Arabica</v>
      </c>
      <c r="O242" t="str" cm="1">
        <f t="array" ref="O242">_xlfn.IFS($J242="M","Medium",$J242="L","Light",$J242="D","Dark")</f>
        <v>Medium</v>
      </c>
      <c r="P242" t="str">
        <f>_xlfn.XLOOKUP(Table1[[#This Row],[Customer ID]],customers!$A$1:$A$1001,customers!$I$1:$I$1001,0)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 MATCH(orders!I$1,products!$A$1:$G$1,0))</f>
        <v>Rob</v>
      </c>
      <c r="J243" t="str">
        <f>INDEX(products!$A$1:$G$49,MATCH(orders!$D243,products!$A$1:$A$49,0), MATCH(orders!J$1,products!$A$1:$G$1,0))</f>
        <v>M</v>
      </c>
      <c r="K243" s="4">
        <f>INDEX(products!$A$1:$G$49,MATCH(orders!$D243,products!$A$1:$A$49,0), MATCH(orders!K$1,products!$A$1:$G$1,0))</f>
        <v>2.5</v>
      </c>
      <c r="L243" s="5">
        <f>INDEX(products!$A$1:$G$49,MATCH(orders!$D243,products!$A$1:$A$49,0), MATCH(orders!L$1,products!$A$1:$G$1,0))</f>
        <v>22.884999999999998</v>
      </c>
      <c r="M243" s="5">
        <f t="shared" si="3"/>
        <v>45.769999999999996</v>
      </c>
      <c r="N243" t="str" cm="1">
        <f t="array" ref="N243">_xlfn.IFS($I243="Rob","Robusta",$I243="Exc","Excelsa",$I243="Ara","Arabica",$I243="Lib","Liberica")</f>
        <v>Robusta</v>
      </c>
      <c r="O243" t="str" cm="1">
        <f t="array" ref="O243">_xlfn.IFS($J243="M","Medium",$J243="L","Light",$J243="D","Dark")</f>
        <v>Medium</v>
      </c>
      <c r="P243" t="str">
        <f>_xlfn.XLOOKUP(Table1[[#This Row],[Customer ID]],customers!$A$1:$A$1001,customers!$I$1:$I$1001,0)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 MATCH(orders!I$1,products!$A$1:$G$1,0))</f>
        <v>Exc</v>
      </c>
      <c r="J244" t="str">
        <f>INDEX(products!$A$1:$G$49,MATCH(orders!$D244,products!$A$1:$A$49,0), MATCH(orders!J$1,products!$A$1:$G$1,0))</f>
        <v>D</v>
      </c>
      <c r="K244" s="4">
        <f>INDEX(products!$A$1:$G$49,MATCH(orders!$D244,products!$A$1:$A$49,0), MATCH(orders!K$1,products!$A$1:$G$1,0))</f>
        <v>1</v>
      </c>
      <c r="L244" s="5">
        <f>INDEX(products!$A$1:$G$49,MATCH(orders!$D244,products!$A$1:$A$49,0), MATCH(orders!L$1,products!$A$1:$G$1,0))</f>
        <v>12.15</v>
      </c>
      <c r="M244" s="5">
        <f t="shared" si="3"/>
        <v>36.450000000000003</v>
      </c>
      <c r="N244" t="str" cm="1">
        <f t="array" ref="N244">_xlfn.IFS($I244="Rob","Robusta",$I244="Exc","Excelsa",$I244="Ara","Arabica",$I244="Lib","Liberica")</f>
        <v>Excelsa</v>
      </c>
      <c r="O244" t="str" cm="1">
        <f t="array" ref="O244">_xlfn.IFS($J244="M","Medium",$J244="L","Light",$J244="D","Dark")</f>
        <v>Dark</v>
      </c>
      <c r="P244" t="str">
        <f>_xlfn.XLOOKUP(Table1[[#This Row],[Customer ID]],customers!$A$1:$A$1001,customers!$I$1:$I$1001,0)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 MATCH(orders!I$1,products!$A$1:$G$1,0))</f>
        <v>Exc</v>
      </c>
      <c r="J245" t="str">
        <f>INDEX(products!$A$1:$G$49,MATCH(orders!$D245,products!$A$1:$A$49,0), MATCH(orders!J$1,products!$A$1:$G$1,0))</f>
        <v>D</v>
      </c>
      <c r="K245" s="4">
        <f>INDEX(products!$A$1:$G$49,MATCH(orders!$D245,products!$A$1:$A$49,0), MATCH(orders!K$1,products!$A$1:$G$1,0))</f>
        <v>0.5</v>
      </c>
      <c r="L245" s="5">
        <f>INDEX(products!$A$1:$G$49,MATCH(orders!$D245,products!$A$1:$A$49,0), MATCH(orders!L$1,products!$A$1:$G$1,0))</f>
        <v>7.29</v>
      </c>
      <c r="M245" s="5">
        <f t="shared" si="3"/>
        <v>29.16</v>
      </c>
      <c r="N245" t="str" cm="1">
        <f t="array" ref="N245">_xlfn.IFS($I245="Rob","Robusta",$I245="Exc","Excelsa",$I245="Ara","Arabica",$I245="Lib","Liberica")</f>
        <v>Excelsa</v>
      </c>
      <c r="O245" t="str" cm="1">
        <f t="array" ref="O245">_xlfn.IFS($J245="M","Medium",$J245="L","Light",$J245="D","Dark")</f>
        <v>Dark</v>
      </c>
      <c r="P245" t="str">
        <f>_xlfn.XLOOKUP(Table1[[#This Row],[Customer ID]],customers!$A$1:$A$1001,customers!$I$1:$I$1001,0)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 MATCH(orders!I$1,products!$A$1:$G$1,0))</f>
        <v>Lib</v>
      </c>
      <c r="J246" t="str">
        <f>INDEX(products!$A$1:$G$49,MATCH(orders!$D246,products!$A$1:$A$49,0), MATCH(orders!J$1,products!$A$1:$G$1,0))</f>
        <v>M</v>
      </c>
      <c r="K246" s="4">
        <f>INDEX(products!$A$1:$G$49,MATCH(orders!$D246,products!$A$1:$A$49,0), MATCH(orders!K$1,products!$A$1:$G$1,0))</f>
        <v>2.5</v>
      </c>
      <c r="L246" s="5">
        <f>INDEX(products!$A$1:$G$49,MATCH(orders!$D246,products!$A$1:$A$49,0), MATCH(orders!L$1,products!$A$1:$G$1,0))</f>
        <v>33.464999999999996</v>
      </c>
      <c r="M246" s="5">
        <f t="shared" si="3"/>
        <v>133.85999999999999</v>
      </c>
      <c r="N246" t="str" cm="1">
        <f t="array" ref="N246">_xlfn.IFS($I246="Rob","Robusta",$I246="Exc","Excelsa",$I246="Ara","Arabica",$I246="Lib","Liberica")</f>
        <v>Liberica</v>
      </c>
      <c r="O246" t="str" cm="1">
        <f t="array" ref="O246">_xlfn.IFS($J246="M","Medium",$J246="L","Light",$J246="D","Dark")</f>
        <v>Medium</v>
      </c>
      <c r="P246" t="str">
        <f>_xlfn.XLOOKUP(Table1[[#This Row],[Customer ID]],customers!$A$1:$A$1001,customers!$I$1:$I$1001,0)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 MATCH(orders!I$1,products!$A$1:$G$1,0))</f>
        <v>Lib</v>
      </c>
      <c r="J247" t="str">
        <f>INDEX(products!$A$1:$G$49,MATCH(orders!$D247,products!$A$1:$A$49,0), MATCH(orders!J$1,products!$A$1:$G$1,0))</f>
        <v>L</v>
      </c>
      <c r="K247" s="4">
        <f>INDEX(products!$A$1:$G$49,MATCH(orders!$D247,products!$A$1:$A$49,0), MATCH(orders!K$1,products!$A$1:$G$1,0))</f>
        <v>0.2</v>
      </c>
      <c r="L247" s="5">
        <f>INDEX(products!$A$1:$G$49,MATCH(orders!$D247,products!$A$1:$A$49,0), MATCH(orders!L$1,products!$A$1:$G$1,0))</f>
        <v>4.7549999999999999</v>
      </c>
      <c r="M247" s="5">
        <f t="shared" si="3"/>
        <v>23.774999999999999</v>
      </c>
      <c r="N247" t="str" cm="1">
        <f t="array" ref="N247">_xlfn.IFS($I247="Rob","Robusta",$I247="Exc","Excelsa",$I247="Ara","Arabica",$I247="Lib","Liberica")</f>
        <v>Liberica</v>
      </c>
      <c r="O247" t="str" cm="1">
        <f t="array" ref="O247">_xlfn.IFS($J247="M","Medium",$J247="L","Light",$J247="D","Dark")</f>
        <v>Light</v>
      </c>
      <c r="P247" t="str">
        <f>_xlfn.XLOOKUP(Table1[[#This Row],[Customer ID]],customers!$A$1:$A$1001,customers!$I$1:$I$1001,0)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 MATCH(orders!I$1,products!$A$1:$G$1,0))</f>
        <v>Lib</v>
      </c>
      <c r="J248" t="str">
        <f>INDEX(products!$A$1:$G$49,MATCH(orders!$D248,products!$A$1:$A$49,0), MATCH(orders!J$1,products!$A$1:$G$1,0))</f>
        <v>D</v>
      </c>
      <c r="K248" s="4">
        <f>INDEX(products!$A$1:$G$49,MATCH(orders!$D248,products!$A$1:$A$49,0), MATCH(orders!K$1,products!$A$1:$G$1,0))</f>
        <v>1</v>
      </c>
      <c r="L248" s="5">
        <f>INDEX(products!$A$1:$G$49,MATCH(orders!$D248,products!$A$1:$A$49,0), MATCH(orders!L$1,products!$A$1:$G$1,0))</f>
        <v>12.95</v>
      </c>
      <c r="M248" s="5">
        <f t="shared" si="3"/>
        <v>38.849999999999994</v>
      </c>
      <c r="N248" t="str" cm="1">
        <f t="array" ref="N248">_xlfn.IFS($I248="Rob","Robusta",$I248="Exc","Excelsa",$I248="Ara","Arabica",$I248="Lib","Liberica")</f>
        <v>Liberica</v>
      </c>
      <c r="O248" t="str" cm="1">
        <f t="array" ref="O248">_xlfn.IFS($J248="M","Medium",$J248="L","Light",$J248="D","Dark")</f>
        <v>Dark</v>
      </c>
      <c r="P248" t="str">
        <f>_xlfn.XLOOKUP(Table1[[#This Row],[Customer ID]],customers!$A$1:$A$1001,customers!$I$1:$I$1001,0)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 MATCH(orders!I$1,products!$A$1:$G$1,0))</f>
        <v>Rob</v>
      </c>
      <c r="J249" t="str">
        <f>INDEX(products!$A$1:$G$49,MATCH(orders!$D249,products!$A$1:$A$49,0), MATCH(orders!J$1,products!$A$1:$G$1,0))</f>
        <v>L</v>
      </c>
      <c r="K249" s="4">
        <f>INDEX(products!$A$1:$G$49,MATCH(orders!$D249,products!$A$1:$A$49,0), MATCH(orders!K$1,products!$A$1:$G$1,0))</f>
        <v>0.2</v>
      </c>
      <c r="L249" s="5">
        <f>INDEX(products!$A$1:$G$49,MATCH(orders!$D249,products!$A$1:$A$49,0), MATCH(orders!L$1,products!$A$1:$G$1,0))</f>
        <v>3.5849999999999995</v>
      </c>
      <c r="M249" s="5">
        <f t="shared" si="3"/>
        <v>21.509999999999998</v>
      </c>
      <c r="N249" t="str" cm="1">
        <f t="array" ref="N249">_xlfn.IFS($I249="Rob","Robusta",$I249="Exc","Excelsa",$I249="Ara","Arabica",$I249="Lib","Liberica")</f>
        <v>Robusta</v>
      </c>
      <c r="O249" t="str" cm="1">
        <f t="array" ref="O249">_xlfn.IFS($J249="M","Medium",$J249="L","Light",$J249="D","Dark")</f>
        <v>Light</v>
      </c>
      <c r="P249" t="str">
        <f>_xlfn.XLOOKUP(Table1[[#This Row],[Customer ID]],customers!$A$1:$A$1001,customers!$I$1:$I$1001,0)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 MATCH(orders!I$1,products!$A$1:$G$1,0))</f>
        <v>Ara</v>
      </c>
      <c r="J250" t="str">
        <f>INDEX(products!$A$1:$G$49,MATCH(orders!$D250,products!$A$1:$A$49,0), MATCH(orders!J$1,products!$A$1:$G$1,0))</f>
        <v>D</v>
      </c>
      <c r="K250" s="4">
        <f>INDEX(products!$A$1:$G$49,MATCH(orders!$D250,products!$A$1:$A$49,0), MATCH(orders!K$1,products!$A$1:$G$1,0))</f>
        <v>1</v>
      </c>
      <c r="L250" s="5">
        <f>INDEX(products!$A$1:$G$49,MATCH(orders!$D250,products!$A$1:$A$49,0), MATCH(orders!L$1,products!$A$1:$G$1,0))</f>
        <v>9.9499999999999993</v>
      </c>
      <c r="M250" s="5">
        <f t="shared" si="3"/>
        <v>9.9499999999999993</v>
      </c>
      <c r="N250" t="str" cm="1">
        <f t="array" ref="N250">_xlfn.IFS($I250="Rob","Robusta",$I250="Exc","Excelsa",$I250="Ara","Arabica",$I250="Lib","Liberica")</f>
        <v>Arabica</v>
      </c>
      <c r="O250" t="str" cm="1">
        <f t="array" ref="O250">_xlfn.IFS($J250="M","Medium",$J250="L","Light",$J250="D","Dark")</f>
        <v>Dark</v>
      </c>
      <c r="P250" t="str">
        <f>_xlfn.XLOOKUP(Table1[[#This Row],[Customer ID]],customers!$A$1:$A$1001,customers!$I$1:$I$1001,0)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 MATCH(orders!I$1,products!$A$1:$G$1,0))</f>
        <v>Lib</v>
      </c>
      <c r="J251" t="str">
        <f>INDEX(products!$A$1:$G$49,MATCH(orders!$D251,products!$A$1:$A$49,0), MATCH(orders!J$1,products!$A$1:$G$1,0))</f>
        <v>L</v>
      </c>
      <c r="K251" s="4">
        <f>INDEX(products!$A$1:$G$49,MATCH(orders!$D251,products!$A$1:$A$49,0), MATCH(orders!K$1,products!$A$1:$G$1,0))</f>
        <v>1</v>
      </c>
      <c r="L251" s="5">
        <f>INDEX(products!$A$1:$G$49,MATCH(orders!$D251,products!$A$1:$A$49,0), MATCH(orders!L$1,products!$A$1:$G$1,0))</f>
        <v>15.85</v>
      </c>
      <c r="M251" s="5">
        <f t="shared" si="3"/>
        <v>15.85</v>
      </c>
      <c r="N251" t="str" cm="1">
        <f t="array" ref="N251">_xlfn.IFS($I251="Rob","Robusta",$I251="Exc","Excelsa",$I251="Ara","Arabica",$I251="Lib","Liberica")</f>
        <v>Liberica</v>
      </c>
      <c r="O251" t="str" cm="1">
        <f t="array" ref="O251">_xlfn.IFS($J251="M","Medium",$J251="L","Light",$J251="D","Dark")</f>
        <v>Light</v>
      </c>
      <c r="P251" t="str">
        <f>_xlfn.XLOOKUP(Table1[[#This Row],[Customer ID]],customers!$A$1:$A$1001,customers!$I$1:$I$1001,0)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 MATCH(orders!I$1,products!$A$1:$G$1,0))</f>
        <v>Rob</v>
      </c>
      <c r="J252" t="str">
        <f>INDEX(products!$A$1:$G$49,MATCH(orders!$D252,products!$A$1:$A$49,0), MATCH(orders!J$1,products!$A$1:$G$1,0))</f>
        <v>M</v>
      </c>
      <c r="K252" s="4">
        <f>INDEX(products!$A$1:$G$49,MATCH(orders!$D252,products!$A$1:$A$49,0), MATCH(orders!K$1,products!$A$1:$G$1,0))</f>
        <v>0.2</v>
      </c>
      <c r="L252" s="5">
        <f>INDEX(products!$A$1:$G$49,MATCH(orders!$D252,products!$A$1:$A$49,0), MATCH(orders!L$1,products!$A$1:$G$1,0))</f>
        <v>2.9849999999999999</v>
      </c>
      <c r="M252" s="5">
        <f t="shared" si="3"/>
        <v>2.9849999999999999</v>
      </c>
      <c r="N252" t="str" cm="1">
        <f t="array" ref="N252">_xlfn.IFS($I252="Rob","Robusta",$I252="Exc","Excelsa",$I252="Ara","Arabica",$I252="Lib","Liberica")</f>
        <v>Robusta</v>
      </c>
      <c r="O252" t="str" cm="1">
        <f t="array" ref="O252">_xlfn.IFS($J252="M","Medium",$J252="L","Light",$J252="D","Dark")</f>
        <v>Medium</v>
      </c>
      <c r="P252" t="str">
        <f>_xlfn.XLOOKUP(Table1[[#This Row],[Customer ID]],customers!$A$1:$A$1001,customers!$I$1:$I$1001,0)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 MATCH(orders!I$1,products!$A$1:$G$1,0))</f>
        <v>Exc</v>
      </c>
      <c r="J253" t="str">
        <f>INDEX(products!$A$1:$G$49,MATCH(orders!$D253,products!$A$1:$A$49,0), MATCH(orders!J$1,products!$A$1:$G$1,0))</f>
        <v>M</v>
      </c>
      <c r="K253" s="4">
        <f>INDEX(products!$A$1:$G$49,MATCH(orders!$D253,products!$A$1:$A$49,0), MATCH(orders!K$1,products!$A$1:$G$1,0))</f>
        <v>1</v>
      </c>
      <c r="L253" s="5">
        <f>INDEX(products!$A$1:$G$49,MATCH(orders!$D253,products!$A$1:$A$49,0), MATCH(orders!L$1,products!$A$1:$G$1,0))</f>
        <v>13.75</v>
      </c>
      <c r="M253" s="5">
        <f t="shared" si="3"/>
        <v>68.75</v>
      </c>
      <c r="N253" t="str" cm="1">
        <f t="array" ref="N253">_xlfn.IFS($I253="Rob","Robusta",$I253="Exc","Excelsa",$I253="Ara","Arabica",$I253="Lib","Liberica")</f>
        <v>Excelsa</v>
      </c>
      <c r="O253" t="str" cm="1">
        <f t="array" ref="O253">_xlfn.IFS($J253="M","Medium",$J253="L","Light",$J253="D","Dark")</f>
        <v>Medium</v>
      </c>
      <c r="P253" t="str">
        <f>_xlfn.XLOOKUP(Table1[[#This Row],[Customer ID]],customers!$A$1:$A$1001,customers!$I$1:$I$1001,0)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 MATCH(orders!I$1,products!$A$1:$G$1,0))</f>
        <v>Ara</v>
      </c>
      <c r="J254" t="str">
        <f>INDEX(products!$A$1:$G$49,MATCH(orders!$D254,products!$A$1:$A$49,0), MATCH(orders!J$1,products!$A$1:$G$1,0))</f>
        <v>D</v>
      </c>
      <c r="K254" s="4">
        <f>INDEX(products!$A$1:$G$49,MATCH(orders!$D254,products!$A$1:$A$49,0), MATCH(orders!K$1,products!$A$1:$G$1,0))</f>
        <v>1</v>
      </c>
      <c r="L254" s="5">
        <f>INDEX(products!$A$1:$G$49,MATCH(orders!$D254,products!$A$1:$A$49,0), MATCH(orders!L$1,products!$A$1:$G$1,0))</f>
        <v>9.9499999999999993</v>
      </c>
      <c r="M254" s="5">
        <f t="shared" si="3"/>
        <v>29.849999999999998</v>
      </c>
      <c r="N254" t="str" cm="1">
        <f t="array" ref="N254">_xlfn.IFS($I254="Rob","Robusta",$I254="Exc","Excelsa",$I254="Ara","Arabica",$I254="Lib","Liberica")</f>
        <v>Arabica</v>
      </c>
      <c r="O254" t="str" cm="1">
        <f t="array" ref="O254">_xlfn.IFS($J254="M","Medium",$J254="L","Light",$J254="D","Dark")</f>
        <v>Dark</v>
      </c>
      <c r="P254" t="str">
        <f>_xlfn.XLOOKUP(Table1[[#This Row],[Customer ID]],customers!$A$1:$A$1001,customers!$I$1:$I$1001,0)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 MATCH(orders!I$1,products!$A$1:$G$1,0))</f>
        <v>Lib</v>
      </c>
      <c r="J255" t="str">
        <f>INDEX(products!$A$1:$G$49,MATCH(orders!$D255,products!$A$1:$A$49,0), MATCH(orders!J$1,products!$A$1:$G$1,0))</f>
        <v>M</v>
      </c>
      <c r="K255" s="4">
        <f>INDEX(products!$A$1:$G$49,MATCH(orders!$D255,products!$A$1:$A$49,0), MATCH(orders!K$1,products!$A$1:$G$1,0))</f>
        <v>1</v>
      </c>
      <c r="L255" s="5">
        <f>INDEX(products!$A$1:$G$49,MATCH(orders!$D255,products!$A$1:$A$49,0), MATCH(orders!L$1,products!$A$1:$G$1,0))</f>
        <v>14.55</v>
      </c>
      <c r="M255" s="5">
        <f t="shared" si="3"/>
        <v>58.2</v>
      </c>
      <c r="N255" t="str" cm="1">
        <f t="array" ref="N255">_xlfn.IFS($I255="Rob","Robusta",$I255="Exc","Excelsa",$I255="Ara","Arabica",$I255="Lib","Liberica")</f>
        <v>Liberica</v>
      </c>
      <c r="O255" t="str" cm="1">
        <f t="array" ref="O255">_xlfn.IFS($J255="M","Medium",$J255="L","Light",$J255="D","Dark")</f>
        <v>Medium</v>
      </c>
      <c r="P255" t="str">
        <f>_xlfn.XLOOKUP(Table1[[#This Row],[Customer ID]],customers!$A$1:$A$1001,customers!$I$1:$I$1001,0)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 MATCH(orders!I$1,products!$A$1:$G$1,0))</f>
        <v>Rob</v>
      </c>
      <c r="J256" t="str">
        <f>INDEX(products!$A$1:$G$49,MATCH(orders!$D256,products!$A$1:$A$49,0), MATCH(orders!J$1,products!$A$1:$G$1,0))</f>
        <v>L</v>
      </c>
      <c r="K256" s="4">
        <f>INDEX(products!$A$1:$G$49,MATCH(orders!$D256,products!$A$1:$A$49,0), MATCH(orders!K$1,products!$A$1:$G$1,0))</f>
        <v>0.5</v>
      </c>
      <c r="L256" s="5">
        <f>INDEX(products!$A$1:$G$49,MATCH(orders!$D256,products!$A$1:$A$49,0), MATCH(orders!L$1,products!$A$1:$G$1,0))</f>
        <v>7.169999999999999</v>
      </c>
      <c r="M256" s="5">
        <f t="shared" si="3"/>
        <v>28.679999999999996</v>
      </c>
      <c r="N256" t="str" cm="1">
        <f t="array" ref="N256">_xlfn.IFS($I256="Rob","Robusta",$I256="Exc","Excelsa",$I256="Ara","Arabica",$I256="Lib","Liberica")</f>
        <v>Robusta</v>
      </c>
      <c r="O256" t="str" cm="1">
        <f t="array" ref="O256">_xlfn.IFS($J256="M","Medium",$J256="L","Light",$J256="D","Dark")</f>
        <v>Light</v>
      </c>
      <c r="P256" t="str">
        <f>_xlfn.XLOOKUP(Table1[[#This Row],[Customer ID]],customers!$A$1:$A$1001,customers!$I$1:$I$1001,0)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 MATCH(orders!I$1,products!$A$1:$G$1,0))</f>
        <v>Rob</v>
      </c>
      <c r="J257" t="str">
        <f>INDEX(products!$A$1:$G$49,MATCH(orders!$D257,products!$A$1:$A$49,0), MATCH(orders!J$1,products!$A$1:$G$1,0))</f>
        <v>L</v>
      </c>
      <c r="K257" s="4">
        <f>INDEX(products!$A$1:$G$49,MATCH(orders!$D257,products!$A$1:$A$49,0), MATCH(orders!K$1,products!$A$1:$G$1,0))</f>
        <v>0.5</v>
      </c>
      <c r="L257" s="5">
        <f>INDEX(products!$A$1:$G$49,MATCH(orders!$D257,products!$A$1:$A$49,0), MATCH(orders!L$1,products!$A$1:$G$1,0))</f>
        <v>7.169999999999999</v>
      </c>
      <c r="M257" s="5">
        <f t="shared" si="3"/>
        <v>21.509999999999998</v>
      </c>
      <c r="N257" t="str" cm="1">
        <f t="array" ref="N257">_xlfn.IFS($I257="Rob","Robusta",$I257="Exc","Excelsa",$I257="Ara","Arabica",$I257="Lib","Liberica")</f>
        <v>Robusta</v>
      </c>
      <c r="O257" t="str" cm="1">
        <f t="array" ref="O257">_xlfn.IFS($J257="M","Medium",$J257="L","Light",$J257="D","Dark")</f>
        <v>Light</v>
      </c>
      <c r="P257" t="str">
        <f>_xlfn.XLOOKUP(Table1[[#This Row],[Customer ID]],customers!$A$1:$A$1001,customers!$I$1:$I$1001,0)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 MATCH(orders!I$1,products!$A$1:$G$1,0))</f>
        <v>Lib</v>
      </c>
      <c r="J258" t="str">
        <f>INDEX(products!$A$1:$G$49,MATCH(orders!$D258,products!$A$1:$A$49,0), MATCH(orders!J$1,products!$A$1:$G$1,0))</f>
        <v>M</v>
      </c>
      <c r="K258" s="4">
        <f>INDEX(products!$A$1:$G$49,MATCH(orders!$D258,products!$A$1:$A$49,0), MATCH(orders!K$1,products!$A$1:$G$1,0))</f>
        <v>0.5</v>
      </c>
      <c r="L258" s="5">
        <f>INDEX(products!$A$1:$G$49,MATCH(orders!$D258,products!$A$1:$A$49,0), MATCH(orders!L$1,products!$A$1:$G$1,0))</f>
        <v>8.73</v>
      </c>
      <c r="M258" s="5">
        <f t="shared" si="3"/>
        <v>17.46</v>
      </c>
      <c r="N258" t="str" cm="1">
        <f t="array" ref="N258">_xlfn.IFS($I258="Rob","Robusta",$I258="Exc","Excelsa",$I258="Ara","Arabica",$I258="Lib","Liberica")</f>
        <v>Liberica</v>
      </c>
      <c r="O258" t="str" cm="1">
        <f t="array" ref="O258">_xlfn.IFS($J258="M","Medium",$J258="L","Light",$J258="D","Dark")</f>
        <v>Medium</v>
      </c>
      <c r="P258" t="str">
        <f>_xlfn.XLOOKUP(Table1[[#This Row],[Customer ID]],customers!$A$1:$A$1001,customers!$I$1:$I$1001,0)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 MATCH(orders!I$1,products!$A$1:$G$1,0))</f>
        <v>Exc</v>
      </c>
      <c r="J259" t="str">
        <f>INDEX(products!$A$1:$G$49,MATCH(orders!$D259,products!$A$1:$A$49,0), MATCH(orders!J$1,products!$A$1:$G$1,0))</f>
        <v>D</v>
      </c>
      <c r="K259" s="4">
        <f>INDEX(products!$A$1:$G$49,MATCH(orders!$D259,products!$A$1:$A$49,0), MATCH(orders!K$1,products!$A$1:$G$1,0))</f>
        <v>2.5</v>
      </c>
      <c r="L259" s="5">
        <f>INDEX(products!$A$1:$G$49,MATCH(orders!$D259,products!$A$1:$A$49,0), MATCH(orders!L$1,products!$A$1:$G$1,0))</f>
        <v>27.945</v>
      </c>
      <c r="M259" s="5">
        <f t="shared" ref="M259:M322" si="4">$L259*$E259</f>
        <v>27.945</v>
      </c>
      <c r="N259" t="str" cm="1">
        <f t="array" ref="N259">_xlfn.IFS($I259="Rob","Robusta",$I259="Exc","Excelsa",$I259="Ara","Arabica",$I259="Lib","Liberica")</f>
        <v>Excelsa</v>
      </c>
      <c r="O259" t="str" cm="1">
        <f t="array" ref="O259">_xlfn.IFS($J259="M","Medium",$J259="L","Light",$J259="D","Dark")</f>
        <v>Dark</v>
      </c>
      <c r="P259" t="str">
        <f>_xlfn.XLOOKUP(Table1[[#This Row],[Customer ID]],customers!$A$1:$A$1001,customers!$I$1:$I$1001,0)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 MATCH(orders!I$1,products!$A$1:$G$1,0))</f>
        <v>Exc</v>
      </c>
      <c r="J260" t="str">
        <f>INDEX(products!$A$1:$G$49,MATCH(orders!$D260,products!$A$1:$A$49,0), MATCH(orders!J$1,products!$A$1:$G$1,0))</f>
        <v>D</v>
      </c>
      <c r="K260" s="4">
        <f>INDEX(products!$A$1:$G$49,MATCH(orders!$D260,products!$A$1:$A$49,0), MATCH(orders!K$1,products!$A$1:$G$1,0))</f>
        <v>2.5</v>
      </c>
      <c r="L260" s="5">
        <f>INDEX(products!$A$1:$G$49,MATCH(orders!$D260,products!$A$1:$A$49,0), MATCH(orders!L$1,products!$A$1:$G$1,0))</f>
        <v>27.945</v>
      </c>
      <c r="M260" s="5">
        <f t="shared" si="4"/>
        <v>139.72499999999999</v>
      </c>
      <c r="N260" t="str" cm="1">
        <f t="array" ref="N260">_xlfn.IFS($I260="Rob","Robusta",$I260="Exc","Excelsa",$I260="Ara","Arabica",$I260="Lib","Liberica")</f>
        <v>Excelsa</v>
      </c>
      <c r="O260" t="str" cm="1">
        <f t="array" ref="O260">_xlfn.IFS($J260="M","Medium",$J260="L","Light",$J260="D","Dark")</f>
        <v>Dark</v>
      </c>
      <c r="P260" t="str">
        <f>_xlfn.XLOOKUP(Table1[[#This Row],[Customer ID]],customers!$A$1:$A$1001,customers!$I$1:$I$1001,0)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 MATCH(orders!I$1,products!$A$1:$G$1,0))</f>
        <v>Rob</v>
      </c>
      <c r="J261" t="str">
        <f>INDEX(products!$A$1:$G$49,MATCH(orders!$D261,products!$A$1:$A$49,0), MATCH(orders!J$1,products!$A$1:$G$1,0))</f>
        <v>M</v>
      </c>
      <c r="K261" s="4">
        <f>INDEX(products!$A$1:$G$49,MATCH(orders!$D261,products!$A$1:$A$49,0), MATCH(orders!K$1,products!$A$1:$G$1,0))</f>
        <v>0.2</v>
      </c>
      <c r="L261" s="5">
        <f>INDEX(products!$A$1:$G$49,MATCH(orders!$D261,products!$A$1:$A$49,0), MATCH(orders!L$1,products!$A$1:$G$1,0))</f>
        <v>2.9849999999999999</v>
      </c>
      <c r="M261" s="5">
        <f t="shared" si="4"/>
        <v>5.97</v>
      </c>
      <c r="N261" t="str" cm="1">
        <f t="array" ref="N261">_xlfn.IFS($I261="Rob","Robusta",$I261="Exc","Excelsa",$I261="Ara","Arabica",$I261="Lib","Liberica")</f>
        <v>Robusta</v>
      </c>
      <c r="O261" t="str" cm="1">
        <f t="array" ref="O261">_xlfn.IFS($J261="M","Medium",$J261="L","Light",$J261="D","Dark")</f>
        <v>Medium</v>
      </c>
      <c r="P261" t="str">
        <f>_xlfn.XLOOKUP(Table1[[#This Row],[Customer ID]],customers!$A$1:$A$1001,customers!$I$1:$I$1001,0)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 MATCH(orders!I$1,products!$A$1:$G$1,0))</f>
        <v>Rob</v>
      </c>
      <c r="J262" t="str">
        <f>INDEX(products!$A$1:$G$49,MATCH(orders!$D262,products!$A$1:$A$49,0), MATCH(orders!J$1,products!$A$1:$G$1,0))</f>
        <v>L</v>
      </c>
      <c r="K262" s="4">
        <f>INDEX(products!$A$1:$G$49,MATCH(orders!$D262,products!$A$1:$A$49,0), MATCH(orders!K$1,products!$A$1:$G$1,0))</f>
        <v>2.5</v>
      </c>
      <c r="L262" s="5">
        <f>INDEX(products!$A$1:$G$49,MATCH(orders!$D262,products!$A$1:$A$49,0), MATCH(orders!L$1,products!$A$1:$G$1,0))</f>
        <v>27.484999999999996</v>
      </c>
      <c r="M262" s="5">
        <f t="shared" si="4"/>
        <v>27.484999999999996</v>
      </c>
      <c r="N262" t="str" cm="1">
        <f t="array" ref="N262">_xlfn.IFS($I262="Rob","Robusta",$I262="Exc","Excelsa",$I262="Ara","Arabica",$I262="Lib","Liberica")</f>
        <v>Robusta</v>
      </c>
      <c r="O262" t="str" cm="1">
        <f t="array" ref="O262">_xlfn.IFS($J262="M","Medium",$J262="L","Light",$J262="D","Dark")</f>
        <v>Light</v>
      </c>
      <c r="P262" t="str">
        <f>_xlfn.XLOOKUP(Table1[[#This Row],[Customer ID]],customers!$A$1:$A$1001,customers!$I$1:$I$1001,0)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 MATCH(orders!I$1,products!$A$1:$G$1,0))</f>
        <v>Rob</v>
      </c>
      <c r="J263" t="str">
        <f>INDEX(products!$A$1:$G$49,MATCH(orders!$D263,products!$A$1:$A$49,0), MATCH(orders!J$1,products!$A$1:$G$1,0))</f>
        <v>L</v>
      </c>
      <c r="K263" s="4">
        <f>INDEX(products!$A$1:$G$49,MATCH(orders!$D263,products!$A$1:$A$49,0), MATCH(orders!K$1,products!$A$1:$G$1,0))</f>
        <v>1</v>
      </c>
      <c r="L263" s="5">
        <f>INDEX(products!$A$1:$G$49,MATCH(orders!$D263,products!$A$1:$A$49,0), MATCH(orders!L$1,products!$A$1:$G$1,0))</f>
        <v>11.95</v>
      </c>
      <c r="M263" s="5">
        <f t="shared" si="4"/>
        <v>59.75</v>
      </c>
      <c r="N263" t="str" cm="1">
        <f t="array" ref="N263">_xlfn.IFS($I263="Rob","Robusta",$I263="Exc","Excelsa",$I263="Ara","Arabica",$I263="Lib","Liberica")</f>
        <v>Robusta</v>
      </c>
      <c r="O263" t="str" cm="1">
        <f t="array" ref="O263">_xlfn.IFS($J263="M","Medium",$J263="L","Light",$J263="D","Dark")</f>
        <v>Light</v>
      </c>
      <c r="P263" t="str">
        <f>_xlfn.XLOOKUP(Table1[[#This Row],[Customer ID]],customers!$A$1:$A$1001,customers!$I$1:$I$1001,0)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 MATCH(orders!I$1,products!$A$1:$G$1,0))</f>
        <v>Exc</v>
      </c>
      <c r="J264" t="str">
        <f>INDEX(products!$A$1:$G$49,MATCH(orders!$D264,products!$A$1:$A$49,0), MATCH(orders!J$1,products!$A$1:$G$1,0))</f>
        <v>M</v>
      </c>
      <c r="K264" s="4">
        <f>INDEX(products!$A$1:$G$49,MATCH(orders!$D264,products!$A$1:$A$49,0), MATCH(orders!K$1,products!$A$1:$G$1,0))</f>
        <v>1</v>
      </c>
      <c r="L264" s="5">
        <f>INDEX(products!$A$1:$G$49,MATCH(orders!$D264,products!$A$1:$A$49,0), MATCH(orders!L$1,products!$A$1:$G$1,0))</f>
        <v>13.75</v>
      </c>
      <c r="M264" s="5">
        <f t="shared" si="4"/>
        <v>41.25</v>
      </c>
      <c r="N264" t="str" cm="1">
        <f t="array" ref="N264">_xlfn.IFS($I264="Rob","Robusta",$I264="Exc","Excelsa",$I264="Ara","Arabica",$I264="Lib","Liberica")</f>
        <v>Excelsa</v>
      </c>
      <c r="O264" t="str" cm="1">
        <f t="array" ref="O264">_xlfn.IFS($J264="M","Medium",$J264="L","Light",$J264="D","Dark")</f>
        <v>Medium</v>
      </c>
      <c r="P264" t="str">
        <f>_xlfn.XLOOKUP(Table1[[#This Row],[Customer ID]],customers!$A$1:$A$1001,customers!$I$1:$I$1001,0)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 MATCH(orders!I$1,products!$A$1:$G$1,0))</f>
        <v>Lib</v>
      </c>
      <c r="J265" t="str">
        <f>INDEX(products!$A$1:$G$49,MATCH(orders!$D265,products!$A$1:$A$49,0), MATCH(orders!J$1,products!$A$1:$G$1,0))</f>
        <v>M</v>
      </c>
      <c r="K265" s="4">
        <f>INDEX(products!$A$1:$G$49,MATCH(orders!$D265,products!$A$1:$A$49,0), MATCH(orders!K$1,products!$A$1:$G$1,0))</f>
        <v>2.5</v>
      </c>
      <c r="L265" s="5">
        <f>INDEX(products!$A$1:$G$49,MATCH(orders!$D265,products!$A$1:$A$49,0), MATCH(orders!L$1,products!$A$1:$G$1,0))</f>
        <v>33.464999999999996</v>
      </c>
      <c r="M265" s="5">
        <f t="shared" si="4"/>
        <v>133.85999999999999</v>
      </c>
      <c r="N265" t="str" cm="1">
        <f t="array" ref="N265">_xlfn.IFS($I265="Rob","Robusta",$I265="Exc","Excelsa",$I265="Ara","Arabica",$I265="Lib","Liberica")</f>
        <v>Liberica</v>
      </c>
      <c r="O265" t="str" cm="1">
        <f t="array" ref="O265">_xlfn.IFS($J265="M","Medium",$J265="L","Light",$J265="D","Dark")</f>
        <v>Medium</v>
      </c>
      <c r="P265" t="str">
        <f>_xlfn.XLOOKUP(Table1[[#This Row],[Customer ID]],customers!$A$1:$A$1001,customers!$I$1:$I$1001,0)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 MATCH(orders!I$1,products!$A$1:$G$1,0))</f>
        <v>Rob</v>
      </c>
      <c r="J266" t="str">
        <f>INDEX(products!$A$1:$G$49,MATCH(orders!$D266,products!$A$1:$A$49,0), MATCH(orders!J$1,products!$A$1:$G$1,0))</f>
        <v>L</v>
      </c>
      <c r="K266" s="4">
        <f>INDEX(products!$A$1:$G$49,MATCH(orders!$D266,products!$A$1:$A$49,0), MATCH(orders!K$1,products!$A$1:$G$1,0))</f>
        <v>1</v>
      </c>
      <c r="L266" s="5">
        <f>INDEX(products!$A$1:$G$49,MATCH(orders!$D266,products!$A$1:$A$49,0), MATCH(orders!L$1,products!$A$1:$G$1,0))</f>
        <v>11.95</v>
      </c>
      <c r="M266" s="5">
        <f t="shared" si="4"/>
        <v>59.75</v>
      </c>
      <c r="N266" t="str" cm="1">
        <f t="array" ref="N266">_xlfn.IFS($I266="Rob","Robusta",$I266="Exc","Excelsa",$I266="Ara","Arabica",$I266="Lib","Liberica")</f>
        <v>Robusta</v>
      </c>
      <c r="O266" t="str" cm="1">
        <f t="array" ref="O266">_xlfn.IFS($J266="M","Medium",$J266="L","Light",$J266="D","Dark")</f>
        <v>Light</v>
      </c>
      <c r="P266" t="str">
        <f>_xlfn.XLOOKUP(Table1[[#This Row],[Customer ID]],customers!$A$1:$A$1001,customers!$I$1:$I$1001,0)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 MATCH(orders!I$1,products!$A$1:$G$1,0))</f>
        <v>Ara</v>
      </c>
      <c r="J267" t="str">
        <f>INDEX(products!$A$1:$G$49,MATCH(orders!$D267,products!$A$1:$A$49,0), MATCH(orders!J$1,products!$A$1:$G$1,0))</f>
        <v>D</v>
      </c>
      <c r="K267" s="4">
        <f>INDEX(products!$A$1:$G$49,MATCH(orders!$D267,products!$A$1:$A$49,0), MATCH(orders!K$1,products!$A$1:$G$1,0))</f>
        <v>0.5</v>
      </c>
      <c r="L267" s="5">
        <f>INDEX(products!$A$1:$G$49,MATCH(orders!$D267,products!$A$1:$A$49,0), MATCH(orders!L$1,products!$A$1:$G$1,0))</f>
        <v>5.97</v>
      </c>
      <c r="M267" s="5">
        <f t="shared" si="4"/>
        <v>5.97</v>
      </c>
      <c r="N267" t="str" cm="1">
        <f t="array" ref="N267">_xlfn.IFS($I267="Rob","Robusta",$I267="Exc","Excelsa",$I267="Ara","Arabica",$I267="Lib","Liberica")</f>
        <v>Arabica</v>
      </c>
      <c r="O267" t="str" cm="1">
        <f t="array" ref="O267">_xlfn.IFS($J267="M","Medium",$J267="L","Light",$J267="D","Dark")</f>
        <v>Dark</v>
      </c>
      <c r="P267" t="str">
        <f>_xlfn.XLOOKUP(Table1[[#This Row],[Customer ID]],customers!$A$1:$A$1001,customers!$I$1:$I$1001,0)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 MATCH(orders!I$1,products!$A$1:$G$1,0))</f>
        <v>Exc</v>
      </c>
      <c r="J268" t="str">
        <f>INDEX(products!$A$1:$G$49,MATCH(orders!$D268,products!$A$1:$A$49,0), MATCH(orders!J$1,products!$A$1:$G$1,0))</f>
        <v>D</v>
      </c>
      <c r="K268" s="4">
        <f>INDEX(products!$A$1:$G$49,MATCH(orders!$D268,products!$A$1:$A$49,0), MATCH(orders!K$1,products!$A$1:$G$1,0))</f>
        <v>1</v>
      </c>
      <c r="L268" s="5">
        <f>INDEX(products!$A$1:$G$49,MATCH(orders!$D268,products!$A$1:$A$49,0), MATCH(orders!L$1,products!$A$1:$G$1,0))</f>
        <v>12.15</v>
      </c>
      <c r="M268" s="5">
        <f t="shared" si="4"/>
        <v>24.3</v>
      </c>
      <c r="N268" t="str" cm="1">
        <f t="array" ref="N268">_xlfn.IFS($I268="Rob","Robusta",$I268="Exc","Excelsa",$I268="Ara","Arabica",$I268="Lib","Liberica")</f>
        <v>Excelsa</v>
      </c>
      <c r="O268" t="str" cm="1">
        <f t="array" ref="O268">_xlfn.IFS($J268="M","Medium",$J268="L","Light",$J268="D","Dark")</f>
        <v>Dark</v>
      </c>
      <c r="P268" t="str">
        <f>_xlfn.XLOOKUP(Table1[[#This Row],[Customer ID]],customers!$A$1:$A$1001,customers!$I$1:$I$1001,0)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 MATCH(orders!I$1,products!$A$1:$G$1,0))</f>
        <v>Exc</v>
      </c>
      <c r="J269" t="str">
        <f>INDEX(products!$A$1:$G$49,MATCH(orders!$D269,products!$A$1:$A$49,0), MATCH(orders!J$1,products!$A$1:$G$1,0))</f>
        <v>D</v>
      </c>
      <c r="K269" s="4">
        <f>INDEX(products!$A$1:$G$49,MATCH(orders!$D269,products!$A$1:$A$49,0), MATCH(orders!K$1,products!$A$1:$G$1,0))</f>
        <v>0.2</v>
      </c>
      <c r="L269" s="5">
        <f>INDEX(products!$A$1:$G$49,MATCH(orders!$D269,products!$A$1:$A$49,0), MATCH(orders!L$1,products!$A$1:$G$1,0))</f>
        <v>3.645</v>
      </c>
      <c r="M269" s="5">
        <f t="shared" si="4"/>
        <v>21.87</v>
      </c>
      <c r="N269" t="str" cm="1">
        <f t="array" ref="N269">_xlfn.IFS($I269="Rob","Robusta",$I269="Exc","Excelsa",$I269="Ara","Arabica",$I269="Lib","Liberica")</f>
        <v>Excelsa</v>
      </c>
      <c r="O269" t="str" cm="1">
        <f t="array" ref="O269">_xlfn.IFS($J269="M","Medium",$J269="L","Light",$J269="D","Dark")</f>
        <v>Dark</v>
      </c>
      <c r="P269" t="str">
        <f>_xlfn.XLOOKUP(Table1[[#This Row],[Customer ID]],customers!$A$1:$A$1001,customers!$I$1:$I$1001,0)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 MATCH(orders!I$1,products!$A$1:$G$1,0))</f>
        <v>Ara</v>
      </c>
      <c r="J270" t="str">
        <f>INDEX(products!$A$1:$G$49,MATCH(orders!$D270,products!$A$1:$A$49,0), MATCH(orders!J$1,products!$A$1:$G$1,0))</f>
        <v>D</v>
      </c>
      <c r="K270" s="4">
        <f>INDEX(products!$A$1:$G$49,MATCH(orders!$D270,products!$A$1:$A$49,0), MATCH(orders!K$1,products!$A$1:$G$1,0))</f>
        <v>1</v>
      </c>
      <c r="L270" s="5">
        <f>INDEX(products!$A$1:$G$49,MATCH(orders!$D270,products!$A$1:$A$49,0), MATCH(orders!L$1,products!$A$1:$G$1,0))</f>
        <v>9.9499999999999993</v>
      </c>
      <c r="M270" s="5">
        <f t="shared" si="4"/>
        <v>19.899999999999999</v>
      </c>
      <c r="N270" t="str" cm="1">
        <f t="array" ref="N270">_xlfn.IFS($I270="Rob","Robusta",$I270="Exc","Excelsa",$I270="Ara","Arabica",$I270="Lib","Liberica")</f>
        <v>Arabica</v>
      </c>
      <c r="O270" t="str" cm="1">
        <f t="array" ref="O270">_xlfn.IFS($J270="M","Medium",$J270="L","Light",$J270="D","Dark")</f>
        <v>Dark</v>
      </c>
      <c r="P270" t="str">
        <f>_xlfn.XLOOKUP(Table1[[#This Row],[Customer ID]],customers!$A$1:$A$1001,customers!$I$1:$I$1001,0)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 MATCH(orders!I$1,products!$A$1:$G$1,0))</f>
        <v>Ara</v>
      </c>
      <c r="J271" t="str">
        <f>INDEX(products!$A$1:$G$49,MATCH(orders!$D271,products!$A$1:$A$49,0), MATCH(orders!J$1,products!$A$1:$G$1,0))</f>
        <v>D</v>
      </c>
      <c r="K271" s="4">
        <f>INDEX(products!$A$1:$G$49,MATCH(orders!$D271,products!$A$1:$A$49,0), MATCH(orders!K$1,products!$A$1:$G$1,0))</f>
        <v>0.2</v>
      </c>
      <c r="L271" s="5">
        <f>INDEX(products!$A$1:$G$49,MATCH(orders!$D271,products!$A$1:$A$49,0), MATCH(orders!L$1,products!$A$1:$G$1,0))</f>
        <v>2.9849999999999999</v>
      </c>
      <c r="M271" s="5">
        <f t="shared" si="4"/>
        <v>5.97</v>
      </c>
      <c r="N271" t="str" cm="1">
        <f t="array" ref="N271">_xlfn.IFS($I271="Rob","Robusta",$I271="Exc","Excelsa",$I271="Ara","Arabica",$I271="Lib","Liberica")</f>
        <v>Arabica</v>
      </c>
      <c r="O271" t="str" cm="1">
        <f t="array" ref="O271">_xlfn.IFS($J271="M","Medium",$J271="L","Light",$J271="D","Dark")</f>
        <v>Dark</v>
      </c>
      <c r="P271" t="str">
        <f>_xlfn.XLOOKUP(Table1[[#This Row],[Customer ID]],customers!$A$1:$A$1001,customers!$I$1:$I$1001,0)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 MATCH(orders!I$1,products!$A$1:$G$1,0))</f>
        <v>Exc</v>
      </c>
      <c r="J272" t="str">
        <f>INDEX(products!$A$1:$G$49,MATCH(orders!$D272,products!$A$1:$A$49,0), MATCH(orders!J$1,products!$A$1:$G$1,0))</f>
        <v>D</v>
      </c>
      <c r="K272" s="4">
        <f>INDEX(products!$A$1:$G$49,MATCH(orders!$D272,products!$A$1:$A$49,0), MATCH(orders!K$1,products!$A$1:$G$1,0))</f>
        <v>0.5</v>
      </c>
      <c r="L272" s="5">
        <f>INDEX(products!$A$1:$G$49,MATCH(orders!$D272,products!$A$1:$A$49,0), MATCH(orders!L$1,products!$A$1:$G$1,0))</f>
        <v>7.29</v>
      </c>
      <c r="M272" s="5">
        <f t="shared" si="4"/>
        <v>7.29</v>
      </c>
      <c r="N272" t="str" cm="1">
        <f t="array" ref="N272">_xlfn.IFS($I272="Rob","Robusta",$I272="Exc","Excelsa",$I272="Ara","Arabica",$I272="Lib","Liberica")</f>
        <v>Excelsa</v>
      </c>
      <c r="O272" t="str" cm="1">
        <f t="array" ref="O272">_xlfn.IFS($J272="M","Medium",$J272="L","Light",$J272="D","Dark")</f>
        <v>Dark</v>
      </c>
      <c r="P272" t="str">
        <f>_xlfn.XLOOKUP(Table1[[#This Row],[Customer ID]],customers!$A$1:$A$1001,customers!$I$1:$I$1001,0)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 MATCH(orders!I$1,products!$A$1:$G$1,0))</f>
        <v>Ara</v>
      </c>
      <c r="J273" t="str">
        <f>INDEX(products!$A$1:$G$49,MATCH(orders!$D273,products!$A$1:$A$49,0), MATCH(orders!J$1,products!$A$1:$G$1,0))</f>
        <v>D</v>
      </c>
      <c r="K273" s="4">
        <f>INDEX(products!$A$1:$G$49,MATCH(orders!$D273,products!$A$1:$A$49,0), MATCH(orders!K$1,products!$A$1:$G$1,0))</f>
        <v>0.2</v>
      </c>
      <c r="L273" s="5">
        <f>INDEX(products!$A$1:$G$49,MATCH(orders!$D273,products!$A$1:$A$49,0), MATCH(orders!L$1,products!$A$1:$G$1,0))</f>
        <v>2.9849999999999999</v>
      </c>
      <c r="M273" s="5">
        <f t="shared" si="4"/>
        <v>11.94</v>
      </c>
      <c r="N273" t="str" cm="1">
        <f t="array" ref="N273">_xlfn.IFS($I273="Rob","Robusta",$I273="Exc","Excelsa",$I273="Ara","Arabica",$I273="Lib","Liberica")</f>
        <v>Arabica</v>
      </c>
      <c r="O273" t="str" cm="1">
        <f t="array" ref="O273">_xlfn.IFS($J273="M","Medium",$J273="L","Light",$J273="D","Dark")</f>
        <v>Dark</v>
      </c>
      <c r="P273" t="str">
        <f>_xlfn.XLOOKUP(Table1[[#This Row],[Customer ID]],customers!$A$1:$A$1001,customers!$I$1:$I$1001,0)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 MATCH(orders!I$1,products!$A$1:$G$1,0))</f>
        <v>Rob</v>
      </c>
      <c r="J274" t="str">
        <f>INDEX(products!$A$1:$G$49,MATCH(orders!$D274,products!$A$1:$A$49,0), MATCH(orders!J$1,products!$A$1:$G$1,0))</f>
        <v>L</v>
      </c>
      <c r="K274" s="4">
        <f>INDEX(products!$A$1:$G$49,MATCH(orders!$D274,products!$A$1:$A$49,0), MATCH(orders!K$1,products!$A$1:$G$1,0))</f>
        <v>1</v>
      </c>
      <c r="L274" s="5">
        <f>INDEX(products!$A$1:$G$49,MATCH(orders!$D274,products!$A$1:$A$49,0), MATCH(orders!L$1,products!$A$1:$G$1,0))</f>
        <v>11.95</v>
      </c>
      <c r="M274" s="5">
        <f t="shared" si="4"/>
        <v>71.699999999999989</v>
      </c>
      <c r="N274" t="str" cm="1">
        <f t="array" ref="N274">_xlfn.IFS($I274="Rob","Robusta",$I274="Exc","Excelsa",$I274="Ara","Arabica",$I274="Lib","Liberica")</f>
        <v>Robusta</v>
      </c>
      <c r="O274" t="str" cm="1">
        <f t="array" ref="O274">_xlfn.IFS($J274="M","Medium",$J274="L","Light",$J274="D","Dark")</f>
        <v>Light</v>
      </c>
      <c r="P274" t="str">
        <f>_xlfn.XLOOKUP(Table1[[#This Row],[Customer ID]],customers!$A$1:$A$1001,customers!$I$1:$I$1001,0)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 MATCH(orders!I$1,products!$A$1:$G$1,0))</f>
        <v>Ara</v>
      </c>
      <c r="J275" t="str">
        <f>INDEX(products!$A$1:$G$49,MATCH(orders!$D275,products!$A$1:$A$49,0), MATCH(orders!J$1,products!$A$1:$G$1,0))</f>
        <v>L</v>
      </c>
      <c r="K275" s="4">
        <f>INDEX(products!$A$1:$G$49,MATCH(orders!$D275,products!$A$1:$A$49,0), MATCH(orders!K$1,products!$A$1:$G$1,0))</f>
        <v>0.2</v>
      </c>
      <c r="L275" s="5">
        <f>INDEX(products!$A$1:$G$49,MATCH(orders!$D275,products!$A$1:$A$49,0), MATCH(orders!L$1,products!$A$1:$G$1,0))</f>
        <v>3.8849999999999998</v>
      </c>
      <c r="M275" s="5">
        <f t="shared" si="4"/>
        <v>7.77</v>
      </c>
      <c r="N275" t="str" cm="1">
        <f t="array" ref="N275">_xlfn.IFS($I275="Rob","Robusta",$I275="Exc","Excelsa",$I275="Ara","Arabica",$I275="Lib","Liberica")</f>
        <v>Arabica</v>
      </c>
      <c r="O275" t="str" cm="1">
        <f t="array" ref="O275">_xlfn.IFS($J275="M","Medium",$J275="L","Light",$J275="D","Dark")</f>
        <v>Light</v>
      </c>
      <c r="P275" t="str">
        <f>_xlfn.XLOOKUP(Table1[[#This Row],[Customer ID]],customers!$A$1:$A$1001,customers!$I$1:$I$1001,0)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 MATCH(orders!I$1,products!$A$1:$G$1,0))</f>
        <v>Ara</v>
      </c>
      <c r="J276" t="str">
        <f>INDEX(products!$A$1:$G$49,MATCH(orders!$D276,products!$A$1:$A$49,0), MATCH(orders!J$1,products!$A$1:$G$1,0))</f>
        <v>M</v>
      </c>
      <c r="K276" s="4">
        <f>INDEX(products!$A$1:$G$49,MATCH(orders!$D276,products!$A$1:$A$49,0), MATCH(orders!K$1,products!$A$1:$G$1,0))</f>
        <v>2.5</v>
      </c>
      <c r="L276" s="5">
        <f>INDEX(products!$A$1:$G$49,MATCH(orders!$D276,products!$A$1:$A$49,0), MATCH(orders!L$1,products!$A$1:$G$1,0))</f>
        <v>25.874999999999996</v>
      </c>
      <c r="M276" s="5">
        <f t="shared" si="4"/>
        <v>25.874999999999996</v>
      </c>
      <c r="N276" t="str" cm="1">
        <f t="array" ref="N276">_xlfn.IFS($I276="Rob","Robusta",$I276="Exc","Excelsa",$I276="Ara","Arabica",$I276="Lib","Liberica")</f>
        <v>Arabica</v>
      </c>
      <c r="O276" t="str" cm="1">
        <f t="array" ref="O276">_xlfn.IFS($J276="M","Medium",$J276="L","Light",$J276="D","Dark")</f>
        <v>Medium</v>
      </c>
      <c r="P276" t="str">
        <f>_xlfn.XLOOKUP(Table1[[#This Row],[Customer ID]],customers!$A$1:$A$1001,customers!$I$1:$I$1001,0)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 MATCH(orders!I$1,products!$A$1:$G$1,0))</f>
        <v>Exc</v>
      </c>
      <c r="J277" t="str">
        <f>INDEX(products!$A$1:$G$49,MATCH(orders!$D277,products!$A$1:$A$49,0), MATCH(orders!J$1,products!$A$1:$G$1,0))</f>
        <v>L</v>
      </c>
      <c r="K277" s="4">
        <f>INDEX(products!$A$1:$G$49,MATCH(orders!$D277,products!$A$1:$A$49,0), MATCH(orders!K$1,products!$A$1:$G$1,0))</f>
        <v>2.5</v>
      </c>
      <c r="L277" s="5">
        <f>INDEX(products!$A$1:$G$49,MATCH(orders!$D277,products!$A$1:$A$49,0), MATCH(orders!L$1,products!$A$1:$G$1,0))</f>
        <v>34.154999999999994</v>
      </c>
      <c r="M277" s="5">
        <f t="shared" si="4"/>
        <v>204.92999999999995</v>
      </c>
      <c r="N277" t="str" cm="1">
        <f t="array" ref="N277">_xlfn.IFS($I277="Rob","Robusta",$I277="Exc","Excelsa",$I277="Ara","Arabica",$I277="Lib","Liberica")</f>
        <v>Excelsa</v>
      </c>
      <c r="O277" t="str" cm="1">
        <f t="array" ref="O277">_xlfn.IFS($J277="M","Medium",$J277="L","Light",$J277="D","Dark")</f>
        <v>Light</v>
      </c>
      <c r="P277" t="str">
        <f>_xlfn.XLOOKUP(Table1[[#This Row],[Customer ID]],customers!$A$1:$A$1001,customers!$I$1:$I$1001,0)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 MATCH(orders!I$1,products!$A$1:$G$1,0))</f>
        <v>Rob</v>
      </c>
      <c r="J278" t="str">
        <f>INDEX(products!$A$1:$G$49,MATCH(orders!$D278,products!$A$1:$A$49,0), MATCH(orders!J$1,products!$A$1:$G$1,0))</f>
        <v>L</v>
      </c>
      <c r="K278" s="4">
        <f>INDEX(products!$A$1:$G$49,MATCH(orders!$D278,products!$A$1:$A$49,0), MATCH(orders!K$1,products!$A$1:$G$1,0))</f>
        <v>2.5</v>
      </c>
      <c r="L278" s="5">
        <f>INDEX(products!$A$1:$G$49,MATCH(orders!$D278,products!$A$1:$A$49,0), MATCH(orders!L$1,products!$A$1:$G$1,0))</f>
        <v>27.484999999999996</v>
      </c>
      <c r="M278" s="5">
        <f t="shared" si="4"/>
        <v>109.93999999999998</v>
      </c>
      <c r="N278" t="str" cm="1">
        <f t="array" ref="N278">_xlfn.IFS($I278="Rob","Robusta",$I278="Exc","Excelsa",$I278="Ara","Arabica",$I278="Lib","Liberica")</f>
        <v>Robusta</v>
      </c>
      <c r="O278" t="str" cm="1">
        <f t="array" ref="O278">_xlfn.IFS($J278="M","Medium",$J278="L","Light",$J278="D","Dark")</f>
        <v>Light</v>
      </c>
      <c r="P278" t="str">
        <f>_xlfn.XLOOKUP(Table1[[#This Row],[Customer ID]],customers!$A$1:$A$1001,customers!$I$1:$I$1001,0)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 MATCH(orders!I$1,products!$A$1:$G$1,0))</f>
        <v>Exc</v>
      </c>
      <c r="J279" t="str">
        <f>INDEX(products!$A$1:$G$49,MATCH(orders!$D279,products!$A$1:$A$49,0), MATCH(orders!J$1,products!$A$1:$G$1,0))</f>
        <v>L</v>
      </c>
      <c r="K279" s="4">
        <f>INDEX(products!$A$1:$G$49,MATCH(orders!$D279,products!$A$1:$A$49,0), MATCH(orders!K$1,products!$A$1:$G$1,0))</f>
        <v>1</v>
      </c>
      <c r="L279" s="5">
        <f>INDEX(products!$A$1:$G$49,MATCH(orders!$D279,products!$A$1:$A$49,0), MATCH(orders!L$1,products!$A$1:$G$1,0))</f>
        <v>14.85</v>
      </c>
      <c r="M279" s="5">
        <f t="shared" si="4"/>
        <v>89.1</v>
      </c>
      <c r="N279" t="str" cm="1">
        <f t="array" ref="N279">_xlfn.IFS($I279="Rob","Robusta",$I279="Exc","Excelsa",$I279="Ara","Arabica",$I279="Lib","Liberica")</f>
        <v>Excelsa</v>
      </c>
      <c r="O279" t="str" cm="1">
        <f t="array" ref="O279">_xlfn.IFS($J279="M","Medium",$J279="L","Light",$J279="D","Dark")</f>
        <v>Light</v>
      </c>
      <c r="P279" t="str">
        <f>_xlfn.XLOOKUP(Table1[[#This Row],[Customer ID]],customers!$A$1:$A$1001,customers!$I$1:$I$1001,0)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 MATCH(orders!I$1,products!$A$1:$G$1,0))</f>
        <v>Ara</v>
      </c>
      <c r="J280" t="str">
        <f>INDEX(products!$A$1:$G$49,MATCH(orders!$D280,products!$A$1:$A$49,0), MATCH(orders!J$1,products!$A$1:$G$1,0))</f>
        <v>L</v>
      </c>
      <c r="K280" s="4">
        <f>INDEX(products!$A$1:$G$49,MATCH(orders!$D280,products!$A$1:$A$49,0), MATCH(orders!K$1,products!$A$1:$G$1,0))</f>
        <v>0.2</v>
      </c>
      <c r="L280" s="5">
        <f>INDEX(products!$A$1:$G$49,MATCH(orders!$D280,products!$A$1:$A$49,0), MATCH(orders!L$1,products!$A$1:$G$1,0))</f>
        <v>3.8849999999999998</v>
      </c>
      <c r="M280" s="5">
        <f t="shared" si="4"/>
        <v>7.77</v>
      </c>
      <c r="N280" t="str" cm="1">
        <f t="array" ref="N280">_xlfn.IFS($I280="Rob","Robusta",$I280="Exc","Excelsa",$I280="Ara","Arabica",$I280="Lib","Liberica")</f>
        <v>Arabica</v>
      </c>
      <c r="O280" t="str" cm="1">
        <f t="array" ref="O280">_xlfn.IFS($J280="M","Medium",$J280="L","Light",$J280="D","Dark")</f>
        <v>Light</v>
      </c>
      <c r="P280" t="str">
        <f>_xlfn.XLOOKUP(Table1[[#This Row],[Customer ID]],customers!$A$1:$A$1001,customers!$I$1:$I$1001,0)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 MATCH(orders!I$1,products!$A$1:$G$1,0))</f>
        <v>Lib</v>
      </c>
      <c r="J281" t="str">
        <f>INDEX(products!$A$1:$G$49,MATCH(orders!$D281,products!$A$1:$A$49,0), MATCH(orders!J$1,products!$A$1:$G$1,0))</f>
        <v>M</v>
      </c>
      <c r="K281" s="4">
        <f>INDEX(products!$A$1:$G$49,MATCH(orders!$D281,products!$A$1:$A$49,0), MATCH(orders!K$1,products!$A$1:$G$1,0))</f>
        <v>2.5</v>
      </c>
      <c r="L281" s="5">
        <f>INDEX(products!$A$1:$G$49,MATCH(orders!$D281,products!$A$1:$A$49,0), MATCH(orders!L$1,products!$A$1:$G$1,0))</f>
        <v>33.464999999999996</v>
      </c>
      <c r="M281" s="5">
        <f t="shared" si="4"/>
        <v>33.464999999999996</v>
      </c>
      <c r="N281" t="str" cm="1">
        <f t="array" ref="N281">_xlfn.IFS($I281="Rob","Robusta",$I281="Exc","Excelsa",$I281="Ara","Arabica",$I281="Lib","Liberica")</f>
        <v>Liberica</v>
      </c>
      <c r="O281" t="str" cm="1">
        <f t="array" ref="O281">_xlfn.IFS($J281="M","Medium",$J281="L","Light",$J281="D","Dark")</f>
        <v>Medium</v>
      </c>
      <c r="P281" t="str">
        <f>_xlfn.XLOOKUP(Table1[[#This Row],[Customer ID]],customers!$A$1:$A$1001,customers!$I$1:$I$1001,0)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 MATCH(orders!I$1,products!$A$1:$G$1,0))</f>
        <v>Exc</v>
      </c>
      <c r="J282" t="str">
        <f>INDEX(products!$A$1:$G$49,MATCH(orders!$D282,products!$A$1:$A$49,0), MATCH(orders!J$1,products!$A$1:$G$1,0))</f>
        <v>M</v>
      </c>
      <c r="K282" s="4">
        <f>INDEX(products!$A$1:$G$49,MATCH(orders!$D282,products!$A$1:$A$49,0), MATCH(orders!K$1,products!$A$1:$G$1,0))</f>
        <v>0.5</v>
      </c>
      <c r="L282" s="5">
        <f>INDEX(products!$A$1:$G$49,MATCH(orders!$D282,products!$A$1:$A$49,0), MATCH(orders!L$1,products!$A$1:$G$1,0))</f>
        <v>8.25</v>
      </c>
      <c r="M282" s="5">
        <f t="shared" si="4"/>
        <v>41.25</v>
      </c>
      <c r="N282" t="str" cm="1">
        <f t="array" ref="N282">_xlfn.IFS($I282="Rob","Robusta",$I282="Exc","Excelsa",$I282="Ara","Arabica",$I282="Lib","Liberica")</f>
        <v>Excelsa</v>
      </c>
      <c r="O282" t="str" cm="1">
        <f t="array" ref="O282">_xlfn.IFS($J282="M","Medium",$J282="L","Light",$J282="D","Dark")</f>
        <v>Medium</v>
      </c>
      <c r="P282" t="str">
        <f>_xlfn.XLOOKUP(Table1[[#This Row],[Customer ID]],customers!$A$1:$A$1001,customers!$I$1:$I$1001,0)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 MATCH(orders!I$1,products!$A$1:$G$1,0))</f>
        <v>Exc</v>
      </c>
      <c r="J283" t="str">
        <f>INDEX(products!$A$1:$G$49,MATCH(orders!$D283,products!$A$1:$A$49,0), MATCH(orders!J$1,products!$A$1:$G$1,0))</f>
        <v>L</v>
      </c>
      <c r="K283" s="4">
        <f>INDEX(products!$A$1:$G$49,MATCH(orders!$D283,products!$A$1:$A$49,0), MATCH(orders!K$1,products!$A$1:$G$1,0))</f>
        <v>1</v>
      </c>
      <c r="L283" s="5">
        <f>INDEX(products!$A$1:$G$49,MATCH(orders!$D283,products!$A$1:$A$49,0), MATCH(orders!L$1,products!$A$1:$G$1,0))</f>
        <v>14.85</v>
      </c>
      <c r="M283" s="5">
        <f t="shared" si="4"/>
        <v>59.4</v>
      </c>
      <c r="N283" t="str" cm="1">
        <f t="array" ref="N283">_xlfn.IFS($I283="Rob","Robusta",$I283="Exc","Excelsa",$I283="Ara","Arabica",$I283="Lib","Liberica")</f>
        <v>Excelsa</v>
      </c>
      <c r="O283" t="str" cm="1">
        <f t="array" ref="O283">_xlfn.IFS($J283="M","Medium",$J283="L","Light",$J283="D","Dark")</f>
        <v>Light</v>
      </c>
      <c r="P283" t="str">
        <f>_xlfn.XLOOKUP(Table1[[#This Row],[Customer ID]],customers!$A$1:$A$1001,customers!$I$1:$I$1001,0)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 MATCH(orders!I$1,products!$A$1:$G$1,0))</f>
        <v>Ara</v>
      </c>
      <c r="J284" t="str">
        <f>INDEX(products!$A$1:$G$49,MATCH(orders!$D284,products!$A$1:$A$49,0), MATCH(orders!J$1,products!$A$1:$G$1,0))</f>
        <v>L</v>
      </c>
      <c r="K284" s="4">
        <f>INDEX(products!$A$1:$G$49,MATCH(orders!$D284,products!$A$1:$A$49,0), MATCH(orders!K$1,products!$A$1:$G$1,0))</f>
        <v>0.5</v>
      </c>
      <c r="L284" s="5">
        <f>INDEX(products!$A$1:$G$49,MATCH(orders!$D284,products!$A$1:$A$49,0), MATCH(orders!L$1,products!$A$1:$G$1,0))</f>
        <v>7.77</v>
      </c>
      <c r="M284" s="5">
        <f t="shared" si="4"/>
        <v>7.77</v>
      </c>
      <c r="N284" t="str" cm="1">
        <f t="array" ref="N284">_xlfn.IFS($I284="Rob","Robusta",$I284="Exc","Excelsa",$I284="Ara","Arabica",$I284="Lib","Liberica")</f>
        <v>Arabica</v>
      </c>
      <c r="O284" t="str" cm="1">
        <f t="array" ref="O284">_xlfn.IFS($J284="M","Medium",$J284="L","Light",$J284="D","Dark")</f>
        <v>Light</v>
      </c>
      <c r="P284" t="str">
        <f>_xlfn.XLOOKUP(Table1[[#This Row],[Customer ID]],customers!$A$1:$A$1001,customers!$I$1:$I$1001,0)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 MATCH(orders!I$1,products!$A$1:$G$1,0))</f>
        <v>Rob</v>
      </c>
      <c r="J285" t="str">
        <f>INDEX(products!$A$1:$G$49,MATCH(orders!$D285,products!$A$1:$A$49,0), MATCH(orders!J$1,products!$A$1:$G$1,0))</f>
        <v>D</v>
      </c>
      <c r="K285" s="4">
        <f>INDEX(products!$A$1:$G$49,MATCH(orders!$D285,products!$A$1:$A$49,0), MATCH(orders!K$1,products!$A$1:$G$1,0))</f>
        <v>0.5</v>
      </c>
      <c r="L285" s="5">
        <f>INDEX(products!$A$1:$G$49,MATCH(orders!$D285,products!$A$1:$A$49,0), MATCH(orders!L$1,products!$A$1:$G$1,0))</f>
        <v>5.3699999999999992</v>
      </c>
      <c r="M285" s="5">
        <f t="shared" si="4"/>
        <v>5.3699999999999992</v>
      </c>
      <c r="N285" t="str" cm="1">
        <f t="array" ref="N285">_xlfn.IFS($I285="Rob","Robusta",$I285="Exc","Excelsa",$I285="Ara","Arabica",$I285="Lib","Liberica")</f>
        <v>Robusta</v>
      </c>
      <c r="O285" t="str" cm="1">
        <f t="array" ref="O285">_xlfn.IFS($J285="M","Medium",$J285="L","Light",$J285="D","Dark")</f>
        <v>Dark</v>
      </c>
      <c r="P285" t="str">
        <f>_xlfn.XLOOKUP(Table1[[#This Row],[Customer ID]],customers!$A$1:$A$1001,customers!$I$1:$I$1001,0)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 MATCH(orders!I$1,products!$A$1:$G$1,0))</f>
        <v>Exc</v>
      </c>
      <c r="J286" t="str">
        <f>INDEX(products!$A$1:$G$49,MATCH(orders!$D286,products!$A$1:$A$49,0), MATCH(orders!J$1,products!$A$1:$G$1,0))</f>
        <v>M</v>
      </c>
      <c r="K286" s="4">
        <f>INDEX(products!$A$1:$G$49,MATCH(orders!$D286,products!$A$1:$A$49,0), MATCH(orders!K$1,products!$A$1:$G$1,0))</f>
        <v>2.5</v>
      </c>
      <c r="L286" s="5">
        <f>INDEX(products!$A$1:$G$49,MATCH(orders!$D286,products!$A$1:$A$49,0), MATCH(orders!L$1,products!$A$1:$G$1,0))</f>
        <v>31.624999999999996</v>
      </c>
      <c r="M286" s="5">
        <f t="shared" si="4"/>
        <v>94.874999999999986</v>
      </c>
      <c r="N286" t="str" cm="1">
        <f t="array" ref="N286">_xlfn.IFS($I286="Rob","Robusta",$I286="Exc","Excelsa",$I286="Ara","Arabica",$I286="Lib","Liberica")</f>
        <v>Excelsa</v>
      </c>
      <c r="O286" t="str" cm="1">
        <f t="array" ref="O286">_xlfn.IFS($J286="M","Medium",$J286="L","Light",$J286="D","Dark")</f>
        <v>Medium</v>
      </c>
      <c r="P286" t="str">
        <f>_xlfn.XLOOKUP(Table1[[#This Row],[Customer ID]],customers!$A$1:$A$1001,customers!$I$1:$I$1001,0)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 MATCH(orders!I$1,products!$A$1:$G$1,0))</f>
        <v>Lib</v>
      </c>
      <c r="J287" t="str">
        <f>INDEX(products!$A$1:$G$49,MATCH(orders!$D287,products!$A$1:$A$49,0), MATCH(orders!J$1,products!$A$1:$G$1,0))</f>
        <v>L</v>
      </c>
      <c r="K287" s="4">
        <f>INDEX(products!$A$1:$G$49,MATCH(orders!$D287,products!$A$1:$A$49,0), MATCH(orders!K$1,products!$A$1:$G$1,0))</f>
        <v>2.5</v>
      </c>
      <c r="L287" s="5">
        <f>INDEX(products!$A$1:$G$49,MATCH(orders!$D287,products!$A$1:$A$49,0), MATCH(orders!L$1,products!$A$1:$G$1,0))</f>
        <v>36.454999999999998</v>
      </c>
      <c r="M287" s="5">
        <f t="shared" si="4"/>
        <v>36.454999999999998</v>
      </c>
      <c r="N287" t="str" cm="1">
        <f t="array" ref="N287">_xlfn.IFS($I287="Rob","Robusta",$I287="Exc","Excelsa",$I287="Ara","Arabica",$I287="Lib","Liberica")</f>
        <v>Liberica</v>
      </c>
      <c r="O287" t="str" cm="1">
        <f t="array" ref="O287">_xlfn.IFS($J287="M","Medium",$J287="L","Light",$J287="D","Dark")</f>
        <v>Light</v>
      </c>
      <c r="P287" t="str">
        <f>_xlfn.XLOOKUP(Table1[[#This Row],[Customer ID]],customers!$A$1:$A$1001,customers!$I$1:$I$1001,0)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 MATCH(orders!I$1,products!$A$1:$G$1,0))</f>
        <v>Ara</v>
      </c>
      <c r="J288" t="str">
        <f>INDEX(products!$A$1:$G$49,MATCH(orders!$D288,products!$A$1:$A$49,0), MATCH(orders!J$1,products!$A$1:$G$1,0))</f>
        <v>M</v>
      </c>
      <c r="K288" s="4">
        <f>INDEX(products!$A$1:$G$49,MATCH(orders!$D288,products!$A$1:$A$49,0), MATCH(orders!K$1,products!$A$1:$G$1,0))</f>
        <v>0.2</v>
      </c>
      <c r="L288" s="5">
        <f>INDEX(products!$A$1:$G$49,MATCH(orders!$D288,products!$A$1:$A$49,0), MATCH(orders!L$1,products!$A$1:$G$1,0))</f>
        <v>3.375</v>
      </c>
      <c r="M288" s="5">
        <f t="shared" si="4"/>
        <v>13.5</v>
      </c>
      <c r="N288" t="str" cm="1">
        <f t="array" ref="N288">_xlfn.IFS($I288="Rob","Robusta",$I288="Exc","Excelsa",$I288="Ara","Arabica",$I288="Lib","Liberica")</f>
        <v>Arabica</v>
      </c>
      <c r="O288" t="str" cm="1">
        <f t="array" ref="O288">_xlfn.IFS($J288="M","Medium",$J288="L","Light",$J288="D","Dark")</f>
        <v>Medium</v>
      </c>
      <c r="P288" t="str">
        <f>_xlfn.XLOOKUP(Table1[[#This Row],[Customer ID]],customers!$A$1:$A$1001,customers!$I$1:$I$1001,0)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 MATCH(orders!I$1,products!$A$1:$G$1,0))</f>
        <v>Rob</v>
      </c>
      <c r="J289" t="str">
        <f>INDEX(products!$A$1:$G$49,MATCH(orders!$D289,products!$A$1:$A$49,0), MATCH(orders!J$1,products!$A$1:$G$1,0))</f>
        <v>L</v>
      </c>
      <c r="K289" s="4">
        <f>INDEX(products!$A$1:$G$49,MATCH(orders!$D289,products!$A$1:$A$49,0), MATCH(orders!K$1,products!$A$1:$G$1,0))</f>
        <v>0.2</v>
      </c>
      <c r="L289" s="5">
        <f>INDEX(products!$A$1:$G$49,MATCH(orders!$D289,products!$A$1:$A$49,0), MATCH(orders!L$1,products!$A$1:$G$1,0))</f>
        <v>3.5849999999999995</v>
      </c>
      <c r="M289" s="5">
        <f t="shared" si="4"/>
        <v>14.339999999999998</v>
      </c>
      <c r="N289" t="str" cm="1">
        <f t="array" ref="N289">_xlfn.IFS($I289="Rob","Robusta",$I289="Exc","Excelsa",$I289="Ara","Arabica",$I289="Lib","Liberica")</f>
        <v>Robusta</v>
      </c>
      <c r="O289" t="str" cm="1">
        <f t="array" ref="O289">_xlfn.IFS($J289="M","Medium",$J289="L","Light",$J289="D","Dark")</f>
        <v>Light</v>
      </c>
      <c r="P289" t="str">
        <f>_xlfn.XLOOKUP(Table1[[#This Row],[Customer ID]],customers!$A$1:$A$1001,customers!$I$1:$I$1001,0)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 MATCH(orders!I$1,products!$A$1:$G$1,0))</f>
        <v>Exc</v>
      </c>
      <c r="J290" t="str">
        <f>INDEX(products!$A$1:$G$49,MATCH(orders!$D290,products!$A$1:$A$49,0), MATCH(orders!J$1,products!$A$1:$G$1,0))</f>
        <v>M</v>
      </c>
      <c r="K290" s="4">
        <f>INDEX(products!$A$1:$G$49,MATCH(orders!$D290,products!$A$1:$A$49,0), MATCH(orders!K$1,products!$A$1:$G$1,0))</f>
        <v>0.5</v>
      </c>
      <c r="L290" s="5">
        <f>INDEX(products!$A$1:$G$49,MATCH(orders!$D290,products!$A$1:$A$49,0), MATCH(orders!L$1,products!$A$1:$G$1,0))</f>
        <v>8.25</v>
      </c>
      <c r="M290" s="5">
        <f t="shared" si="4"/>
        <v>8.25</v>
      </c>
      <c r="N290" t="str" cm="1">
        <f t="array" ref="N290">_xlfn.IFS($I290="Rob","Robusta",$I290="Exc","Excelsa",$I290="Ara","Arabica",$I290="Lib","Liberica")</f>
        <v>Excelsa</v>
      </c>
      <c r="O290" t="str" cm="1">
        <f t="array" ref="O290">_xlfn.IFS($J290="M","Medium",$J290="L","Light",$J290="D","Dark")</f>
        <v>Medium</v>
      </c>
      <c r="P290" t="str">
        <f>_xlfn.XLOOKUP(Table1[[#This Row],[Customer ID]],customers!$A$1:$A$1001,customers!$I$1:$I$1001,0)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 MATCH(orders!I$1,products!$A$1:$G$1,0))</f>
        <v>Rob</v>
      </c>
      <c r="J291" t="str">
        <f>INDEX(products!$A$1:$G$49,MATCH(orders!$D291,products!$A$1:$A$49,0), MATCH(orders!J$1,products!$A$1:$G$1,0))</f>
        <v>D</v>
      </c>
      <c r="K291" s="4">
        <f>INDEX(products!$A$1:$G$49,MATCH(orders!$D291,products!$A$1:$A$49,0), MATCH(orders!K$1,products!$A$1:$G$1,0))</f>
        <v>0.2</v>
      </c>
      <c r="L291" s="5">
        <f>INDEX(products!$A$1:$G$49,MATCH(orders!$D291,products!$A$1:$A$49,0), MATCH(orders!L$1,products!$A$1:$G$1,0))</f>
        <v>2.6849999999999996</v>
      </c>
      <c r="M291" s="5">
        <f t="shared" si="4"/>
        <v>13.424999999999997</v>
      </c>
      <c r="N291" t="str" cm="1">
        <f t="array" ref="N291">_xlfn.IFS($I291="Rob","Robusta",$I291="Exc","Excelsa",$I291="Ara","Arabica",$I291="Lib","Liberica")</f>
        <v>Robusta</v>
      </c>
      <c r="O291" t="str" cm="1">
        <f t="array" ref="O291">_xlfn.IFS($J291="M","Medium",$J291="L","Light",$J291="D","Dark")</f>
        <v>Dark</v>
      </c>
      <c r="P291" t="str">
        <f>_xlfn.XLOOKUP(Table1[[#This Row],[Customer ID]],customers!$A$1:$A$1001,customers!$I$1:$I$1001,0)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 MATCH(orders!I$1,products!$A$1:$G$1,0))</f>
        <v>Ara</v>
      </c>
      <c r="J292" t="str">
        <f>INDEX(products!$A$1:$G$49,MATCH(orders!$D292,products!$A$1:$A$49,0), MATCH(orders!J$1,products!$A$1:$G$1,0))</f>
        <v>D</v>
      </c>
      <c r="K292" s="4">
        <f>INDEX(products!$A$1:$G$49,MATCH(orders!$D292,products!$A$1:$A$49,0), MATCH(orders!K$1,products!$A$1:$G$1,0))</f>
        <v>1</v>
      </c>
      <c r="L292" s="5">
        <f>INDEX(products!$A$1:$G$49,MATCH(orders!$D292,products!$A$1:$A$49,0), MATCH(orders!L$1,products!$A$1:$G$1,0))</f>
        <v>9.9499999999999993</v>
      </c>
      <c r="M292" s="5">
        <f t="shared" si="4"/>
        <v>49.75</v>
      </c>
      <c r="N292" t="str" cm="1">
        <f t="array" ref="N292">_xlfn.IFS($I292="Rob","Robusta",$I292="Exc","Excelsa",$I292="Ara","Arabica",$I292="Lib","Liberica")</f>
        <v>Arabica</v>
      </c>
      <c r="O292" t="str" cm="1">
        <f t="array" ref="O292">_xlfn.IFS($J292="M","Medium",$J292="L","Light",$J292="D","Dark")</f>
        <v>Dark</v>
      </c>
      <c r="P292" t="str">
        <f>_xlfn.XLOOKUP(Table1[[#This Row],[Customer ID]],customers!$A$1:$A$1001,customers!$I$1:$I$1001,0)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 MATCH(orders!I$1,products!$A$1:$G$1,0))</f>
        <v>Exc</v>
      </c>
      <c r="J293" t="str">
        <f>INDEX(products!$A$1:$G$49,MATCH(orders!$D293,products!$A$1:$A$49,0), MATCH(orders!J$1,products!$A$1:$G$1,0))</f>
        <v>M</v>
      </c>
      <c r="K293" s="4">
        <f>INDEX(products!$A$1:$G$49,MATCH(orders!$D293,products!$A$1:$A$49,0), MATCH(orders!K$1,products!$A$1:$G$1,0))</f>
        <v>0.5</v>
      </c>
      <c r="L293" s="5">
        <f>INDEX(products!$A$1:$G$49,MATCH(orders!$D293,products!$A$1:$A$49,0), MATCH(orders!L$1,products!$A$1:$G$1,0))</f>
        <v>8.25</v>
      </c>
      <c r="M293" s="5">
        <f t="shared" si="4"/>
        <v>16.5</v>
      </c>
      <c r="N293" t="str" cm="1">
        <f t="array" ref="N293">_xlfn.IFS($I293="Rob","Robusta",$I293="Exc","Excelsa",$I293="Ara","Arabica",$I293="Lib","Liberica")</f>
        <v>Excelsa</v>
      </c>
      <c r="O293" t="str" cm="1">
        <f t="array" ref="O293">_xlfn.IFS($J293="M","Medium",$J293="L","Light",$J293="D","Dark")</f>
        <v>Medium</v>
      </c>
      <c r="P293" t="str">
        <f>_xlfn.XLOOKUP(Table1[[#This Row],[Customer ID]],customers!$A$1:$A$1001,customers!$I$1:$I$1001,0)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 MATCH(orders!I$1,products!$A$1:$G$1,0))</f>
        <v>Ara</v>
      </c>
      <c r="J294" t="str">
        <f>INDEX(products!$A$1:$G$49,MATCH(orders!$D294,products!$A$1:$A$49,0), MATCH(orders!J$1,products!$A$1:$G$1,0))</f>
        <v>D</v>
      </c>
      <c r="K294" s="4">
        <f>INDEX(products!$A$1:$G$49,MATCH(orders!$D294,products!$A$1:$A$49,0), MATCH(orders!K$1,products!$A$1:$G$1,0))</f>
        <v>0.5</v>
      </c>
      <c r="L294" s="5">
        <f>INDEX(products!$A$1:$G$49,MATCH(orders!$D294,products!$A$1:$A$49,0), MATCH(orders!L$1,products!$A$1:$G$1,0))</f>
        <v>5.97</v>
      </c>
      <c r="M294" s="5">
        <f t="shared" si="4"/>
        <v>17.91</v>
      </c>
      <c r="N294" t="str" cm="1">
        <f t="array" ref="N294">_xlfn.IFS($I294="Rob","Robusta",$I294="Exc","Excelsa",$I294="Ara","Arabica",$I294="Lib","Liberica")</f>
        <v>Arabica</v>
      </c>
      <c r="O294" t="str" cm="1">
        <f t="array" ref="O294">_xlfn.IFS($J294="M","Medium",$J294="L","Light",$J294="D","Dark")</f>
        <v>Dark</v>
      </c>
      <c r="P294" t="str">
        <f>_xlfn.XLOOKUP(Table1[[#This Row],[Customer ID]],customers!$A$1:$A$1001,customers!$I$1:$I$1001,0)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 MATCH(orders!I$1,products!$A$1:$G$1,0))</f>
        <v>Ara</v>
      </c>
      <c r="J295" t="str">
        <f>INDEX(products!$A$1:$G$49,MATCH(orders!$D295,products!$A$1:$A$49,0), MATCH(orders!J$1,products!$A$1:$G$1,0))</f>
        <v>D</v>
      </c>
      <c r="K295" s="4">
        <f>INDEX(products!$A$1:$G$49,MATCH(orders!$D295,products!$A$1:$A$49,0), MATCH(orders!K$1,products!$A$1:$G$1,0))</f>
        <v>0.5</v>
      </c>
      <c r="L295" s="5">
        <f>INDEX(products!$A$1:$G$49,MATCH(orders!$D295,products!$A$1:$A$49,0), MATCH(orders!L$1,products!$A$1:$G$1,0))</f>
        <v>5.97</v>
      </c>
      <c r="M295" s="5">
        <f t="shared" si="4"/>
        <v>29.849999999999998</v>
      </c>
      <c r="N295" t="str" cm="1">
        <f t="array" ref="N295">_xlfn.IFS($I295="Rob","Robusta",$I295="Exc","Excelsa",$I295="Ara","Arabica",$I295="Lib","Liberica")</f>
        <v>Arabica</v>
      </c>
      <c r="O295" t="str" cm="1">
        <f t="array" ref="O295">_xlfn.IFS($J295="M","Medium",$J295="L","Light",$J295="D","Dark")</f>
        <v>Dark</v>
      </c>
      <c r="P295" t="str">
        <f>_xlfn.XLOOKUP(Table1[[#This Row],[Customer ID]],customers!$A$1:$A$1001,customers!$I$1:$I$1001,0)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 MATCH(orders!I$1,products!$A$1:$G$1,0))</f>
        <v>Exc</v>
      </c>
      <c r="J296" t="str">
        <f>INDEX(products!$A$1:$G$49,MATCH(orders!$D296,products!$A$1:$A$49,0), MATCH(orders!J$1,products!$A$1:$G$1,0))</f>
        <v>L</v>
      </c>
      <c r="K296" s="4">
        <f>INDEX(products!$A$1:$G$49,MATCH(orders!$D296,products!$A$1:$A$49,0), MATCH(orders!K$1,products!$A$1:$G$1,0))</f>
        <v>1</v>
      </c>
      <c r="L296" s="5">
        <f>INDEX(products!$A$1:$G$49,MATCH(orders!$D296,products!$A$1:$A$49,0), MATCH(orders!L$1,products!$A$1:$G$1,0))</f>
        <v>14.85</v>
      </c>
      <c r="M296" s="5">
        <f t="shared" si="4"/>
        <v>44.55</v>
      </c>
      <c r="N296" t="str" cm="1">
        <f t="array" ref="N296">_xlfn.IFS($I296="Rob","Robusta",$I296="Exc","Excelsa",$I296="Ara","Arabica",$I296="Lib","Liberica")</f>
        <v>Excelsa</v>
      </c>
      <c r="O296" t="str" cm="1">
        <f t="array" ref="O296">_xlfn.IFS($J296="M","Medium",$J296="L","Light",$J296="D","Dark")</f>
        <v>Light</v>
      </c>
      <c r="P296" t="str">
        <f>_xlfn.XLOOKUP(Table1[[#This Row],[Customer ID]],customers!$A$1:$A$1001,customers!$I$1:$I$1001,0)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 MATCH(orders!I$1,products!$A$1:$G$1,0))</f>
        <v>Exc</v>
      </c>
      <c r="J297" t="str">
        <f>INDEX(products!$A$1:$G$49,MATCH(orders!$D297,products!$A$1:$A$49,0), MATCH(orders!J$1,products!$A$1:$G$1,0))</f>
        <v>M</v>
      </c>
      <c r="K297" s="4">
        <f>INDEX(products!$A$1:$G$49,MATCH(orders!$D297,products!$A$1:$A$49,0), MATCH(orders!K$1,products!$A$1:$G$1,0))</f>
        <v>1</v>
      </c>
      <c r="L297" s="5">
        <f>INDEX(products!$A$1:$G$49,MATCH(orders!$D297,products!$A$1:$A$49,0), MATCH(orders!L$1,products!$A$1:$G$1,0))</f>
        <v>13.75</v>
      </c>
      <c r="M297" s="5">
        <f t="shared" si="4"/>
        <v>27.5</v>
      </c>
      <c r="N297" t="str" cm="1">
        <f t="array" ref="N297">_xlfn.IFS($I297="Rob","Robusta",$I297="Exc","Excelsa",$I297="Ara","Arabica",$I297="Lib","Liberica")</f>
        <v>Excelsa</v>
      </c>
      <c r="O297" t="str" cm="1">
        <f t="array" ref="O297">_xlfn.IFS($J297="M","Medium",$J297="L","Light",$J297="D","Dark")</f>
        <v>Medium</v>
      </c>
      <c r="P297" t="str">
        <f>_xlfn.XLOOKUP(Table1[[#This Row],[Customer ID]],customers!$A$1:$A$1001,customers!$I$1:$I$1001,0)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 MATCH(orders!I$1,products!$A$1:$G$1,0))</f>
        <v>Rob</v>
      </c>
      <c r="J298" t="str">
        <f>INDEX(products!$A$1:$G$49,MATCH(orders!$D298,products!$A$1:$A$49,0), MATCH(orders!J$1,products!$A$1:$G$1,0))</f>
        <v>M</v>
      </c>
      <c r="K298" s="4">
        <f>INDEX(products!$A$1:$G$49,MATCH(orders!$D298,products!$A$1:$A$49,0), MATCH(orders!K$1,products!$A$1:$G$1,0))</f>
        <v>0.5</v>
      </c>
      <c r="L298" s="5">
        <f>INDEX(products!$A$1:$G$49,MATCH(orders!$D298,products!$A$1:$A$49,0), MATCH(orders!L$1,products!$A$1:$G$1,0))</f>
        <v>5.97</v>
      </c>
      <c r="M298" s="5">
        <f t="shared" si="4"/>
        <v>35.82</v>
      </c>
      <c r="N298" t="str" cm="1">
        <f t="array" ref="N298">_xlfn.IFS($I298="Rob","Robusta",$I298="Exc","Excelsa",$I298="Ara","Arabica",$I298="Lib","Liberica")</f>
        <v>Robusta</v>
      </c>
      <c r="O298" t="str" cm="1">
        <f t="array" ref="O298">_xlfn.IFS($J298="M","Medium",$J298="L","Light",$J298="D","Dark")</f>
        <v>Medium</v>
      </c>
      <c r="P298" t="str">
        <f>_xlfn.XLOOKUP(Table1[[#This Row],[Customer ID]],customers!$A$1:$A$1001,customers!$I$1:$I$1001,0)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 MATCH(orders!I$1,products!$A$1:$G$1,0))</f>
        <v>Rob</v>
      </c>
      <c r="J299" t="str">
        <f>INDEX(products!$A$1:$G$49,MATCH(orders!$D299,products!$A$1:$A$49,0), MATCH(orders!J$1,products!$A$1:$G$1,0))</f>
        <v>D</v>
      </c>
      <c r="K299" s="4">
        <f>INDEX(products!$A$1:$G$49,MATCH(orders!$D299,products!$A$1:$A$49,0), MATCH(orders!K$1,products!$A$1:$G$1,0))</f>
        <v>0.5</v>
      </c>
      <c r="L299" s="5">
        <f>INDEX(products!$A$1:$G$49,MATCH(orders!$D299,products!$A$1:$A$49,0), MATCH(orders!L$1,products!$A$1:$G$1,0))</f>
        <v>5.3699999999999992</v>
      </c>
      <c r="M299" s="5">
        <f t="shared" si="4"/>
        <v>16.11</v>
      </c>
      <c r="N299" t="str" cm="1">
        <f t="array" ref="N299">_xlfn.IFS($I299="Rob","Robusta",$I299="Exc","Excelsa",$I299="Ara","Arabica",$I299="Lib","Liberica")</f>
        <v>Robusta</v>
      </c>
      <c r="O299" t="str" cm="1">
        <f t="array" ref="O299">_xlfn.IFS($J299="M","Medium",$J299="L","Light",$J299="D","Dark")</f>
        <v>Dark</v>
      </c>
      <c r="P299" t="str">
        <f>_xlfn.XLOOKUP(Table1[[#This Row],[Customer ID]],customers!$A$1:$A$1001,customers!$I$1:$I$1001,0)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 MATCH(orders!I$1,products!$A$1:$G$1,0))</f>
        <v>Exc</v>
      </c>
      <c r="J300" t="str">
        <f>INDEX(products!$A$1:$G$49,MATCH(orders!$D300,products!$A$1:$A$49,0), MATCH(orders!J$1,products!$A$1:$G$1,0))</f>
        <v>L</v>
      </c>
      <c r="K300" s="4">
        <f>INDEX(products!$A$1:$G$49,MATCH(orders!$D300,products!$A$1:$A$49,0), MATCH(orders!K$1,products!$A$1:$G$1,0))</f>
        <v>0.2</v>
      </c>
      <c r="L300" s="5">
        <f>INDEX(products!$A$1:$G$49,MATCH(orders!$D300,products!$A$1:$A$49,0), MATCH(orders!L$1,products!$A$1:$G$1,0))</f>
        <v>4.4550000000000001</v>
      </c>
      <c r="M300" s="5">
        <f t="shared" si="4"/>
        <v>26.73</v>
      </c>
      <c r="N300" t="str" cm="1">
        <f t="array" ref="N300">_xlfn.IFS($I300="Rob","Robusta",$I300="Exc","Excelsa",$I300="Ara","Arabica",$I300="Lib","Liberica")</f>
        <v>Excelsa</v>
      </c>
      <c r="O300" t="str" cm="1">
        <f t="array" ref="O300">_xlfn.IFS($J300="M","Medium",$J300="L","Light",$J300="D","Dark")</f>
        <v>Light</v>
      </c>
      <c r="P300" t="str">
        <f>_xlfn.XLOOKUP(Table1[[#This Row],[Customer ID]],customers!$A$1:$A$1001,customers!$I$1:$I$1001,0)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 MATCH(orders!I$1,products!$A$1:$G$1,0))</f>
        <v>Exc</v>
      </c>
      <c r="J301" t="str">
        <f>INDEX(products!$A$1:$G$49,MATCH(orders!$D301,products!$A$1:$A$49,0), MATCH(orders!J$1,products!$A$1:$G$1,0))</f>
        <v>L</v>
      </c>
      <c r="K301" s="4">
        <f>INDEX(products!$A$1:$G$49,MATCH(orders!$D301,products!$A$1:$A$49,0), MATCH(orders!K$1,products!$A$1:$G$1,0))</f>
        <v>2.5</v>
      </c>
      <c r="L301" s="5">
        <f>INDEX(products!$A$1:$G$49,MATCH(orders!$D301,products!$A$1:$A$49,0), MATCH(orders!L$1,products!$A$1:$G$1,0))</f>
        <v>34.154999999999994</v>
      </c>
      <c r="M301" s="5">
        <f t="shared" si="4"/>
        <v>204.92999999999995</v>
      </c>
      <c r="N301" t="str" cm="1">
        <f t="array" ref="N301">_xlfn.IFS($I301="Rob","Robusta",$I301="Exc","Excelsa",$I301="Ara","Arabica",$I301="Lib","Liberica")</f>
        <v>Excelsa</v>
      </c>
      <c r="O301" t="str" cm="1">
        <f t="array" ref="O301">_xlfn.IFS($J301="M","Medium",$J301="L","Light",$J301="D","Dark")</f>
        <v>Light</v>
      </c>
      <c r="P301" t="str">
        <f>_xlfn.XLOOKUP(Table1[[#This Row],[Customer ID]],customers!$A$1:$A$1001,customers!$I$1:$I$1001,0)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 MATCH(orders!I$1,products!$A$1:$G$1,0))</f>
        <v>Ara</v>
      </c>
      <c r="J302" t="str">
        <f>INDEX(products!$A$1:$G$49,MATCH(orders!$D302,products!$A$1:$A$49,0), MATCH(orders!J$1,products!$A$1:$G$1,0))</f>
        <v>L</v>
      </c>
      <c r="K302" s="4">
        <f>INDEX(products!$A$1:$G$49,MATCH(orders!$D302,products!$A$1:$A$49,0), MATCH(orders!K$1,products!$A$1:$G$1,0))</f>
        <v>1</v>
      </c>
      <c r="L302" s="5">
        <f>INDEX(products!$A$1:$G$49,MATCH(orders!$D302,products!$A$1:$A$49,0), MATCH(orders!L$1,products!$A$1:$G$1,0))</f>
        <v>12.95</v>
      </c>
      <c r="M302" s="5">
        <f t="shared" si="4"/>
        <v>38.849999999999994</v>
      </c>
      <c r="N302" t="str" cm="1">
        <f t="array" ref="N302">_xlfn.IFS($I302="Rob","Robusta",$I302="Exc","Excelsa",$I302="Ara","Arabica",$I302="Lib","Liberica")</f>
        <v>Arabica</v>
      </c>
      <c r="O302" t="str" cm="1">
        <f t="array" ref="O302">_xlfn.IFS($J302="M","Medium",$J302="L","Light",$J302="D","Dark")</f>
        <v>Light</v>
      </c>
      <c r="P302" t="str">
        <f>_xlfn.XLOOKUP(Table1[[#This Row],[Customer ID]],customers!$A$1:$A$1001,customers!$I$1:$I$1001,0)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 MATCH(orders!I$1,products!$A$1:$G$1,0))</f>
        <v>Lib</v>
      </c>
      <c r="J303" t="str">
        <f>INDEX(products!$A$1:$G$49,MATCH(orders!$D303,products!$A$1:$A$49,0), MATCH(orders!J$1,products!$A$1:$G$1,0))</f>
        <v>D</v>
      </c>
      <c r="K303" s="4">
        <f>INDEX(products!$A$1:$G$49,MATCH(orders!$D303,products!$A$1:$A$49,0), MATCH(orders!K$1,products!$A$1:$G$1,0))</f>
        <v>0.2</v>
      </c>
      <c r="L303" s="5">
        <f>INDEX(products!$A$1:$G$49,MATCH(orders!$D303,products!$A$1:$A$49,0), MATCH(orders!L$1,products!$A$1:$G$1,0))</f>
        <v>3.8849999999999998</v>
      </c>
      <c r="M303" s="5">
        <f t="shared" si="4"/>
        <v>15.54</v>
      </c>
      <c r="N303" t="str" cm="1">
        <f t="array" ref="N303">_xlfn.IFS($I303="Rob","Robusta",$I303="Exc","Excelsa",$I303="Ara","Arabica",$I303="Lib","Liberica")</f>
        <v>Liberica</v>
      </c>
      <c r="O303" t="str" cm="1">
        <f t="array" ref="O303">_xlfn.IFS($J303="M","Medium",$J303="L","Light",$J303="D","Dark")</f>
        <v>Dark</v>
      </c>
      <c r="P303" t="str">
        <f>_xlfn.XLOOKUP(Table1[[#This Row],[Customer ID]],customers!$A$1:$A$1001,customers!$I$1:$I$1001,0)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 MATCH(orders!I$1,products!$A$1:$G$1,0))</f>
        <v>Ara</v>
      </c>
      <c r="J304" t="str">
        <f>INDEX(products!$A$1:$G$49,MATCH(orders!$D304,products!$A$1:$A$49,0), MATCH(orders!J$1,products!$A$1:$G$1,0))</f>
        <v>M</v>
      </c>
      <c r="K304" s="4">
        <f>INDEX(products!$A$1:$G$49,MATCH(orders!$D304,products!$A$1:$A$49,0), MATCH(orders!K$1,products!$A$1:$G$1,0))</f>
        <v>0.5</v>
      </c>
      <c r="L304" s="5">
        <f>INDEX(products!$A$1:$G$49,MATCH(orders!$D304,products!$A$1:$A$49,0), MATCH(orders!L$1,products!$A$1:$G$1,0))</f>
        <v>6.75</v>
      </c>
      <c r="M304" s="5">
        <f t="shared" si="4"/>
        <v>6.75</v>
      </c>
      <c r="N304" t="str" cm="1">
        <f t="array" ref="N304">_xlfn.IFS($I304="Rob","Robusta",$I304="Exc","Excelsa",$I304="Ara","Arabica",$I304="Lib","Liberica")</f>
        <v>Arabica</v>
      </c>
      <c r="O304" t="str" cm="1">
        <f t="array" ref="O304">_xlfn.IFS($J304="M","Medium",$J304="L","Light",$J304="D","Dark")</f>
        <v>Medium</v>
      </c>
      <c r="P304" t="str">
        <f>_xlfn.XLOOKUP(Table1[[#This Row],[Customer ID]],customers!$A$1:$A$1001,customers!$I$1:$I$1001,0)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 MATCH(orders!I$1,products!$A$1:$G$1,0))</f>
        <v>Exc</v>
      </c>
      <c r="J305" t="str">
        <f>INDEX(products!$A$1:$G$49,MATCH(orders!$D305,products!$A$1:$A$49,0), MATCH(orders!J$1,products!$A$1:$G$1,0))</f>
        <v>D</v>
      </c>
      <c r="K305" s="4">
        <f>INDEX(products!$A$1:$G$49,MATCH(orders!$D305,products!$A$1:$A$49,0), MATCH(orders!K$1,products!$A$1:$G$1,0))</f>
        <v>2.5</v>
      </c>
      <c r="L305" s="5">
        <f>INDEX(products!$A$1:$G$49,MATCH(orders!$D305,products!$A$1:$A$49,0), MATCH(orders!L$1,products!$A$1:$G$1,0))</f>
        <v>27.945</v>
      </c>
      <c r="M305" s="5">
        <f t="shared" si="4"/>
        <v>111.78</v>
      </c>
      <c r="N305" t="str" cm="1">
        <f t="array" ref="N305">_xlfn.IFS($I305="Rob","Robusta",$I305="Exc","Excelsa",$I305="Ara","Arabica",$I305="Lib","Liberica")</f>
        <v>Excelsa</v>
      </c>
      <c r="O305" t="str" cm="1">
        <f t="array" ref="O305">_xlfn.IFS($J305="M","Medium",$J305="L","Light",$J305="D","Dark")</f>
        <v>Dark</v>
      </c>
      <c r="P305" t="str">
        <f>_xlfn.XLOOKUP(Table1[[#This Row],[Customer ID]],customers!$A$1:$A$1001,customers!$I$1:$I$1001,0)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 MATCH(orders!I$1,products!$A$1:$G$1,0))</f>
        <v>Ara</v>
      </c>
      <c r="J306" t="str">
        <f>INDEX(products!$A$1:$G$49,MATCH(orders!$D306,products!$A$1:$A$49,0), MATCH(orders!J$1,products!$A$1:$G$1,0))</f>
        <v>L</v>
      </c>
      <c r="K306" s="4">
        <f>INDEX(products!$A$1:$G$49,MATCH(orders!$D306,products!$A$1:$A$49,0), MATCH(orders!K$1,products!$A$1:$G$1,0))</f>
        <v>0.2</v>
      </c>
      <c r="L306" s="5">
        <f>INDEX(products!$A$1:$G$49,MATCH(orders!$D306,products!$A$1:$A$49,0), MATCH(orders!L$1,products!$A$1:$G$1,0))</f>
        <v>3.8849999999999998</v>
      </c>
      <c r="M306" s="5">
        <f t="shared" si="4"/>
        <v>3.8849999999999998</v>
      </c>
      <c r="N306" t="str" cm="1">
        <f t="array" ref="N306">_xlfn.IFS($I306="Rob","Robusta",$I306="Exc","Excelsa",$I306="Ara","Arabica",$I306="Lib","Liberica")</f>
        <v>Arabica</v>
      </c>
      <c r="O306" t="str" cm="1">
        <f t="array" ref="O306">_xlfn.IFS($J306="M","Medium",$J306="L","Light",$J306="D","Dark")</f>
        <v>Light</v>
      </c>
      <c r="P306" t="str">
        <f>_xlfn.XLOOKUP(Table1[[#This Row],[Customer ID]],customers!$A$1:$A$1001,customers!$I$1:$I$1001,0)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 MATCH(orders!I$1,products!$A$1:$G$1,0))</f>
        <v>Lib</v>
      </c>
      <c r="J307" t="str">
        <f>INDEX(products!$A$1:$G$49,MATCH(orders!$D307,products!$A$1:$A$49,0), MATCH(orders!J$1,products!$A$1:$G$1,0))</f>
        <v>M</v>
      </c>
      <c r="K307" s="4">
        <f>INDEX(products!$A$1:$G$49,MATCH(orders!$D307,products!$A$1:$A$49,0), MATCH(orders!K$1,products!$A$1:$G$1,0))</f>
        <v>0.2</v>
      </c>
      <c r="L307" s="5">
        <f>INDEX(products!$A$1:$G$49,MATCH(orders!$D307,products!$A$1:$A$49,0), MATCH(orders!L$1,products!$A$1:$G$1,0))</f>
        <v>4.3650000000000002</v>
      </c>
      <c r="M307" s="5">
        <f t="shared" si="4"/>
        <v>21.825000000000003</v>
      </c>
      <c r="N307" t="str" cm="1">
        <f t="array" ref="N307">_xlfn.IFS($I307="Rob","Robusta",$I307="Exc","Excelsa",$I307="Ara","Arabica",$I307="Lib","Liberica")</f>
        <v>Liberica</v>
      </c>
      <c r="O307" t="str" cm="1">
        <f t="array" ref="O307">_xlfn.IFS($J307="M","Medium",$J307="L","Light",$J307="D","Dark")</f>
        <v>Medium</v>
      </c>
      <c r="P307" t="str">
        <f>_xlfn.XLOOKUP(Table1[[#This Row],[Customer ID]],customers!$A$1:$A$1001,customers!$I$1:$I$1001,0)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 MATCH(orders!I$1,products!$A$1:$G$1,0))</f>
        <v>Rob</v>
      </c>
      <c r="J308" t="str">
        <f>INDEX(products!$A$1:$G$49,MATCH(orders!$D308,products!$A$1:$A$49,0), MATCH(orders!J$1,products!$A$1:$G$1,0))</f>
        <v>M</v>
      </c>
      <c r="K308" s="4">
        <f>INDEX(products!$A$1:$G$49,MATCH(orders!$D308,products!$A$1:$A$49,0), MATCH(orders!K$1,products!$A$1:$G$1,0))</f>
        <v>0.2</v>
      </c>
      <c r="L308" s="5">
        <f>INDEX(products!$A$1:$G$49,MATCH(orders!$D308,products!$A$1:$A$49,0), MATCH(orders!L$1,products!$A$1:$G$1,0))</f>
        <v>2.9849999999999999</v>
      </c>
      <c r="M308" s="5">
        <f t="shared" si="4"/>
        <v>14.924999999999999</v>
      </c>
      <c r="N308" t="str" cm="1">
        <f t="array" ref="N308">_xlfn.IFS($I308="Rob","Robusta",$I308="Exc","Excelsa",$I308="Ara","Arabica",$I308="Lib","Liberica")</f>
        <v>Robusta</v>
      </c>
      <c r="O308" t="str" cm="1">
        <f t="array" ref="O308">_xlfn.IFS($J308="M","Medium",$J308="L","Light",$J308="D","Dark")</f>
        <v>Medium</v>
      </c>
      <c r="P308" t="str">
        <f>_xlfn.XLOOKUP(Table1[[#This Row],[Customer ID]],customers!$A$1:$A$1001,customers!$I$1:$I$1001,0)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 MATCH(orders!I$1,products!$A$1:$G$1,0))</f>
        <v>Ara</v>
      </c>
      <c r="J309" t="str">
        <f>INDEX(products!$A$1:$G$49,MATCH(orders!$D309,products!$A$1:$A$49,0), MATCH(orders!J$1,products!$A$1:$G$1,0))</f>
        <v>M</v>
      </c>
      <c r="K309" s="4">
        <f>INDEX(products!$A$1:$G$49,MATCH(orders!$D309,products!$A$1:$A$49,0), MATCH(orders!K$1,products!$A$1:$G$1,0))</f>
        <v>1</v>
      </c>
      <c r="L309" s="5">
        <f>INDEX(products!$A$1:$G$49,MATCH(orders!$D309,products!$A$1:$A$49,0), MATCH(orders!L$1,products!$A$1:$G$1,0))</f>
        <v>11.25</v>
      </c>
      <c r="M309" s="5">
        <f t="shared" si="4"/>
        <v>33.75</v>
      </c>
      <c r="N309" t="str" cm="1">
        <f t="array" ref="N309">_xlfn.IFS($I309="Rob","Robusta",$I309="Exc","Excelsa",$I309="Ara","Arabica",$I309="Lib","Liberica")</f>
        <v>Arabica</v>
      </c>
      <c r="O309" t="str" cm="1">
        <f t="array" ref="O309">_xlfn.IFS($J309="M","Medium",$J309="L","Light",$J309="D","Dark")</f>
        <v>Medium</v>
      </c>
      <c r="P309" t="str">
        <f>_xlfn.XLOOKUP(Table1[[#This Row],[Customer ID]],customers!$A$1:$A$1001,customers!$I$1:$I$1001,0)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 MATCH(orders!I$1,products!$A$1:$G$1,0))</f>
        <v>Ara</v>
      </c>
      <c r="J310" t="str">
        <f>INDEX(products!$A$1:$G$49,MATCH(orders!$D310,products!$A$1:$A$49,0), MATCH(orders!J$1,products!$A$1:$G$1,0))</f>
        <v>M</v>
      </c>
      <c r="K310" s="4">
        <f>INDEX(products!$A$1:$G$49,MATCH(orders!$D310,products!$A$1:$A$49,0), MATCH(orders!K$1,products!$A$1:$G$1,0))</f>
        <v>1</v>
      </c>
      <c r="L310" s="5">
        <f>INDEX(products!$A$1:$G$49,MATCH(orders!$D310,products!$A$1:$A$49,0), MATCH(orders!L$1,products!$A$1:$G$1,0))</f>
        <v>11.25</v>
      </c>
      <c r="M310" s="5">
        <f t="shared" si="4"/>
        <v>33.75</v>
      </c>
      <c r="N310" t="str" cm="1">
        <f t="array" ref="N310">_xlfn.IFS($I310="Rob","Robusta",$I310="Exc","Excelsa",$I310="Ara","Arabica",$I310="Lib","Liberica")</f>
        <v>Arabica</v>
      </c>
      <c r="O310" t="str" cm="1">
        <f t="array" ref="O310">_xlfn.IFS($J310="M","Medium",$J310="L","Light",$J310="D","Dark")</f>
        <v>Medium</v>
      </c>
      <c r="P310" t="str">
        <f>_xlfn.XLOOKUP(Table1[[#This Row],[Customer ID]],customers!$A$1:$A$1001,customers!$I$1:$I$1001,0)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 MATCH(orders!I$1,products!$A$1:$G$1,0))</f>
        <v>Lib</v>
      </c>
      <c r="J311" t="str">
        <f>INDEX(products!$A$1:$G$49,MATCH(orders!$D311,products!$A$1:$A$49,0), MATCH(orders!J$1,products!$A$1:$G$1,0))</f>
        <v>M</v>
      </c>
      <c r="K311" s="4">
        <f>INDEX(products!$A$1:$G$49,MATCH(orders!$D311,products!$A$1:$A$49,0), MATCH(orders!K$1,products!$A$1:$G$1,0))</f>
        <v>0.2</v>
      </c>
      <c r="L311" s="5">
        <f>INDEX(products!$A$1:$G$49,MATCH(orders!$D311,products!$A$1:$A$49,0), MATCH(orders!L$1,products!$A$1:$G$1,0))</f>
        <v>4.3650000000000002</v>
      </c>
      <c r="M311" s="5">
        <f t="shared" si="4"/>
        <v>26.19</v>
      </c>
      <c r="N311" t="str" cm="1">
        <f t="array" ref="N311">_xlfn.IFS($I311="Rob","Robusta",$I311="Exc","Excelsa",$I311="Ara","Arabica",$I311="Lib","Liberica")</f>
        <v>Liberica</v>
      </c>
      <c r="O311" t="str" cm="1">
        <f t="array" ref="O311">_xlfn.IFS($J311="M","Medium",$J311="L","Light",$J311="D","Dark")</f>
        <v>Medium</v>
      </c>
      <c r="P311" t="str">
        <f>_xlfn.XLOOKUP(Table1[[#This Row],[Customer ID]],customers!$A$1:$A$1001,customers!$I$1:$I$1001,0)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 MATCH(orders!I$1,products!$A$1:$G$1,0))</f>
        <v>Exc</v>
      </c>
      <c r="J312" t="str">
        <f>INDEX(products!$A$1:$G$49,MATCH(orders!$D312,products!$A$1:$A$49,0), MATCH(orders!J$1,products!$A$1:$G$1,0))</f>
        <v>L</v>
      </c>
      <c r="K312" s="4">
        <f>INDEX(products!$A$1:$G$49,MATCH(orders!$D312,products!$A$1:$A$49,0), MATCH(orders!K$1,products!$A$1:$G$1,0))</f>
        <v>1</v>
      </c>
      <c r="L312" s="5">
        <f>INDEX(products!$A$1:$G$49,MATCH(orders!$D312,products!$A$1:$A$49,0), MATCH(orders!L$1,products!$A$1:$G$1,0))</f>
        <v>14.85</v>
      </c>
      <c r="M312" s="5">
        <f t="shared" si="4"/>
        <v>14.85</v>
      </c>
      <c r="N312" t="str" cm="1">
        <f t="array" ref="N312">_xlfn.IFS($I312="Rob","Robusta",$I312="Exc","Excelsa",$I312="Ara","Arabica",$I312="Lib","Liberica")</f>
        <v>Excelsa</v>
      </c>
      <c r="O312" t="str" cm="1">
        <f t="array" ref="O312">_xlfn.IFS($J312="M","Medium",$J312="L","Light",$J312="D","Dark")</f>
        <v>Light</v>
      </c>
      <c r="P312" t="str">
        <f>_xlfn.XLOOKUP(Table1[[#This Row],[Customer ID]],customers!$A$1:$A$1001,customers!$I$1:$I$1001,0)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 MATCH(orders!I$1,products!$A$1:$G$1,0))</f>
        <v>Exc</v>
      </c>
      <c r="J313" t="str">
        <f>INDEX(products!$A$1:$G$49,MATCH(orders!$D313,products!$A$1:$A$49,0), MATCH(orders!J$1,products!$A$1:$G$1,0))</f>
        <v>M</v>
      </c>
      <c r="K313" s="4">
        <f>INDEX(products!$A$1:$G$49,MATCH(orders!$D313,products!$A$1:$A$49,0), MATCH(orders!K$1,products!$A$1:$G$1,0))</f>
        <v>2.5</v>
      </c>
      <c r="L313" s="5">
        <f>INDEX(products!$A$1:$G$49,MATCH(orders!$D313,products!$A$1:$A$49,0), MATCH(orders!L$1,products!$A$1:$G$1,0))</f>
        <v>31.624999999999996</v>
      </c>
      <c r="M313" s="5">
        <f t="shared" si="4"/>
        <v>189.74999999999997</v>
      </c>
      <c r="N313" t="str" cm="1">
        <f t="array" ref="N313">_xlfn.IFS($I313="Rob","Robusta",$I313="Exc","Excelsa",$I313="Ara","Arabica",$I313="Lib","Liberica")</f>
        <v>Excelsa</v>
      </c>
      <c r="O313" t="str" cm="1">
        <f t="array" ref="O313">_xlfn.IFS($J313="M","Medium",$J313="L","Light",$J313="D","Dark")</f>
        <v>Medium</v>
      </c>
      <c r="P313" t="str">
        <f>_xlfn.XLOOKUP(Table1[[#This Row],[Customer ID]],customers!$A$1:$A$1001,customers!$I$1:$I$1001,0)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 MATCH(orders!I$1,products!$A$1:$G$1,0))</f>
        <v>Rob</v>
      </c>
      <c r="J314" t="str">
        <f>INDEX(products!$A$1:$G$49,MATCH(orders!$D314,products!$A$1:$A$49,0), MATCH(orders!J$1,products!$A$1:$G$1,0))</f>
        <v>M</v>
      </c>
      <c r="K314" s="4">
        <f>INDEX(products!$A$1:$G$49,MATCH(orders!$D314,products!$A$1:$A$49,0), MATCH(orders!K$1,products!$A$1:$G$1,0))</f>
        <v>0.5</v>
      </c>
      <c r="L314" s="5">
        <f>INDEX(products!$A$1:$G$49,MATCH(orders!$D314,products!$A$1:$A$49,0), MATCH(orders!L$1,products!$A$1:$G$1,0))</f>
        <v>5.97</v>
      </c>
      <c r="M314" s="5">
        <f t="shared" si="4"/>
        <v>5.97</v>
      </c>
      <c r="N314" t="str" cm="1">
        <f t="array" ref="N314">_xlfn.IFS($I314="Rob","Robusta",$I314="Exc","Excelsa",$I314="Ara","Arabica",$I314="Lib","Liberica")</f>
        <v>Robusta</v>
      </c>
      <c r="O314" t="str" cm="1">
        <f t="array" ref="O314">_xlfn.IFS($J314="M","Medium",$J314="L","Light",$J314="D","Dark")</f>
        <v>Medium</v>
      </c>
      <c r="P314" t="str">
        <f>_xlfn.XLOOKUP(Table1[[#This Row],[Customer ID]],customers!$A$1:$A$1001,customers!$I$1:$I$1001,0)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 MATCH(orders!I$1,products!$A$1:$G$1,0))</f>
        <v>Rob</v>
      </c>
      <c r="J315" t="str">
        <f>INDEX(products!$A$1:$G$49,MATCH(orders!$D315,products!$A$1:$A$49,0), MATCH(orders!J$1,products!$A$1:$G$1,0))</f>
        <v>M</v>
      </c>
      <c r="K315" s="4">
        <f>INDEX(products!$A$1:$G$49,MATCH(orders!$D315,products!$A$1:$A$49,0), MATCH(orders!K$1,products!$A$1:$G$1,0))</f>
        <v>1</v>
      </c>
      <c r="L315" s="5">
        <f>INDEX(products!$A$1:$G$49,MATCH(orders!$D315,products!$A$1:$A$49,0), MATCH(orders!L$1,products!$A$1:$G$1,0))</f>
        <v>9.9499999999999993</v>
      </c>
      <c r="M315" s="5">
        <f t="shared" si="4"/>
        <v>29.849999999999998</v>
      </c>
      <c r="N315" t="str" cm="1">
        <f t="array" ref="N315">_xlfn.IFS($I315="Rob","Robusta",$I315="Exc","Excelsa",$I315="Ara","Arabica",$I315="Lib","Liberica")</f>
        <v>Robusta</v>
      </c>
      <c r="O315" t="str" cm="1">
        <f t="array" ref="O315">_xlfn.IFS($J315="M","Medium",$J315="L","Light",$J315="D","Dark")</f>
        <v>Medium</v>
      </c>
      <c r="P315" t="str">
        <f>_xlfn.XLOOKUP(Table1[[#This Row],[Customer ID]],customers!$A$1:$A$1001,customers!$I$1:$I$1001,0)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 MATCH(orders!I$1,products!$A$1:$G$1,0))</f>
        <v>Rob</v>
      </c>
      <c r="J316" t="str">
        <f>INDEX(products!$A$1:$G$49,MATCH(orders!$D316,products!$A$1:$A$49,0), MATCH(orders!J$1,products!$A$1:$G$1,0))</f>
        <v>D</v>
      </c>
      <c r="K316" s="4">
        <f>INDEX(products!$A$1:$G$49,MATCH(orders!$D316,products!$A$1:$A$49,0), MATCH(orders!K$1,products!$A$1:$G$1,0))</f>
        <v>1</v>
      </c>
      <c r="L316" s="5">
        <f>INDEX(products!$A$1:$G$49,MATCH(orders!$D316,products!$A$1:$A$49,0), MATCH(orders!L$1,products!$A$1:$G$1,0))</f>
        <v>8.9499999999999993</v>
      </c>
      <c r="M316" s="5">
        <f t="shared" si="4"/>
        <v>44.75</v>
      </c>
      <c r="N316" t="str" cm="1">
        <f t="array" ref="N316">_xlfn.IFS($I316="Rob","Robusta",$I316="Exc","Excelsa",$I316="Ara","Arabica",$I316="Lib","Liberica")</f>
        <v>Robusta</v>
      </c>
      <c r="O316" t="str" cm="1">
        <f t="array" ref="O316">_xlfn.IFS($J316="M","Medium",$J316="L","Light",$J316="D","Dark")</f>
        <v>Dark</v>
      </c>
      <c r="P316" t="str">
        <f>_xlfn.XLOOKUP(Table1[[#This Row],[Customer ID]],customers!$A$1:$A$1001,customers!$I$1:$I$1001,0)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 MATCH(orders!I$1,products!$A$1:$G$1,0))</f>
        <v>Exc</v>
      </c>
      <c r="J317" t="str">
        <f>INDEX(products!$A$1:$G$49,MATCH(orders!$D317,products!$A$1:$A$49,0), MATCH(orders!J$1,products!$A$1:$G$1,0))</f>
        <v>L</v>
      </c>
      <c r="K317" s="4">
        <f>INDEX(products!$A$1:$G$49,MATCH(orders!$D317,products!$A$1:$A$49,0), MATCH(orders!K$1,products!$A$1:$G$1,0))</f>
        <v>2.5</v>
      </c>
      <c r="L317" s="5">
        <f>INDEX(products!$A$1:$G$49,MATCH(orders!$D317,products!$A$1:$A$49,0), MATCH(orders!L$1,products!$A$1:$G$1,0))</f>
        <v>34.154999999999994</v>
      </c>
      <c r="M317" s="5">
        <f t="shared" si="4"/>
        <v>34.154999999999994</v>
      </c>
      <c r="N317" t="str" cm="1">
        <f t="array" ref="N317">_xlfn.IFS($I317="Rob","Robusta",$I317="Exc","Excelsa",$I317="Ara","Arabica",$I317="Lib","Liberica")</f>
        <v>Excelsa</v>
      </c>
      <c r="O317" t="str" cm="1">
        <f t="array" ref="O317">_xlfn.IFS($J317="M","Medium",$J317="L","Light",$J317="D","Dark")</f>
        <v>Light</v>
      </c>
      <c r="P317" t="str">
        <f>_xlfn.XLOOKUP(Table1[[#This Row],[Customer ID]],customers!$A$1:$A$1001,customers!$I$1:$I$1001,0)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 MATCH(orders!I$1,products!$A$1:$G$1,0))</f>
        <v>Exc</v>
      </c>
      <c r="J318" t="str">
        <f>INDEX(products!$A$1:$G$49,MATCH(orders!$D318,products!$A$1:$A$49,0), MATCH(orders!J$1,products!$A$1:$G$1,0))</f>
        <v>L</v>
      </c>
      <c r="K318" s="4">
        <f>INDEX(products!$A$1:$G$49,MATCH(orders!$D318,products!$A$1:$A$49,0), MATCH(orders!K$1,products!$A$1:$G$1,0))</f>
        <v>2.5</v>
      </c>
      <c r="L318" s="5">
        <f>INDEX(products!$A$1:$G$49,MATCH(orders!$D318,products!$A$1:$A$49,0), MATCH(orders!L$1,products!$A$1:$G$1,0))</f>
        <v>34.154999999999994</v>
      </c>
      <c r="M318" s="5">
        <f t="shared" si="4"/>
        <v>204.92999999999995</v>
      </c>
      <c r="N318" t="str" cm="1">
        <f t="array" ref="N318">_xlfn.IFS($I318="Rob","Robusta",$I318="Exc","Excelsa",$I318="Ara","Arabica",$I318="Lib","Liberica")</f>
        <v>Excelsa</v>
      </c>
      <c r="O318" t="str" cm="1">
        <f t="array" ref="O318">_xlfn.IFS($J318="M","Medium",$J318="L","Light",$J318="D","Dark")</f>
        <v>Light</v>
      </c>
      <c r="P318" t="str">
        <f>_xlfn.XLOOKUP(Table1[[#This Row],[Customer ID]],customers!$A$1:$A$1001,customers!$I$1:$I$1001,0)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 MATCH(orders!I$1,products!$A$1:$G$1,0))</f>
        <v>Exc</v>
      </c>
      <c r="J319" t="str">
        <f>INDEX(products!$A$1:$G$49,MATCH(orders!$D319,products!$A$1:$A$49,0), MATCH(orders!J$1,products!$A$1:$G$1,0))</f>
        <v>D</v>
      </c>
      <c r="K319" s="4">
        <f>INDEX(products!$A$1:$G$49,MATCH(orders!$D319,products!$A$1:$A$49,0), MATCH(orders!K$1,products!$A$1:$G$1,0))</f>
        <v>0.5</v>
      </c>
      <c r="L319" s="5">
        <f>INDEX(products!$A$1:$G$49,MATCH(orders!$D319,products!$A$1:$A$49,0), MATCH(orders!L$1,products!$A$1:$G$1,0))</f>
        <v>7.29</v>
      </c>
      <c r="M319" s="5">
        <f t="shared" si="4"/>
        <v>21.87</v>
      </c>
      <c r="N319" t="str" cm="1">
        <f t="array" ref="N319">_xlfn.IFS($I319="Rob","Robusta",$I319="Exc","Excelsa",$I319="Ara","Arabica",$I319="Lib","Liberica")</f>
        <v>Excelsa</v>
      </c>
      <c r="O319" t="str" cm="1">
        <f t="array" ref="O319">_xlfn.IFS($J319="M","Medium",$J319="L","Light",$J319="D","Dark")</f>
        <v>Dark</v>
      </c>
      <c r="P319" t="str">
        <f>_xlfn.XLOOKUP(Table1[[#This Row],[Customer ID]],customers!$A$1:$A$1001,customers!$I$1:$I$1001,0)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 MATCH(orders!I$1,products!$A$1:$G$1,0))</f>
        <v>Ara</v>
      </c>
      <c r="J320" t="str">
        <f>INDEX(products!$A$1:$G$49,MATCH(orders!$D320,products!$A$1:$A$49,0), MATCH(orders!J$1,products!$A$1:$G$1,0))</f>
        <v>M</v>
      </c>
      <c r="K320" s="4">
        <f>INDEX(products!$A$1:$G$49,MATCH(orders!$D320,products!$A$1:$A$49,0), MATCH(orders!K$1,products!$A$1:$G$1,0))</f>
        <v>2.5</v>
      </c>
      <c r="L320" s="5">
        <f>INDEX(products!$A$1:$G$49,MATCH(orders!$D320,products!$A$1:$A$49,0), MATCH(orders!L$1,products!$A$1:$G$1,0))</f>
        <v>25.874999999999996</v>
      </c>
      <c r="M320" s="5">
        <f t="shared" si="4"/>
        <v>51.749999999999993</v>
      </c>
      <c r="N320" t="str" cm="1">
        <f t="array" ref="N320">_xlfn.IFS($I320="Rob","Robusta",$I320="Exc","Excelsa",$I320="Ara","Arabica",$I320="Lib","Liberica")</f>
        <v>Arabica</v>
      </c>
      <c r="O320" t="str" cm="1">
        <f t="array" ref="O320">_xlfn.IFS($J320="M","Medium",$J320="L","Light",$J320="D","Dark")</f>
        <v>Medium</v>
      </c>
      <c r="P320" t="str">
        <f>_xlfn.XLOOKUP(Table1[[#This Row],[Customer ID]],customers!$A$1:$A$1001,customers!$I$1:$I$1001,0)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 MATCH(orders!I$1,products!$A$1:$G$1,0))</f>
        <v>Exc</v>
      </c>
      <c r="J321" t="str">
        <f>INDEX(products!$A$1:$G$49,MATCH(orders!$D321,products!$A$1:$A$49,0), MATCH(orders!J$1,products!$A$1:$G$1,0))</f>
        <v>M</v>
      </c>
      <c r="K321" s="4">
        <f>INDEX(products!$A$1:$G$49,MATCH(orders!$D321,products!$A$1:$A$49,0), MATCH(orders!K$1,products!$A$1:$G$1,0))</f>
        <v>0.2</v>
      </c>
      <c r="L321" s="5">
        <f>INDEX(products!$A$1:$G$49,MATCH(orders!$D321,products!$A$1:$A$49,0), MATCH(orders!L$1,products!$A$1:$G$1,0))</f>
        <v>4.125</v>
      </c>
      <c r="M321" s="5">
        <f t="shared" si="4"/>
        <v>8.25</v>
      </c>
      <c r="N321" t="str" cm="1">
        <f t="array" ref="N321">_xlfn.IFS($I321="Rob","Robusta",$I321="Exc","Excelsa",$I321="Ara","Arabica",$I321="Lib","Liberica")</f>
        <v>Excelsa</v>
      </c>
      <c r="O321" t="str" cm="1">
        <f t="array" ref="O321">_xlfn.IFS($J321="M","Medium",$J321="L","Light",$J321="D","Dark")</f>
        <v>Medium</v>
      </c>
      <c r="P321" t="str">
        <f>_xlfn.XLOOKUP(Table1[[#This Row],[Customer ID]],customers!$A$1:$A$1001,customers!$I$1:$I$1001,0)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 MATCH(orders!I$1,products!$A$1:$G$1,0))</f>
        <v>Ara</v>
      </c>
      <c r="J322" t="str">
        <f>INDEX(products!$A$1:$G$49,MATCH(orders!$D322,products!$A$1:$A$49,0), MATCH(orders!J$1,products!$A$1:$G$1,0))</f>
        <v>L</v>
      </c>
      <c r="K322" s="4">
        <f>INDEX(products!$A$1:$G$49,MATCH(orders!$D322,products!$A$1:$A$49,0), MATCH(orders!K$1,products!$A$1:$G$1,0))</f>
        <v>0.2</v>
      </c>
      <c r="L322" s="5">
        <f>INDEX(products!$A$1:$G$49,MATCH(orders!$D322,products!$A$1:$A$49,0), MATCH(orders!L$1,products!$A$1:$G$1,0))</f>
        <v>3.8849999999999998</v>
      </c>
      <c r="M322" s="5">
        <f t="shared" si="4"/>
        <v>19.424999999999997</v>
      </c>
      <c r="N322" t="str" cm="1">
        <f t="array" ref="N322">_xlfn.IFS($I322="Rob","Robusta",$I322="Exc","Excelsa",$I322="Ara","Arabica",$I322="Lib","Liberica")</f>
        <v>Arabica</v>
      </c>
      <c r="O322" t="str" cm="1">
        <f t="array" ref="O322">_xlfn.IFS($J322="M","Medium",$J322="L","Light",$J322="D","Dark")</f>
        <v>Light</v>
      </c>
      <c r="P322" t="str">
        <f>_xlfn.XLOOKUP(Table1[[#This Row],[Customer ID]],customers!$A$1:$A$1001,customers!$I$1:$I$1001,0)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 MATCH(orders!I$1,products!$A$1:$G$1,0))</f>
        <v>Ara</v>
      </c>
      <c r="J323" t="str">
        <f>INDEX(products!$A$1:$G$49,MATCH(orders!$D323,products!$A$1:$A$49,0), MATCH(orders!J$1,products!$A$1:$G$1,0))</f>
        <v>M</v>
      </c>
      <c r="K323" s="4">
        <f>INDEX(products!$A$1:$G$49,MATCH(orders!$D323,products!$A$1:$A$49,0), MATCH(orders!K$1,products!$A$1:$G$1,0))</f>
        <v>0.2</v>
      </c>
      <c r="L323" s="5">
        <f>INDEX(products!$A$1:$G$49,MATCH(orders!$D323,products!$A$1:$A$49,0), MATCH(orders!L$1,products!$A$1:$G$1,0))</f>
        <v>3.375</v>
      </c>
      <c r="M323" s="5">
        <f t="shared" ref="M323:M386" si="5">$L323*$E323</f>
        <v>20.25</v>
      </c>
      <c r="N323" t="str" cm="1">
        <f t="array" ref="N323">_xlfn.IFS($I323="Rob","Robusta",$I323="Exc","Excelsa",$I323="Ara","Arabica",$I323="Lib","Liberica")</f>
        <v>Arabica</v>
      </c>
      <c r="O323" t="str" cm="1">
        <f t="array" ref="O323">_xlfn.IFS($J323="M","Medium",$J323="L","Light",$J323="D","Dark")</f>
        <v>Medium</v>
      </c>
      <c r="P323" t="str">
        <f>_xlfn.XLOOKUP(Table1[[#This Row],[Customer ID]],customers!$A$1:$A$1001,customers!$I$1:$I$1001,0)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 MATCH(orders!I$1,products!$A$1:$G$1,0))</f>
        <v>Lib</v>
      </c>
      <c r="J324" t="str">
        <f>INDEX(products!$A$1:$G$49,MATCH(orders!$D324,products!$A$1:$A$49,0), MATCH(orders!J$1,products!$A$1:$G$1,0))</f>
        <v>D</v>
      </c>
      <c r="K324" s="4">
        <f>INDEX(products!$A$1:$G$49,MATCH(orders!$D324,products!$A$1:$A$49,0), MATCH(orders!K$1,products!$A$1:$G$1,0))</f>
        <v>0.5</v>
      </c>
      <c r="L324" s="5">
        <f>INDEX(products!$A$1:$G$49,MATCH(orders!$D324,products!$A$1:$A$49,0), MATCH(orders!L$1,products!$A$1:$G$1,0))</f>
        <v>7.77</v>
      </c>
      <c r="M324" s="5">
        <f t="shared" si="5"/>
        <v>23.31</v>
      </c>
      <c r="N324" t="str" cm="1">
        <f t="array" ref="N324">_xlfn.IFS($I324="Rob","Robusta",$I324="Exc","Excelsa",$I324="Ara","Arabica",$I324="Lib","Liberica")</f>
        <v>Liberica</v>
      </c>
      <c r="O324" t="str" cm="1">
        <f t="array" ref="O324">_xlfn.IFS($J324="M","Medium",$J324="L","Light",$J324="D","Dark")</f>
        <v>Dark</v>
      </c>
      <c r="P324" t="str">
        <f>_xlfn.XLOOKUP(Table1[[#This Row],[Customer ID]],customers!$A$1:$A$1001,customers!$I$1:$I$1001,0)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 MATCH(orders!I$1,products!$A$1:$G$1,0))</f>
        <v>Exc</v>
      </c>
      <c r="J325" t="str">
        <f>INDEX(products!$A$1:$G$49,MATCH(orders!$D325,products!$A$1:$A$49,0), MATCH(orders!J$1,products!$A$1:$G$1,0))</f>
        <v>D</v>
      </c>
      <c r="K325" s="4">
        <f>INDEX(products!$A$1:$G$49,MATCH(orders!$D325,products!$A$1:$A$49,0), MATCH(orders!K$1,products!$A$1:$G$1,0))</f>
        <v>0.2</v>
      </c>
      <c r="L325" s="5">
        <f>INDEX(products!$A$1:$G$49,MATCH(orders!$D325,products!$A$1:$A$49,0), MATCH(orders!L$1,products!$A$1:$G$1,0))</f>
        <v>3.645</v>
      </c>
      <c r="M325" s="5">
        <f t="shared" si="5"/>
        <v>18.225000000000001</v>
      </c>
      <c r="N325" t="str" cm="1">
        <f t="array" ref="N325">_xlfn.IFS($I325="Rob","Robusta",$I325="Exc","Excelsa",$I325="Ara","Arabica",$I325="Lib","Liberica")</f>
        <v>Excelsa</v>
      </c>
      <c r="O325" t="str" cm="1">
        <f t="array" ref="O325">_xlfn.IFS($J325="M","Medium",$J325="L","Light",$J325="D","Dark")</f>
        <v>Dark</v>
      </c>
      <c r="P325" t="str">
        <f>_xlfn.XLOOKUP(Table1[[#This Row],[Customer ID]],customers!$A$1:$A$1001,customers!$I$1:$I$1001,0)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 MATCH(orders!I$1,products!$A$1:$G$1,0))</f>
        <v>Exc</v>
      </c>
      <c r="J326" t="str">
        <f>INDEX(products!$A$1:$G$49,MATCH(orders!$D326,products!$A$1:$A$49,0), MATCH(orders!J$1,products!$A$1:$G$1,0))</f>
        <v>M</v>
      </c>
      <c r="K326" s="4">
        <f>INDEX(products!$A$1:$G$49,MATCH(orders!$D326,products!$A$1:$A$49,0), MATCH(orders!K$1,products!$A$1:$G$1,0))</f>
        <v>1</v>
      </c>
      <c r="L326" s="5">
        <f>INDEX(products!$A$1:$G$49,MATCH(orders!$D326,products!$A$1:$A$49,0), MATCH(orders!L$1,products!$A$1:$G$1,0))</f>
        <v>13.75</v>
      </c>
      <c r="M326" s="5">
        <f t="shared" si="5"/>
        <v>13.75</v>
      </c>
      <c r="N326" t="str" cm="1">
        <f t="array" ref="N326">_xlfn.IFS($I326="Rob","Robusta",$I326="Exc","Excelsa",$I326="Ara","Arabica",$I326="Lib","Liberica")</f>
        <v>Excelsa</v>
      </c>
      <c r="O326" t="str" cm="1">
        <f t="array" ref="O326">_xlfn.IFS($J326="M","Medium",$J326="L","Light",$J326="D","Dark")</f>
        <v>Medium</v>
      </c>
      <c r="P326" t="str">
        <f>_xlfn.XLOOKUP(Table1[[#This Row],[Customer ID]],customers!$A$1:$A$1001,customers!$I$1:$I$1001,0)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 MATCH(orders!I$1,products!$A$1:$G$1,0))</f>
        <v>Ara</v>
      </c>
      <c r="J327" t="str">
        <f>INDEX(products!$A$1:$G$49,MATCH(orders!$D327,products!$A$1:$A$49,0), MATCH(orders!J$1,products!$A$1:$G$1,0))</f>
        <v>L</v>
      </c>
      <c r="K327" s="4">
        <f>INDEX(products!$A$1:$G$49,MATCH(orders!$D327,products!$A$1:$A$49,0), MATCH(orders!K$1,products!$A$1:$G$1,0))</f>
        <v>2.5</v>
      </c>
      <c r="L327" s="5">
        <f>INDEX(products!$A$1:$G$49,MATCH(orders!$D327,products!$A$1:$A$49,0), MATCH(orders!L$1,products!$A$1:$G$1,0))</f>
        <v>29.784999999999997</v>
      </c>
      <c r="M327" s="5">
        <f t="shared" si="5"/>
        <v>29.784999999999997</v>
      </c>
      <c r="N327" t="str" cm="1">
        <f t="array" ref="N327">_xlfn.IFS($I327="Rob","Robusta",$I327="Exc","Excelsa",$I327="Ara","Arabica",$I327="Lib","Liberica")</f>
        <v>Arabica</v>
      </c>
      <c r="O327" t="str" cm="1">
        <f t="array" ref="O327">_xlfn.IFS($J327="M","Medium",$J327="L","Light",$J327="D","Dark")</f>
        <v>Light</v>
      </c>
      <c r="P327" t="str">
        <f>_xlfn.XLOOKUP(Table1[[#This Row],[Customer ID]],customers!$A$1:$A$1001,customers!$I$1:$I$1001,0)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 MATCH(orders!I$1,products!$A$1:$G$1,0))</f>
        <v>Rob</v>
      </c>
      <c r="J328" t="str">
        <f>INDEX(products!$A$1:$G$49,MATCH(orders!$D328,products!$A$1:$A$49,0), MATCH(orders!J$1,products!$A$1:$G$1,0))</f>
        <v>D</v>
      </c>
      <c r="K328" s="4">
        <f>INDEX(products!$A$1:$G$49,MATCH(orders!$D328,products!$A$1:$A$49,0), MATCH(orders!K$1,products!$A$1:$G$1,0))</f>
        <v>1</v>
      </c>
      <c r="L328" s="5">
        <f>INDEX(products!$A$1:$G$49,MATCH(orders!$D328,products!$A$1:$A$49,0), MATCH(orders!L$1,products!$A$1:$G$1,0))</f>
        <v>8.9499999999999993</v>
      </c>
      <c r="M328" s="5">
        <f t="shared" si="5"/>
        <v>44.75</v>
      </c>
      <c r="N328" t="str" cm="1">
        <f t="array" ref="N328">_xlfn.IFS($I328="Rob","Robusta",$I328="Exc","Excelsa",$I328="Ara","Arabica",$I328="Lib","Liberica")</f>
        <v>Robusta</v>
      </c>
      <c r="O328" t="str" cm="1">
        <f t="array" ref="O328">_xlfn.IFS($J328="M","Medium",$J328="L","Light",$J328="D","Dark")</f>
        <v>Dark</v>
      </c>
      <c r="P328" t="str">
        <f>_xlfn.XLOOKUP(Table1[[#This Row],[Customer ID]],customers!$A$1:$A$1001,customers!$I$1:$I$1001,0)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 MATCH(orders!I$1,products!$A$1:$G$1,0))</f>
        <v>Rob</v>
      </c>
      <c r="J329" t="str">
        <f>INDEX(products!$A$1:$G$49,MATCH(orders!$D329,products!$A$1:$A$49,0), MATCH(orders!J$1,products!$A$1:$G$1,0))</f>
        <v>D</v>
      </c>
      <c r="K329" s="4">
        <f>INDEX(products!$A$1:$G$49,MATCH(orders!$D329,products!$A$1:$A$49,0), MATCH(orders!K$1,products!$A$1:$G$1,0))</f>
        <v>1</v>
      </c>
      <c r="L329" s="5">
        <f>INDEX(products!$A$1:$G$49,MATCH(orders!$D329,products!$A$1:$A$49,0), MATCH(orders!L$1,products!$A$1:$G$1,0))</f>
        <v>8.9499999999999993</v>
      </c>
      <c r="M329" s="5">
        <f t="shared" si="5"/>
        <v>44.75</v>
      </c>
      <c r="N329" t="str" cm="1">
        <f t="array" ref="N329">_xlfn.IFS($I329="Rob","Robusta",$I329="Exc","Excelsa",$I329="Ara","Arabica",$I329="Lib","Liberica")</f>
        <v>Robusta</v>
      </c>
      <c r="O329" t="str" cm="1">
        <f t="array" ref="O329">_xlfn.IFS($J329="M","Medium",$J329="L","Light",$J329="D","Dark")</f>
        <v>Dark</v>
      </c>
      <c r="P329" t="str">
        <f>_xlfn.XLOOKUP(Table1[[#This Row],[Customer ID]],customers!$A$1:$A$1001,customers!$I$1:$I$1001,0)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 MATCH(orders!I$1,products!$A$1:$G$1,0))</f>
        <v>Lib</v>
      </c>
      <c r="J330" t="str">
        <f>INDEX(products!$A$1:$G$49,MATCH(orders!$D330,products!$A$1:$A$49,0), MATCH(orders!J$1,products!$A$1:$G$1,0))</f>
        <v>L</v>
      </c>
      <c r="K330" s="4">
        <f>INDEX(products!$A$1:$G$49,MATCH(orders!$D330,products!$A$1:$A$49,0), MATCH(orders!K$1,products!$A$1:$G$1,0))</f>
        <v>0.5</v>
      </c>
      <c r="L330" s="5">
        <f>INDEX(products!$A$1:$G$49,MATCH(orders!$D330,products!$A$1:$A$49,0), MATCH(orders!L$1,products!$A$1:$G$1,0))</f>
        <v>9.51</v>
      </c>
      <c r="M330" s="5">
        <f t="shared" si="5"/>
        <v>38.04</v>
      </c>
      <c r="N330" t="str" cm="1">
        <f t="array" ref="N330">_xlfn.IFS($I330="Rob","Robusta",$I330="Exc","Excelsa",$I330="Ara","Arabica",$I330="Lib","Liberica")</f>
        <v>Liberica</v>
      </c>
      <c r="O330" t="str" cm="1">
        <f t="array" ref="O330">_xlfn.IFS($J330="M","Medium",$J330="L","Light",$J330="D","Dark")</f>
        <v>Light</v>
      </c>
      <c r="P330" t="str">
        <f>_xlfn.XLOOKUP(Table1[[#This Row],[Customer ID]],customers!$A$1:$A$1001,customers!$I$1:$I$1001,0)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 MATCH(orders!I$1,products!$A$1:$G$1,0))</f>
        <v>Rob</v>
      </c>
      <c r="J331" t="str">
        <f>INDEX(products!$A$1:$G$49,MATCH(orders!$D331,products!$A$1:$A$49,0), MATCH(orders!J$1,products!$A$1:$G$1,0))</f>
        <v>D</v>
      </c>
      <c r="K331" s="4">
        <f>INDEX(products!$A$1:$G$49,MATCH(orders!$D331,products!$A$1:$A$49,0), MATCH(orders!K$1,products!$A$1:$G$1,0))</f>
        <v>0.5</v>
      </c>
      <c r="L331" s="5">
        <f>INDEX(products!$A$1:$G$49,MATCH(orders!$D331,products!$A$1:$A$49,0), MATCH(orders!L$1,products!$A$1:$G$1,0))</f>
        <v>5.3699999999999992</v>
      </c>
      <c r="M331" s="5">
        <f t="shared" si="5"/>
        <v>21.479999999999997</v>
      </c>
      <c r="N331" t="str" cm="1">
        <f t="array" ref="N331">_xlfn.IFS($I331="Rob","Robusta",$I331="Exc","Excelsa",$I331="Ara","Arabica",$I331="Lib","Liberica")</f>
        <v>Robusta</v>
      </c>
      <c r="O331" t="str" cm="1">
        <f t="array" ref="O331">_xlfn.IFS($J331="M","Medium",$J331="L","Light",$J331="D","Dark")</f>
        <v>Dark</v>
      </c>
      <c r="P331" t="str">
        <f>_xlfn.XLOOKUP(Table1[[#This Row],[Customer ID]],customers!$A$1:$A$1001,customers!$I$1:$I$1001,0)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 MATCH(orders!I$1,products!$A$1:$G$1,0))</f>
        <v>Rob</v>
      </c>
      <c r="J332" t="str">
        <f>INDEX(products!$A$1:$G$49,MATCH(orders!$D332,products!$A$1:$A$49,0), MATCH(orders!J$1,products!$A$1:$G$1,0))</f>
        <v>D</v>
      </c>
      <c r="K332" s="4">
        <f>INDEX(products!$A$1:$G$49,MATCH(orders!$D332,products!$A$1:$A$49,0), MATCH(orders!K$1,products!$A$1:$G$1,0))</f>
        <v>0.5</v>
      </c>
      <c r="L332" s="5">
        <f>INDEX(products!$A$1:$G$49,MATCH(orders!$D332,products!$A$1:$A$49,0), MATCH(orders!L$1,products!$A$1:$G$1,0))</f>
        <v>5.3699999999999992</v>
      </c>
      <c r="M332" s="5">
        <f t="shared" si="5"/>
        <v>16.11</v>
      </c>
      <c r="N332" t="str" cm="1">
        <f t="array" ref="N332">_xlfn.IFS($I332="Rob","Robusta",$I332="Exc","Excelsa",$I332="Ara","Arabica",$I332="Lib","Liberica")</f>
        <v>Robusta</v>
      </c>
      <c r="O332" t="str" cm="1">
        <f t="array" ref="O332">_xlfn.IFS($J332="M","Medium",$J332="L","Light",$J332="D","Dark")</f>
        <v>Dark</v>
      </c>
      <c r="P332" t="str">
        <f>_xlfn.XLOOKUP(Table1[[#This Row],[Customer ID]],customers!$A$1:$A$1001,customers!$I$1:$I$1001,0)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 MATCH(orders!I$1,products!$A$1:$G$1,0))</f>
        <v>Rob</v>
      </c>
      <c r="J333" t="str">
        <f>INDEX(products!$A$1:$G$49,MATCH(orders!$D333,products!$A$1:$A$49,0), MATCH(orders!J$1,products!$A$1:$G$1,0))</f>
        <v>M</v>
      </c>
      <c r="K333" s="4">
        <f>INDEX(products!$A$1:$G$49,MATCH(orders!$D333,products!$A$1:$A$49,0), MATCH(orders!K$1,products!$A$1:$G$1,0))</f>
        <v>2.5</v>
      </c>
      <c r="L333" s="5">
        <f>INDEX(products!$A$1:$G$49,MATCH(orders!$D333,products!$A$1:$A$49,0), MATCH(orders!L$1,products!$A$1:$G$1,0))</f>
        <v>22.884999999999998</v>
      </c>
      <c r="M333" s="5">
        <f t="shared" si="5"/>
        <v>22.884999999999998</v>
      </c>
      <c r="N333" t="str" cm="1">
        <f t="array" ref="N333">_xlfn.IFS($I333="Rob","Robusta",$I333="Exc","Excelsa",$I333="Ara","Arabica",$I333="Lib","Liberica")</f>
        <v>Robusta</v>
      </c>
      <c r="O333" t="str" cm="1">
        <f t="array" ref="O333">_xlfn.IFS($J333="M","Medium",$J333="L","Light",$J333="D","Dark")</f>
        <v>Medium</v>
      </c>
      <c r="P333" t="str">
        <f>_xlfn.XLOOKUP(Table1[[#This Row],[Customer ID]],customers!$A$1:$A$1001,customers!$I$1:$I$1001,0)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 MATCH(orders!I$1,products!$A$1:$G$1,0))</f>
        <v>Ara</v>
      </c>
      <c r="J334" t="str">
        <f>INDEX(products!$A$1:$G$49,MATCH(orders!$D334,products!$A$1:$A$49,0), MATCH(orders!J$1,products!$A$1:$G$1,0))</f>
        <v>D</v>
      </c>
      <c r="K334" s="4">
        <f>INDEX(products!$A$1:$G$49,MATCH(orders!$D334,products!$A$1:$A$49,0), MATCH(orders!K$1,products!$A$1:$G$1,0))</f>
        <v>0.5</v>
      </c>
      <c r="L334" s="5">
        <f>INDEX(products!$A$1:$G$49,MATCH(orders!$D334,products!$A$1:$A$49,0), MATCH(orders!L$1,products!$A$1:$G$1,0))</f>
        <v>5.97</v>
      </c>
      <c r="M334" s="5">
        <f t="shared" si="5"/>
        <v>17.91</v>
      </c>
      <c r="N334" t="str" cm="1">
        <f t="array" ref="N334">_xlfn.IFS($I334="Rob","Robusta",$I334="Exc","Excelsa",$I334="Ara","Arabica",$I334="Lib","Liberica")</f>
        <v>Arabica</v>
      </c>
      <c r="O334" t="str" cm="1">
        <f t="array" ref="O334">_xlfn.IFS($J334="M","Medium",$J334="L","Light",$J334="D","Dark")</f>
        <v>Dark</v>
      </c>
      <c r="P334" t="str">
        <f>_xlfn.XLOOKUP(Table1[[#This Row],[Customer ID]],customers!$A$1:$A$1001,customers!$I$1:$I$1001,0)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 MATCH(orders!I$1,products!$A$1:$G$1,0))</f>
        <v>Rob</v>
      </c>
      <c r="J335" t="str">
        <f>INDEX(products!$A$1:$G$49,MATCH(orders!$D335,products!$A$1:$A$49,0), MATCH(orders!J$1,products!$A$1:$G$1,0))</f>
        <v>M</v>
      </c>
      <c r="K335" s="4">
        <f>INDEX(products!$A$1:$G$49,MATCH(orders!$D335,products!$A$1:$A$49,0), MATCH(orders!K$1,products!$A$1:$G$1,0))</f>
        <v>0.5</v>
      </c>
      <c r="L335" s="5">
        <f>INDEX(products!$A$1:$G$49,MATCH(orders!$D335,products!$A$1:$A$49,0), MATCH(orders!L$1,products!$A$1:$G$1,0))</f>
        <v>5.97</v>
      </c>
      <c r="M335" s="5">
        <f t="shared" si="5"/>
        <v>23.88</v>
      </c>
      <c r="N335" t="str" cm="1">
        <f t="array" ref="N335">_xlfn.IFS($I335="Rob","Robusta",$I335="Exc","Excelsa",$I335="Ara","Arabica",$I335="Lib","Liberica")</f>
        <v>Robusta</v>
      </c>
      <c r="O335" t="str" cm="1">
        <f t="array" ref="O335">_xlfn.IFS($J335="M","Medium",$J335="L","Light",$J335="D","Dark")</f>
        <v>Medium</v>
      </c>
      <c r="P335" t="str">
        <f>_xlfn.XLOOKUP(Table1[[#This Row],[Customer ID]],customers!$A$1:$A$1001,customers!$I$1:$I$1001,0)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 MATCH(orders!I$1,products!$A$1:$G$1,0))</f>
        <v>Rob</v>
      </c>
      <c r="J336" t="str">
        <f>INDEX(products!$A$1:$G$49,MATCH(orders!$D336,products!$A$1:$A$49,0), MATCH(orders!J$1,products!$A$1:$G$1,0))</f>
        <v>L</v>
      </c>
      <c r="K336" s="4">
        <f>INDEX(products!$A$1:$G$49,MATCH(orders!$D336,products!$A$1:$A$49,0), MATCH(orders!K$1,products!$A$1:$G$1,0))</f>
        <v>1</v>
      </c>
      <c r="L336" s="5">
        <f>INDEX(products!$A$1:$G$49,MATCH(orders!$D336,products!$A$1:$A$49,0), MATCH(orders!L$1,products!$A$1:$G$1,0))</f>
        <v>11.95</v>
      </c>
      <c r="M336" s="5">
        <f t="shared" si="5"/>
        <v>59.75</v>
      </c>
      <c r="N336" t="str" cm="1">
        <f t="array" ref="N336">_xlfn.IFS($I336="Rob","Robusta",$I336="Exc","Excelsa",$I336="Ara","Arabica",$I336="Lib","Liberica")</f>
        <v>Robusta</v>
      </c>
      <c r="O336" t="str" cm="1">
        <f t="array" ref="O336">_xlfn.IFS($J336="M","Medium",$J336="L","Light",$J336="D","Dark")</f>
        <v>Light</v>
      </c>
      <c r="P336" t="str">
        <f>_xlfn.XLOOKUP(Table1[[#This Row],[Customer ID]],customers!$A$1:$A$1001,customers!$I$1:$I$1001,0)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 MATCH(orders!I$1,products!$A$1:$G$1,0))</f>
        <v>Lib</v>
      </c>
      <c r="J337" t="str">
        <f>INDEX(products!$A$1:$G$49,MATCH(orders!$D337,products!$A$1:$A$49,0), MATCH(orders!J$1,products!$A$1:$G$1,0))</f>
        <v>L</v>
      </c>
      <c r="K337" s="4">
        <f>INDEX(products!$A$1:$G$49,MATCH(orders!$D337,products!$A$1:$A$49,0), MATCH(orders!K$1,products!$A$1:$G$1,0))</f>
        <v>0.2</v>
      </c>
      <c r="L337" s="5">
        <f>INDEX(products!$A$1:$G$49,MATCH(orders!$D337,products!$A$1:$A$49,0), MATCH(orders!L$1,products!$A$1:$G$1,0))</f>
        <v>4.7549999999999999</v>
      </c>
      <c r="M337" s="5">
        <f t="shared" si="5"/>
        <v>28.53</v>
      </c>
      <c r="N337" t="str" cm="1">
        <f t="array" ref="N337">_xlfn.IFS($I337="Rob","Robusta",$I337="Exc","Excelsa",$I337="Ara","Arabica",$I337="Lib","Liberica")</f>
        <v>Liberica</v>
      </c>
      <c r="O337" t="str" cm="1">
        <f t="array" ref="O337">_xlfn.IFS($J337="M","Medium",$J337="L","Light",$J337="D","Dark")</f>
        <v>Light</v>
      </c>
      <c r="P337" t="str">
        <f>_xlfn.XLOOKUP(Table1[[#This Row],[Customer ID]],customers!$A$1:$A$1001,customers!$I$1:$I$1001,0)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 MATCH(orders!I$1,products!$A$1:$G$1,0))</f>
        <v>Ara</v>
      </c>
      <c r="J338" t="str">
        <f>INDEX(products!$A$1:$G$49,MATCH(orders!$D338,products!$A$1:$A$49,0), MATCH(orders!J$1,products!$A$1:$G$1,0))</f>
        <v>M</v>
      </c>
      <c r="K338" s="4">
        <f>INDEX(products!$A$1:$G$49,MATCH(orders!$D338,products!$A$1:$A$49,0), MATCH(orders!K$1,products!$A$1:$G$1,0))</f>
        <v>1</v>
      </c>
      <c r="L338" s="5">
        <f>INDEX(products!$A$1:$G$49,MATCH(orders!$D338,products!$A$1:$A$49,0), MATCH(orders!L$1,products!$A$1:$G$1,0))</f>
        <v>11.25</v>
      </c>
      <c r="M338" s="5">
        <f t="shared" si="5"/>
        <v>45</v>
      </c>
      <c r="N338" t="str" cm="1">
        <f t="array" ref="N338">_xlfn.IFS($I338="Rob","Robusta",$I338="Exc","Excelsa",$I338="Ara","Arabica",$I338="Lib","Liberica")</f>
        <v>Arabica</v>
      </c>
      <c r="O338" t="str" cm="1">
        <f t="array" ref="O338">_xlfn.IFS($J338="M","Medium",$J338="L","Light",$J338="D","Dark")</f>
        <v>Medium</v>
      </c>
      <c r="P338" t="str">
        <f>_xlfn.XLOOKUP(Table1[[#This Row],[Customer ID]],customers!$A$1:$A$1001,customers!$I$1:$I$1001,0)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 MATCH(orders!I$1,products!$A$1:$G$1,0))</f>
        <v>Exc</v>
      </c>
      <c r="J339" t="str">
        <f>INDEX(products!$A$1:$G$49,MATCH(orders!$D339,products!$A$1:$A$49,0), MATCH(orders!J$1,products!$A$1:$G$1,0))</f>
        <v>D</v>
      </c>
      <c r="K339" s="4">
        <f>INDEX(products!$A$1:$G$49,MATCH(orders!$D339,products!$A$1:$A$49,0), MATCH(orders!K$1,products!$A$1:$G$1,0))</f>
        <v>2.5</v>
      </c>
      <c r="L339" s="5">
        <f>INDEX(products!$A$1:$G$49,MATCH(orders!$D339,products!$A$1:$A$49,0), MATCH(orders!L$1,products!$A$1:$G$1,0))</f>
        <v>27.945</v>
      </c>
      <c r="M339" s="5">
        <f t="shared" si="5"/>
        <v>55.89</v>
      </c>
      <c r="N339" t="str" cm="1">
        <f t="array" ref="N339">_xlfn.IFS($I339="Rob","Robusta",$I339="Exc","Excelsa",$I339="Ara","Arabica",$I339="Lib","Liberica")</f>
        <v>Excelsa</v>
      </c>
      <c r="O339" t="str" cm="1">
        <f t="array" ref="O339">_xlfn.IFS($J339="M","Medium",$J339="L","Light",$J339="D","Dark")</f>
        <v>Dark</v>
      </c>
      <c r="P339" t="str">
        <f>_xlfn.XLOOKUP(Table1[[#This Row],[Customer ID]],customers!$A$1:$A$1001,customers!$I$1:$I$1001,0)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 MATCH(orders!I$1,products!$A$1:$G$1,0))</f>
        <v>Exc</v>
      </c>
      <c r="J340" t="str">
        <f>INDEX(products!$A$1:$G$49,MATCH(orders!$D340,products!$A$1:$A$49,0), MATCH(orders!J$1,products!$A$1:$G$1,0))</f>
        <v>L</v>
      </c>
      <c r="K340" s="4">
        <f>INDEX(products!$A$1:$G$49,MATCH(orders!$D340,products!$A$1:$A$49,0), MATCH(orders!K$1,products!$A$1:$G$1,0))</f>
        <v>1</v>
      </c>
      <c r="L340" s="5">
        <f>INDEX(products!$A$1:$G$49,MATCH(orders!$D340,products!$A$1:$A$49,0), MATCH(orders!L$1,products!$A$1:$G$1,0))</f>
        <v>14.85</v>
      </c>
      <c r="M340" s="5">
        <f t="shared" si="5"/>
        <v>59.4</v>
      </c>
      <c r="N340" t="str" cm="1">
        <f t="array" ref="N340">_xlfn.IFS($I340="Rob","Robusta",$I340="Exc","Excelsa",$I340="Ara","Arabica",$I340="Lib","Liberica")</f>
        <v>Excelsa</v>
      </c>
      <c r="O340" t="str" cm="1">
        <f t="array" ref="O340">_xlfn.IFS($J340="M","Medium",$J340="L","Light",$J340="D","Dark")</f>
        <v>Light</v>
      </c>
      <c r="P340" t="str">
        <f>_xlfn.XLOOKUP(Table1[[#This Row],[Customer ID]],customers!$A$1:$A$1001,customers!$I$1:$I$1001,0)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 MATCH(orders!I$1,products!$A$1:$G$1,0))</f>
        <v>Exc</v>
      </c>
      <c r="J341" t="str">
        <f>INDEX(products!$A$1:$G$49,MATCH(orders!$D341,products!$A$1:$A$49,0), MATCH(orders!J$1,products!$A$1:$G$1,0))</f>
        <v>D</v>
      </c>
      <c r="K341" s="4">
        <f>INDEX(products!$A$1:$G$49,MATCH(orders!$D341,products!$A$1:$A$49,0), MATCH(orders!K$1,products!$A$1:$G$1,0))</f>
        <v>0.2</v>
      </c>
      <c r="L341" s="5">
        <f>INDEX(products!$A$1:$G$49,MATCH(orders!$D341,products!$A$1:$A$49,0), MATCH(orders!L$1,products!$A$1:$G$1,0))</f>
        <v>3.645</v>
      </c>
      <c r="M341" s="5">
        <f t="shared" si="5"/>
        <v>7.29</v>
      </c>
      <c r="N341" t="str" cm="1">
        <f t="array" ref="N341">_xlfn.IFS($I341="Rob","Robusta",$I341="Exc","Excelsa",$I341="Ara","Arabica",$I341="Lib","Liberica")</f>
        <v>Excelsa</v>
      </c>
      <c r="O341" t="str" cm="1">
        <f t="array" ref="O341">_xlfn.IFS($J341="M","Medium",$J341="L","Light",$J341="D","Dark")</f>
        <v>Dark</v>
      </c>
      <c r="P341" t="str">
        <f>_xlfn.XLOOKUP(Table1[[#This Row],[Customer ID]],customers!$A$1:$A$1001,customers!$I$1:$I$1001,0)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 MATCH(orders!I$1,products!$A$1:$G$1,0))</f>
        <v>Exc</v>
      </c>
      <c r="J342" t="str">
        <f>INDEX(products!$A$1:$G$49,MATCH(orders!$D342,products!$A$1:$A$49,0), MATCH(orders!J$1,products!$A$1:$G$1,0))</f>
        <v>D</v>
      </c>
      <c r="K342" s="4">
        <f>INDEX(products!$A$1:$G$49,MATCH(orders!$D342,products!$A$1:$A$49,0), MATCH(orders!K$1,products!$A$1:$G$1,0))</f>
        <v>0.5</v>
      </c>
      <c r="L342" s="5">
        <f>INDEX(products!$A$1:$G$49,MATCH(orders!$D342,products!$A$1:$A$49,0), MATCH(orders!L$1,products!$A$1:$G$1,0))</f>
        <v>7.29</v>
      </c>
      <c r="M342" s="5">
        <f t="shared" si="5"/>
        <v>7.29</v>
      </c>
      <c r="N342" t="str" cm="1">
        <f t="array" ref="N342">_xlfn.IFS($I342="Rob","Robusta",$I342="Exc","Excelsa",$I342="Ara","Arabica",$I342="Lib","Liberica")</f>
        <v>Excelsa</v>
      </c>
      <c r="O342" t="str" cm="1">
        <f t="array" ref="O342">_xlfn.IFS($J342="M","Medium",$J342="L","Light",$J342="D","Dark")</f>
        <v>Dark</v>
      </c>
      <c r="P342" t="str">
        <f>_xlfn.XLOOKUP(Table1[[#This Row],[Customer ID]],customers!$A$1:$A$1001,customers!$I$1:$I$1001,0)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 MATCH(orders!I$1,products!$A$1:$G$1,0))</f>
        <v>Exc</v>
      </c>
      <c r="J343" t="str">
        <f>INDEX(products!$A$1:$G$49,MATCH(orders!$D343,products!$A$1:$A$49,0), MATCH(orders!J$1,products!$A$1:$G$1,0))</f>
        <v>L</v>
      </c>
      <c r="K343" s="4">
        <f>INDEX(products!$A$1:$G$49,MATCH(orders!$D343,products!$A$1:$A$49,0), MATCH(orders!K$1,products!$A$1:$G$1,0))</f>
        <v>0.5</v>
      </c>
      <c r="L343" s="5">
        <f>INDEX(products!$A$1:$G$49,MATCH(orders!$D343,products!$A$1:$A$49,0), MATCH(orders!L$1,products!$A$1:$G$1,0))</f>
        <v>8.91</v>
      </c>
      <c r="M343" s="5">
        <f t="shared" si="5"/>
        <v>17.82</v>
      </c>
      <c r="N343" t="str" cm="1">
        <f t="array" ref="N343">_xlfn.IFS($I343="Rob","Robusta",$I343="Exc","Excelsa",$I343="Ara","Arabica",$I343="Lib","Liberica")</f>
        <v>Excelsa</v>
      </c>
      <c r="O343" t="str" cm="1">
        <f t="array" ref="O343">_xlfn.IFS($J343="M","Medium",$J343="L","Light",$J343="D","Dark")</f>
        <v>Light</v>
      </c>
      <c r="P343" t="str">
        <f>_xlfn.XLOOKUP(Table1[[#This Row],[Customer ID]],customers!$A$1:$A$1001,customers!$I$1:$I$1001,0)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 MATCH(orders!I$1,products!$A$1:$G$1,0))</f>
        <v>Lib</v>
      </c>
      <c r="J344" t="str">
        <f>INDEX(products!$A$1:$G$49,MATCH(orders!$D344,products!$A$1:$A$49,0), MATCH(orders!J$1,products!$A$1:$G$1,0))</f>
        <v>D</v>
      </c>
      <c r="K344" s="4">
        <f>INDEX(products!$A$1:$G$49,MATCH(orders!$D344,products!$A$1:$A$49,0), MATCH(orders!K$1,products!$A$1:$G$1,0))</f>
        <v>0.5</v>
      </c>
      <c r="L344" s="5">
        <f>INDEX(products!$A$1:$G$49,MATCH(orders!$D344,products!$A$1:$A$49,0), MATCH(orders!L$1,products!$A$1:$G$1,0))</f>
        <v>7.77</v>
      </c>
      <c r="M344" s="5">
        <f t="shared" si="5"/>
        <v>38.849999999999994</v>
      </c>
      <c r="N344" t="str" cm="1">
        <f t="array" ref="N344">_xlfn.IFS($I344="Rob","Robusta",$I344="Exc","Excelsa",$I344="Ara","Arabica",$I344="Lib","Liberica")</f>
        <v>Liberica</v>
      </c>
      <c r="O344" t="str" cm="1">
        <f t="array" ref="O344">_xlfn.IFS($J344="M","Medium",$J344="L","Light",$J344="D","Dark")</f>
        <v>Dark</v>
      </c>
      <c r="P344" t="str">
        <f>_xlfn.XLOOKUP(Table1[[#This Row],[Customer ID]],customers!$A$1:$A$1001,customers!$I$1:$I$1001,0)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 MATCH(orders!I$1,products!$A$1:$G$1,0))</f>
        <v>Rob</v>
      </c>
      <c r="J345" t="str">
        <f>INDEX(products!$A$1:$G$49,MATCH(orders!$D345,products!$A$1:$A$49,0), MATCH(orders!J$1,products!$A$1:$G$1,0))</f>
        <v>D</v>
      </c>
      <c r="K345" s="4">
        <f>INDEX(products!$A$1:$G$49,MATCH(orders!$D345,products!$A$1:$A$49,0), MATCH(orders!K$1,products!$A$1:$G$1,0))</f>
        <v>0.5</v>
      </c>
      <c r="L345" s="5">
        <f>INDEX(products!$A$1:$G$49,MATCH(orders!$D345,products!$A$1:$A$49,0), MATCH(orders!L$1,products!$A$1:$G$1,0))</f>
        <v>5.3699999999999992</v>
      </c>
      <c r="M345" s="5">
        <f t="shared" si="5"/>
        <v>32.22</v>
      </c>
      <c r="N345" t="str" cm="1">
        <f t="array" ref="N345">_xlfn.IFS($I345="Rob","Robusta",$I345="Exc","Excelsa",$I345="Ara","Arabica",$I345="Lib","Liberica")</f>
        <v>Robusta</v>
      </c>
      <c r="O345" t="str" cm="1">
        <f t="array" ref="O345">_xlfn.IFS($J345="M","Medium",$J345="L","Light",$J345="D","Dark")</f>
        <v>Dark</v>
      </c>
      <c r="P345" t="str">
        <f>_xlfn.XLOOKUP(Table1[[#This Row],[Customer ID]],customers!$A$1:$A$1001,customers!$I$1:$I$1001,0)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 MATCH(orders!I$1,products!$A$1:$G$1,0))</f>
        <v>Rob</v>
      </c>
      <c r="J346" t="str">
        <f>INDEX(products!$A$1:$G$49,MATCH(orders!$D346,products!$A$1:$A$49,0), MATCH(orders!J$1,products!$A$1:$G$1,0))</f>
        <v>M</v>
      </c>
      <c r="K346" s="4">
        <f>INDEX(products!$A$1:$G$49,MATCH(orders!$D346,products!$A$1:$A$49,0), MATCH(orders!K$1,products!$A$1:$G$1,0))</f>
        <v>1</v>
      </c>
      <c r="L346" s="5">
        <f>INDEX(products!$A$1:$G$49,MATCH(orders!$D346,products!$A$1:$A$49,0), MATCH(orders!L$1,products!$A$1:$G$1,0))</f>
        <v>9.9499999999999993</v>
      </c>
      <c r="M346" s="5">
        <f t="shared" si="5"/>
        <v>19.899999999999999</v>
      </c>
      <c r="N346" t="str" cm="1">
        <f t="array" ref="N346">_xlfn.IFS($I346="Rob","Robusta",$I346="Exc","Excelsa",$I346="Ara","Arabica",$I346="Lib","Liberica")</f>
        <v>Robusta</v>
      </c>
      <c r="O346" t="str" cm="1">
        <f t="array" ref="O346">_xlfn.IFS($J346="M","Medium",$J346="L","Light",$J346="D","Dark")</f>
        <v>Medium</v>
      </c>
      <c r="P346" t="str">
        <f>_xlfn.XLOOKUP(Table1[[#This Row],[Customer ID]],customers!$A$1:$A$1001,customers!$I$1:$I$1001,0)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 MATCH(orders!I$1,products!$A$1:$G$1,0))</f>
        <v>Rob</v>
      </c>
      <c r="J347" t="str">
        <f>INDEX(products!$A$1:$G$49,MATCH(orders!$D347,products!$A$1:$A$49,0), MATCH(orders!J$1,products!$A$1:$G$1,0))</f>
        <v>L</v>
      </c>
      <c r="K347" s="4">
        <f>INDEX(products!$A$1:$G$49,MATCH(orders!$D347,products!$A$1:$A$49,0), MATCH(orders!K$1,products!$A$1:$G$1,0))</f>
        <v>1</v>
      </c>
      <c r="L347" s="5">
        <f>INDEX(products!$A$1:$G$49,MATCH(orders!$D347,products!$A$1:$A$49,0), MATCH(orders!L$1,products!$A$1:$G$1,0))</f>
        <v>11.95</v>
      </c>
      <c r="M347" s="5">
        <f t="shared" si="5"/>
        <v>59.75</v>
      </c>
      <c r="N347" t="str" cm="1">
        <f t="array" ref="N347">_xlfn.IFS($I347="Rob","Robusta",$I347="Exc","Excelsa",$I347="Ara","Arabica",$I347="Lib","Liberica")</f>
        <v>Robusta</v>
      </c>
      <c r="O347" t="str" cm="1">
        <f t="array" ref="O347">_xlfn.IFS($J347="M","Medium",$J347="L","Light",$J347="D","Dark")</f>
        <v>Light</v>
      </c>
      <c r="P347" t="str">
        <f>_xlfn.XLOOKUP(Table1[[#This Row],[Customer ID]],customers!$A$1:$A$1001,customers!$I$1:$I$1001,0)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 MATCH(orders!I$1,products!$A$1:$G$1,0))</f>
        <v>Ara</v>
      </c>
      <c r="J348" t="str">
        <f>INDEX(products!$A$1:$G$49,MATCH(orders!$D348,products!$A$1:$A$49,0), MATCH(orders!J$1,products!$A$1:$G$1,0))</f>
        <v>L</v>
      </c>
      <c r="K348" s="4">
        <f>INDEX(products!$A$1:$G$49,MATCH(orders!$D348,products!$A$1:$A$49,0), MATCH(orders!K$1,products!$A$1:$G$1,0))</f>
        <v>0.5</v>
      </c>
      <c r="L348" s="5">
        <f>INDEX(products!$A$1:$G$49,MATCH(orders!$D348,products!$A$1:$A$49,0), MATCH(orders!L$1,products!$A$1:$G$1,0))</f>
        <v>7.77</v>
      </c>
      <c r="M348" s="5">
        <f t="shared" si="5"/>
        <v>23.31</v>
      </c>
      <c r="N348" t="str" cm="1">
        <f t="array" ref="N348">_xlfn.IFS($I348="Rob","Robusta",$I348="Exc","Excelsa",$I348="Ara","Arabica",$I348="Lib","Liberica")</f>
        <v>Arabica</v>
      </c>
      <c r="O348" t="str" cm="1">
        <f t="array" ref="O348">_xlfn.IFS($J348="M","Medium",$J348="L","Light",$J348="D","Dark")</f>
        <v>Light</v>
      </c>
      <c r="P348" t="str">
        <f>_xlfn.XLOOKUP(Table1[[#This Row],[Customer ID]],customers!$A$1:$A$1001,customers!$I$1:$I$1001,0)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 MATCH(orders!I$1,products!$A$1:$G$1,0))</f>
        <v>Lib</v>
      </c>
      <c r="J349" t="str">
        <f>INDEX(products!$A$1:$G$49,MATCH(orders!$D349,products!$A$1:$A$49,0), MATCH(orders!J$1,products!$A$1:$G$1,0))</f>
        <v>M</v>
      </c>
      <c r="K349" s="4">
        <f>INDEX(products!$A$1:$G$49,MATCH(orders!$D349,products!$A$1:$A$49,0), MATCH(orders!K$1,products!$A$1:$G$1,0))</f>
        <v>1</v>
      </c>
      <c r="L349" s="5">
        <f>INDEX(products!$A$1:$G$49,MATCH(orders!$D349,products!$A$1:$A$49,0), MATCH(orders!L$1,products!$A$1:$G$1,0))</f>
        <v>14.55</v>
      </c>
      <c r="M349" s="5">
        <f t="shared" si="5"/>
        <v>43.650000000000006</v>
      </c>
      <c r="N349" t="str" cm="1">
        <f t="array" ref="N349">_xlfn.IFS($I349="Rob","Robusta",$I349="Exc","Excelsa",$I349="Ara","Arabica",$I349="Lib","Liberica")</f>
        <v>Liberica</v>
      </c>
      <c r="O349" t="str" cm="1">
        <f t="array" ref="O349">_xlfn.IFS($J349="M","Medium",$J349="L","Light",$J349="D","Dark")</f>
        <v>Medium</v>
      </c>
      <c r="P349" t="str">
        <f>_xlfn.XLOOKUP(Table1[[#This Row],[Customer ID]],customers!$A$1:$A$1001,customers!$I$1:$I$1001,0)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 MATCH(orders!I$1,products!$A$1:$G$1,0))</f>
        <v>Exc</v>
      </c>
      <c r="J350" t="str">
        <f>INDEX(products!$A$1:$G$49,MATCH(orders!$D350,products!$A$1:$A$49,0), MATCH(orders!J$1,products!$A$1:$G$1,0))</f>
        <v>L</v>
      </c>
      <c r="K350" s="4">
        <f>INDEX(products!$A$1:$G$49,MATCH(orders!$D350,products!$A$1:$A$49,0), MATCH(orders!K$1,products!$A$1:$G$1,0))</f>
        <v>2.5</v>
      </c>
      <c r="L350" s="5">
        <f>INDEX(products!$A$1:$G$49,MATCH(orders!$D350,products!$A$1:$A$49,0), MATCH(orders!L$1,products!$A$1:$G$1,0))</f>
        <v>34.154999999999994</v>
      </c>
      <c r="M350" s="5">
        <f t="shared" si="5"/>
        <v>204.92999999999995</v>
      </c>
      <c r="N350" t="str" cm="1">
        <f t="array" ref="N350">_xlfn.IFS($I350="Rob","Robusta",$I350="Exc","Excelsa",$I350="Ara","Arabica",$I350="Lib","Liberica")</f>
        <v>Excelsa</v>
      </c>
      <c r="O350" t="str" cm="1">
        <f t="array" ref="O350">_xlfn.IFS($J350="M","Medium",$J350="L","Light",$J350="D","Dark")</f>
        <v>Light</v>
      </c>
      <c r="P350" t="str">
        <f>_xlfn.XLOOKUP(Table1[[#This Row],[Customer ID]],customers!$A$1:$A$1001,customers!$I$1:$I$1001,0)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 MATCH(orders!I$1,products!$A$1:$G$1,0))</f>
        <v>Rob</v>
      </c>
      <c r="J351" t="str">
        <f>INDEX(products!$A$1:$G$49,MATCH(orders!$D351,products!$A$1:$A$49,0), MATCH(orders!J$1,products!$A$1:$G$1,0))</f>
        <v>L</v>
      </c>
      <c r="K351" s="4">
        <f>INDEX(products!$A$1:$G$49,MATCH(orders!$D351,products!$A$1:$A$49,0), MATCH(orders!K$1,products!$A$1:$G$1,0))</f>
        <v>0.2</v>
      </c>
      <c r="L351" s="5">
        <f>INDEX(products!$A$1:$G$49,MATCH(orders!$D351,products!$A$1:$A$49,0), MATCH(orders!L$1,products!$A$1:$G$1,0))</f>
        <v>3.5849999999999995</v>
      </c>
      <c r="M351" s="5">
        <f t="shared" si="5"/>
        <v>14.339999999999998</v>
      </c>
      <c r="N351" t="str" cm="1">
        <f t="array" ref="N351">_xlfn.IFS($I351="Rob","Robusta",$I351="Exc","Excelsa",$I351="Ara","Arabica",$I351="Lib","Liberica")</f>
        <v>Robusta</v>
      </c>
      <c r="O351" t="str" cm="1">
        <f t="array" ref="O351">_xlfn.IFS($J351="M","Medium",$J351="L","Light",$J351="D","Dark")</f>
        <v>Light</v>
      </c>
      <c r="P351" t="str">
        <f>_xlfn.XLOOKUP(Table1[[#This Row],[Customer ID]],customers!$A$1:$A$1001,customers!$I$1:$I$1001,0)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 MATCH(orders!I$1,products!$A$1:$G$1,0))</f>
        <v>Ara</v>
      </c>
      <c r="J352" t="str">
        <f>INDEX(products!$A$1:$G$49,MATCH(orders!$D352,products!$A$1:$A$49,0), MATCH(orders!J$1,products!$A$1:$G$1,0))</f>
        <v>D</v>
      </c>
      <c r="K352" s="4">
        <f>INDEX(products!$A$1:$G$49,MATCH(orders!$D352,products!$A$1:$A$49,0), MATCH(orders!K$1,products!$A$1:$G$1,0))</f>
        <v>0.5</v>
      </c>
      <c r="L352" s="5">
        <f>INDEX(products!$A$1:$G$49,MATCH(orders!$D352,products!$A$1:$A$49,0), MATCH(orders!L$1,products!$A$1:$G$1,0))</f>
        <v>5.97</v>
      </c>
      <c r="M352" s="5">
        <f t="shared" si="5"/>
        <v>23.88</v>
      </c>
      <c r="N352" t="str" cm="1">
        <f t="array" ref="N352">_xlfn.IFS($I352="Rob","Robusta",$I352="Exc","Excelsa",$I352="Ara","Arabica",$I352="Lib","Liberica")</f>
        <v>Arabica</v>
      </c>
      <c r="O352" t="str" cm="1">
        <f t="array" ref="O352">_xlfn.IFS($J352="M","Medium",$J352="L","Light",$J352="D","Dark")</f>
        <v>Dark</v>
      </c>
      <c r="P352" t="str">
        <f>_xlfn.XLOOKUP(Table1[[#This Row],[Customer ID]],customers!$A$1:$A$1001,customers!$I$1:$I$1001,0)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 MATCH(orders!I$1,products!$A$1:$G$1,0))</f>
        <v>Ara</v>
      </c>
      <c r="J353" t="str">
        <f>INDEX(products!$A$1:$G$49,MATCH(orders!$D353,products!$A$1:$A$49,0), MATCH(orders!J$1,products!$A$1:$G$1,0))</f>
        <v>M</v>
      </c>
      <c r="K353" s="4">
        <f>INDEX(products!$A$1:$G$49,MATCH(orders!$D353,products!$A$1:$A$49,0), MATCH(orders!K$1,products!$A$1:$G$1,0))</f>
        <v>1</v>
      </c>
      <c r="L353" s="5">
        <f>INDEX(products!$A$1:$G$49,MATCH(orders!$D353,products!$A$1:$A$49,0), MATCH(orders!L$1,products!$A$1:$G$1,0))</f>
        <v>11.25</v>
      </c>
      <c r="M353" s="5">
        <f t="shared" si="5"/>
        <v>22.5</v>
      </c>
      <c r="N353" t="str" cm="1">
        <f t="array" ref="N353">_xlfn.IFS($I353="Rob","Robusta",$I353="Exc","Excelsa",$I353="Ara","Arabica",$I353="Lib","Liberica")</f>
        <v>Arabica</v>
      </c>
      <c r="O353" t="str" cm="1">
        <f t="array" ref="O353">_xlfn.IFS($J353="M","Medium",$J353="L","Light",$J353="D","Dark")</f>
        <v>Medium</v>
      </c>
      <c r="P353" t="str">
        <f>_xlfn.XLOOKUP(Table1[[#This Row],[Customer ID]],customers!$A$1:$A$1001,customers!$I$1:$I$1001,0)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 MATCH(orders!I$1,products!$A$1:$G$1,0))</f>
        <v>Exc</v>
      </c>
      <c r="J354" t="str">
        <f>INDEX(products!$A$1:$G$49,MATCH(orders!$D354,products!$A$1:$A$49,0), MATCH(orders!J$1,products!$A$1:$G$1,0))</f>
        <v>D</v>
      </c>
      <c r="K354" s="4">
        <f>INDEX(products!$A$1:$G$49,MATCH(orders!$D354,products!$A$1:$A$49,0), MATCH(orders!K$1,products!$A$1:$G$1,0))</f>
        <v>0.5</v>
      </c>
      <c r="L354" s="5">
        <f>INDEX(products!$A$1:$G$49,MATCH(orders!$D354,products!$A$1:$A$49,0), MATCH(orders!L$1,products!$A$1:$G$1,0))</f>
        <v>7.29</v>
      </c>
      <c r="M354" s="5">
        <f t="shared" si="5"/>
        <v>36.450000000000003</v>
      </c>
      <c r="N354" t="str" cm="1">
        <f t="array" ref="N354">_xlfn.IFS($I354="Rob","Robusta",$I354="Exc","Excelsa",$I354="Ara","Arabica",$I354="Lib","Liberica")</f>
        <v>Excelsa</v>
      </c>
      <c r="O354" t="str" cm="1">
        <f t="array" ref="O354">_xlfn.IFS($J354="M","Medium",$J354="L","Light",$J354="D","Dark")</f>
        <v>Dark</v>
      </c>
      <c r="P354" t="str">
        <f>_xlfn.XLOOKUP(Table1[[#This Row],[Customer ID]],customers!$A$1:$A$1001,customers!$I$1:$I$1001,0)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 MATCH(orders!I$1,products!$A$1:$G$1,0))</f>
        <v>Ara</v>
      </c>
      <c r="J355" t="str">
        <f>INDEX(products!$A$1:$G$49,MATCH(orders!$D355,products!$A$1:$A$49,0), MATCH(orders!J$1,products!$A$1:$G$1,0))</f>
        <v>M</v>
      </c>
      <c r="K355" s="4">
        <f>INDEX(products!$A$1:$G$49,MATCH(orders!$D355,products!$A$1:$A$49,0), MATCH(orders!K$1,products!$A$1:$G$1,0))</f>
        <v>0.5</v>
      </c>
      <c r="L355" s="5">
        <f>INDEX(products!$A$1:$G$49,MATCH(orders!$D355,products!$A$1:$A$49,0), MATCH(orders!L$1,products!$A$1:$G$1,0))</f>
        <v>6.75</v>
      </c>
      <c r="M355" s="5">
        <f t="shared" si="5"/>
        <v>27</v>
      </c>
      <c r="N355" t="str" cm="1">
        <f t="array" ref="N355">_xlfn.IFS($I355="Rob","Robusta",$I355="Exc","Excelsa",$I355="Ara","Arabica",$I355="Lib","Liberica")</f>
        <v>Arabica</v>
      </c>
      <c r="O355" t="str" cm="1">
        <f t="array" ref="O355">_xlfn.IFS($J355="M","Medium",$J355="L","Light",$J355="D","Dark")</f>
        <v>Medium</v>
      </c>
      <c r="P355" t="str">
        <f>_xlfn.XLOOKUP(Table1[[#This Row],[Customer ID]],customers!$A$1:$A$1001,customers!$I$1:$I$1001,0)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 MATCH(orders!I$1,products!$A$1:$G$1,0))</f>
        <v>Ara</v>
      </c>
      <c r="J356" t="str">
        <f>INDEX(products!$A$1:$G$49,MATCH(orders!$D356,products!$A$1:$A$49,0), MATCH(orders!J$1,products!$A$1:$G$1,0))</f>
        <v>M</v>
      </c>
      <c r="K356" s="4">
        <f>INDEX(products!$A$1:$G$49,MATCH(orders!$D356,products!$A$1:$A$49,0), MATCH(orders!K$1,products!$A$1:$G$1,0))</f>
        <v>2.5</v>
      </c>
      <c r="L356" s="5">
        <f>INDEX(products!$A$1:$G$49,MATCH(orders!$D356,products!$A$1:$A$49,0), MATCH(orders!L$1,products!$A$1:$G$1,0))</f>
        <v>25.874999999999996</v>
      </c>
      <c r="M356" s="5">
        <f t="shared" si="5"/>
        <v>155.24999999999997</v>
      </c>
      <c r="N356" t="str" cm="1">
        <f t="array" ref="N356">_xlfn.IFS($I356="Rob","Robusta",$I356="Exc","Excelsa",$I356="Ara","Arabica",$I356="Lib","Liberica")</f>
        <v>Arabica</v>
      </c>
      <c r="O356" t="str" cm="1">
        <f t="array" ref="O356">_xlfn.IFS($J356="M","Medium",$J356="L","Light",$J356="D","Dark")</f>
        <v>Medium</v>
      </c>
      <c r="P356" t="str">
        <f>_xlfn.XLOOKUP(Table1[[#This Row],[Customer ID]],customers!$A$1:$A$1001,customers!$I$1:$I$1001,0)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 MATCH(orders!I$1,products!$A$1:$G$1,0))</f>
        <v>Ara</v>
      </c>
      <c r="J357" t="str">
        <f>INDEX(products!$A$1:$G$49,MATCH(orders!$D357,products!$A$1:$A$49,0), MATCH(orders!J$1,products!$A$1:$G$1,0))</f>
        <v>D</v>
      </c>
      <c r="K357" s="4">
        <f>INDEX(products!$A$1:$G$49,MATCH(orders!$D357,products!$A$1:$A$49,0), MATCH(orders!K$1,products!$A$1:$G$1,0))</f>
        <v>2.5</v>
      </c>
      <c r="L357" s="5">
        <f>INDEX(products!$A$1:$G$49,MATCH(orders!$D357,products!$A$1:$A$49,0), MATCH(orders!L$1,products!$A$1:$G$1,0))</f>
        <v>22.884999999999998</v>
      </c>
      <c r="M357" s="5">
        <f t="shared" si="5"/>
        <v>114.42499999999998</v>
      </c>
      <c r="N357" t="str" cm="1">
        <f t="array" ref="N357">_xlfn.IFS($I357="Rob","Robusta",$I357="Exc","Excelsa",$I357="Ara","Arabica",$I357="Lib","Liberica")</f>
        <v>Arabica</v>
      </c>
      <c r="O357" t="str" cm="1">
        <f t="array" ref="O357">_xlfn.IFS($J357="M","Medium",$J357="L","Light",$J357="D","Dark")</f>
        <v>Dark</v>
      </c>
      <c r="P357" t="str">
        <f>_xlfn.XLOOKUP(Table1[[#This Row],[Customer ID]],customers!$A$1:$A$1001,customers!$I$1:$I$1001,0)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 MATCH(orders!I$1,products!$A$1:$G$1,0))</f>
        <v>Lib</v>
      </c>
      <c r="J358" t="str">
        <f>INDEX(products!$A$1:$G$49,MATCH(orders!$D358,products!$A$1:$A$49,0), MATCH(orders!J$1,products!$A$1:$G$1,0))</f>
        <v>D</v>
      </c>
      <c r="K358" s="4">
        <f>INDEX(products!$A$1:$G$49,MATCH(orders!$D358,products!$A$1:$A$49,0), MATCH(orders!K$1,products!$A$1:$G$1,0))</f>
        <v>1</v>
      </c>
      <c r="L358" s="5">
        <f>INDEX(products!$A$1:$G$49,MATCH(orders!$D358,products!$A$1:$A$49,0), MATCH(orders!L$1,products!$A$1:$G$1,0))</f>
        <v>12.95</v>
      </c>
      <c r="M358" s="5">
        <f t="shared" si="5"/>
        <v>51.8</v>
      </c>
      <c r="N358" t="str" cm="1">
        <f t="array" ref="N358">_xlfn.IFS($I358="Rob","Robusta",$I358="Exc","Excelsa",$I358="Ara","Arabica",$I358="Lib","Liberica")</f>
        <v>Liberica</v>
      </c>
      <c r="O358" t="str" cm="1">
        <f t="array" ref="O358">_xlfn.IFS($J358="M","Medium",$J358="L","Light",$J358="D","Dark")</f>
        <v>Dark</v>
      </c>
      <c r="P358" t="str">
        <f>_xlfn.XLOOKUP(Table1[[#This Row],[Customer ID]],customers!$A$1:$A$1001,customers!$I$1:$I$1001,0)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 MATCH(orders!I$1,products!$A$1:$G$1,0))</f>
        <v>Ara</v>
      </c>
      <c r="J359" t="str">
        <f>INDEX(products!$A$1:$G$49,MATCH(orders!$D359,products!$A$1:$A$49,0), MATCH(orders!J$1,products!$A$1:$G$1,0))</f>
        <v>M</v>
      </c>
      <c r="K359" s="4">
        <f>INDEX(products!$A$1:$G$49,MATCH(orders!$D359,products!$A$1:$A$49,0), MATCH(orders!K$1,products!$A$1:$G$1,0))</f>
        <v>2.5</v>
      </c>
      <c r="L359" s="5">
        <f>INDEX(products!$A$1:$G$49,MATCH(orders!$D359,products!$A$1:$A$49,0), MATCH(orders!L$1,products!$A$1:$G$1,0))</f>
        <v>25.874999999999996</v>
      </c>
      <c r="M359" s="5">
        <f t="shared" si="5"/>
        <v>155.24999999999997</v>
      </c>
      <c r="N359" t="str" cm="1">
        <f t="array" ref="N359">_xlfn.IFS($I359="Rob","Robusta",$I359="Exc","Excelsa",$I359="Ara","Arabica",$I359="Lib","Liberica")</f>
        <v>Arabica</v>
      </c>
      <c r="O359" t="str" cm="1">
        <f t="array" ref="O359">_xlfn.IFS($J359="M","Medium",$J359="L","Light",$J359="D","Dark")</f>
        <v>Medium</v>
      </c>
      <c r="P359" t="str">
        <f>_xlfn.XLOOKUP(Table1[[#This Row],[Customer ID]],customers!$A$1:$A$1001,customers!$I$1:$I$1001,0)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 MATCH(orders!I$1,products!$A$1:$G$1,0))</f>
        <v>Ara</v>
      </c>
      <c r="J360" t="str">
        <f>INDEX(products!$A$1:$G$49,MATCH(orders!$D360,products!$A$1:$A$49,0), MATCH(orders!J$1,products!$A$1:$G$1,0))</f>
        <v>L</v>
      </c>
      <c r="K360" s="4">
        <f>INDEX(products!$A$1:$G$49,MATCH(orders!$D360,products!$A$1:$A$49,0), MATCH(orders!K$1,products!$A$1:$G$1,0))</f>
        <v>2.5</v>
      </c>
      <c r="L360" s="5">
        <f>INDEX(products!$A$1:$G$49,MATCH(orders!$D360,products!$A$1:$A$49,0), MATCH(orders!L$1,products!$A$1:$G$1,0))</f>
        <v>29.784999999999997</v>
      </c>
      <c r="M360" s="5">
        <f t="shared" si="5"/>
        <v>29.784999999999997</v>
      </c>
      <c r="N360" t="str" cm="1">
        <f t="array" ref="N360">_xlfn.IFS($I360="Rob","Robusta",$I360="Exc","Excelsa",$I360="Ara","Arabica",$I360="Lib","Liberica")</f>
        <v>Arabica</v>
      </c>
      <c r="O360" t="str" cm="1">
        <f t="array" ref="O360">_xlfn.IFS($J360="M","Medium",$J360="L","Light",$J360="D","Dark")</f>
        <v>Light</v>
      </c>
      <c r="P360" t="str">
        <f>_xlfn.XLOOKUP(Table1[[#This Row],[Customer ID]],customers!$A$1:$A$1001,customers!$I$1:$I$1001,0)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 MATCH(orders!I$1,products!$A$1:$G$1,0))</f>
        <v>Rob</v>
      </c>
      <c r="J361" t="str">
        <f>INDEX(products!$A$1:$G$49,MATCH(orders!$D361,products!$A$1:$A$49,0), MATCH(orders!J$1,products!$A$1:$G$1,0))</f>
        <v>L</v>
      </c>
      <c r="K361" s="4">
        <f>INDEX(products!$A$1:$G$49,MATCH(orders!$D361,products!$A$1:$A$49,0), MATCH(orders!K$1,products!$A$1:$G$1,0))</f>
        <v>0.2</v>
      </c>
      <c r="L361" s="5">
        <f>INDEX(products!$A$1:$G$49,MATCH(orders!$D361,products!$A$1:$A$49,0), MATCH(orders!L$1,products!$A$1:$G$1,0))</f>
        <v>3.5849999999999995</v>
      </c>
      <c r="M361" s="5">
        <f t="shared" si="5"/>
        <v>21.509999999999998</v>
      </c>
      <c r="N361" t="str" cm="1">
        <f t="array" ref="N361">_xlfn.IFS($I361="Rob","Robusta",$I361="Exc","Excelsa",$I361="Ara","Arabica",$I361="Lib","Liberica")</f>
        <v>Robusta</v>
      </c>
      <c r="O361" t="str" cm="1">
        <f t="array" ref="O361">_xlfn.IFS($J361="M","Medium",$J361="L","Light",$J361="D","Dark")</f>
        <v>Light</v>
      </c>
      <c r="P361" t="str">
        <f>_xlfn.XLOOKUP(Table1[[#This Row],[Customer ID]],customers!$A$1:$A$1001,customers!$I$1:$I$1001,0)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 MATCH(orders!I$1,products!$A$1:$G$1,0))</f>
        <v>Rob</v>
      </c>
      <c r="J362" t="str">
        <f>INDEX(products!$A$1:$G$49,MATCH(orders!$D362,products!$A$1:$A$49,0), MATCH(orders!J$1,products!$A$1:$G$1,0))</f>
        <v>D</v>
      </c>
      <c r="K362" s="4">
        <f>INDEX(products!$A$1:$G$49,MATCH(orders!$D362,products!$A$1:$A$49,0), MATCH(orders!K$1,products!$A$1:$G$1,0))</f>
        <v>2.5</v>
      </c>
      <c r="L362" s="5">
        <f>INDEX(products!$A$1:$G$49,MATCH(orders!$D362,products!$A$1:$A$49,0), MATCH(orders!L$1,products!$A$1:$G$1,0))</f>
        <v>20.584999999999997</v>
      </c>
      <c r="M362" s="5">
        <f t="shared" si="5"/>
        <v>41.169999999999995</v>
      </c>
      <c r="N362" t="str" cm="1">
        <f t="array" ref="N362">_xlfn.IFS($I362="Rob","Robusta",$I362="Exc","Excelsa",$I362="Ara","Arabica",$I362="Lib","Liberica")</f>
        <v>Robusta</v>
      </c>
      <c r="O362" t="str" cm="1">
        <f t="array" ref="O362">_xlfn.IFS($J362="M","Medium",$J362="L","Light",$J362="D","Dark")</f>
        <v>Dark</v>
      </c>
      <c r="P362" t="str">
        <f>_xlfn.XLOOKUP(Table1[[#This Row],[Customer ID]],customers!$A$1:$A$1001,customers!$I$1:$I$1001,0)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 MATCH(orders!I$1,products!$A$1:$G$1,0))</f>
        <v>Rob</v>
      </c>
      <c r="J363" t="str">
        <f>INDEX(products!$A$1:$G$49,MATCH(orders!$D363,products!$A$1:$A$49,0), MATCH(orders!J$1,products!$A$1:$G$1,0))</f>
        <v>M</v>
      </c>
      <c r="K363" s="4">
        <f>INDEX(products!$A$1:$G$49,MATCH(orders!$D363,products!$A$1:$A$49,0), MATCH(orders!K$1,products!$A$1:$G$1,0))</f>
        <v>0.5</v>
      </c>
      <c r="L363" s="5">
        <f>INDEX(products!$A$1:$G$49,MATCH(orders!$D363,products!$A$1:$A$49,0), MATCH(orders!L$1,products!$A$1:$G$1,0))</f>
        <v>5.97</v>
      </c>
      <c r="M363" s="5">
        <f t="shared" si="5"/>
        <v>5.97</v>
      </c>
      <c r="N363" t="str" cm="1">
        <f t="array" ref="N363">_xlfn.IFS($I363="Rob","Robusta",$I363="Exc","Excelsa",$I363="Ara","Arabica",$I363="Lib","Liberica")</f>
        <v>Robusta</v>
      </c>
      <c r="O363" t="str" cm="1">
        <f t="array" ref="O363">_xlfn.IFS($J363="M","Medium",$J363="L","Light",$J363="D","Dark")</f>
        <v>Medium</v>
      </c>
      <c r="P363" t="str">
        <f>_xlfn.XLOOKUP(Table1[[#This Row],[Customer ID]],customers!$A$1:$A$1001,customers!$I$1:$I$1001,0)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 MATCH(orders!I$1,products!$A$1:$G$1,0))</f>
        <v>Exc</v>
      </c>
      <c r="J364" t="str">
        <f>INDEX(products!$A$1:$G$49,MATCH(orders!$D364,products!$A$1:$A$49,0), MATCH(orders!J$1,products!$A$1:$G$1,0))</f>
        <v>L</v>
      </c>
      <c r="K364" s="4">
        <f>INDEX(products!$A$1:$G$49,MATCH(orders!$D364,products!$A$1:$A$49,0), MATCH(orders!K$1,products!$A$1:$G$1,0))</f>
        <v>1</v>
      </c>
      <c r="L364" s="5">
        <f>INDEX(products!$A$1:$G$49,MATCH(orders!$D364,products!$A$1:$A$49,0), MATCH(orders!L$1,products!$A$1:$G$1,0))</f>
        <v>14.85</v>
      </c>
      <c r="M364" s="5">
        <f t="shared" si="5"/>
        <v>74.25</v>
      </c>
      <c r="N364" t="str" cm="1">
        <f t="array" ref="N364">_xlfn.IFS($I364="Rob","Robusta",$I364="Exc","Excelsa",$I364="Ara","Arabica",$I364="Lib","Liberica")</f>
        <v>Excelsa</v>
      </c>
      <c r="O364" t="str" cm="1">
        <f t="array" ref="O364">_xlfn.IFS($J364="M","Medium",$J364="L","Light",$J364="D","Dark")</f>
        <v>Light</v>
      </c>
      <c r="P364" t="str">
        <f>_xlfn.XLOOKUP(Table1[[#This Row],[Customer ID]],customers!$A$1:$A$1001,customers!$I$1:$I$1001,0)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 MATCH(orders!I$1,products!$A$1:$G$1,0))</f>
        <v>Lib</v>
      </c>
      <c r="J365" t="str">
        <f>INDEX(products!$A$1:$G$49,MATCH(orders!$D365,products!$A$1:$A$49,0), MATCH(orders!J$1,products!$A$1:$G$1,0))</f>
        <v>M</v>
      </c>
      <c r="K365" s="4">
        <f>INDEX(products!$A$1:$G$49,MATCH(orders!$D365,products!$A$1:$A$49,0), MATCH(orders!K$1,products!$A$1:$G$1,0))</f>
        <v>1</v>
      </c>
      <c r="L365" s="5">
        <f>INDEX(products!$A$1:$G$49,MATCH(orders!$D365,products!$A$1:$A$49,0), MATCH(orders!L$1,products!$A$1:$G$1,0))</f>
        <v>14.55</v>
      </c>
      <c r="M365" s="5">
        <f t="shared" si="5"/>
        <v>87.300000000000011</v>
      </c>
      <c r="N365" t="str" cm="1">
        <f t="array" ref="N365">_xlfn.IFS($I365="Rob","Robusta",$I365="Exc","Excelsa",$I365="Ara","Arabica",$I365="Lib","Liberica")</f>
        <v>Liberica</v>
      </c>
      <c r="O365" t="str" cm="1">
        <f t="array" ref="O365">_xlfn.IFS($J365="M","Medium",$J365="L","Light",$J365="D","Dark")</f>
        <v>Medium</v>
      </c>
      <c r="P365" t="str">
        <f>_xlfn.XLOOKUP(Table1[[#This Row],[Customer ID]],customers!$A$1:$A$1001,customers!$I$1:$I$1001,0)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 MATCH(orders!I$1,products!$A$1:$G$1,0))</f>
        <v>Exc</v>
      </c>
      <c r="J366" t="str">
        <f>INDEX(products!$A$1:$G$49,MATCH(orders!$D366,products!$A$1:$A$49,0), MATCH(orders!J$1,products!$A$1:$G$1,0))</f>
        <v>D</v>
      </c>
      <c r="K366" s="4">
        <f>INDEX(products!$A$1:$G$49,MATCH(orders!$D366,products!$A$1:$A$49,0), MATCH(orders!K$1,products!$A$1:$G$1,0))</f>
        <v>1</v>
      </c>
      <c r="L366" s="5">
        <f>INDEX(products!$A$1:$G$49,MATCH(orders!$D366,products!$A$1:$A$49,0), MATCH(orders!L$1,products!$A$1:$G$1,0))</f>
        <v>12.15</v>
      </c>
      <c r="M366" s="5">
        <f t="shared" si="5"/>
        <v>72.900000000000006</v>
      </c>
      <c r="N366" t="str" cm="1">
        <f t="array" ref="N366">_xlfn.IFS($I366="Rob","Robusta",$I366="Exc","Excelsa",$I366="Ara","Arabica",$I366="Lib","Liberica")</f>
        <v>Excelsa</v>
      </c>
      <c r="O366" t="str" cm="1">
        <f t="array" ref="O366">_xlfn.IFS($J366="M","Medium",$J366="L","Light",$J366="D","Dark")</f>
        <v>Dark</v>
      </c>
      <c r="P366" t="str">
        <f>_xlfn.XLOOKUP(Table1[[#This Row],[Customer ID]],customers!$A$1:$A$1001,customers!$I$1:$I$1001,0)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 MATCH(orders!I$1,products!$A$1:$G$1,0))</f>
        <v>Lib</v>
      </c>
      <c r="J367" t="str">
        <f>INDEX(products!$A$1:$G$49,MATCH(orders!$D367,products!$A$1:$A$49,0), MATCH(orders!J$1,products!$A$1:$G$1,0))</f>
        <v>D</v>
      </c>
      <c r="K367" s="4">
        <f>INDEX(products!$A$1:$G$49,MATCH(orders!$D367,products!$A$1:$A$49,0), MATCH(orders!K$1,products!$A$1:$G$1,0))</f>
        <v>0.5</v>
      </c>
      <c r="L367" s="5">
        <f>INDEX(products!$A$1:$G$49,MATCH(orders!$D367,products!$A$1:$A$49,0), MATCH(orders!L$1,products!$A$1:$G$1,0))</f>
        <v>7.77</v>
      </c>
      <c r="M367" s="5">
        <f t="shared" si="5"/>
        <v>7.77</v>
      </c>
      <c r="N367" t="str" cm="1">
        <f t="array" ref="N367">_xlfn.IFS($I367="Rob","Robusta",$I367="Exc","Excelsa",$I367="Ara","Arabica",$I367="Lib","Liberica")</f>
        <v>Liberica</v>
      </c>
      <c r="O367" t="str" cm="1">
        <f t="array" ref="O367">_xlfn.IFS($J367="M","Medium",$J367="L","Light",$J367="D","Dark")</f>
        <v>Dark</v>
      </c>
      <c r="P367" t="str">
        <f>_xlfn.XLOOKUP(Table1[[#This Row],[Customer ID]],customers!$A$1:$A$1001,customers!$I$1:$I$1001,0)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 MATCH(orders!I$1,products!$A$1:$G$1,0))</f>
        <v>Exc</v>
      </c>
      <c r="J368" t="str">
        <f>INDEX(products!$A$1:$G$49,MATCH(orders!$D368,products!$A$1:$A$49,0), MATCH(orders!J$1,products!$A$1:$G$1,0))</f>
        <v>D</v>
      </c>
      <c r="K368" s="4">
        <f>INDEX(products!$A$1:$G$49,MATCH(orders!$D368,products!$A$1:$A$49,0), MATCH(orders!K$1,products!$A$1:$G$1,0))</f>
        <v>0.5</v>
      </c>
      <c r="L368" s="5">
        <f>INDEX(products!$A$1:$G$49,MATCH(orders!$D368,products!$A$1:$A$49,0), MATCH(orders!L$1,products!$A$1:$G$1,0))</f>
        <v>7.29</v>
      </c>
      <c r="M368" s="5">
        <f t="shared" si="5"/>
        <v>43.74</v>
      </c>
      <c r="N368" t="str" cm="1">
        <f t="array" ref="N368">_xlfn.IFS($I368="Rob","Robusta",$I368="Exc","Excelsa",$I368="Ara","Arabica",$I368="Lib","Liberica")</f>
        <v>Excelsa</v>
      </c>
      <c r="O368" t="str" cm="1">
        <f t="array" ref="O368">_xlfn.IFS($J368="M","Medium",$J368="L","Light",$J368="D","Dark")</f>
        <v>Dark</v>
      </c>
      <c r="P368" t="str">
        <f>_xlfn.XLOOKUP(Table1[[#This Row],[Customer ID]],customers!$A$1:$A$1001,customers!$I$1:$I$1001,0)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 MATCH(orders!I$1,products!$A$1:$G$1,0))</f>
        <v>Lib</v>
      </c>
      <c r="J369" t="str">
        <f>INDEX(products!$A$1:$G$49,MATCH(orders!$D369,products!$A$1:$A$49,0), MATCH(orders!J$1,products!$A$1:$G$1,0))</f>
        <v>M</v>
      </c>
      <c r="K369" s="4">
        <f>INDEX(products!$A$1:$G$49,MATCH(orders!$D369,products!$A$1:$A$49,0), MATCH(orders!K$1,products!$A$1:$G$1,0))</f>
        <v>0.2</v>
      </c>
      <c r="L369" s="5">
        <f>INDEX(products!$A$1:$G$49,MATCH(orders!$D369,products!$A$1:$A$49,0), MATCH(orders!L$1,products!$A$1:$G$1,0))</f>
        <v>4.3650000000000002</v>
      </c>
      <c r="M369" s="5">
        <f t="shared" si="5"/>
        <v>8.73</v>
      </c>
      <c r="N369" t="str" cm="1">
        <f t="array" ref="N369">_xlfn.IFS($I369="Rob","Robusta",$I369="Exc","Excelsa",$I369="Ara","Arabica",$I369="Lib","Liberica")</f>
        <v>Liberica</v>
      </c>
      <c r="O369" t="str" cm="1">
        <f t="array" ref="O369">_xlfn.IFS($J369="M","Medium",$J369="L","Light",$J369="D","Dark")</f>
        <v>Medium</v>
      </c>
      <c r="P369" t="str">
        <f>_xlfn.XLOOKUP(Table1[[#This Row],[Customer ID]],customers!$A$1:$A$1001,customers!$I$1:$I$1001,0)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 MATCH(orders!I$1,products!$A$1:$G$1,0))</f>
        <v>Exc</v>
      </c>
      <c r="J370" t="str">
        <f>INDEX(products!$A$1:$G$49,MATCH(orders!$D370,products!$A$1:$A$49,0), MATCH(orders!J$1,products!$A$1:$G$1,0))</f>
        <v>M</v>
      </c>
      <c r="K370" s="4">
        <f>INDEX(products!$A$1:$G$49,MATCH(orders!$D370,products!$A$1:$A$49,0), MATCH(orders!K$1,products!$A$1:$G$1,0))</f>
        <v>2.5</v>
      </c>
      <c r="L370" s="5">
        <f>INDEX(products!$A$1:$G$49,MATCH(orders!$D370,products!$A$1:$A$49,0), MATCH(orders!L$1,products!$A$1:$G$1,0))</f>
        <v>31.624999999999996</v>
      </c>
      <c r="M370" s="5">
        <f t="shared" si="5"/>
        <v>63.249999999999993</v>
      </c>
      <c r="N370" t="str" cm="1">
        <f t="array" ref="N370">_xlfn.IFS($I370="Rob","Robusta",$I370="Exc","Excelsa",$I370="Ara","Arabica",$I370="Lib","Liberica")</f>
        <v>Excelsa</v>
      </c>
      <c r="O370" t="str" cm="1">
        <f t="array" ref="O370">_xlfn.IFS($J370="M","Medium",$J370="L","Light",$J370="D","Dark")</f>
        <v>Medium</v>
      </c>
      <c r="P370" t="str">
        <f>_xlfn.XLOOKUP(Table1[[#This Row],[Customer ID]],customers!$A$1:$A$1001,customers!$I$1:$I$1001,0)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 MATCH(orders!I$1,products!$A$1:$G$1,0))</f>
        <v>Exc</v>
      </c>
      <c r="J371" t="str">
        <f>INDEX(products!$A$1:$G$49,MATCH(orders!$D371,products!$A$1:$A$49,0), MATCH(orders!J$1,products!$A$1:$G$1,0))</f>
        <v>L</v>
      </c>
      <c r="K371" s="4">
        <f>INDEX(products!$A$1:$G$49,MATCH(orders!$D371,products!$A$1:$A$49,0), MATCH(orders!K$1,products!$A$1:$G$1,0))</f>
        <v>0.5</v>
      </c>
      <c r="L371" s="5">
        <f>INDEX(products!$A$1:$G$49,MATCH(orders!$D371,products!$A$1:$A$49,0), MATCH(orders!L$1,products!$A$1:$G$1,0))</f>
        <v>8.91</v>
      </c>
      <c r="M371" s="5">
        <f t="shared" si="5"/>
        <v>8.91</v>
      </c>
      <c r="N371" t="str" cm="1">
        <f t="array" ref="N371">_xlfn.IFS($I371="Rob","Robusta",$I371="Exc","Excelsa",$I371="Ara","Arabica",$I371="Lib","Liberica")</f>
        <v>Excelsa</v>
      </c>
      <c r="O371" t="str" cm="1">
        <f t="array" ref="O371">_xlfn.IFS($J371="M","Medium",$J371="L","Light",$J371="D","Dark")</f>
        <v>Light</v>
      </c>
      <c r="P371" t="str">
        <f>_xlfn.XLOOKUP(Table1[[#This Row],[Customer ID]],customers!$A$1:$A$1001,customers!$I$1:$I$1001,0)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 MATCH(orders!I$1,products!$A$1:$G$1,0))</f>
        <v>Exc</v>
      </c>
      <c r="J372" t="str">
        <f>INDEX(products!$A$1:$G$49,MATCH(orders!$D372,products!$A$1:$A$49,0), MATCH(orders!J$1,products!$A$1:$G$1,0))</f>
        <v>D</v>
      </c>
      <c r="K372" s="4">
        <f>INDEX(products!$A$1:$G$49,MATCH(orders!$D372,products!$A$1:$A$49,0), MATCH(orders!K$1,products!$A$1:$G$1,0))</f>
        <v>1</v>
      </c>
      <c r="L372" s="5">
        <f>INDEX(products!$A$1:$G$49,MATCH(orders!$D372,products!$A$1:$A$49,0), MATCH(orders!L$1,products!$A$1:$G$1,0))</f>
        <v>12.15</v>
      </c>
      <c r="M372" s="5">
        <f t="shared" si="5"/>
        <v>24.3</v>
      </c>
      <c r="N372" t="str" cm="1">
        <f t="array" ref="N372">_xlfn.IFS($I372="Rob","Robusta",$I372="Exc","Excelsa",$I372="Ara","Arabica",$I372="Lib","Liberica")</f>
        <v>Excelsa</v>
      </c>
      <c r="O372" t="str" cm="1">
        <f t="array" ref="O372">_xlfn.IFS($J372="M","Medium",$J372="L","Light",$J372="D","Dark")</f>
        <v>Dark</v>
      </c>
      <c r="P372" t="str">
        <f>_xlfn.XLOOKUP(Table1[[#This Row],[Customer ID]],customers!$A$1:$A$1001,customers!$I$1:$I$1001,0)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 MATCH(orders!I$1,products!$A$1:$G$1,0))</f>
        <v>Ara</v>
      </c>
      <c r="J373" t="str">
        <f>INDEX(products!$A$1:$G$49,MATCH(orders!$D373,products!$A$1:$A$49,0), MATCH(orders!J$1,products!$A$1:$G$1,0))</f>
        <v>L</v>
      </c>
      <c r="K373" s="4">
        <f>INDEX(products!$A$1:$G$49,MATCH(orders!$D373,products!$A$1:$A$49,0), MATCH(orders!K$1,products!$A$1:$G$1,0))</f>
        <v>0.5</v>
      </c>
      <c r="L373" s="5">
        <f>INDEX(products!$A$1:$G$49,MATCH(orders!$D373,products!$A$1:$A$49,0), MATCH(orders!L$1,products!$A$1:$G$1,0))</f>
        <v>7.77</v>
      </c>
      <c r="M373" s="5">
        <f t="shared" si="5"/>
        <v>46.62</v>
      </c>
      <c r="N373" t="str" cm="1">
        <f t="array" ref="N373">_xlfn.IFS($I373="Rob","Robusta",$I373="Exc","Excelsa",$I373="Ara","Arabica",$I373="Lib","Liberica")</f>
        <v>Arabica</v>
      </c>
      <c r="O373" t="str" cm="1">
        <f t="array" ref="O373">_xlfn.IFS($J373="M","Medium",$J373="L","Light",$J373="D","Dark")</f>
        <v>Light</v>
      </c>
      <c r="P373" t="str">
        <f>_xlfn.XLOOKUP(Table1[[#This Row],[Customer ID]],customers!$A$1:$A$1001,customers!$I$1:$I$1001,0)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 MATCH(orders!I$1,products!$A$1:$G$1,0))</f>
        <v>Rob</v>
      </c>
      <c r="J374" t="str">
        <f>INDEX(products!$A$1:$G$49,MATCH(orders!$D374,products!$A$1:$A$49,0), MATCH(orders!J$1,products!$A$1:$G$1,0))</f>
        <v>L</v>
      </c>
      <c r="K374" s="4">
        <f>INDEX(products!$A$1:$G$49,MATCH(orders!$D374,products!$A$1:$A$49,0), MATCH(orders!K$1,products!$A$1:$G$1,0))</f>
        <v>0.5</v>
      </c>
      <c r="L374" s="5">
        <f>INDEX(products!$A$1:$G$49,MATCH(orders!$D374,products!$A$1:$A$49,0), MATCH(orders!L$1,products!$A$1:$G$1,0))</f>
        <v>7.169999999999999</v>
      </c>
      <c r="M374" s="5">
        <f t="shared" si="5"/>
        <v>43.019999999999996</v>
      </c>
      <c r="N374" t="str" cm="1">
        <f t="array" ref="N374">_xlfn.IFS($I374="Rob","Robusta",$I374="Exc","Excelsa",$I374="Ara","Arabica",$I374="Lib","Liberica")</f>
        <v>Robusta</v>
      </c>
      <c r="O374" t="str" cm="1">
        <f t="array" ref="O374">_xlfn.IFS($J374="M","Medium",$J374="L","Light",$J374="D","Dark")</f>
        <v>Light</v>
      </c>
      <c r="P374" t="str">
        <f>_xlfn.XLOOKUP(Table1[[#This Row],[Customer ID]],customers!$A$1:$A$1001,customers!$I$1:$I$1001,0)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 MATCH(orders!I$1,products!$A$1:$G$1,0))</f>
        <v>Ara</v>
      </c>
      <c r="J375" t="str">
        <f>INDEX(products!$A$1:$G$49,MATCH(orders!$D375,products!$A$1:$A$49,0), MATCH(orders!J$1,products!$A$1:$G$1,0))</f>
        <v>D</v>
      </c>
      <c r="K375" s="4">
        <f>INDEX(products!$A$1:$G$49,MATCH(orders!$D375,products!$A$1:$A$49,0), MATCH(orders!K$1,products!$A$1:$G$1,0))</f>
        <v>0.5</v>
      </c>
      <c r="L375" s="5">
        <f>INDEX(products!$A$1:$G$49,MATCH(orders!$D375,products!$A$1:$A$49,0), MATCH(orders!L$1,products!$A$1:$G$1,0))</f>
        <v>5.97</v>
      </c>
      <c r="M375" s="5">
        <f t="shared" si="5"/>
        <v>17.91</v>
      </c>
      <c r="N375" t="str" cm="1">
        <f t="array" ref="N375">_xlfn.IFS($I375="Rob","Robusta",$I375="Exc","Excelsa",$I375="Ara","Arabica",$I375="Lib","Liberica")</f>
        <v>Arabica</v>
      </c>
      <c r="O375" t="str" cm="1">
        <f t="array" ref="O375">_xlfn.IFS($J375="M","Medium",$J375="L","Light",$J375="D","Dark")</f>
        <v>Dark</v>
      </c>
      <c r="P375" t="str">
        <f>_xlfn.XLOOKUP(Table1[[#This Row],[Customer ID]],customers!$A$1:$A$1001,customers!$I$1:$I$1001,0)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 MATCH(orders!I$1,products!$A$1:$G$1,0))</f>
        <v>Lib</v>
      </c>
      <c r="J376" t="str">
        <f>INDEX(products!$A$1:$G$49,MATCH(orders!$D376,products!$A$1:$A$49,0), MATCH(orders!J$1,products!$A$1:$G$1,0))</f>
        <v>L</v>
      </c>
      <c r="K376" s="4">
        <f>INDEX(products!$A$1:$G$49,MATCH(orders!$D376,products!$A$1:$A$49,0), MATCH(orders!K$1,products!$A$1:$G$1,0))</f>
        <v>0.5</v>
      </c>
      <c r="L376" s="5">
        <f>INDEX(products!$A$1:$G$49,MATCH(orders!$D376,products!$A$1:$A$49,0), MATCH(orders!L$1,products!$A$1:$G$1,0))</f>
        <v>9.51</v>
      </c>
      <c r="M376" s="5">
        <f t="shared" si="5"/>
        <v>38.04</v>
      </c>
      <c r="N376" t="str" cm="1">
        <f t="array" ref="N376">_xlfn.IFS($I376="Rob","Robusta",$I376="Exc","Excelsa",$I376="Ara","Arabica",$I376="Lib","Liberica")</f>
        <v>Liberica</v>
      </c>
      <c r="O376" t="str" cm="1">
        <f t="array" ref="O376">_xlfn.IFS($J376="M","Medium",$J376="L","Light",$J376="D","Dark")</f>
        <v>Light</v>
      </c>
      <c r="P376" t="str">
        <f>_xlfn.XLOOKUP(Table1[[#This Row],[Customer ID]],customers!$A$1:$A$1001,customers!$I$1:$I$1001,0)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 MATCH(orders!I$1,products!$A$1:$G$1,0))</f>
        <v>Ara</v>
      </c>
      <c r="J377" t="str">
        <f>INDEX(products!$A$1:$G$49,MATCH(orders!$D377,products!$A$1:$A$49,0), MATCH(orders!J$1,products!$A$1:$G$1,0))</f>
        <v>M</v>
      </c>
      <c r="K377" s="4">
        <f>INDEX(products!$A$1:$G$49,MATCH(orders!$D377,products!$A$1:$A$49,0), MATCH(orders!K$1,products!$A$1:$G$1,0))</f>
        <v>0.2</v>
      </c>
      <c r="L377" s="5">
        <f>INDEX(products!$A$1:$G$49,MATCH(orders!$D377,products!$A$1:$A$49,0), MATCH(orders!L$1,products!$A$1:$G$1,0))</f>
        <v>3.375</v>
      </c>
      <c r="M377" s="5">
        <f t="shared" si="5"/>
        <v>6.75</v>
      </c>
      <c r="N377" t="str" cm="1">
        <f t="array" ref="N377">_xlfn.IFS($I377="Rob","Robusta",$I377="Exc","Excelsa",$I377="Ara","Arabica",$I377="Lib","Liberica")</f>
        <v>Arabica</v>
      </c>
      <c r="O377" t="str" cm="1">
        <f t="array" ref="O377">_xlfn.IFS($J377="M","Medium",$J377="L","Light",$J377="D","Dark")</f>
        <v>Medium</v>
      </c>
      <c r="P377" t="str">
        <f>_xlfn.XLOOKUP(Table1[[#This Row],[Customer ID]],customers!$A$1:$A$1001,customers!$I$1:$I$1001,0)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 MATCH(orders!I$1,products!$A$1:$G$1,0))</f>
        <v>Rob</v>
      </c>
      <c r="J378" t="str">
        <f>INDEX(products!$A$1:$G$49,MATCH(orders!$D378,products!$A$1:$A$49,0), MATCH(orders!J$1,products!$A$1:$G$1,0))</f>
        <v>M</v>
      </c>
      <c r="K378" s="4">
        <f>INDEX(products!$A$1:$G$49,MATCH(orders!$D378,products!$A$1:$A$49,0), MATCH(orders!K$1,products!$A$1:$G$1,0))</f>
        <v>0.5</v>
      </c>
      <c r="L378" s="5">
        <f>INDEX(products!$A$1:$G$49,MATCH(orders!$D378,products!$A$1:$A$49,0), MATCH(orders!L$1,products!$A$1:$G$1,0))</f>
        <v>5.97</v>
      </c>
      <c r="M378" s="5">
        <f t="shared" si="5"/>
        <v>5.97</v>
      </c>
      <c r="N378" t="str" cm="1">
        <f t="array" ref="N378">_xlfn.IFS($I378="Rob","Robusta",$I378="Exc","Excelsa",$I378="Ara","Arabica",$I378="Lib","Liberica")</f>
        <v>Robusta</v>
      </c>
      <c r="O378" t="str" cm="1">
        <f t="array" ref="O378">_xlfn.IFS($J378="M","Medium",$J378="L","Light",$J378="D","Dark")</f>
        <v>Medium</v>
      </c>
      <c r="P378" t="str">
        <f>_xlfn.XLOOKUP(Table1[[#This Row],[Customer ID]],customers!$A$1:$A$1001,customers!$I$1:$I$1001,0)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 MATCH(orders!I$1,products!$A$1:$G$1,0))</f>
        <v>Rob</v>
      </c>
      <c r="J379" t="str">
        <f>INDEX(products!$A$1:$G$49,MATCH(orders!$D379,products!$A$1:$A$49,0), MATCH(orders!J$1,products!$A$1:$G$1,0))</f>
        <v>D</v>
      </c>
      <c r="K379" s="4">
        <f>INDEX(products!$A$1:$G$49,MATCH(orders!$D379,products!$A$1:$A$49,0), MATCH(orders!K$1,products!$A$1:$G$1,0))</f>
        <v>0.2</v>
      </c>
      <c r="L379" s="5">
        <f>INDEX(products!$A$1:$G$49,MATCH(orders!$D379,products!$A$1:$A$49,0), MATCH(orders!L$1,products!$A$1:$G$1,0))</f>
        <v>2.6849999999999996</v>
      </c>
      <c r="M379" s="5">
        <f t="shared" si="5"/>
        <v>8.0549999999999997</v>
      </c>
      <c r="N379" t="str" cm="1">
        <f t="array" ref="N379">_xlfn.IFS($I379="Rob","Robusta",$I379="Exc","Excelsa",$I379="Ara","Arabica",$I379="Lib","Liberica")</f>
        <v>Robusta</v>
      </c>
      <c r="O379" t="str" cm="1">
        <f t="array" ref="O379">_xlfn.IFS($J379="M","Medium",$J379="L","Light",$J379="D","Dark")</f>
        <v>Dark</v>
      </c>
      <c r="P379" t="str">
        <f>_xlfn.XLOOKUP(Table1[[#This Row],[Customer ID]],customers!$A$1:$A$1001,customers!$I$1:$I$1001,0)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 MATCH(orders!I$1,products!$A$1:$G$1,0))</f>
        <v>Ara</v>
      </c>
      <c r="J380" t="str">
        <f>INDEX(products!$A$1:$G$49,MATCH(orders!$D380,products!$A$1:$A$49,0), MATCH(orders!J$1,products!$A$1:$G$1,0))</f>
        <v>L</v>
      </c>
      <c r="K380" s="4">
        <f>INDEX(products!$A$1:$G$49,MATCH(orders!$D380,products!$A$1:$A$49,0), MATCH(orders!K$1,products!$A$1:$G$1,0))</f>
        <v>0.5</v>
      </c>
      <c r="L380" s="5">
        <f>INDEX(products!$A$1:$G$49,MATCH(orders!$D380,products!$A$1:$A$49,0), MATCH(orders!L$1,products!$A$1:$G$1,0))</f>
        <v>7.77</v>
      </c>
      <c r="M380" s="5">
        <f t="shared" si="5"/>
        <v>23.31</v>
      </c>
      <c r="N380" t="str" cm="1">
        <f t="array" ref="N380">_xlfn.IFS($I380="Rob","Robusta",$I380="Exc","Excelsa",$I380="Ara","Arabica",$I380="Lib","Liberica")</f>
        <v>Arabica</v>
      </c>
      <c r="O380" t="str" cm="1">
        <f t="array" ref="O380">_xlfn.IFS($J380="M","Medium",$J380="L","Light",$J380="D","Dark")</f>
        <v>Light</v>
      </c>
      <c r="P380" t="str">
        <f>_xlfn.XLOOKUP(Table1[[#This Row],[Customer ID]],customers!$A$1:$A$1001,customers!$I$1:$I$1001,0)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 MATCH(orders!I$1,products!$A$1:$G$1,0))</f>
        <v>Rob</v>
      </c>
      <c r="J381" t="str">
        <f>INDEX(products!$A$1:$G$49,MATCH(orders!$D381,products!$A$1:$A$49,0), MATCH(orders!J$1,products!$A$1:$G$1,0))</f>
        <v>L</v>
      </c>
      <c r="K381" s="4">
        <f>INDEX(products!$A$1:$G$49,MATCH(orders!$D381,products!$A$1:$A$49,0), MATCH(orders!K$1,products!$A$1:$G$1,0))</f>
        <v>0.5</v>
      </c>
      <c r="L381" s="5">
        <f>INDEX(products!$A$1:$G$49,MATCH(orders!$D381,products!$A$1:$A$49,0), MATCH(orders!L$1,products!$A$1:$G$1,0))</f>
        <v>7.169999999999999</v>
      </c>
      <c r="M381" s="5">
        <f t="shared" si="5"/>
        <v>43.019999999999996</v>
      </c>
      <c r="N381" t="str" cm="1">
        <f t="array" ref="N381">_xlfn.IFS($I381="Rob","Robusta",$I381="Exc","Excelsa",$I381="Ara","Arabica",$I381="Lib","Liberica")</f>
        <v>Robusta</v>
      </c>
      <c r="O381" t="str" cm="1">
        <f t="array" ref="O381">_xlfn.IFS($J381="M","Medium",$J381="L","Light",$J381="D","Dark")</f>
        <v>Light</v>
      </c>
      <c r="P381" t="str">
        <f>_xlfn.XLOOKUP(Table1[[#This Row],[Customer ID]],customers!$A$1:$A$1001,customers!$I$1:$I$1001,0)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 MATCH(orders!I$1,products!$A$1:$G$1,0))</f>
        <v>Lib</v>
      </c>
      <c r="J382" t="str">
        <f>INDEX(products!$A$1:$G$49,MATCH(orders!$D382,products!$A$1:$A$49,0), MATCH(orders!J$1,products!$A$1:$G$1,0))</f>
        <v>D</v>
      </c>
      <c r="K382" s="4">
        <f>INDEX(products!$A$1:$G$49,MATCH(orders!$D382,products!$A$1:$A$49,0), MATCH(orders!K$1,products!$A$1:$G$1,0))</f>
        <v>0.5</v>
      </c>
      <c r="L382" s="5">
        <f>INDEX(products!$A$1:$G$49,MATCH(orders!$D382,products!$A$1:$A$49,0), MATCH(orders!L$1,products!$A$1:$G$1,0))</f>
        <v>7.77</v>
      </c>
      <c r="M382" s="5">
        <f t="shared" si="5"/>
        <v>23.31</v>
      </c>
      <c r="N382" t="str" cm="1">
        <f t="array" ref="N382">_xlfn.IFS($I382="Rob","Robusta",$I382="Exc","Excelsa",$I382="Ara","Arabica",$I382="Lib","Liberica")</f>
        <v>Liberica</v>
      </c>
      <c r="O382" t="str" cm="1">
        <f t="array" ref="O382">_xlfn.IFS($J382="M","Medium",$J382="L","Light",$J382="D","Dark")</f>
        <v>Dark</v>
      </c>
      <c r="P382" t="str">
        <f>_xlfn.XLOOKUP(Table1[[#This Row],[Customer ID]],customers!$A$1:$A$1001,customers!$I$1:$I$1001,0)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 MATCH(orders!I$1,products!$A$1:$G$1,0))</f>
        <v>Ara</v>
      </c>
      <c r="J383" t="str">
        <f>INDEX(products!$A$1:$G$49,MATCH(orders!$D383,products!$A$1:$A$49,0), MATCH(orders!J$1,products!$A$1:$G$1,0))</f>
        <v>D</v>
      </c>
      <c r="K383" s="4">
        <f>INDEX(products!$A$1:$G$49,MATCH(orders!$D383,products!$A$1:$A$49,0), MATCH(orders!K$1,products!$A$1:$G$1,0))</f>
        <v>0.2</v>
      </c>
      <c r="L383" s="5">
        <f>INDEX(products!$A$1:$G$49,MATCH(orders!$D383,products!$A$1:$A$49,0), MATCH(orders!L$1,products!$A$1:$G$1,0))</f>
        <v>2.9849999999999999</v>
      </c>
      <c r="M383" s="5">
        <f t="shared" si="5"/>
        <v>14.924999999999999</v>
      </c>
      <c r="N383" t="str" cm="1">
        <f t="array" ref="N383">_xlfn.IFS($I383="Rob","Robusta",$I383="Exc","Excelsa",$I383="Ara","Arabica",$I383="Lib","Liberica")</f>
        <v>Arabica</v>
      </c>
      <c r="O383" t="str" cm="1">
        <f t="array" ref="O383">_xlfn.IFS($J383="M","Medium",$J383="L","Light",$J383="D","Dark")</f>
        <v>Dark</v>
      </c>
      <c r="P383" t="str">
        <f>_xlfn.XLOOKUP(Table1[[#This Row],[Customer ID]],customers!$A$1:$A$1001,customers!$I$1:$I$1001,0)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 MATCH(orders!I$1,products!$A$1:$G$1,0))</f>
        <v>Exc</v>
      </c>
      <c r="J384" t="str">
        <f>INDEX(products!$A$1:$G$49,MATCH(orders!$D384,products!$A$1:$A$49,0), MATCH(orders!J$1,products!$A$1:$G$1,0))</f>
        <v>D</v>
      </c>
      <c r="K384" s="4">
        <f>INDEX(products!$A$1:$G$49,MATCH(orders!$D384,products!$A$1:$A$49,0), MATCH(orders!K$1,products!$A$1:$G$1,0))</f>
        <v>0.5</v>
      </c>
      <c r="L384" s="5">
        <f>INDEX(products!$A$1:$G$49,MATCH(orders!$D384,products!$A$1:$A$49,0), MATCH(orders!L$1,products!$A$1:$G$1,0))</f>
        <v>7.29</v>
      </c>
      <c r="M384" s="5">
        <f t="shared" si="5"/>
        <v>21.87</v>
      </c>
      <c r="N384" t="str" cm="1">
        <f t="array" ref="N384">_xlfn.IFS($I384="Rob","Robusta",$I384="Exc","Excelsa",$I384="Ara","Arabica",$I384="Lib","Liberica")</f>
        <v>Excelsa</v>
      </c>
      <c r="O384" t="str" cm="1">
        <f t="array" ref="O384">_xlfn.IFS($J384="M","Medium",$J384="L","Light",$J384="D","Dark")</f>
        <v>Dark</v>
      </c>
      <c r="P384" t="str">
        <f>_xlfn.XLOOKUP(Table1[[#This Row],[Customer ID]],customers!$A$1:$A$1001,customers!$I$1:$I$1001,0)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 MATCH(orders!I$1,products!$A$1:$G$1,0))</f>
        <v>Exc</v>
      </c>
      <c r="J385" t="str">
        <f>INDEX(products!$A$1:$G$49,MATCH(orders!$D385,products!$A$1:$A$49,0), MATCH(orders!J$1,products!$A$1:$G$1,0))</f>
        <v>L</v>
      </c>
      <c r="K385" s="4">
        <f>INDEX(products!$A$1:$G$49,MATCH(orders!$D385,products!$A$1:$A$49,0), MATCH(orders!K$1,products!$A$1:$G$1,0))</f>
        <v>0.5</v>
      </c>
      <c r="L385" s="5">
        <f>INDEX(products!$A$1:$G$49,MATCH(orders!$D385,products!$A$1:$A$49,0), MATCH(orders!L$1,products!$A$1:$G$1,0))</f>
        <v>8.91</v>
      </c>
      <c r="M385" s="5">
        <f t="shared" si="5"/>
        <v>53.46</v>
      </c>
      <c r="N385" t="str" cm="1">
        <f t="array" ref="N385">_xlfn.IFS($I385="Rob","Robusta",$I385="Exc","Excelsa",$I385="Ara","Arabica",$I385="Lib","Liberica")</f>
        <v>Excelsa</v>
      </c>
      <c r="O385" t="str" cm="1">
        <f t="array" ref="O385">_xlfn.IFS($J385="M","Medium",$J385="L","Light",$J385="D","Dark")</f>
        <v>Light</v>
      </c>
      <c r="P385" t="str">
        <f>_xlfn.XLOOKUP(Table1[[#This Row],[Customer ID]],customers!$A$1:$A$1001,customers!$I$1:$I$1001,0)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 MATCH(orders!I$1,products!$A$1:$G$1,0))</f>
        <v>Ara</v>
      </c>
      <c r="J386" t="str">
        <f>INDEX(products!$A$1:$G$49,MATCH(orders!$D386,products!$A$1:$A$49,0), MATCH(orders!J$1,products!$A$1:$G$1,0))</f>
        <v>L</v>
      </c>
      <c r="K386" s="4">
        <f>INDEX(products!$A$1:$G$49,MATCH(orders!$D386,products!$A$1:$A$49,0), MATCH(orders!K$1,products!$A$1:$G$1,0))</f>
        <v>2.5</v>
      </c>
      <c r="L386" s="5">
        <f>INDEX(products!$A$1:$G$49,MATCH(orders!$D386,products!$A$1:$A$49,0), MATCH(orders!L$1,products!$A$1:$G$1,0))</f>
        <v>29.784999999999997</v>
      </c>
      <c r="M386" s="5">
        <f t="shared" si="5"/>
        <v>119.13999999999999</v>
      </c>
      <c r="N386" t="str" cm="1">
        <f t="array" ref="N386">_xlfn.IFS($I386="Rob","Robusta",$I386="Exc","Excelsa",$I386="Ara","Arabica",$I386="Lib","Liberica")</f>
        <v>Arabica</v>
      </c>
      <c r="O386" t="str" cm="1">
        <f t="array" ref="O386">_xlfn.IFS($J386="M","Medium",$J386="L","Light",$J386="D","Dark")</f>
        <v>Light</v>
      </c>
      <c r="P386" t="str">
        <f>_xlfn.XLOOKUP(Table1[[#This Row],[Customer ID]],customers!$A$1:$A$1001,customers!$I$1:$I$1001,0)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 MATCH(orders!I$1,products!$A$1:$G$1,0))</f>
        <v>Lib</v>
      </c>
      <c r="J387" t="str">
        <f>INDEX(products!$A$1:$G$49,MATCH(orders!$D387,products!$A$1:$A$49,0), MATCH(orders!J$1,products!$A$1:$G$1,0))</f>
        <v>M</v>
      </c>
      <c r="K387" s="4">
        <f>INDEX(products!$A$1:$G$49,MATCH(orders!$D387,products!$A$1:$A$49,0), MATCH(orders!K$1,products!$A$1:$G$1,0))</f>
        <v>0.5</v>
      </c>
      <c r="L387" s="5">
        <f>INDEX(products!$A$1:$G$49,MATCH(orders!$D387,products!$A$1:$A$49,0), MATCH(orders!L$1,products!$A$1:$G$1,0))</f>
        <v>8.73</v>
      </c>
      <c r="M387" s="5">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_xlfn.XLOOKUP(Table1[[#This Row],[Customer ID]],customers!$A$1:$A$1001,customers!$I$1:$I$1001,0)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 MATCH(orders!I$1,products!$A$1:$G$1,0))</f>
        <v>Ara</v>
      </c>
      <c r="J388" t="str">
        <f>INDEX(products!$A$1:$G$49,MATCH(orders!$D388,products!$A$1:$A$49,0), MATCH(orders!J$1,products!$A$1:$G$1,0))</f>
        <v>D</v>
      </c>
      <c r="K388" s="4">
        <f>INDEX(products!$A$1:$G$49,MATCH(orders!$D388,products!$A$1:$A$49,0), MATCH(orders!K$1,products!$A$1:$G$1,0))</f>
        <v>0.2</v>
      </c>
      <c r="L388" s="5">
        <f>INDEX(products!$A$1:$G$49,MATCH(orders!$D388,products!$A$1:$A$49,0), MATCH(orders!L$1,products!$A$1:$G$1,0))</f>
        <v>2.9849999999999999</v>
      </c>
      <c r="M388" s="5">
        <f t="shared" si="6"/>
        <v>17.91</v>
      </c>
      <c r="N388" t="str" cm="1">
        <f t="array" ref="N388">_xlfn.IFS($I388="Rob","Robusta",$I388="Exc","Excelsa",$I388="Ara","Arabica",$I388="Lib","Liberica")</f>
        <v>Arabica</v>
      </c>
      <c r="O388" t="str" cm="1">
        <f t="array" ref="O388">_xlfn.IFS($J388="M","Medium",$J388="L","Light",$J388="D","Dark")</f>
        <v>Dark</v>
      </c>
      <c r="P388" t="str">
        <f>_xlfn.XLOOKUP(Table1[[#This Row],[Customer ID]],customers!$A$1:$A$1001,customers!$I$1:$I$1001,0)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 MATCH(orders!I$1,products!$A$1:$G$1,0))</f>
        <v>Exc</v>
      </c>
      <c r="J389" t="str">
        <f>INDEX(products!$A$1:$G$49,MATCH(orders!$D389,products!$A$1:$A$49,0), MATCH(orders!J$1,products!$A$1:$G$1,0))</f>
        <v>L</v>
      </c>
      <c r="K389" s="4">
        <f>INDEX(products!$A$1:$G$49,MATCH(orders!$D389,products!$A$1:$A$49,0), MATCH(orders!K$1,products!$A$1:$G$1,0))</f>
        <v>1</v>
      </c>
      <c r="L389" s="5">
        <f>INDEX(products!$A$1:$G$49,MATCH(orders!$D389,products!$A$1:$A$49,0), MATCH(orders!L$1,products!$A$1:$G$1,0))</f>
        <v>14.85</v>
      </c>
      <c r="M389" s="5">
        <f t="shared" si="6"/>
        <v>74.25</v>
      </c>
      <c r="N389" t="str" cm="1">
        <f t="array" ref="N389">_xlfn.IFS($I389="Rob","Robusta",$I389="Exc","Excelsa",$I389="Ara","Arabica",$I389="Lib","Liberica")</f>
        <v>Excelsa</v>
      </c>
      <c r="O389" t="str" cm="1">
        <f t="array" ref="O389">_xlfn.IFS($J389="M","Medium",$J389="L","Light",$J389="D","Dark")</f>
        <v>Light</v>
      </c>
      <c r="P389" t="str">
        <f>_xlfn.XLOOKUP(Table1[[#This Row],[Customer ID]],customers!$A$1:$A$1001,customers!$I$1:$I$1001,0)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 MATCH(orders!I$1,products!$A$1:$G$1,0))</f>
        <v>Lib</v>
      </c>
      <c r="J390" t="str">
        <f>INDEX(products!$A$1:$G$49,MATCH(orders!$D390,products!$A$1:$A$49,0), MATCH(orders!J$1,products!$A$1:$G$1,0))</f>
        <v>D</v>
      </c>
      <c r="K390" s="4">
        <f>INDEX(products!$A$1:$G$49,MATCH(orders!$D390,products!$A$1:$A$49,0), MATCH(orders!K$1,products!$A$1:$G$1,0))</f>
        <v>0.2</v>
      </c>
      <c r="L390" s="5">
        <f>INDEX(products!$A$1:$G$49,MATCH(orders!$D390,products!$A$1:$A$49,0), MATCH(orders!L$1,products!$A$1:$G$1,0))</f>
        <v>3.8849999999999998</v>
      </c>
      <c r="M390" s="5">
        <f t="shared" si="6"/>
        <v>11.654999999999999</v>
      </c>
      <c r="N390" t="str" cm="1">
        <f t="array" ref="N390">_xlfn.IFS($I390="Rob","Robusta",$I390="Exc","Excelsa",$I390="Ara","Arabica",$I390="Lib","Liberica")</f>
        <v>Liberica</v>
      </c>
      <c r="O390" t="str" cm="1">
        <f t="array" ref="O390">_xlfn.IFS($J390="M","Medium",$J390="L","Light",$J390="D","Dark")</f>
        <v>Dark</v>
      </c>
      <c r="P390" t="str">
        <f>_xlfn.XLOOKUP(Table1[[#This Row],[Customer ID]],customers!$A$1:$A$1001,customers!$I$1:$I$1001,0)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 MATCH(orders!I$1,products!$A$1:$G$1,0))</f>
        <v>Lib</v>
      </c>
      <c r="J391" t="str">
        <f>INDEX(products!$A$1:$G$49,MATCH(orders!$D391,products!$A$1:$A$49,0), MATCH(orders!J$1,products!$A$1:$G$1,0))</f>
        <v>D</v>
      </c>
      <c r="K391" s="4">
        <f>INDEX(products!$A$1:$G$49,MATCH(orders!$D391,products!$A$1:$A$49,0), MATCH(orders!K$1,products!$A$1:$G$1,0))</f>
        <v>0.5</v>
      </c>
      <c r="L391" s="5">
        <f>INDEX(products!$A$1:$G$49,MATCH(orders!$D391,products!$A$1:$A$49,0), MATCH(orders!L$1,products!$A$1:$G$1,0))</f>
        <v>7.77</v>
      </c>
      <c r="M391" s="5">
        <f t="shared" si="6"/>
        <v>23.31</v>
      </c>
      <c r="N391" t="str" cm="1">
        <f t="array" ref="N391">_xlfn.IFS($I391="Rob","Robusta",$I391="Exc","Excelsa",$I391="Ara","Arabica",$I391="Lib","Liberica")</f>
        <v>Liberica</v>
      </c>
      <c r="O391" t="str" cm="1">
        <f t="array" ref="O391">_xlfn.IFS($J391="M","Medium",$J391="L","Light",$J391="D","Dark")</f>
        <v>Dark</v>
      </c>
      <c r="P391" t="str">
        <f>_xlfn.XLOOKUP(Table1[[#This Row],[Customer ID]],customers!$A$1:$A$1001,customers!$I$1:$I$1001,0)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 MATCH(orders!I$1,products!$A$1:$G$1,0))</f>
        <v>Exc</v>
      </c>
      <c r="J392" t="str">
        <f>INDEX(products!$A$1:$G$49,MATCH(orders!$D392,products!$A$1:$A$49,0), MATCH(orders!J$1,products!$A$1:$G$1,0))</f>
        <v>D</v>
      </c>
      <c r="K392" s="4">
        <f>INDEX(products!$A$1:$G$49,MATCH(orders!$D392,products!$A$1:$A$49,0), MATCH(orders!K$1,products!$A$1:$G$1,0))</f>
        <v>0.5</v>
      </c>
      <c r="L392" s="5">
        <f>INDEX(products!$A$1:$G$49,MATCH(orders!$D392,products!$A$1:$A$49,0), MATCH(orders!L$1,products!$A$1:$G$1,0))</f>
        <v>7.29</v>
      </c>
      <c r="M392" s="5">
        <f t="shared" si="6"/>
        <v>14.58</v>
      </c>
      <c r="N392" t="str" cm="1">
        <f t="array" ref="N392">_xlfn.IFS($I392="Rob","Robusta",$I392="Exc","Excelsa",$I392="Ara","Arabica",$I392="Lib","Liberica")</f>
        <v>Excelsa</v>
      </c>
      <c r="O392" t="str" cm="1">
        <f t="array" ref="O392">_xlfn.IFS($J392="M","Medium",$J392="L","Light",$J392="D","Dark")</f>
        <v>Dark</v>
      </c>
      <c r="P392" t="str">
        <f>_xlfn.XLOOKUP(Table1[[#This Row],[Customer ID]],customers!$A$1:$A$1001,customers!$I$1:$I$1001,0)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 MATCH(orders!I$1,products!$A$1:$G$1,0))</f>
        <v>Ara</v>
      </c>
      <c r="J393" t="str">
        <f>INDEX(products!$A$1:$G$49,MATCH(orders!$D393,products!$A$1:$A$49,0), MATCH(orders!J$1,products!$A$1:$G$1,0))</f>
        <v>M</v>
      </c>
      <c r="K393" s="4">
        <f>INDEX(products!$A$1:$G$49,MATCH(orders!$D393,products!$A$1:$A$49,0), MATCH(orders!K$1,products!$A$1:$G$1,0))</f>
        <v>0.5</v>
      </c>
      <c r="L393" s="5">
        <f>INDEX(products!$A$1:$G$49,MATCH(orders!$D393,products!$A$1:$A$49,0), MATCH(orders!L$1,products!$A$1:$G$1,0))</f>
        <v>6.75</v>
      </c>
      <c r="M393" s="5">
        <f t="shared" si="6"/>
        <v>13.5</v>
      </c>
      <c r="N393" t="str" cm="1">
        <f t="array" ref="N393">_xlfn.IFS($I393="Rob","Robusta",$I393="Exc","Excelsa",$I393="Ara","Arabica",$I393="Lib","Liberica")</f>
        <v>Arabica</v>
      </c>
      <c r="O393" t="str" cm="1">
        <f t="array" ref="O393">_xlfn.IFS($J393="M","Medium",$J393="L","Light",$J393="D","Dark")</f>
        <v>Medium</v>
      </c>
      <c r="P393" t="str">
        <f>_xlfn.XLOOKUP(Table1[[#This Row],[Customer ID]],customers!$A$1:$A$1001,customers!$I$1:$I$1001,0)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 MATCH(orders!I$1,products!$A$1:$G$1,0))</f>
        <v>Exc</v>
      </c>
      <c r="J394" t="str">
        <f>INDEX(products!$A$1:$G$49,MATCH(orders!$D394,products!$A$1:$A$49,0), MATCH(orders!J$1,products!$A$1:$G$1,0))</f>
        <v>L</v>
      </c>
      <c r="K394" s="4">
        <f>INDEX(products!$A$1:$G$49,MATCH(orders!$D394,products!$A$1:$A$49,0), MATCH(orders!K$1,products!$A$1:$G$1,0))</f>
        <v>1</v>
      </c>
      <c r="L394" s="5">
        <f>INDEX(products!$A$1:$G$49,MATCH(orders!$D394,products!$A$1:$A$49,0), MATCH(orders!L$1,products!$A$1:$G$1,0))</f>
        <v>14.85</v>
      </c>
      <c r="M394" s="5">
        <f t="shared" si="6"/>
        <v>89.1</v>
      </c>
      <c r="N394" t="str" cm="1">
        <f t="array" ref="N394">_xlfn.IFS($I394="Rob","Robusta",$I394="Exc","Excelsa",$I394="Ara","Arabica",$I394="Lib","Liberica")</f>
        <v>Excelsa</v>
      </c>
      <c r="O394" t="str" cm="1">
        <f t="array" ref="O394">_xlfn.IFS($J394="M","Medium",$J394="L","Light",$J394="D","Dark")</f>
        <v>Light</v>
      </c>
      <c r="P394" t="str">
        <f>_xlfn.XLOOKUP(Table1[[#This Row],[Customer ID]],customers!$A$1:$A$1001,customers!$I$1:$I$1001,0)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 MATCH(orders!I$1,products!$A$1:$G$1,0))</f>
        <v>Ara</v>
      </c>
      <c r="J395" t="str">
        <f>INDEX(products!$A$1:$G$49,MATCH(orders!$D395,products!$A$1:$A$49,0), MATCH(orders!J$1,products!$A$1:$G$1,0))</f>
        <v>L</v>
      </c>
      <c r="K395" s="4">
        <f>INDEX(products!$A$1:$G$49,MATCH(orders!$D395,products!$A$1:$A$49,0), MATCH(orders!K$1,products!$A$1:$G$1,0))</f>
        <v>0.2</v>
      </c>
      <c r="L395" s="5">
        <f>INDEX(products!$A$1:$G$49,MATCH(orders!$D395,products!$A$1:$A$49,0), MATCH(orders!L$1,products!$A$1:$G$1,0))</f>
        <v>3.8849999999999998</v>
      </c>
      <c r="M395" s="5">
        <f t="shared" si="6"/>
        <v>3.8849999999999998</v>
      </c>
      <c r="N395" t="str" cm="1">
        <f t="array" ref="N395">_xlfn.IFS($I395="Rob","Robusta",$I395="Exc","Excelsa",$I395="Ara","Arabica",$I395="Lib","Liberica")</f>
        <v>Arabica</v>
      </c>
      <c r="O395" t="str" cm="1">
        <f t="array" ref="O395">_xlfn.IFS($J395="M","Medium",$J395="L","Light",$J395="D","Dark")</f>
        <v>Light</v>
      </c>
      <c r="P395" t="str">
        <f>_xlfn.XLOOKUP(Table1[[#This Row],[Customer ID]],customers!$A$1:$A$1001,customers!$I$1:$I$1001,0)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 MATCH(orders!I$1,products!$A$1:$G$1,0))</f>
        <v>Rob</v>
      </c>
      <c r="J396" t="str">
        <f>INDEX(products!$A$1:$G$49,MATCH(orders!$D396,products!$A$1:$A$49,0), MATCH(orders!J$1,products!$A$1:$G$1,0))</f>
        <v>L</v>
      </c>
      <c r="K396" s="4">
        <f>INDEX(products!$A$1:$G$49,MATCH(orders!$D396,products!$A$1:$A$49,0), MATCH(orders!K$1,products!$A$1:$G$1,0))</f>
        <v>2.5</v>
      </c>
      <c r="L396" s="5">
        <f>INDEX(products!$A$1:$G$49,MATCH(orders!$D396,products!$A$1:$A$49,0), MATCH(orders!L$1,products!$A$1:$G$1,0))</f>
        <v>27.484999999999996</v>
      </c>
      <c r="M396" s="5">
        <f t="shared" si="6"/>
        <v>109.93999999999998</v>
      </c>
      <c r="N396" t="str" cm="1">
        <f t="array" ref="N396">_xlfn.IFS($I396="Rob","Robusta",$I396="Exc","Excelsa",$I396="Ara","Arabica",$I396="Lib","Liberica")</f>
        <v>Robusta</v>
      </c>
      <c r="O396" t="str" cm="1">
        <f t="array" ref="O396">_xlfn.IFS($J396="M","Medium",$J396="L","Light",$J396="D","Dark")</f>
        <v>Light</v>
      </c>
      <c r="P396" t="str">
        <f>_xlfn.XLOOKUP(Table1[[#This Row],[Customer ID]],customers!$A$1:$A$1001,customers!$I$1:$I$1001,0)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 MATCH(orders!I$1,products!$A$1:$G$1,0))</f>
        <v>Lib</v>
      </c>
      <c r="J397" t="str">
        <f>INDEX(products!$A$1:$G$49,MATCH(orders!$D397,products!$A$1:$A$49,0), MATCH(orders!J$1,products!$A$1:$G$1,0))</f>
        <v>D</v>
      </c>
      <c r="K397" s="4">
        <f>INDEX(products!$A$1:$G$49,MATCH(orders!$D397,products!$A$1:$A$49,0), MATCH(orders!K$1,products!$A$1:$G$1,0))</f>
        <v>0.5</v>
      </c>
      <c r="L397" s="5">
        <f>INDEX(products!$A$1:$G$49,MATCH(orders!$D397,products!$A$1:$A$49,0), MATCH(orders!L$1,products!$A$1:$G$1,0))</f>
        <v>7.77</v>
      </c>
      <c r="M397" s="5">
        <f t="shared" si="6"/>
        <v>46.62</v>
      </c>
      <c r="N397" t="str" cm="1">
        <f t="array" ref="N397">_xlfn.IFS($I397="Rob","Robusta",$I397="Exc","Excelsa",$I397="Ara","Arabica",$I397="Lib","Liberica")</f>
        <v>Liberica</v>
      </c>
      <c r="O397" t="str" cm="1">
        <f t="array" ref="O397">_xlfn.IFS($J397="M","Medium",$J397="L","Light",$J397="D","Dark")</f>
        <v>Dark</v>
      </c>
      <c r="P397" t="str">
        <f>_xlfn.XLOOKUP(Table1[[#This Row],[Customer ID]],customers!$A$1:$A$1001,customers!$I$1:$I$1001,0)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 MATCH(orders!I$1,products!$A$1:$G$1,0))</f>
        <v>Ara</v>
      </c>
      <c r="J398" t="str">
        <f>INDEX(products!$A$1:$G$49,MATCH(orders!$D398,products!$A$1:$A$49,0), MATCH(orders!J$1,products!$A$1:$G$1,0))</f>
        <v>L</v>
      </c>
      <c r="K398" s="4">
        <f>INDEX(products!$A$1:$G$49,MATCH(orders!$D398,products!$A$1:$A$49,0), MATCH(orders!K$1,products!$A$1:$G$1,0))</f>
        <v>0.5</v>
      </c>
      <c r="L398" s="5">
        <f>INDEX(products!$A$1:$G$49,MATCH(orders!$D398,products!$A$1:$A$49,0), MATCH(orders!L$1,products!$A$1:$G$1,0))</f>
        <v>7.77</v>
      </c>
      <c r="M398" s="5">
        <f t="shared" si="6"/>
        <v>38.849999999999994</v>
      </c>
      <c r="N398" t="str" cm="1">
        <f t="array" ref="N398">_xlfn.IFS($I398="Rob","Robusta",$I398="Exc","Excelsa",$I398="Ara","Arabica",$I398="Lib","Liberica")</f>
        <v>Arabica</v>
      </c>
      <c r="O398" t="str" cm="1">
        <f t="array" ref="O398">_xlfn.IFS($J398="M","Medium",$J398="L","Light",$J398="D","Dark")</f>
        <v>Light</v>
      </c>
      <c r="P398" t="str">
        <f>_xlfn.XLOOKUP(Table1[[#This Row],[Customer ID]],customers!$A$1:$A$1001,customers!$I$1:$I$1001,0)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 MATCH(orders!I$1,products!$A$1:$G$1,0))</f>
        <v>Lib</v>
      </c>
      <c r="J399" t="str">
        <f>INDEX(products!$A$1:$G$49,MATCH(orders!$D399,products!$A$1:$A$49,0), MATCH(orders!J$1,products!$A$1:$G$1,0))</f>
        <v>D</v>
      </c>
      <c r="K399" s="4">
        <f>INDEX(products!$A$1:$G$49,MATCH(orders!$D399,products!$A$1:$A$49,0), MATCH(orders!K$1,products!$A$1:$G$1,0))</f>
        <v>0.5</v>
      </c>
      <c r="L399" s="5">
        <f>INDEX(products!$A$1:$G$49,MATCH(orders!$D399,products!$A$1:$A$49,0), MATCH(orders!L$1,products!$A$1:$G$1,0))</f>
        <v>7.77</v>
      </c>
      <c r="M399" s="5">
        <f t="shared" si="6"/>
        <v>31.08</v>
      </c>
      <c r="N399" t="str" cm="1">
        <f t="array" ref="N399">_xlfn.IFS($I399="Rob","Robusta",$I399="Exc","Excelsa",$I399="Ara","Arabica",$I399="Lib","Liberica")</f>
        <v>Liberica</v>
      </c>
      <c r="O399" t="str" cm="1">
        <f t="array" ref="O399">_xlfn.IFS($J399="M","Medium",$J399="L","Light",$J399="D","Dark")</f>
        <v>Dark</v>
      </c>
      <c r="P399" t="str">
        <f>_xlfn.XLOOKUP(Table1[[#This Row],[Customer ID]],customers!$A$1:$A$1001,customers!$I$1:$I$1001,0)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 MATCH(orders!I$1,products!$A$1:$G$1,0))</f>
        <v>Ara</v>
      </c>
      <c r="J400" t="str">
        <f>INDEX(products!$A$1:$G$49,MATCH(orders!$D400,products!$A$1:$A$49,0), MATCH(orders!J$1,products!$A$1:$G$1,0))</f>
        <v>D</v>
      </c>
      <c r="K400" s="4">
        <f>INDEX(products!$A$1:$G$49,MATCH(orders!$D400,products!$A$1:$A$49,0), MATCH(orders!K$1,products!$A$1:$G$1,0))</f>
        <v>0.2</v>
      </c>
      <c r="L400" s="5">
        <f>INDEX(products!$A$1:$G$49,MATCH(orders!$D400,products!$A$1:$A$49,0), MATCH(orders!L$1,products!$A$1:$G$1,0))</f>
        <v>2.9849999999999999</v>
      </c>
      <c r="M400" s="5">
        <f t="shared" si="6"/>
        <v>17.91</v>
      </c>
      <c r="N400" t="str" cm="1">
        <f t="array" ref="N400">_xlfn.IFS($I400="Rob","Robusta",$I400="Exc","Excelsa",$I400="Ara","Arabica",$I400="Lib","Liberica")</f>
        <v>Arabica</v>
      </c>
      <c r="O400" t="str" cm="1">
        <f t="array" ref="O400">_xlfn.IFS($J400="M","Medium",$J400="L","Light",$J400="D","Dark")</f>
        <v>Dark</v>
      </c>
      <c r="P400" t="str">
        <f>_xlfn.XLOOKUP(Table1[[#This Row],[Customer ID]],customers!$A$1:$A$1001,customers!$I$1:$I$1001,0)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 MATCH(orders!I$1,products!$A$1:$G$1,0))</f>
        <v>Exc</v>
      </c>
      <c r="J401" t="str">
        <f>INDEX(products!$A$1:$G$49,MATCH(orders!$D401,products!$A$1:$A$49,0), MATCH(orders!J$1,products!$A$1:$G$1,0))</f>
        <v>D</v>
      </c>
      <c r="K401" s="4">
        <f>INDEX(products!$A$1:$G$49,MATCH(orders!$D401,products!$A$1:$A$49,0), MATCH(orders!K$1,products!$A$1:$G$1,0))</f>
        <v>2.5</v>
      </c>
      <c r="L401" s="5">
        <f>INDEX(products!$A$1:$G$49,MATCH(orders!$D401,products!$A$1:$A$49,0), MATCH(orders!L$1,products!$A$1:$G$1,0))</f>
        <v>27.945</v>
      </c>
      <c r="M401" s="5">
        <f t="shared" si="6"/>
        <v>167.67000000000002</v>
      </c>
      <c r="N401" t="str" cm="1">
        <f t="array" ref="N401">_xlfn.IFS($I401="Rob","Robusta",$I401="Exc","Excelsa",$I401="Ara","Arabica",$I401="Lib","Liberica")</f>
        <v>Excelsa</v>
      </c>
      <c r="O401" t="str" cm="1">
        <f t="array" ref="O401">_xlfn.IFS($J401="M","Medium",$J401="L","Light",$J401="D","Dark")</f>
        <v>Dark</v>
      </c>
      <c r="P401" t="str">
        <f>_xlfn.XLOOKUP(Table1[[#This Row],[Customer ID]],customers!$A$1:$A$1001,customers!$I$1:$I$1001,0)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 MATCH(orders!I$1,products!$A$1:$G$1,0))</f>
        <v>Lib</v>
      </c>
      <c r="J402" t="str">
        <f>INDEX(products!$A$1:$G$49,MATCH(orders!$D402,products!$A$1:$A$49,0), MATCH(orders!J$1,products!$A$1:$G$1,0))</f>
        <v>L</v>
      </c>
      <c r="K402" s="4">
        <f>INDEX(products!$A$1:$G$49,MATCH(orders!$D402,products!$A$1:$A$49,0), MATCH(orders!K$1,products!$A$1:$G$1,0))</f>
        <v>1</v>
      </c>
      <c r="L402" s="5">
        <f>INDEX(products!$A$1:$G$49,MATCH(orders!$D402,products!$A$1:$A$49,0), MATCH(orders!L$1,products!$A$1:$G$1,0))</f>
        <v>15.85</v>
      </c>
      <c r="M402" s="5">
        <f t="shared" si="6"/>
        <v>63.4</v>
      </c>
      <c r="N402" t="str" cm="1">
        <f t="array" ref="N402">_xlfn.IFS($I402="Rob","Robusta",$I402="Exc","Excelsa",$I402="Ara","Arabica",$I402="Lib","Liberica")</f>
        <v>Liberica</v>
      </c>
      <c r="O402" t="str" cm="1">
        <f t="array" ref="O402">_xlfn.IFS($J402="M","Medium",$J402="L","Light",$J402="D","Dark")</f>
        <v>Light</v>
      </c>
      <c r="P402" t="str">
        <f>_xlfn.XLOOKUP(Table1[[#This Row],[Customer ID]],customers!$A$1:$A$1001,customers!$I$1:$I$1001,0)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 MATCH(orders!I$1,products!$A$1:$G$1,0))</f>
        <v>Lib</v>
      </c>
      <c r="J403" t="str">
        <f>INDEX(products!$A$1:$G$49,MATCH(orders!$D403,products!$A$1:$A$49,0), MATCH(orders!J$1,products!$A$1:$G$1,0))</f>
        <v>M</v>
      </c>
      <c r="K403" s="4">
        <f>INDEX(products!$A$1:$G$49,MATCH(orders!$D403,products!$A$1:$A$49,0), MATCH(orders!K$1,products!$A$1:$G$1,0))</f>
        <v>0.2</v>
      </c>
      <c r="L403" s="5">
        <f>INDEX(products!$A$1:$G$49,MATCH(orders!$D403,products!$A$1:$A$49,0), MATCH(orders!L$1,products!$A$1:$G$1,0))</f>
        <v>4.3650000000000002</v>
      </c>
      <c r="M403" s="5">
        <f t="shared" si="6"/>
        <v>8.73</v>
      </c>
      <c r="N403" t="str" cm="1">
        <f t="array" ref="N403">_xlfn.IFS($I403="Rob","Robusta",$I403="Exc","Excelsa",$I403="Ara","Arabica",$I403="Lib","Liberica")</f>
        <v>Liberica</v>
      </c>
      <c r="O403" t="str" cm="1">
        <f t="array" ref="O403">_xlfn.IFS($J403="M","Medium",$J403="L","Light",$J403="D","Dark")</f>
        <v>Medium</v>
      </c>
      <c r="P403" t="str">
        <f>_xlfn.XLOOKUP(Table1[[#This Row],[Customer ID]],customers!$A$1:$A$1001,customers!$I$1:$I$1001,0)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 MATCH(orders!I$1,products!$A$1:$G$1,0))</f>
        <v>Rob</v>
      </c>
      <c r="J404" t="str">
        <f>INDEX(products!$A$1:$G$49,MATCH(orders!$D404,products!$A$1:$A$49,0), MATCH(orders!J$1,products!$A$1:$G$1,0))</f>
        <v>D</v>
      </c>
      <c r="K404" s="4">
        <f>INDEX(products!$A$1:$G$49,MATCH(orders!$D404,products!$A$1:$A$49,0), MATCH(orders!K$1,products!$A$1:$G$1,0))</f>
        <v>1</v>
      </c>
      <c r="L404" s="5">
        <f>INDEX(products!$A$1:$G$49,MATCH(orders!$D404,products!$A$1:$A$49,0), MATCH(orders!L$1,products!$A$1:$G$1,0))</f>
        <v>8.9499999999999993</v>
      </c>
      <c r="M404" s="5">
        <f t="shared" si="6"/>
        <v>26.849999999999998</v>
      </c>
      <c r="N404" t="str" cm="1">
        <f t="array" ref="N404">_xlfn.IFS($I404="Rob","Robusta",$I404="Exc","Excelsa",$I404="Ara","Arabica",$I404="Lib","Liberica")</f>
        <v>Robusta</v>
      </c>
      <c r="O404" t="str" cm="1">
        <f t="array" ref="O404">_xlfn.IFS($J404="M","Medium",$J404="L","Light",$J404="D","Dark")</f>
        <v>Dark</v>
      </c>
      <c r="P404" t="str">
        <f>_xlfn.XLOOKUP(Table1[[#This Row],[Customer ID]],customers!$A$1:$A$1001,customers!$I$1:$I$1001,0)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 MATCH(orders!I$1,products!$A$1:$G$1,0))</f>
        <v>Lib</v>
      </c>
      <c r="J405" t="str">
        <f>INDEX(products!$A$1:$G$49,MATCH(orders!$D405,products!$A$1:$A$49,0), MATCH(orders!J$1,products!$A$1:$G$1,0))</f>
        <v>L</v>
      </c>
      <c r="K405" s="4">
        <f>INDEX(products!$A$1:$G$49,MATCH(orders!$D405,products!$A$1:$A$49,0), MATCH(orders!K$1,products!$A$1:$G$1,0))</f>
        <v>0.2</v>
      </c>
      <c r="L405" s="5">
        <f>INDEX(products!$A$1:$G$49,MATCH(orders!$D405,products!$A$1:$A$49,0), MATCH(orders!L$1,products!$A$1:$G$1,0))</f>
        <v>4.7549999999999999</v>
      </c>
      <c r="M405" s="5">
        <f t="shared" si="6"/>
        <v>9.51</v>
      </c>
      <c r="N405" t="str" cm="1">
        <f t="array" ref="N405">_xlfn.IFS($I405="Rob","Robusta",$I405="Exc","Excelsa",$I405="Ara","Arabica",$I405="Lib","Liberica")</f>
        <v>Liberica</v>
      </c>
      <c r="O405" t="str" cm="1">
        <f t="array" ref="O405">_xlfn.IFS($J405="M","Medium",$J405="L","Light",$J405="D","Dark")</f>
        <v>Light</v>
      </c>
      <c r="P405" t="str">
        <f>_xlfn.XLOOKUP(Table1[[#This Row],[Customer ID]],customers!$A$1:$A$1001,customers!$I$1:$I$1001,0)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 MATCH(orders!I$1,products!$A$1:$G$1,0))</f>
        <v>Ara</v>
      </c>
      <c r="J406" t="str">
        <f>INDEX(products!$A$1:$G$49,MATCH(orders!$D406,products!$A$1:$A$49,0), MATCH(orders!J$1,products!$A$1:$G$1,0))</f>
        <v>D</v>
      </c>
      <c r="K406" s="4">
        <f>INDEX(products!$A$1:$G$49,MATCH(orders!$D406,products!$A$1:$A$49,0), MATCH(orders!K$1,products!$A$1:$G$1,0))</f>
        <v>1</v>
      </c>
      <c r="L406" s="5">
        <f>INDEX(products!$A$1:$G$49,MATCH(orders!$D406,products!$A$1:$A$49,0), MATCH(orders!L$1,products!$A$1:$G$1,0))</f>
        <v>9.9499999999999993</v>
      </c>
      <c r="M406" s="5">
        <f t="shared" si="6"/>
        <v>39.799999999999997</v>
      </c>
      <c r="N406" t="str" cm="1">
        <f t="array" ref="N406">_xlfn.IFS($I406="Rob","Robusta",$I406="Exc","Excelsa",$I406="Ara","Arabica",$I406="Lib","Liberica")</f>
        <v>Arabica</v>
      </c>
      <c r="O406" t="str" cm="1">
        <f t="array" ref="O406">_xlfn.IFS($J406="M","Medium",$J406="L","Light",$J406="D","Dark")</f>
        <v>Dark</v>
      </c>
      <c r="P406" t="str">
        <f>_xlfn.XLOOKUP(Table1[[#This Row],[Customer ID]],customers!$A$1:$A$1001,customers!$I$1:$I$1001,0)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 MATCH(orders!I$1,products!$A$1:$G$1,0))</f>
        <v>Exc</v>
      </c>
      <c r="J407" t="str">
        <f>INDEX(products!$A$1:$G$49,MATCH(orders!$D407,products!$A$1:$A$49,0), MATCH(orders!J$1,products!$A$1:$G$1,0))</f>
        <v>M</v>
      </c>
      <c r="K407" s="4">
        <f>INDEX(products!$A$1:$G$49,MATCH(orders!$D407,products!$A$1:$A$49,0), MATCH(orders!K$1,products!$A$1:$G$1,0))</f>
        <v>0.5</v>
      </c>
      <c r="L407" s="5">
        <f>INDEX(products!$A$1:$G$49,MATCH(orders!$D407,products!$A$1:$A$49,0), MATCH(orders!L$1,products!$A$1:$G$1,0))</f>
        <v>8.25</v>
      </c>
      <c r="M407" s="5">
        <f t="shared" si="6"/>
        <v>24.75</v>
      </c>
      <c r="N407" t="str" cm="1">
        <f t="array" ref="N407">_xlfn.IFS($I407="Rob","Robusta",$I407="Exc","Excelsa",$I407="Ara","Arabica",$I407="Lib","Liberica")</f>
        <v>Excelsa</v>
      </c>
      <c r="O407" t="str" cm="1">
        <f t="array" ref="O407">_xlfn.IFS($J407="M","Medium",$J407="L","Light",$J407="D","Dark")</f>
        <v>Medium</v>
      </c>
      <c r="P407" t="str">
        <f>_xlfn.XLOOKUP(Table1[[#This Row],[Customer ID]],customers!$A$1:$A$1001,customers!$I$1:$I$1001,0)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 MATCH(orders!I$1,products!$A$1:$G$1,0))</f>
        <v>Exc</v>
      </c>
      <c r="J408" t="str">
        <f>INDEX(products!$A$1:$G$49,MATCH(orders!$D408,products!$A$1:$A$49,0), MATCH(orders!J$1,products!$A$1:$G$1,0))</f>
        <v>M</v>
      </c>
      <c r="K408" s="4">
        <f>INDEX(products!$A$1:$G$49,MATCH(orders!$D408,products!$A$1:$A$49,0), MATCH(orders!K$1,products!$A$1:$G$1,0))</f>
        <v>1</v>
      </c>
      <c r="L408" s="5">
        <f>INDEX(products!$A$1:$G$49,MATCH(orders!$D408,products!$A$1:$A$49,0), MATCH(orders!L$1,products!$A$1:$G$1,0))</f>
        <v>13.75</v>
      </c>
      <c r="M408" s="5">
        <f t="shared" si="6"/>
        <v>68.75</v>
      </c>
      <c r="N408" t="str" cm="1">
        <f t="array" ref="N408">_xlfn.IFS($I408="Rob","Robusta",$I408="Exc","Excelsa",$I408="Ara","Arabica",$I408="Lib","Liberica")</f>
        <v>Excelsa</v>
      </c>
      <c r="O408" t="str" cm="1">
        <f t="array" ref="O408">_xlfn.IFS($J408="M","Medium",$J408="L","Light",$J408="D","Dark")</f>
        <v>Medium</v>
      </c>
      <c r="P408" t="str">
        <f>_xlfn.XLOOKUP(Table1[[#This Row],[Customer ID]],customers!$A$1:$A$1001,customers!$I$1:$I$1001,0)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 MATCH(orders!I$1,products!$A$1:$G$1,0))</f>
        <v>Exc</v>
      </c>
      <c r="J409" t="str">
        <f>INDEX(products!$A$1:$G$49,MATCH(orders!$D409,products!$A$1:$A$49,0), MATCH(orders!J$1,products!$A$1:$G$1,0))</f>
        <v>M</v>
      </c>
      <c r="K409" s="4">
        <f>INDEX(products!$A$1:$G$49,MATCH(orders!$D409,products!$A$1:$A$49,0), MATCH(orders!K$1,products!$A$1:$G$1,0))</f>
        <v>0.5</v>
      </c>
      <c r="L409" s="5">
        <f>INDEX(products!$A$1:$G$49,MATCH(orders!$D409,products!$A$1:$A$49,0), MATCH(orders!L$1,products!$A$1:$G$1,0))</f>
        <v>8.25</v>
      </c>
      <c r="M409" s="5">
        <f t="shared" si="6"/>
        <v>49.5</v>
      </c>
      <c r="N409" t="str" cm="1">
        <f t="array" ref="N409">_xlfn.IFS($I409="Rob","Robusta",$I409="Exc","Excelsa",$I409="Ara","Arabica",$I409="Lib","Liberica")</f>
        <v>Excelsa</v>
      </c>
      <c r="O409" t="str" cm="1">
        <f t="array" ref="O409">_xlfn.IFS($J409="M","Medium",$J409="L","Light",$J409="D","Dark")</f>
        <v>Medium</v>
      </c>
      <c r="P409" t="str">
        <f>_xlfn.XLOOKUP(Table1[[#This Row],[Customer ID]],customers!$A$1:$A$1001,customers!$I$1:$I$1001,0)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 MATCH(orders!I$1,products!$A$1:$G$1,0))</f>
        <v>Ara</v>
      </c>
      <c r="J410" t="str">
        <f>INDEX(products!$A$1:$G$49,MATCH(orders!$D410,products!$A$1:$A$49,0), MATCH(orders!J$1,products!$A$1:$G$1,0))</f>
        <v>M</v>
      </c>
      <c r="K410" s="4">
        <f>INDEX(products!$A$1:$G$49,MATCH(orders!$D410,products!$A$1:$A$49,0), MATCH(orders!K$1,products!$A$1:$G$1,0))</f>
        <v>2.5</v>
      </c>
      <c r="L410" s="5">
        <f>INDEX(products!$A$1:$G$49,MATCH(orders!$D410,products!$A$1:$A$49,0), MATCH(orders!L$1,products!$A$1:$G$1,0))</f>
        <v>25.874999999999996</v>
      </c>
      <c r="M410" s="5">
        <f t="shared" si="6"/>
        <v>51.749999999999993</v>
      </c>
      <c r="N410" t="str" cm="1">
        <f t="array" ref="N410">_xlfn.IFS($I410="Rob","Robusta",$I410="Exc","Excelsa",$I410="Ara","Arabica",$I410="Lib","Liberica")</f>
        <v>Arabica</v>
      </c>
      <c r="O410" t="str" cm="1">
        <f t="array" ref="O410">_xlfn.IFS($J410="M","Medium",$J410="L","Light",$J410="D","Dark")</f>
        <v>Medium</v>
      </c>
      <c r="P410" t="str">
        <f>_xlfn.XLOOKUP(Table1[[#This Row],[Customer ID]],customers!$A$1:$A$1001,customers!$I$1:$I$1001,0)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 MATCH(orders!I$1,products!$A$1:$G$1,0))</f>
        <v>Lib</v>
      </c>
      <c r="J411" t="str">
        <f>INDEX(products!$A$1:$G$49,MATCH(orders!$D411,products!$A$1:$A$49,0), MATCH(orders!J$1,products!$A$1:$G$1,0))</f>
        <v>L</v>
      </c>
      <c r="K411" s="4">
        <f>INDEX(products!$A$1:$G$49,MATCH(orders!$D411,products!$A$1:$A$49,0), MATCH(orders!K$1,products!$A$1:$G$1,0))</f>
        <v>1</v>
      </c>
      <c r="L411" s="5">
        <f>INDEX(products!$A$1:$G$49,MATCH(orders!$D411,products!$A$1:$A$49,0), MATCH(orders!L$1,products!$A$1:$G$1,0))</f>
        <v>15.85</v>
      </c>
      <c r="M411" s="5">
        <f t="shared" si="6"/>
        <v>47.55</v>
      </c>
      <c r="N411" t="str" cm="1">
        <f t="array" ref="N411">_xlfn.IFS($I411="Rob","Robusta",$I411="Exc","Excelsa",$I411="Ara","Arabica",$I411="Lib","Liberica")</f>
        <v>Liberica</v>
      </c>
      <c r="O411" t="str" cm="1">
        <f t="array" ref="O411">_xlfn.IFS($J411="M","Medium",$J411="L","Light",$J411="D","Dark")</f>
        <v>Light</v>
      </c>
      <c r="P411" t="str">
        <f>_xlfn.XLOOKUP(Table1[[#This Row],[Customer ID]],customers!$A$1:$A$1001,customers!$I$1:$I$1001,0)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 MATCH(orders!I$1,products!$A$1:$G$1,0))</f>
        <v>Ara</v>
      </c>
      <c r="J412" t="str">
        <f>INDEX(products!$A$1:$G$49,MATCH(orders!$D412,products!$A$1:$A$49,0), MATCH(orders!J$1,products!$A$1:$G$1,0))</f>
        <v>L</v>
      </c>
      <c r="K412" s="4">
        <f>INDEX(products!$A$1:$G$49,MATCH(orders!$D412,products!$A$1:$A$49,0), MATCH(orders!K$1,products!$A$1:$G$1,0))</f>
        <v>0.2</v>
      </c>
      <c r="L412" s="5">
        <f>INDEX(products!$A$1:$G$49,MATCH(orders!$D412,products!$A$1:$A$49,0), MATCH(orders!L$1,products!$A$1:$G$1,0))</f>
        <v>3.8849999999999998</v>
      </c>
      <c r="M412" s="5">
        <f t="shared" si="6"/>
        <v>15.54</v>
      </c>
      <c r="N412" t="str" cm="1">
        <f t="array" ref="N412">_xlfn.IFS($I412="Rob","Robusta",$I412="Exc","Excelsa",$I412="Ara","Arabica",$I412="Lib","Liberica")</f>
        <v>Arabica</v>
      </c>
      <c r="O412" t="str" cm="1">
        <f t="array" ref="O412">_xlfn.IFS($J412="M","Medium",$J412="L","Light",$J412="D","Dark")</f>
        <v>Light</v>
      </c>
      <c r="P412" t="str">
        <f>_xlfn.XLOOKUP(Table1[[#This Row],[Customer ID]],customers!$A$1:$A$1001,customers!$I$1:$I$1001,0)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 MATCH(orders!I$1,products!$A$1:$G$1,0))</f>
        <v>Lib</v>
      </c>
      <c r="J413" t="str">
        <f>INDEX(products!$A$1:$G$49,MATCH(orders!$D413,products!$A$1:$A$49,0), MATCH(orders!J$1,products!$A$1:$G$1,0))</f>
        <v>M</v>
      </c>
      <c r="K413" s="4">
        <f>INDEX(products!$A$1:$G$49,MATCH(orders!$D413,products!$A$1:$A$49,0), MATCH(orders!K$1,products!$A$1:$G$1,0))</f>
        <v>1</v>
      </c>
      <c r="L413" s="5">
        <f>INDEX(products!$A$1:$G$49,MATCH(orders!$D413,products!$A$1:$A$49,0), MATCH(orders!L$1,products!$A$1:$G$1,0))</f>
        <v>14.55</v>
      </c>
      <c r="M413" s="5">
        <f t="shared" si="6"/>
        <v>87.300000000000011</v>
      </c>
      <c r="N413" t="str" cm="1">
        <f t="array" ref="N413">_xlfn.IFS($I413="Rob","Robusta",$I413="Exc","Excelsa",$I413="Ara","Arabica",$I413="Lib","Liberica")</f>
        <v>Liberica</v>
      </c>
      <c r="O413" t="str" cm="1">
        <f t="array" ref="O413">_xlfn.IFS($J413="M","Medium",$J413="L","Light",$J413="D","Dark")</f>
        <v>Medium</v>
      </c>
      <c r="P413" t="str">
        <f>_xlfn.XLOOKUP(Table1[[#This Row],[Customer ID]],customers!$A$1:$A$1001,customers!$I$1:$I$1001,0)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 MATCH(orders!I$1,products!$A$1:$G$1,0))</f>
        <v>Ara</v>
      </c>
      <c r="J414" t="str">
        <f>INDEX(products!$A$1:$G$49,MATCH(orders!$D414,products!$A$1:$A$49,0), MATCH(orders!J$1,products!$A$1:$G$1,0))</f>
        <v>M</v>
      </c>
      <c r="K414" s="4">
        <f>INDEX(products!$A$1:$G$49,MATCH(orders!$D414,products!$A$1:$A$49,0), MATCH(orders!K$1,products!$A$1:$G$1,0))</f>
        <v>1</v>
      </c>
      <c r="L414" s="5">
        <f>INDEX(products!$A$1:$G$49,MATCH(orders!$D414,products!$A$1:$A$49,0), MATCH(orders!L$1,products!$A$1:$G$1,0))</f>
        <v>11.25</v>
      </c>
      <c r="M414" s="5">
        <f t="shared" si="6"/>
        <v>56.25</v>
      </c>
      <c r="N414" t="str" cm="1">
        <f t="array" ref="N414">_xlfn.IFS($I414="Rob","Robusta",$I414="Exc","Excelsa",$I414="Ara","Arabica",$I414="Lib","Liberica")</f>
        <v>Arabica</v>
      </c>
      <c r="O414" t="str" cm="1">
        <f t="array" ref="O414">_xlfn.IFS($J414="M","Medium",$J414="L","Light",$J414="D","Dark")</f>
        <v>Medium</v>
      </c>
      <c r="P414" t="str">
        <f>_xlfn.XLOOKUP(Table1[[#This Row],[Customer ID]],customers!$A$1:$A$1001,customers!$I$1:$I$1001,0)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 MATCH(orders!I$1,products!$A$1:$G$1,0))</f>
        <v>Lib</v>
      </c>
      <c r="J415" t="str">
        <f>INDEX(products!$A$1:$G$49,MATCH(orders!$D415,products!$A$1:$A$49,0), MATCH(orders!J$1,products!$A$1:$G$1,0))</f>
        <v>L</v>
      </c>
      <c r="K415" s="4">
        <f>INDEX(products!$A$1:$G$49,MATCH(orders!$D415,products!$A$1:$A$49,0), MATCH(orders!K$1,products!$A$1:$G$1,0))</f>
        <v>2.5</v>
      </c>
      <c r="L415" s="5">
        <f>INDEX(products!$A$1:$G$49,MATCH(orders!$D415,products!$A$1:$A$49,0), MATCH(orders!L$1,products!$A$1:$G$1,0))</f>
        <v>36.454999999999998</v>
      </c>
      <c r="M415" s="5">
        <f t="shared" si="6"/>
        <v>36.454999999999998</v>
      </c>
      <c r="N415" t="str" cm="1">
        <f t="array" ref="N415">_xlfn.IFS($I415="Rob","Robusta",$I415="Exc","Excelsa",$I415="Ara","Arabica",$I415="Lib","Liberica")</f>
        <v>Liberica</v>
      </c>
      <c r="O415" t="str" cm="1">
        <f t="array" ref="O415">_xlfn.IFS($J415="M","Medium",$J415="L","Light",$J415="D","Dark")</f>
        <v>Light</v>
      </c>
      <c r="P415" t="str">
        <f>_xlfn.XLOOKUP(Table1[[#This Row],[Customer ID]],customers!$A$1:$A$1001,customers!$I$1:$I$1001,0)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 MATCH(orders!I$1,products!$A$1:$G$1,0))</f>
        <v>Rob</v>
      </c>
      <c r="J416" t="str">
        <f>INDEX(products!$A$1:$G$49,MATCH(orders!$D416,products!$A$1:$A$49,0), MATCH(orders!J$1,products!$A$1:$G$1,0))</f>
        <v>L</v>
      </c>
      <c r="K416" s="4">
        <f>INDEX(products!$A$1:$G$49,MATCH(orders!$D416,products!$A$1:$A$49,0), MATCH(orders!K$1,products!$A$1:$G$1,0))</f>
        <v>0.2</v>
      </c>
      <c r="L416" s="5">
        <f>INDEX(products!$A$1:$G$49,MATCH(orders!$D416,products!$A$1:$A$49,0), MATCH(orders!L$1,products!$A$1:$G$1,0))</f>
        <v>3.5849999999999995</v>
      </c>
      <c r="M416" s="5">
        <f t="shared" si="6"/>
        <v>10.754999999999999</v>
      </c>
      <c r="N416" t="str" cm="1">
        <f t="array" ref="N416">_xlfn.IFS($I416="Rob","Robusta",$I416="Exc","Excelsa",$I416="Ara","Arabica",$I416="Lib","Liberica")</f>
        <v>Robusta</v>
      </c>
      <c r="O416" t="str" cm="1">
        <f t="array" ref="O416">_xlfn.IFS($J416="M","Medium",$J416="L","Light",$J416="D","Dark")</f>
        <v>Light</v>
      </c>
      <c r="P416" t="str">
        <f>_xlfn.XLOOKUP(Table1[[#This Row],[Customer ID]],customers!$A$1:$A$1001,customers!$I$1:$I$1001,0)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 MATCH(orders!I$1,products!$A$1:$G$1,0))</f>
        <v>Rob</v>
      </c>
      <c r="J417" t="str">
        <f>INDEX(products!$A$1:$G$49,MATCH(orders!$D417,products!$A$1:$A$49,0), MATCH(orders!J$1,products!$A$1:$G$1,0))</f>
        <v>M</v>
      </c>
      <c r="K417" s="4">
        <f>INDEX(products!$A$1:$G$49,MATCH(orders!$D417,products!$A$1:$A$49,0), MATCH(orders!K$1,products!$A$1:$G$1,0))</f>
        <v>0.2</v>
      </c>
      <c r="L417" s="5">
        <f>INDEX(products!$A$1:$G$49,MATCH(orders!$D417,products!$A$1:$A$49,0), MATCH(orders!L$1,products!$A$1:$G$1,0))</f>
        <v>2.9849999999999999</v>
      </c>
      <c r="M417" s="5">
        <f t="shared" si="6"/>
        <v>8.9550000000000001</v>
      </c>
      <c r="N417" t="str" cm="1">
        <f t="array" ref="N417">_xlfn.IFS($I417="Rob","Robusta",$I417="Exc","Excelsa",$I417="Ara","Arabica",$I417="Lib","Liberica")</f>
        <v>Robusta</v>
      </c>
      <c r="O417" t="str" cm="1">
        <f t="array" ref="O417">_xlfn.IFS($J417="M","Medium",$J417="L","Light",$J417="D","Dark")</f>
        <v>Medium</v>
      </c>
      <c r="P417" t="str">
        <f>_xlfn.XLOOKUP(Table1[[#This Row],[Customer ID]],customers!$A$1:$A$1001,customers!$I$1:$I$1001,0)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 MATCH(orders!I$1,products!$A$1:$G$1,0))</f>
        <v>Ara</v>
      </c>
      <c r="J418" t="str">
        <f>INDEX(products!$A$1:$G$49,MATCH(orders!$D418,products!$A$1:$A$49,0), MATCH(orders!J$1,products!$A$1:$G$1,0))</f>
        <v>L</v>
      </c>
      <c r="K418" s="4">
        <f>INDEX(products!$A$1:$G$49,MATCH(orders!$D418,products!$A$1:$A$49,0), MATCH(orders!K$1,products!$A$1:$G$1,0))</f>
        <v>0.5</v>
      </c>
      <c r="L418" s="5">
        <f>INDEX(products!$A$1:$G$49,MATCH(orders!$D418,products!$A$1:$A$49,0), MATCH(orders!L$1,products!$A$1:$G$1,0))</f>
        <v>7.77</v>
      </c>
      <c r="M418" s="5">
        <f t="shared" si="6"/>
        <v>23.31</v>
      </c>
      <c r="N418" t="str" cm="1">
        <f t="array" ref="N418">_xlfn.IFS($I418="Rob","Robusta",$I418="Exc","Excelsa",$I418="Ara","Arabica",$I418="Lib","Liberica")</f>
        <v>Arabica</v>
      </c>
      <c r="O418" t="str" cm="1">
        <f t="array" ref="O418">_xlfn.IFS($J418="M","Medium",$J418="L","Light",$J418="D","Dark")</f>
        <v>Light</v>
      </c>
      <c r="P418" t="str">
        <f>_xlfn.XLOOKUP(Table1[[#This Row],[Customer ID]],customers!$A$1:$A$1001,customers!$I$1:$I$1001,0)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 MATCH(orders!I$1,products!$A$1:$G$1,0))</f>
        <v>Ara</v>
      </c>
      <c r="J419" t="str">
        <f>INDEX(products!$A$1:$G$49,MATCH(orders!$D419,products!$A$1:$A$49,0), MATCH(orders!J$1,products!$A$1:$G$1,0))</f>
        <v>L</v>
      </c>
      <c r="K419" s="4">
        <f>INDEX(products!$A$1:$G$49,MATCH(orders!$D419,products!$A$1:$A$49,0), MATCH(orders!K$1,products!$A$1:$G$1,0))</f>
        <v>2.5</v>
      </c>
      <c r="L419" s="5">
        <f>INDEX(products!$A$1:$G$49,MATCH(orders!$D419,products!$A$1:$A$49,0), MATCH(orders!L$1,products!$A$1:$G$1,0))</f>
        <v>29.784999999999997</v>
      </c>
      <c r="M419" s="5">
        <f t="shared" si="6"/>
        <v>29.784999999999997</v>
      </c>
      <c r="N419" t="str" cm="1">
        <f t="array" ref="N419">_xlfn.IFS($I419="Rob","Robusta",$I419="Exc","Excelsa",$I419="Ara","Arabica",$I419="Lib","Liberica")</f>
        <v>Arabica</v>
      </c>
      <c r="O419" t="str" cm="1">
        <f t="array" ref="O419">_xlfn.IFS($J419="M","Medium",$J419="L","Light",$J419="D","Dark")</f>
        <v>Light</v>
      </c>
      <c r="P419" t="str">
        <f>_xlfn.XLOOKUP(Table1[[#This Row],[Customer ID]],customers!$A$1:$A$1001,customers!$I$1:$I$1001,0)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 MATCH(orders!I$1,products!$A$1:$G$1,0))</f>
        <v>Ara</v>
      </c>
      <c r="J420" t="str">
        <f>INDEX(products!$A$1:$G$49,MATCH(orders!$D420,products!$A$1:$A$49,0), MATCH(orders!J$1,products!$A$1:$G$1,0))</f>
        <v>L</v>
      </c>
      <c r="K420" s="4">
        <f>INDEX(products!$A$1:$G$49,MATCH(orders!$D420,products!$A$1:$A$49,0), MATCH(orders!K$1,products!$A$1:$G$1,0))</f>
        <v>2.5</v>
      </c>
      <c r="L420" s="5">
        <f>INDEX(products!$A$1:$G$49,MATCH(orders!$D420,products!$A$1:$A$49,0), MATCH(orders!L$1,products!$A$1:$G$1,0))</f>
        <v>29.784999999999997</v>
      </c>
      <c r="M420" s="5">
        <f t="shared" si="6"/>
        <v>148.92499999999998</v>
      </c>
      <c r="N420" t="str" cm="1">
        <f t="array" ref="N420">_xlfn.IFS($I420="Rob","Robusta",$I420="Exc","Excelsa",$I420="Ara","Arabica",$I420="Lib","Liberica")</f>
        <v>Arabica</v>
      </c>
      <c r="O420" t="str" cm="1">
        <f t="array" ref="O420">_xlfn.IFS($J420="M","Medium",$J420="L","Light",$J420="D","Dark")</f>
        <v>Light</v>
      </c>
      <c r="P420" t="str">
        <f>_xlfn.XLOOKUP(Table1[[#This Row],[Customer ID]],customers!$A$1:$A$1001,customers!$I$1:$I$1001,0)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 MATCH(orders!I$1,products!$A$1:$G$1,0))</f>
        <v>Lib</v>
      </c>
      <c r="J421" t="str">
        <f>INDEX(products!$A$1:$G$49,MATCH(orders!$D421,products!$A$1:$A$49,0), MATCH(orders!J$1,products!$A$1:$G$1,0))</f>
        <v>M</v>
      </c>
      <c r="K421" s="4">
        <f>INDEX(products!$A$1:$G$49,MATCH(orders!$D421,products!$A$1:$A$49,0), MATCH(orders!K$1,products!$A$1:$G$1,0))</f>
        <v>0.5</v>
      </c>
      <c r="L421" s="5">
        <f>INDEX(products!$A$1:$G$49,MATCH(orders!$D421,products!$A$1:$A$49,0), MATCH(orders!L$1,products!$A$1:$G$1,0))</f>
        <v>8.73</v>
      </c>
      <c r="M421" s="5">
        <f t="shared" si="6"/>
        <v>8.73</v>
      </c>
      <c r="N421" t="str" cm="1">
        <f t="array" ref="N421">_xlfn.IFS($I421="Rob","Robusta",$I421="Exc","Excelsa",$I421="Ara","Arabica",$I421="Lib","Liberica")</f>
        <v>Liberica</v>
      </c>
      <c r="O421" t="str" cm="1">
        <f t="array" ref="O421">_xlfn.IFS($J421="M","Medium",$J421="L","Light",$J421="D","Dark")</f>
        <v>Medium</v>
      </c>
      <c r="P421" t="str">
        <f>_xlfn.XLOOKUP(Table1[[#This Row],[Customer ID]],customers!$A$1:$A$1001,customers!$I$1:$I$1001,0)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 MATCH(orders!I$1,products!$A$1:$G$1,0))</f>
        <v>Lib</v>
      </c>
      <c r="J422" t="str">
        <f>INDEX(products!$A$1:$G$49,MATCH(orders!$D422,products!$A$1:$A$49,0), MATCH(orders!J$1,products!$A$1:$G$1,0))</f>
        <v>D</v>
      </c>
      <c r="K422" s="4">
        <f>INDEX(products!$A$1:$G$49,MATCH(orders!$D422,products!$A$1:$A$49,0), MATCH(orders!K$1,products!$A$1:$G$1,0))</f>
        <v>0.5</v>
      </c>
      <c r="L422" s="5">
        <f>INDEX(products!$A$1:$G$49,MATCH(orders!$D422,products!$A$1:$A$49,0), MATCH(orders!L$1,products!$A$1:$G$1,0))</f>
        <v>7.77</v>
      </c>
      <c r="M422" s="5">
        <f t="shared" si="6"/>
        <v>31.08</v>
      </c>
      <c r="N422" t="str" cm="1">
        <f t="array" ref="N422">_xlfn.IFS($I422="Rob","Robusta",$I422="Exc","Excelsa",$I422="Ara","Arabica",$I422="Lib","Liberica")</f>
        <v>Liberica</v>
      </c>
      <c r="O422" t="str" cm="1">
        <f t="array" ref="O422">_xlfn.IFS($J422="M","Medium",$J422="L","Light",$J422="D","Dark")</f>
        <v>Dark</v>
      </c>
      <c r="P422" t="str">
        <f>_xlfn.XLOOKUP(Table1[[#This Row],[Customer ID]],customers!$A$1:$A$1001,customers!$I$1:$I$1001,0)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 MATCH(orders!I$1,products!$A$1:$G$1,0))</f>
        <v>Ara</v>
      </c>
      <c r="J423" t="str">
        <f>INDEX(products!$A$1:$G$49,MATCH(orders!$D423,products!$A$1:$A$49,0), MATCH(orders!J$1,products!$A$1:$G$1,0))</f>
        <v>D</v>
      </c>
      <c r="K423" s="4">
        <f>INDEX(products!$A$1:$G$49,MATCH(orders!$D423,products!$A$1:$A$49,0), MATCH(orders!K$1,products!$A$1:$G$1,0))</f>
        <v>2.5</v>
      </c>
      <c r="L423" s="5">
        <f>INDEX(products!$A$1:$G$49,MATCH(orders!$D423,products!$A$1:$A$49,0), MATCH(orders!L$1,products!$A$1:$G$1,0))</f>
        <v>22.884999999999998</v>
      </c>
      <c r="M423" s="5">
        <f t="shared" si="6"/>
        <v>137.31</v>
      </c>
      <c r="N423" t="str" cm="1">
        <f t="array" ref="N423">_xlfn.IFS($I423="Rob","Robusta",$I423="Exc","Excelsa",$I423="Ara","Arabica",$I423="Lib","Liberica")</f>
        <v>Arabica</v>
      </c>
      <c r="O423" t="str" cm="1">
        <f t="array" ref="O423">_xlfn.IFS($J423="M","Medium",$J423="L","Light",$J423="D","Dark")</f>
        <v>Dark</v>
      </c>
      <c r="P423" t="str">
        <f>_xlfn.XLOOKUP(Table1[[#This Row],[Customer ID]],customers!$A$1:$A$1001,customers!$I$1:$I$1001,0)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 MATCH(orders!I$1,products!$A$1:$G$1,0))</f>
        <v>Ara</v>
      </c>
      <c r="J424" t="str">
        <f>INDEX(products!$A$1:$G$49,MATCH(orders!$D424,products!$A$1:$A$49,0), MATCH(orders!J$1,products!$A$1:$G$1,0))</f>
        <v>D</v>
      </c>
      <c r="K424" s="4">
        <f>INDEX(products!$A$1:$G$49,MATCH(orders!$D424,products!$A$1:$A$49,0), MATCH(orders!K$1,products!$A$1:$G$1,0))</f>
        <v>0.5</v>
      </c>
      <c r="L424" s="5">
        <f>INDEX(products!$A$1:$G$49,MATCH(orders!$D424,products!$A$1:$A$49,0), MATCH(orders!L$1,products!$A$1:$G$1,0))</f>
        <v>5.97</v>
      </c>
      <c r="M424" s="5">
        <f t="shared" si="6"/>
        <v>29.849999999999998</v>
      </c>
      <c r="N424" t="str" cm="1">
        <f t="array" ref="N424">_xlfn.IFS($I424="Rob","Robusta",$I424="Exc","Excelsa",$I424="Ara","Arabica",$I424="Lib","Liberica")</f>
        <v>Arabica</v>
      </c>
      <c r="O424" t="str" cm="1">
        <f t="array" ref="O424">_xlfn.IFS($J424="M","Medium",$J424="L","Light",$J424="D","Dark")</f>
        <v>Dark</v>
      </c>
      <c r="P424" t="str">
        <f>_xlfn.XLOOKUP(Table1[[#This Row],[Customer ID]],customers!$A$1:$A$1001,customers!$I$1:$I$1001,0)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 MATCH(orders!I$1,products!$A$1:$G$1,0))</f>
        <v>Rob</v>
      </c>
      <c r="J425" t="str">
        <f>INDEX(products!$A$1:$G$49,MATCH(orders!$D425,products!$A$1:$A$49,0), MATCH(orders!J$1,products!$A$1:$G$1,0))</f>
        <v>M</v>
      </c>
      <c r="K425" s="4">
        <f>INDEX(products!$A$1:$G$49,MATCH(orders!$D425,products!$A$1:$A$49,0), MATCH(orders!K$1,products!$A$1:$G$1,0))</f>
        <v>0.5</v>
      </c>
      <c r="L425" s="5">
        <f>INDEX(products!$A$1:$G$49,MATCH(orders!$D425,products!$A$1:$A$49,0), MATCH(orders!L$1,products!$A$1:$G$1,0))</f>
        <v>5.97</v>
      </c>
      <c r="M425" s="5">
        <f t="shared" si="6"/>
        <v>17.91</v>
      </c>
      <c r="N425" t="str" cm="1">
        <f t="array" ref="N425">_xlfn.IFS($I425="Rob","Robusta",$I425="Exc","Excelsa",$I425="Ara","Arabica",$I425="Lib","Liberica")</f>
        <v>Robusta</v>
      </c>
      <c r="O425" t="str" cm="1">
        <f t="array" ref="O425">_xlfn.IFS($J425="M","Medium",$J425="L","Light",$J425="D","Dark")</f>
        <v>Medium</v>
      </c>
      <c r="P425" t="str">
        <f>_xlfn.XLOOKUP(Table1[[#This Row],[Customer ID]],customers!$A$1:$A$1001,customers!$I$1:$I$1001,0)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 MATCH(orders!I$1,products!$A$1:$G$1,0))</f>
        <v>Exc</v>
      </c>
      <c r="J426" t="str">
        <f>INDEX(products!$A$1:$G$49,MATCH(orders!$D426,products!$A$1:$A$49,0), MATCH(orders!J$1,products!$A$1:$G$1,0))</f>
        <v>L</v>
      </c>
      <c r="K426" s="4">
        <f>INDEX(products!$A$1:$G$49,MATCH(orders!$D426,products!$A$1:$A$49,0), MATCH(orders!K$1,products!$A$1:$G$1,0))</f>
        <v>0.5</v>
      </c>
      <c r="L426" s="5">
        <f>INDEX(products!$A$1:$G$49,MATCH(orders!$D426,products!$A$1:$A$49,0), MATCH(orders!L$1,products!$A$1:$G$1,0))</f>
        <v>8.91</v>
      </c>
      <c r="M426" s="5">
        <f t="shared" si="6"/>
        <v>26.73</v>
      </c>
      <c r="N426" t="str" cm="1">
        <f t="array" ref="N426">_xlfn.IFS($I426="Rob","Robusta",$I426="Exc","Excelsa",$I426="Ara","Arabica",$I426="Lib","Liberica")</f>
        <v>Excelsa</v>
      </c>
      <c r="O426" t="str" cm="1">
        <f t="array" ref="O426">_xlfn.IFS($J426="M","Medium",$J426="L","Light",$J426="D","Dark")</f>
        <v>Light</v>
      </c>
      <c r="P426" t="str">
        <f>_xlfn.XLOOKUP(Table1[[#This Row],[Customer ID]],customers!$A$1:$A$1001,customers!$I$1:$I$1001,0)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 MATCH(orders!I$1,products!$A$1:$G$1,0))</f>
        <v>Rob</v>
      </c>
      <c r="J427" t="str">
        <f>INDEX(products!$A$1:$G$49,MATCH(orders!$D427,products!$A$1:$A$49,0), MATCH(orders!J$1,products!$A$1:$G$1,0))</f>
        <v>D</v>
      </c>
      <c r="K427" s="4">
        <f>INDEX(products!$A$1:$G$49,MATCH(orders!$D427,products!$A$1:$A$49,0), MATCH(orders!K$1,products!$A$1:$G$1,0))</f>
        <v>1</v>
      </c>
      <c r="L427" s="5">
        <f>INDEX(products!$A$1:$G$49,MATCH(orders!$D427,products!$A$1:$A$49,0), MATCH(orders!L$1,products!$A$1:$G$1,0))</f>
        <v>8.9499999999999993</v>
      </c>
      <c r="M427" s="5">
        <f t="shared" si="6"/>
        <v>17.899999999999999</v>
      </c>
      <c r="N427" t="str" cm="1">
        <f t="array" ref="N427">_xlfn.IFS($I427="Rob","Robusta",$I427="Exc","Excelsa",$I427="Ara","Arabica",$I427="Lib","Liberica")</f>
        <v>Robusta</v>
      </c>
      <c r="O427" t="str" cm="1">
        <f t="array" ref="O427">_xlfn.IFS($J427="M","Medium",$J427="L","Light",$J427="D","Dark")</f>
        <v>Dark</v>
      </c>
      <c r="P427" t="str">
        <f>_xlfn.XLOOKUP(Table1[[#This Row],[Customer ID]],customers!$A$1:$A$1001,customers!$I$1:$I$1001,0)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 MATCH(orders!I$1,products!$A$1:$G$1,0))</f>
        <v>Rob</v>
      </c>
      <c r="J428" t="str">
        <f>INDEX(products!$A$1:$G$49,MATCH(orders!$D428,products!$A$1:$A$49,0), MATCH(orders!J$1,products!$A$1:$G$1,0))</f>
        <v>L</v>
      </c>
      <c r="K428" s="4">
        <f>INDEX(products!$A$1:$G$49,MATCH(orders!$D428,products!$A$1:$A$49,0), MATCH(orders!K$1,products!$A$1:$G$1,0))</f>
        <v>0.2</v>
      </c>
      <c r="L428" s="5">
        <f>INDEX(products!$A$1:$G$49,MATCH(orders!$D428,products!$A$1:$A$49,0), MATCH(orders!L$1,products!$A$1:$G$1,0))</f>
        <v>3.5849999999999995</v>
      </c>
      <c r="M428" s="5">
        <f t="shared" si="6"/>
        <v>14.339999999999998</v>
      </c>
      <c r="N428" t="str" cm="1">
        <f t="array" ref="N428">_xlfn.IFS($I428="Rob","Robusta",$I428="Exc","Excelsa",$I428="Ara","Arabica",$I428="Lib","Liberica")</f>
        <v>Robusta</v>
      </c>
      <c r="O428" t="str" cm="1">
        <f t="array" ref="O428">_xlfn.IFS($J428="M","Medium",$J428="L","Light",$J428="D","Dark")</f>
        <v>Light</v>
      </c>
      <c r="P428" t="str">
        <f>_xlfn.XLOOKUP(Table1[[#This Row],[Customer ID]],customers!$A$1:$A$1001,customers!$I$1:$I$1001,0)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 MATCH(orders!I$1,products!$A$1:$G$1,0))</f>
        <v>Ara</v>
      </c>
      <c r="J429" t="str">
        <f>INDEX(products!$A$1:$G$49,MATCH(orders!$D429,products!$A$1:$A$49,0), MATCH(orders!J$1,products!$A$1:$G$1,0))</f>
        <v>M</v>
      </c>
      <c r="K429" s="4">
        <f>INDEX(products!$A$1:$G$49,MATCH(orders!$D429,products!$A$1:$A$49,0), MATCH(orders!K$1,products!$A$1:$G$1,0))</f>
        <v>2.5</v>
      </c>
      <c r="L429" s="5">
        <f>INDEX(products!$A$1:$G$49,MATCH(orders!$D429,products!$A$1:$A$49,0), MATCH(orders!L$1,products!$A$1:$G$1,0))</f>
        <v>25.874999999999996</v>
      </c>
      <c r="M429" s="5">
        <f t="shared" si="6"/>
        <v>77.624999999999986</v>
      </c>
      <c r="N429" t="str" cm="1">
        <f t="array" ref="N429">_xlfn.IFS($I429="Rob","Robusta",$I429="Exc","Excelsa",$I429="Ara","Arabica",$I429="Lib","Liberica")</f>
        <v>Arabica</v>
      </c>
      <c r="O429" t="str" cm="1">
        <f t="array" ref="O429">_xlfn.IFS($J429="M","Medium",$J429="L","Light",$J429="D","Dark")</f>
        <v>Medium</v>
      </c>
      <c r="P429" t="str">
        <f>_xlfn.XLOOKUP(Table1[[#This Row],[Customer ID]],customers!$A$1:$A$1001,customers!$I$1:$I$1001,0)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 MATCH(orders!I$1,products!$A$1:$G$1,0))</f>
        <v>Rob</v>
      </c>
      <c r="J430" t="str">
        <f>INDEX(products!$A$1:$G$49,MATCH(orders!$D430,products!$A$1:$A$49,0), MATCH(orders!J$1,products!$A$1:$G$1,0))</f>
        <v>L</v>
      </c>
      <c r="K430" s="4">
        <f>INDEX(products!$A$1:$G$49,MATCH(orders!$D430,products!$A$1:$A$49,0), MATCH(orders!K$1,products!$A$1:$G$1,0))</f>
        <v>1</v>
      </c>
      <c r="L430" s="5">
        <f>INDEX(products!$A$1:$G$49,MATCH(orders!$D430,products!$A$1:$A$49,0), MATCH(orders!L$1,products!$A$1:$G$1,0))</f>
        <v>11.95</v>
      </c>
      <c r="M430" s="5">
        <f t="shared" si="6"/>
        <v>59.75</v>
      </c>
      <c r="N430" t="str" cm="1">
        <f t="array" ref="N430">_xlfn.IFS($I430="Rob","Robusta",$I430="Exc","Excelsa",$I430="Ara","Arabica",$I430="Lib","Liberica")</f>
        <v>Robusta</v>
      </c>
      <c r="O430" t="str" cm="1">
        <f t="array" ref="O430">_xlfn.IFS($J430="M","Medium",$J430="L","Light",$J430="D","Dark")</f>
        <v>Light</v>
      </c>
      <c r="P430" t="str">
        <f>_xlfn.XLOOKUP(Table1[[#This Row],[Customer ID]],customers!$A$1:$A$1001,customers!$I$1:$I$1001,0)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 MATCH(orders!I$1,products!$A$1:$G$1,0))</f>
        <v>Ara</v>
      </c>
      <c r="J431" t="str">
        <f>INDEX(products!$A$1:$G$49,MATCH(orders!$D431,products!$A$1:$A$49,0), MATCH(orders!J$1,products!$A$1:$G$1,0))</f>
        <v>L</v>
      </c>
      <c r="K431" s="4">
        <f>INDEX(products!$A$1:$G$49,MATCH(orders!$D431,products!$A$1:$A$49,0), MATCH(orders!K$1,products!$A$1:$G$1,0))</f>
        <v>1</v>
      </c>
      <c r="L431" s="5">
        <f>INDEX(products!$A$1:$G$49,MATCH(orders!$D431,products!$A$1:$A$49,0), MATCH(orders!L$1,products!$A$1:$G$1,0))</f>
        <v>12.95</v>
      </c>
      <c r="M431" s="5">
        <f t="shared" si="6"/>
        <v>77.699999999999989</v>
      </c>
      <c r="N431" t="str" cm="1">
        <f t="array" ref="N431">_xlfn.IFS($I431="Rob","Robusta",$I431="Exc","Excelsa",$I431="Ara","Arabica",$I431="Lib","Liberica")</f>
        <v>Arabica</v>
      </c>
      <c r="O431" t="str" cm="1">
        <f t="array" ref="O431">_xlfn.IFS($J431="M","Medium",$J431="L","Light",$J431="D","Dark")</f>
        <v>Light</v>
      </c>
      <c r="P431" t="str">
        <f>_xlfn.XLOOKUP(Table1[[#This Row],[Customer ID]],customers!$A$1:$A$1001,customers!$I$1:$I$1001,0)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 MATCH(orders!I$1,products!$A$1:$G$1,0))</f>
        <v>Rob</v>
      </c>
      <c r="J432" t="str">
        <f>INDEX(products!$A$1:$G$49,MATCH(orders!$D432,products!$A$1:$A$49,0), MATCH(orders!J$1,products!$A$1:$G$1,0))</f>
        <v>D</v>
      </c>
      <c r="K432" s="4">
        <f>INDEX(products!$A$1:$G$49,MATCH(orders!$D432,products!$A$1:$A$49,0), MATCH(orders!K$1,products!$A$1:$G$1,0))</f>
        <v>0.2</v>
      </c>
      <c r="L432" s="5">
        <f>INDEX(products!$A$1:$G$49,MATCH(orders!$D432,products!$A$1:$A$49,0), MATCH(orders!L$1,products!$A$1:$G$1,0))</f>
        <v>2.6849999999999996</v>
      </c>
      <c r="M432" s="5">
        <f t="shared" si="6"/>
        <v>5.3699999999999992</v>
      </c>
      <c r="N432" t="str" cm="1">
        <f t="array" ref="N432">_xlfn.IFS($I432="Rob","Robusta",$I432="Exc","Excelsa",$I432="Ara","Arabica",$I432="Lib","Liberica")</f>
        <v>Robusta</v>
      </c>
      <c r="O432" t="str" cm="1">
        <f t="array" ref="O432">_xlfn.IFS($J432="M","Medium",$J432="L","Light",$J432="D","Dark")</f>
        <v>Dark</v>
      </c>
      <c r="P432" t="str">
        <f>_xlfn.XLOOKUP(Table1[[#This Row],[Customer ID]],customers!$A$1:$A$1001,customers!$I$1:$I$1001,0)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 MATCH(orders!I$1,products!$A$1:$G$1,0))</f>
        <v>Exc</v>
      </c>
      <c r="J433" t="str">
        <f>INDEX(products!$A$1:$G$49,MATCH(orders!$D433,products!$A$1:$A$49,0), MATCH(orders!J$1,products!$A$1:$G$1,0))</f>
        <v>D</v>
      </c>
      <c r="K433" s="4">
        <f>INDEX(products!$A$1:$G$49,MATCH(orders!$D433,products!$A$1:$A$49,0), MATCH(orders!K$1,products!$A$1:$G$1,0))</f>
        <v>2.5</v>
      </c>
      <c r="L433" s="5">
        <f>INDEX(products!$A$1:$G$49,MATCH(orders!$D433,products!$A$1:$A$49,0), MATCH(orders!L$1,products!$A$1:$G$1,0))</f>
        <v>27.945</v>
      </c>
      <c r="M433" s="5">
        <f t="shared" si="6"/>
        <v>83.835000000000008</v>
      </c>
      <c r="N433" t="str" cm="1">
        <f t="array" ref="N433">_xlfn.IFS($I433="Rob","Robusta",$I433="Exc","Excelsa",$I433="Ara","Arabica",$I433="Lib","Liberica")</f>
        <v>Excelsa</v>
      </c>
      <c r="O433" t="str" cm="1">
        <f t="array" ref="O433">_xlfn.IFS($J433="M","Medium",$J433="L","Light",$J433="D","Dark")</f>
        <v>Dark</v>
      </c>
      <c r="P433" t="str">
        <f>_xlfn.XLOOKUP(Table1[[#This Row],[Customer ID]],customers!$A$1:$A$1001,customers!$I$1:$I$1001,0)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 MATCH(orders!I$1,products!$A$1:$G$1,0))</f>
        <v>Ara</v>
      </c>
      <c r="J434" t="str">
        <f>INDEX(products!$A$1:$G$49,MATCH(orders!$D434,products!$A$1:$A$49,0), MATCH(orders!J$1,products!$A$1:$G$1,0))</f>
        <v>M</v>
      </c>
      <c r="K434" s="4">
        <f>INDEX(products!$A$1:$G$49,MATCH(orders!$D434,products!$A$1:$A$49,0), MATCH(orders!K$1,products!$A$1:$G$1,0))</f>
        <v>1</v>
      </c>
      <c r="L434" s="5">
        <f>INDEX(products!$A$1:$G$49,MATCH(orders!$D434,products!$A$1:$A$49,0), MATCH(orders!L$1,products!$A$1:$G$1,0))</f>
        <v>11.25</v>
      </c>
      <c r="M434" s="5">
        <f t="shared" si="6"/>
        <v>22.5</v>
      </c>
      <c r="N434" t="str" cm="1">
        <f t="array" ref="N434">_xlfn.IFS($I434="Rob","Robusta",$I434="Exc","Excelsa",$I434="Ara","Arabica",$I434="Lib","Liberica")</f>
        <v>Arabica</v>
      </c>
      <c r="O434" t="str" cm="1">
        <f t="array" ref="O434">_xlfn.IFS($J434="M","Medium",$J434="L","Light",$J434="D","Dark")</f>
        <v>Medium</v>
      </c>
      <c r="P434" t="str">
        <f>_xlfn.XLOOKUP(Table1[[#This Row],[Customer ID]],customers!$A$1:$A$1001,customers!$I$1:$I$1001,0)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 MATCH(orders!I$1,products!$A$1:$G$1,0))</f>
        <v>Lib</v>
      </c>
      <c r="J435" t="str">
        <f>INDEX(products!$A$1:$G$49,MATCH(orders!$D435,products!$A$1:$A$49,0), MATCH(orders!J$1,products!$A$1:$G$1,0))</f>
        <v>M</v>
      </c>
      <c r="K435" s="4">
        <f>INDEX(products!$A$1:$G$49,MATCH(orders!$D435,products!$A$1:$A$49,0), MATCH(orders!K$1,products!$A$1:$G$1,0))</f>
        <v>2.5</v>
      </c>
      <c r="L435" s="5">
        <f>INDEX(products!$A$1:$G$49,MATCH(orders!$D435,products!$A$1:$A$49,0), MATCH(orders!L$1,products!$A$1:$G$1,0))</f>
        <v>33.464999999999996</v>
      </c>
      <c r="M435" s="5">
        <f t="shared" si="6"/>
        <v>200.78999999999996</v>
      </c>
      <c r="N435" t="str" cm="1">
        <f t="array" ref="N435">_xlfn.IFS($I435="Rob","Robusta",$I435="Exc","Excelsa",$I435="Ara","Arabica",$I435="Lib","Liberica")</f>
        <v>Liberica</v>
      </c>
      <c r="O435" t="str" cm="1">
        <f t="array" ref="O435">_xlfn.IFS($J435="M","Medium",$J435="L","Light",$J435="D","Dark")</f>
        <v>Medium</v>
      </c>
      <c r="P435" t="str">
        <f>_xlfn.XLOOKUP(Table1[[#This Row],[Customer ID]],customers!$A$1:$A$1001,customers!$I$1:$I$1001,0)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 MATCH(orders!I$1,products!$A$1:$G$1,0))</f>
        <v>Ara</v>
      </c>
      <c r="J436" t="str">
        <f>INDEX(products!$A$1:$G$49,MATCH(orders!$D436,products!$A$1:$A$49,0), MATCH(orders!J$1,products!$A$1:$G$1,0))</f>
        <v>M</v>
      </c>
      <c r="K436" s="4">
        <f>INDEX(products!$A$1:$G$49,MATCH(orders!$D436,products!$A$1:$A$49,0), MATCH(orders!K$1,products!$A$1:$G$1,0))</f>
        <v>1</v>
      </c>
      <c r="L436" s="5">
        <f>INDEX(products!$A$1:$G$49,MATCH(orders!$D436,products!$A$1:$A$49,0), MATCH(orders!L$1,products!$A$1:$G$1,0))</f>
        <v>11.25</v>
      </c>
      <c r="M436" s="5">
        <f t="shared" si="6"/>
        <v>67.5</v>
      </c>
      <c r="N436" t="str" cm="1">
        <f t="array" ref="N436">_xlfn.IFS($I436="Rob","Robusta",$I436="Exc","Excelsa",$I436="Ara","Arabica",$I436="Lib","Liberica")</f>
        <v>Arabica</v>
      </c>
      <c r="O436" t="str" cm="1">
        <f t="array" ref="O436">_xlfn.IFS($J436="M","Medium",$J436="L","Light",$J436="D","Dark")</f>
        <v>Medium</v>
      </c>
      <c r="P436" t="str">
        <f>_xlfn.XLOOKUP(Table1[[#This Row],[Customer ID]],customers!$A$1:$A$1001,customers!$I$1:$I$1001,0)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 MATCH(orders!I$1,products!$A$1:$G$1,0))</f>
        <v>Exc</v>
      </c>
      <c r="J437" t="str">
        <f>INDEX(products!$A$1:$G$49,MATCH(orders!$D437,products!$A$1:$A$49,0), MATCH(orders!J$1,products!$A$1:$G$1,0))</f>
        <v>M</v>
      </c>
      <c r="K437" s="4">
        <f>INDEX(products!$A$1:$G$49,MATCH(orders!$D437,products!$A$1:$A$49,0), MATCH(orders!K$1,products!$A$1:$G$1,0))</f>
        <v>0.5</v>
      </c>
      <c r="L437" s="5">
        <f>INDEX(products!$A$1:$G$49,MATCH(orders!$D437,products!$A$1:$A$49,0), MATCH(orders!L$1,products!$A$1:$G$1,0))</f>
        <v>8.25</v>
      </c>
      <c r="M437" s="5">
        <f t="shared" si="6"/>
        <v>8.25</v>
      </c>
      <c r="N437" t="str" cm="1">
        <f t="array" ref="N437">_xlfn.IFS($I437="Rob","Robusta",$I437="Exc","Excelsa",$I437="Ara","Arabica",$I437="Lib","Liberica")</f>
        <v>Excelsa</v>
      </c>
      <c r="O437" t="str" cm="1">
        <f t="array" ref="O437">_xlfn.IFS($J437="M","Medium",$J437="L","Light",$J437="D","Dark")</f>
        <v>Medium</v>
      </c>
      <c r="P437" t="str">
        <f>_xlfn.XLOOKUP(Table1[[#This Row],[Customer ID]],customers!$A$1:$A$1001,customers!$I$1:$I$1001,0)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 MATCH(orders!I$1,products!$A$1:$G$1,0))</f>
        <v>Lib</v>
      </c>
      <c r="J438" t="str">
        <f>INDEX(products!$A$1:$G$49,MATCH(orders!$D438,products!$A$1:$A$49,0), MATCH(orders!J$1,products!$A$1:$G$1,0))</f>
        <v>L</v>
      </c>
      <c r="K438" s="4">
        <f>INDEX(products!$A$1:$G$49,MATCH(orders!$D438,products!$A$1:$A$49,0), MATCH(orders!K$1,products!$A$1:$G$1,0))</f>
        <v>0.2</v>
      </c>
      <c r="L438" s="5">
        <f>INDEX(products!$A$1:$G$49,MATCH(orders!$D438,products!$A$1:$A$49,0), MATCH(orders!L$1,products!$A$1:$G$1,0))</f>
        <v>4.7549999999999999</v>
      </c>
      <c r="M438" s="5">
        <f t="shared" si="6"/>
        <v>9.51</v>
      </c>
      <c r="N438" t="str" cm="1">
        <f t="array" ref="N438">_xlfn.IFS($I438="Rob","Robusta",$I438="Exc","Excelsa",$I438="Ara","Arabica",$I438="Lib","Liberica")</f>
        <v>Liberica</v>
      </c>
      <c r="O438" t="str" cm="1">
        <f t="array" ref="O438">_xlfn.IFS($J438="M","Medium",$J438="L","Light",$J438="D","Dark")</f>
        <v>Light</v>
      </c>
      <c r="P438" t="str">
        <f>_xlfn.XLOOKUP(Table1[[#This Row],[Customer ID]],customers!$A$1:$A$1001,customers!$I$1:$I$1001,0)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 MATCH(orders!I$1,products!$A$1:$G$1,0))</f>
        <v>Lib</v>
      </c>
      <c r="J439" t="str">
        <f>INDEX(products!$A$1:$G$49,MATCH(orders!$D439,products!$A$1:$A$49,0), MATCH(orders!J$1,products!$A$1:$G$1,0))</f>
        <v>D</v>
      </c>
      <c r="K439" s="4">
        <f>INDEX(products!$A$1:$G$49,MATCH(orders!$D439,products!$A$1:$A$49,0), MATCH(orders!K$1,products!$A$1:$G$1,0))</f>
        <v>2.5</v>
      </c>
      <c r="L439" s="5">
        <f>INDEX(products!$A$1:$G$49,MATCH(orders!$D439,products!$A$1:$A$49,0), MATCH(orders!L$1,products!$A$1:$G$1,0))</f>
        <v>29.784999999999997</v>
      </c>
      <c r="M439" s="5">
        <f t="shared" si="6"/>
        <v>29.784999999999997</v>
      </c>
      <c r="N439" t="str" cm="1">
        <f t="array" ref="N439">_xlfn.IFS($I439="Rob","Robusta",$I439="Exc","Excelsa",$I439="Ara","Arabica",$I439="Lib","Liberica")</f>
        <v>Liberica</v>
      </c>
      <c r="O439" t="str" cm="1">
        <f t="array" ref="O439">_xlfn.IFS($J439="M","Medium",$J439="L","Light",$J439="D","Dark")</f>
        <v>Dark</v>
      </c>
      <c r="P439" t="str">
        <f>_xlfn.XLOOKUP(Table1[[#This Row],[Customer ID]],customers!$A$1:$A$1001,customers!$I$1:$I$1001,0)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 MATCH(orders!I$1,products!$A$1:$G$1,0))</f>
        <v>Lib</v>
      </c>
      <c r="J440" t="str">
        <f>INDEX(products!$A$1:$G$49,MATCH(orders!$D440,products!$A$1:$A$49,0), MATCH(orders!J$1,products!$A$1:$G$1,0))</f>
        <v>D</v>
      </c>
      <c r="K440" s="4">
        <f>INDEX(products!$A$1:$G$49,MATCH(orders!$D440,products!$A$1:$A$49,0), MATCH(orders!K$1,products!$A$1:$G$1,0))</f>
        <v>0.5</v>
      </c>
      <c r="L440" s="5">
        <f>INDEX(products!$A$1:$G$49,MATCH(orders!$D440,products!$A$1:$A$49,0), MATCH(orders!L$1,products!$A$1:$G$1,0))</f>
        <v>7.77</v>
      </c>
      <c r="M440" s="5">
        <f t="shared" si="6"/>
        <v>15.54</v>
      </c>
      <c r="N440" t="str" cm="1">
        <f t="array" ref="N440">_xlfn.IFS($I440="Rob","Robusta",$I440="Exc","Excelsa",$I440="Ara","Arabica",$I440="Lib","Liberica")</f>
        <v>Liberica</v>
      </c>
      <c r="O440" t="str" cm="1">
        <f t="array" ref="O440">_xlfn.IFS($J440="M","Medium",$J440="L","Light",$J440="D","Dark")</f>
        <v>Dark</v>
      </c>
      <c r="P440" t="str">
        <f>_xlfn.XLOOKUP(Table1[[#This Row],[Customer ID]],customers!$A$1:$A$1001,customers!$I$1:$I$1001,0)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 MATCH(orders!I$1,products!$A$1:$G$1,0))</f>
        <v>Exc</v>
      </c>
      <c r="J441" t="str">
        <f>INDEX(products!$A$1:$G$49,MATCH(orders!$D441,products!$A$1:$A$49,0), MATCH(orders!J$1,products!$A$1:$G$1,0))</f>
        <v>L</v>
      </c>
      <c r="K441" s="4">
        <f>INDEX(products!$A$1:$G$49,MATCH(orders!$D441,products!$A$1:$A$49,0), MATCH(orders!K$1,products!$A$1:$G$1,0))</f>
        <v>0.5</v>
      </c>
      <c r="L441" s="5">
        <f>INDEX(products!$A$1:$G$49,MATCH(orders!$D441,products!$A$1:$A$49,0), MATCH(orders!L$1,products!$A$1:$G$1,0))</f>
        <v>8.91</v>
      </c>
      <c r="M441" s="5">
        <f t="shared" si="6"/>
        <v>35.64</v>
      </c>
      <c r="N441" t="str" cm="1">
        <f t="array" ref="N441">_xlfn.IFS($I441="Rob","Robusta",$I441="Exc","Excelsa",$I441="Ara","Arabica",$I441="Lib","Liberica")</f>
        <v>Excelsa</v>
      </c>
      <c r="O441" t="str" cm="1">
        <f t="array" ref="O441">_xlfn.IFS($J441="M","Medium",$J441="L","Light",$J441="D","Dark")</f>
        <v>Light</v>
      </c>
      <c r="P441" t="str">
        <f>_xlfn.XLOOKUP(Table1[[#This Row],[Customer ID]],customers!$A$1:$A$1001,customers!$I$1:$I$1001,0)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 MATCH(orders!I$1,products!$A$1:$G$1,0))</f>
        <v>Ara</v>
      </c>
      <c r="J442" t="str">
        <f>INDEX(products!$A$1:$G$49,MATCH(orders!$D442,products!$A$1:$A$49,0), MATCH(orders!J$1,products!$A$1:$G$1,0))</f>
        <v>M</v>
      </c>
      <c r="K442" s="4">
        <f>INDEX(products!$A$1:$G$49,MATCH(orders!$D442,products!$A$1:$A$49,0), MATCH(orders!K$1,products!$A$1:$G$1,0))</f>
        <v>2.5</v>
      </c>
      <c r="L442" s="5">
        <f>INDEX(products!$A$1:$G$49,MATCH(orders!$D442,products!$A$1:$A$49,0), MATCH(orders!L$1,products!$A$1:$G$1,0))</f>
        <v>25.874999999999996</v>
      </c>
      <c r="M442" s="5">
        <f t="shared" si="6"/>
        <v>103.49999999999999</v>
      </c>
      <c r="N442" t="str" cm="1">
        <f t="array" ref="N442">_xlfn.IFS($I442="Rob","Robusta",$I442="Exc","Excelsa",$I442="Ara","Arabica",$I442="Lib","Liberica")</f>
        <v>Arabica</v>
      </c>
      <c r="O442" t="str" cm="1">
        <f t="array" ref="O442">_xlfn.IFS($J442="M","Medium",$J442="L","Light",$J442="D","Dark")</f>
        <v>Medium</v>
      </c>
      <c r="P442" t="str">
        <f>_xlfn.XLOOKUP(Table1[[#This Row],[Customer ID]],customers!$A$1:$A$1001,customers!$I$1:$I$1001,0)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 MATCH(orders!I$1,products!$A$1:$G$1,0))</f>
        <v>Exc</v>
      </c>
      <c r="J443" t="str">
        <f>INDEX(products!$A$1:$G$49,MATCH(orders!$D443,products!$A$1:$A$49,0), MATCH(orders!J$1,products!$A$1:$G$1,0))</f>
        <v>D</v>
      </c>
      <c r="K443" s="4">
        <f>INDEX(products!$A$1:$G$49,MATCH(orders!$D443,products!$A$1:$A$49,0), MATCH(orders!K$1,products!$A$1:$G$1,0))</f>
        <v>1</v>
      </c>
      <c r="L443" s="5">
        <f>INDEX(products!$A$1:$G$49,MATCH(orders!$D443,products!$A$1:$A$49,0), MATCH(orders!L$1,products!$A$1:$G$1,0))</f>
        <v>12.15</v>
      </c>
      <c r="M443" s="5">
        <f t="shared" si="6"/>
        <v>36.450000000000003</v>
      </c>
      <c r="N443" t="str" cm="1">
        <f t="array" ref="N443">_xlfn.IFS($I443="Rob","Robusta",$I443="Exc","Excelsa",$I443="Ara","Arabica",$I443="Lib","Liberica")</f>
        <v>Excelsa</v>
      </c>
      <c r="O443" t="str" cm="1">
        <f t="array" ref="O443">_xlfn.IFS($J443="M","Medium",$J443="L","Light",$J443="D","Dark")</f>
        <v>Dark</v>
      </c>
      <c r="P443" t="str">
        <f>_xlfn.XLOOKUP(Table1[[#This Row],[Customer ID]],customers!$A$1:$A$1001,customers!$I$1:$I$1001,0)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 MATCH(orders!I$1,products!$A$1:$G$1,0))</f>
        <v>Rob</v>
      </c>
      <c r="J444" t="str">
        <f>INDEX(products!$A$1:$G$49,MATCH(orders!$D444,products!$A$1:$A$49,0), MATCH(orders!J$1,products!$A$1:$G$1,0))</f>
        <v>L</v>
      </c>
      <c r="K444" s="4">
        <f>INDEX(products!$A$1:$G$49,MATCH(orders!$D444,products!$A$1:$A$49,0), MATCH(orders!K$1,products!$A$1:$G$1,0))</f>
        <v>0.5</v>
      </c>
      <c r="L444" s="5">
        <f>INDEX(products!$A$1:$G$49,MATCH(orders!$D444,products!$A$1:$A$49,0), MATCH(orders!L$1,products!$A$1:$G$1,0))</f>
        <v>7.169999999999999</v>
      </c>
      <c r="M444" s="5">
        <f t="shared" si="6"/>
        <v>35.849999999999994</v>
      </c>
      <c r="N444" t="str" cm="1">
        <f t="array" ref="N444">_xlfn.IFS($I444="Rob","Robusta",$I444="Exc","Excelsa",$I444="Ara","Arabica",$I444="Lib","Liberica")</f>
        <v>Robusta</v>
      </c>
      <c r="O444" t="str" cm="1">
        <f t="array" ref="O444">_xlfn.IFS($J444="M","Medium",$J444="L","Light",$J444="D","Dark")</f>
        <v>Light</v>
      </c>
      <c r="P444" t="str">
        <f>_xlfn.XLOOKUP(Table1[[#This Row],[Customer ID]],customers!$A$1:$A$1001,customers!$I$1:$I$1001,0)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 MATCH(orders!I$1,products!$A$1:$G$1,0))</f>
        <v>Exc</v>
      </c>
      <c r="J445" t="str">
        <f>INDEX(products!$A$1:$G$49,MATCH(orders!$D445,products!$A$1:$A$49,0), MATCH(orders!J$1,products!$A$1:$G$1,0))</f>
        <v>L</v>
      </c>
      <c r="K445" s="4">
        <f>INDEX(products!$A$1:$G$49,MATCH(orders!$D445,products!$A$1:$A$49,0), MATCH(orders!K$1,products!$A$1:$G$1,0))</f>
        <v>0.2</v>
      </c>
      <c r="L445" s="5">
        <f>INDEX(products!$A$1:$G$49,MATCH(orders!$D445,products!$A$1:$A$49,0), MATCH(orders!L$1,products!$A$1:$G$1,0))</f>
        <v>4.4550000000000001</v>
      </c>
      <c r="M445" s="5">
        <f t="shared" si="6"/>
        <v>22.274999999999999</v>
      </c>
      <c r="N445" t="str" cm="1">
        <f t="array" ref="N445">_xlfn.IFS($I445="Rob","Robusta",$I445="Exc","Excelsa",$I445="Ara","Arabica",$I445="Lib","Liberica")</f>
        <v>Excelsa</v>
      </c>
      <c r="O445" t="str" cm="1">
        <f t="array" ref="O445">_xlfn.IFS($J445="M","Medium",$J445="L","Light",$J445="D","Dark")</f>
        <v>Light</v>
      </c>
      <c r="P445" t="str">
        <f>_xlfn.XLOOKUP(Table1[[#This Row],[Customer ID]],customers!$A$1:$A$1001,customers!$I$1:$I$1001,0)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 MATCH(orders!I$1,products!$A$1:$G$1,0))</f>
        <v>Exc</v>
      </c>
      <c r="J446" t="str">
        <f>INDEX(products!$A$1:$G$49,MATCH(orders!$D446,products!$A$1:$A$49,0), MATCH(orders!J$1,products!$A$1:$G$1,0))</f>
        <v>M</v>
      </c>
      <c r="K446" s="4">
        <f>INDEX(products!$A$1:$G$49,MATCH(orders!$D446,products!$A$1:$A$49,0), MATCH(orders!K$1,products!$A$1:$G$1,0))</f>
        <v>0.2</v>
      </c>
      <c r="L446" s="5">
        <f>INDEX(products!$A$1:$G$49,MATCH(orders!$D446,products!$A$1:$A$49,0), MATCH(orders!L$1,products!$A$1:$G$1,0))</f>
        <v>4.125</v>
      </c>
      <c r="M446" s="5">
        <f t="shared" si="6"/>
        <v>24.75</v>
      </c>
      <c r="N446" t="str" cm="1">
        <f t="array" ref="N446">_xlfn.IFS($I446="Rob","Robusta",$I446="Exc","Excelsa",$I446="Ara","Arabica",$I446="Lib","Liberica")</f>
        <v>Excelsa</v>
      </c>
      <c r="O446" t="str" cm="1">
        <f t="array" ref="O446">_xlfn.IFS($J446="M","Medium",$J446="L","Light",$J446="D","Dark")</f>
        <v>Medium</v>
      </c>
      <c r="P446" t="str">
        <f>_xlfn.XLOOKUP(Table1[[#This Row],[Customer ID]],customers!$A$1:$A$1001,customers!$I$1:$I$1001,0)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 MATCH(orders!I$1,products!$A$1:$G$1,0))</f>
        <v>Lib</v>
      </c>
      <c r="J447" t="str">
        <f>INDEX(products!$A$1:$G$49,MATCH(orders!$D447,products!$A$1:$A$49,0), MATCH(orders!J$1,products!$A$1:$G$1,0))</f>
        <v>M</v>
      </c>
      <c r="K447" s="4">
        <f>INDEX(products!$A$1:$G$49,MATCH(orders!$D447,products!$A$1:$A$49,0), MATCH(orders!K$1,products!$A$1:$G$1,0))</f>
        <v>2.5</v>
      </c>
      <c r="L447" s="5">
        <f>INDEX(products!$A$1:$G$49,MATCH(orders!$D447,products!$A$1:$A$49,0), MATCH(orders!L$1,products!$A$1:$G$1,0))</f>
        <v>33.464999999999996</v>
      </c>
      <c r="M447" s="5">
        <f t="shared" si="6"/>
        <v>66.929999999999993</v>
      </c>
      <c r="N447" t="str" cm="1">
        <f t="array" ref="N447">_xlfn.IFS($I447="Rob","Robusta",$I447="Exc","Excelsa",$I447="Ara","Arabica",$I447="Lib","Liberica")</f>
        <v>Liberica</v>
      </c>
      <c r="O447" t="str" cm="1">
        <f t="array" ref="O447">_xlfn.IFS($J447="M","Medium",$J447="L","Light",$J447="D","Dark")</f>
        <v>Medium</v>
      </c>
      <c r="P447" t="str">
        <f>_xlfn.XLOOKUP(Table1[[#This Row],[Customer ID]],customers!$A$1:$A$1001,customers!$I$1:$I$1001,0)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 MATCH(orders!I$1,products!$A$1:$G$1,0))</f>
        <v>Lib</v>
      </c>
      <c r="J448" t="str">
        <f>INDEX(products!$A$1:$G$49,MATCH(orders!$D448,products!$A$1:$A$49,0), MATCH(orders!J$1,products!$A$1:$G$1,0))</f>
        <v>M</v>
      </c>
      <c r="K448" s="4">
        <f>INDEX(products!$A$1:$G$49,MATCH(orders!$D448,products!$A$1:$A$49,0), MATCH(orders!K$1,products!$A$1:$G$1,0))</f>
        <v>0.5</v>
      </c>
      <c r="L448" s="5">
        <f>INDEX(products!$A$1:$G$49,MATCH(orders!$D448,products!$A$1:$A$49,0), MATCH(orders!L$1,products!$A$1:$G$1,0))</f>
        <v>8.73</v>
      </c>
      <c r="M448" s="5">
        <f t="shared" si="6"/>
        <v>8.73</v>
      </c>
      <c r="N448" t="str" cm="1">
        <f t="array" ref="N448">_xlfn.IFS($I448="Rob","Robusta",$I448="Exc","Excelsa",$I448="Ara","Arabica",$I448="Lib","Liberica")</f>
        <v>Liberica</v>
      </c>
      <c r="O448" t="str" cm="1">
        <f t="array" ref="O448">_xlfn.IFS($J448="M","Medium",$J448="L","Light",$J448="D","Dark")</f>
        <v>Medium</v>
      </c>
      <c r="P448" t="str">
        <f>_xlfn.XLOOKUP(Table1[[#This Row],[Customer ID]],customers!$A$1:$A$1001,customers!$I$1:$I$1001,0)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 MATCH(orders!I$1,products!$A$1:$G$1,0))</f>
        <v>Rob</v>
      </c>
      <c r="J449" t="str">
        <f>INDEX(products!$A$1:$G$49,MATCH(orders!$D449,products!$A$1:$A$49,0), MATCH(orders!J$1,products!$A$1:$G$1,0))</f>
        <v>M</v>
      </c>
      <c r="K449" s="4">
        <f>INDEX(products!$A$1:$G$49,MATCH(orders!$D449,products!$A$1:$A$49,0), MATCH(orders!K$1,products!$A$1:$G$1,0))</f>
        <v>0.5</v>
      </c>
      <c r="L449" s="5">
        <f>INDEX(products!$A$1:$G$49,MATCH(orders!$D449,products!$A$1:$A$49,0), MATCH(orders!L$1,products!$A$1:$G$1,0))</f>
        <v>5.97</v>
      </c>
      <c r="M449" s="5">
        <f t="shared" si="6"/>
        <v>17.91</v>
      </c>
      <c r="N449" t="str" cm="1">
        <f t="array" ref="N449">_xlfn.IFS($I449="Rob","Robusta",$I449="Exc","Excelsa",$I449="Ara","Arabica",$I449="Lib","Liberica")</f>
        <v>Robusta</v>
      </c>
      <c r="O449" t="str" cm="1">
        <f t="array" ref="O449">_xlfn.IFS($J449="M","Medium",$J449="L","Light",$J449="D","Dark")</f>
        <v>Medium</v>
      </c>
      <c r="P449" t="str">
        <f>_xlfn.XLOOKUP(Table1[[#This Row],[Customer ID]],customers!$A$1:$A$1001,customers!$I$1:$I$1001,0)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 MATCH(orders!I$1,products!$A$1:$G$1,0))</f>
        <v>Rob</v>
      </c>
      <c r="J450" t="str">
        <f>INDEX(products!$A$1:$G$49,MATCH(orders!$D450,products!$A$1:$A$49,0), MATCH(orders!J$1,products!$A$1:$G$1,0))</f>
        <v>L</v>
      </c>
      <c r="K450" s="4">
        <f>INDEX(products!$A$1:$G$49,MATCH(orders!$D450,products!$A$1:$A$49,0), MATCH(orders!K$1,products!$A$1:$G$1,0))</f>
        <v>0.5</v>
      </c>
      <c r="L450" s="5">
        <f>INDEX(products!$A$1:$G$49,MATCH(orders!$D450,products!$A$1:$A$49,0), MATCH(orders!L$1,products!$A$1:$G$1,0))</f>
        <v>7.169999999999999</v>
      </c>
      <c r="M450" s="5">
        <f t="shared" si="6"/>
        <v>7.169999999999999</v>
      </c>
      <c r="N450" t="str" cm="1">
        <f t="array" ref="N450">_xlfn.IFS($I450="Rob","Robusta",$I450="Exc","Excelsa",$I450="Ara","Arabica",$I450="Lib","Liberica")</f>
        <v>Robusta</v>
      </c>
      <c r="O450" t="str" cm="1">
        <f t="array" ref="O450">_xlfn.IFS($J450="M","Medium",$J450="L","Light",$J450="D","Dark")</f>
        <v>Light</v>
      </c>
      <c r="P450" t="str">
        <f>_xlfn.XLOOKUP(Table1[[#This Row],[Customer ID]],customers!$A$1:$A$1001,customers!$I$1:$I$1001,0)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 MATCH(orders!I$1,products!$A$1:$G$1,0))</f>
        <v>Rob</v>
      </c>
      <c r="J451" t="str">
        <f>INDEX(products!$A$1:$G$49,MATCH(orders!$D451,products!$A$1:$A$49,0), MATCH(orders!J$1,products!$A$1:$G$1,0))</f>
        <v>D</v>
      </c>
      <c r="K451" s="4">
        <f>INDEX(products!$A$1:$G$49,MATCH(orders!$D451,products!$A$1:$A$49,0), MATCH(orders!K$1,products!$A$1:$G$1,0))</f>
        <v>0.2</v>
      </c>
      <c r="L451" s="5">
        <f>INDEX(products!$A$1:$G$49,MATCH(orders!$D451,products!$A$1:$A$49,0), MATCH(orders!L$1,products!$A$1:$G$1,0))</f>
        <v>2.6849999999999996</v>
      </c>
      <c r="M451" s="5">
        <f t="shared" ref="M451:M514" si="7">$L451*$E451</f>
        <v>5.3699999999999992</v>
      </c>
      <c r="N451" t="str" cm="1">
        <f t="array" ref="N451">_xlfn.IFS($I451="Rob","Robusta",$I451="Exc","Excelsa",$I451="Ara","Arabica",$I451="Lib","Liberica")</f>
        <v>Robusta</v>
      </c>
      <c r="O451" t="str" cm="1">
        <f t="array" ref="O451">_xlfn.IFS($J451="M","Medium",$J451="L","Light",$J451="D","Dark")</f>
        <v>Dark</v>
      </c>
      <c r="P451" t="str">
        <f>_xlfn.XLOOKUP(Table1[[#This Row],[Customer ID]],customers!$A$1:$A$1001,customers!$I$1:$I$1001,0)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 MATCH(orders!I$1,products!$A$1:$G$1,0))</f>
        <v>Lib</v>
      </c>
      <c r="J452" t="str">
        <f>INDEX(products!$A$1:$G$49,MATCH(orders!$D452,products!$A$1:$A$49,0), MATCH(orders!J$1,products!$A$1:$G$1,0))</f>
        <v>L</v>
      </c>
      <c r="K452" s="4">
        <f>INDEX(products!$A$1:$G$49,MATCH(orders!$D452,products!$A$1:$A$49,0), MATCH(orders!K$1,products!$A$1:$G$1,0))</f>
        <v>0.2</v>
      </c>
      <c r="L452" s="5">
        <f>INDEX(products!$A$1:$G$49,MATCH(orders!$D452,products!$A$1:$A$49,0), MATCH(orders!L$1,products!$A$1:$G$1,0))</f>
        <v>4.7549999999999999</v>
      </c>
      <c r="M452" s="5">
        <f t="shared" si="7"/>
        <v>23.774999999999999</v>
      </c>
      <c r="N452" t="str" cm="1">
        <f t="array" ref="N452">_xlfn.IFS($I452="Rob","Robusta",$I452="Exc","Excelsa",$I452="Ara","Arabica",$I452="Lib","Liberica")</f>
        <v>Liberica</v>
      </c>
      <c r="O452" t="str" cm="1">
        <f t="array" ref="O452">_xlfn.IFS($J452="M","Medium",$J452="L","Light",$J452="D","Dark")</f>
        <v>Light</v>
      </c>
      <c r="P452" t="str">
        <f>_xlfn.XLOOKUP(Table1[[#This Row],[Customer ID]],customers!$A$1:$A$1001,customers!$I$1:$I$1001,0)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 MATCH(orders!I$1,products!$A$1:$G$1,0))</f>
        <v>Rob</v>
      </c>
      <c r="J453" t="str">
        <f>INDEX(products!$A$1:$G$49,MATCH(orders!$D453,products!$A$1:$A$49,0), MATCH(orders!J$1,products!$A$1:$G$1,0))</f>
        <v>D</v>
      </c>
      <c r="K453" s="4">
        <f>INDEX(products!$A$1:$G$49,MATCH(orders!$D453,products!$A$1:$A$49,0), MATCH(orders!K$1,products!$A$1:$G$1,0))</f>
        <v>2.5</v>
      </c>
      <c r="L453" s="5">
        <f>INDEX(products!$A$1:$G$49,MATCH(orders!$D453,products!$A$1:$A$49,0), MATCH(orders!L$1,products!$A$1:$G$1,0))</f>
        <v>20.584999999999997</v>
      </c>
      <c r="M453" s="5">
        <f t="shared" si="7"/>
        <v>41.169999999999995</v>
      </c>
      <c r="N453" t="str" cm="1">
        <f t="array" ref="N453">_xlfn.IFS($I453="Rob","Robusta",$I453="Exc","Excelsa",$I453="Ara","Arabica",$I453="Lib","Liberica")</f>
        <v>Robusta</v>
      </c>
      <c r="O453" t="str" cm="1">
        <f t="array" ref="O453">_xlfn.IFS($J453="M","Medium",$J453="L","Light",$J453="D","Dark")</f>
        <v>Dark</v>
      </c>
      <c r="P453" t="str">
        <f>_xlfn.XLOOKUP(Table1[[#This Row],[Customer ID]],customers!$A$1:$A$1001,customers!$I$1:$I$1001,0)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 MATCH(orders!I$1,products!$A$1:$G$1,0))</f>
        <v>Ara</v>
      </c>
      <c r="J454" t="str">
        <f>INDEX(products!$A$1:$G$49,MATCH(orders!$D454,products!$A$1:$A$49,0), MATCH(orders!J$1,products!$A$1:$G$1,0))</f>
        <v>L</v>
      </c>
      <c r="K454" s="4">
        <f>INDEX(products!$A$1:$G$49,MATCH(orders!$D454,products!$A$1:$A$49,0), MATCH(orders!K$1,products!$A$1:$G$1,0))</f>
        <v>0.2</v>
      </c>
      <c r="L454" s="5">
        <f>INDEX(products!$A$1:$G$49,MATCH(orders!$D454,products!$A$1:$A$49,0), MATCH(orders!L$1,products!$A$1:$G$1,0))</f>
        <v>3.8849999999999998</v>
      </c>
      <c r="M454" s="5">
        <f t="shared" si="7"/>
        <v>11.654999999999999</v>
      </c>
      <c r="N454" t="str" cm="1">
        <f t="array" ref="N454">_xlfn.IFS($I454="Rob","Robusta",$I454="Exc","Excelsa",$I454="Ara","Arabica",$I454="Lib","Liberica")</f>
        <v>Arabica</v>
      </c>
      <c r="O454" t="str" cm="1">
        <f t="array" ref="O454">_xlfn.IFS($J454="M","Medium",$J454="L","Light",$J454="D","Dark")</f>
        <v>Light</v>
      </c>
      <c r="P454" t="str">
        <f>_xlfn.XLOOKUP(Table1[[#This Row],[Customer ID]],customers!$A$1:$A$1001,customers!$I$1:$I$1001,0)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 MATCH(orders!I$1,products!$A$1:$G$1,0))</f>
        <v>Lib</v>
      </c>
      <c r="J455" t="str">
        <f>INDEX(products!$A$1:$G$49,MATCH(orders!$D455,products!$A$1:$A$49,0), MATCH(orders!J$1,products!$A$1:$G$1,0))</f>
        <v>L</v>
      </c>
      <c r="K455" s="4">
        <f>INDEX(products!$A$1:$G$49,MATCH(orders!$D455,products!$A$1:$A$49,0), MATCH(orders!K$1,products!$A$1:$G$1,0))</f>
        <v>0.5</v>
      </c>
      <c r="L455" s="5">
        <f>INDEX(products!$A$1:$G$49,MATCH(orders!$D455,products!$A$1:$A$49,0), MATCH(orders!L$1,products!$A$1:$G$1,0))</f>
        <v>9.51</v>
      </c>
      <c r="M455" s="5">
        <f t="shared" si="7"/>
        <v>38.04</v>
      </c>
      <c r="N455" t="str" cm="1">
        <f t="array" ref="N455">_xlfn.IFS($I455="Rob","Robusta",$I455="Exc","Excelsa",$I455="Ara","Arabica",$I455="Lib","Liberica")</f>
        <v>Liberica</v>
      </c>
      <c r="O455" t="str" cm="1">
        <f t="array" ref="O455">_xlfn.IFS($J455="M","Medium",$J455="L","Light",$J455="D","Dark")</f>
        <v>Light</v>
      </c>
      <c r="P455" t="str">
        <f>_xlfn.XLOOKUP(Table1[[#This Row],[Customer ID]],customers!$A$1:$A$1001,customers!$I$1:$I$1001,0)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 MATCH(orders!I$1,products!$A$1:$G$1,0))</f>
        <v>Rob</v>
      </c>
      <c r="J456" t="str">
        <f>INDEX(products!$A$1:$G$49,MATCH(orders!$D456,products!$A$1:$A$49,0), MATCH(orders!J$1,products!$A$1:$G$1,0))</f>
        <v>D</v>
      </c>
      <c r="K456" s="4">
        <f>INDEX(products!$A$1:$G$49,MATCH(orders!$D456,products!$A$1:$A$49,0), MATCH(orders!K$1,products!$A$1:$G$1,0))</f>
        <v>2.5</v>
      </c>
      <c r="L456" s="5">
        <f>INDEX(products!$A$1:$G$49,MATCH(orders!$D456,products!$A$1:$A$49,0), MATCH(orders!L$1,products!$A$1:$G$1,0))</f>
        <v>20.584999999999997</v>
      </c>
      <c r="M456" s="5">
        <f t="shared" si="7"/>
        <v>82.339999999999989</v>
      </c>
      <c r="N456" t="str" cm="1">
        <f t="array" ref="N456">_xlfn.IFS($I456="Rob","Robusta",$I456="Exc","Excelsa",$I456="Ara","Arabica",$I456="Lib","Liberica")</f>
        <v>Robusta</v>
      </c>
      <c r="O456" t="str" cm="1">
        <f t="array" ref="O456">_xlfn.IFS($J456="M","Medium",$J456="L","Light",$J456="D","Dark")</f>
        <v>Dark</v>
      </c>
      <c r="P456" t="str">
        <f>_xlfn.XLOOKUP(Table1[[#This Row],[Customer ID]],customers!$A$1:$A$1001,customers!$I$1:$I$1001,0)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 MATCH(orders!I$1,products!$A$1:$G$1,0))</f>
        <v>Lib</v>
      </c>
      <c r="J457" t="str">
        <f>INDEX(products!$A$1:$G$49,MATCH(orders!$D457,products!$A$1:$A$49,0), MATCH(orders!J$1,products!$A$1:$G$1,0))</f>
        <v>L</v>
      </c>
      <c r="K457" s="4">
        <f>INDEX(products!$A$1:$G$49,MATCH(orders!$D457,products!$A$1:$A$49,0), MATCH(orders!K$1,products!$A$1:$G$1,0))</f>
        <v>0.2</v>
      </c>
      <c r="L457" s="5">
        <f>INDEX(products!$A$1:$G$49,MATCH(orders!$D457,products!$A$1:$A$49,0), MATCH(orders!L$1,products!$A$1:$G$1,0))</f>
        <v>4.7549999999999999</v>
      </c>
      <c r="M457" s="5">
        <f t="shared" si="7"/>
        <v>9.51</v>
      </c>
      <c r="N457" t="str" cm="1">
        <f t="array" ref="N457">_xlfn.IFS($I457="Rob","Robusta",$I457="Exc","Excelsa",$I457="Ara","Arabica",$I457="Lib","Liberica")</f>
        <v>Liberica</v>
      </c>
      <c r="O457" t="str" cm="1">
        <f t="array" ref="O457">_xlfn.IFS($J457="M","Medium",$J457="L","Light",$J457="D","Dark")</f>
        <v>Light</v>
      </c>
      <c r="P457" t="str">
        <f>_xlfn.XLOOKUP(Table1[[#This Row],[Customer ID]],customers!$A$1:$A$1001,customers!$I$1:$I$1001,0)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 MATCH(orders!I$1,products!$A$1:$G$1,0))</f>
        <v>Rob</v>
      </c>
      <c r="J458" t="str">
        <f>INDEX(products!$A$1:$G$49,MATCH(orders!$D458,products!$A$1:$A$49,0), MATCH(orders!J$1,products!$A$1:$G$1,0))</f>
        <v>D</v>
      </c>
      <c r="K458" s="4">
        <f>INDEX(products!$A$1:$G$49,MATCH(orders!$D458,products!$A$1:$A$49,0), MATCH(orders!K$1,products!$A$1:$G$1,0))</f>
        <v>2.5</v>
      </c>
      <c r="L458" s="5">
        <f>INDEX(products!$A$1:$G$49,MATCH(orders!$D458,products!$A$1:$A$49,0), MATCH(orders!L$1,products!$A$1:$G$1,0))</f>
        <v>20.584999999999997</v>
      </c>
      <c r="M458" s="5">
        <f t="shared" si="7"/>
        <v>41.169999999999995</v>
      </c>
      <c r="N458" t="str" cm="1">
        <f t="array" ref="N458">_xlfn.IFS($I458="Rob","Robusta",$I458="Exc","Excelsa",$I458="Ara","Arabica",$I458="Lib","Liberica")</f>
        <v>Robusta</v>
      </c>
      <c r="O458" t="str" cm="1">
        <f t="array" ref="O458">_xlfn.IFS($J458="M","Medium",$J458="L","Light",$J458="D","Dark")</f>
        <v>Dark</v>
      </c>
      <c r="P458" t="str">
        <f>_xlfn.XLOOKUP(Table1[[#This Row],[Customer ID]],customers!$A$1:$A$1001,customers!$I$1:$I$1001,0)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 MATCH(orders!I$1,products!$A$1:$G$1,0))</f>
        <v>Lib</v>
      </c>
      <c r="J459" t="str">
        <f>INDEX(products!$A$1:$G$49,MATCH(orders!$D459,products!$A$1:$A$49,0), MATCH(orders!J$1,products!$A$1:$G$1,0))</f>
        <v>L</v>
      </c>
      <c r="K459" s="4">
        <f>INDEX(products!$A$1:$G$49,MATCH(orders!$D459,products!$A$1:$A$49,0), MATCH(orders!K$1,products!$A$1:$G$1,0))</f>
        <v>0.5</v>
      </c>
      <c r="L459" s="5">
        <f>INDEX(products!$A$1:$G$49,MATCH(orders!$D459,products!$A$1:$A$49,0), MATCH(orders!L$1,products!$A$1:$G$1,0))</f>
        <v>9.51</v>
      </c>
      <c r="M459" s="5">
        <f t="shared" si="7"/>
        <v>47.55</v>
      </c>
      <c r="N459" t="str" cm="1">
        <f t="array" ref="N459">_xlfn.IFS($I459="Rob","Robusta",$I459="Exc","Excelsa",$I459="Ara","Arabica",$I459="Lib","Liberica")</f>
        <v>Liberica</v>
      </c>
      <c r="O459" t="str" cm="1">
        <f t="array" ref="O459">_xlfn.IFS($J459="M","Medium",$J459="L","Light",$J459="D","Dark")</f>
        <v>Light</v>
      </c>
      <c r="P459" t="str">
        <f>_xlfn.XLOOKUP(Table1[[#This Row],[Customer ID]],customers!$A$1:$A$1001,customers!$I$1:$I$1001,0)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 MATCH(orders!I$1,products!$A$1:$G$1,0))</f>
        <v>Ara</v>
      </c>
      <c r="J460" t="str">
        <f>INDEX(products!$A$1:$G$49,MATCH(orders!$D460,products!$A$1:$A$49,0), MATCH(orders!J$1,products!$A$1:$G$1,0))</f>
        <v>M</v>
      </c>
      <c r="K460" s="4">
        <f>INDEX(products!$A$1:$G$49,MATCH(orders!$D460,products!$A$1:$A$49,0), MATCH(orders!K$1,products!$A$1:$G$1,0))</f>
        <v>1</v>
      </c>
      <c r="L460" s="5">
        <f>INDEX(products!$A$1:$G$49,MATCH(orders!$D460,products!$A$1:$A$49,0), MATCH(orders!L$1,products!$A$1:$G$1,0))</f>
        <v>11.25</v>
      </c>
      <c r="M460" s="5">
        <f t="shared" si="7"/>
        <v>45</v>
      </c>
      <c r="N460" t="str" cm="1">
        <f t="array" ref="N460">_xlfn.IFS($I460="Rob","Robusta",$I460="Exc","Excelsa",$I460="Ara","Arabica",$I460="Lib","Liberica")</f>
        <v>Arabica</v>
      </c>
      <c r="O460" t="str" cm="1">
        <f t="array" ref="O460">_xlfn.IFS($J460="M","Medium",$J460="L","Light",$J460="D","Dark")</f>
        <v>Medium</v>
      </c>
      <c r="P460" t="str">
        <f>_xlfn.XLOOKUP(Table1[[#This Row],[Customer ID]],customers!$A$1:$A$1001,customers!$I$1:$I$1001,0)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 MATCH(orders!I$1,products!$A$1:$G$1,0))</f>
        <v>Lib</v>
      </c>
      <c r="J461" t="str">
        <f>INDEX(products!$A$1:$G$49,MATCH(orders!$D461,products!$A$1:$A$49,0), MATCH(orders!J$1,products!$A$1:$G$1,0))</f>
        <v>L</v>
      </c>
      <c r="K461" s="4">
        <f>INDEX(products!$A$1:$G$49,MATCH(orders!$D461,products!$A$1:$A$49,0), MATCH(orders!K$1,products!$A$1:$G$1,0))</f>
        <v>0.2</v>
      </c>
      <c r="L461" s="5">
        <f>INDEX(products!$A$1:$G$49,MATCH(orders!$D461,products!$A$1:$A$49,0), MATCH(orders!L$1,products!$A$1:$G$1,0))</f>
        <v>4.7549999999999999</v>
      </c>
      <c r="M461" s="5">
        <f t="shared" si="7"/>
        <v>23.774999999999999</v>
      </c>
      <c r="N461" t="str" cm="1">
        <f t="array" ref="N461">_xlfn.IFS($I461="Rob","Robusta",$I461="Exc","Excelsa",$I461="Ara","Arabica",$I461="Lib","Liberica")</f>
        <v>Liberica</v>
      </c>
      <c r="O461" t="str" cm="1">
        <f t="array" ref="O461">_xlfn.IFS($J461="M","Medium",$J461="L","Light",$J461="D","Dark")</f>
        <v>Light</v>
      </c>
      <c r="P461" t="str">
        <f>_xlfn.XLOOKUP(Table1[[#This Row],[Customer ID]],customers!$A$1:$A$1001,customers!$I$1:$I$1001,0)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 MATCH(orders!I$1,products!$A$1:$G$1,0))</f>
        <v>Rob</v>
      </c>
      <c r="J462" t="str">
        <f>INDEX(products!$A$1:$G$49,MATCH(orders!$D462,products!$A$1:$A$49,0), MATCH(orders!J$1,products!$A$1:$G$1,0))</f>
        <v>D</v>
      </c>
      <c r="K462" s="4">
        <f>INDEX(products!$A$1:$G$49,MATCH(orders!$D462,products!$A$1:$A$49,0), MATCH(orders!K$1,products!$A$1:$G$1,0))</f>
        <v>0.5</v>
      </c>
      <c r="L462" s="5">
        <f>INDEX(products!$A$1:$G$49,MATCH(orders!$D462,products!$A$1:$A$49,0), MATCH(orders!L$1,products!$A$1:$G$1,0))</f>
        <v>5.3699999999999992</v>
      </c>
      <c r="M462" s="5">
        <f t="shared" si="7"/>
        <v>16.11</v>
      </c>
      <c r="N462" t="str" cm="1">
        <f t="array" ref="N462">_xlfn.IFS($I462="Rob","Robusta",$I462="Exc","Excelsa",$I462="Ara","Arabica",$I462="Lib","Liberica")</f>
        <v>Robusta</v>
      </c>
      <c r="O462" t="str" cm="1">
        <f t="array" ref="O462">_xlfn.IFS($J462="M","Medium",$J462="L","Light",$J462="D","Dark")</f>
        <v>Dark</v>
      </c>
      <c r="P462" t="str">
        <f>_xlfn.XLOOKUP(Table1[[#This Row],[Customer ID]],customers!$A$1:$A$1001,customers!$I$1:$I$1001,0)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 MATCH(orders!I$1,products!$A$1:$G$1,0))</f>
        <v>Rob</v>
      </c>
      <c r="J463" t="str">
        <f>INDEX(products!$A$1:$G$49,MATCH(orders!$D463,products!$A$1:$A$49,0), MATCH(orders!J$1,products!$A$1:$G$1,0))</f>
        <v>D</v>
      </c>
      <c r="K463" s="4">
        <f>INDEX(products!$A$1:$G$49,MATCH(orders!$D463,products!$A$1:$A$49,0), MATCH(orders!K$1,products!$A$1:$G$1,0))</f>
        <v>0.2</v>
      </c>
      <c r="L463" s="5">
        <f>INDEX(products!$A$1:$G$49,MATCH(orders!$D463,products!$A$1:$A$49,0), MATCH(orders!L$1,products!$A$1:$G$1,0))</f>
        <v>2.6849999999999996</v>
      </c>
      <c r="M463" s="5">
        <f t="shared" si="7"/>
        <v>10.739999999999998</v>
      </c>
      <c r="N463" t="str" cm="1">
        <f t="array" ref="N463">_xlfn.IFS($I463="Rob","Robusta",$I463="Exc","Excelsa",$I463="Ara","Arabica",$I463="Lib","Liberica")</f>
        <v>Robusta</v>
      </c>
      <c r="O463" t="str" cm="1">
        <f t="array" ref="O463">_xlfn.IFS($J463="M","Medium",$J463="L","Light",$J463="D","Dark")</f>
        <v>Dark</v>
      </c>
      <c r="P463" t="str">
        <f>_xlfn.XLOOKUP(Table1[[#This Row],[Customer ID]],customers!$A$1:$A$1001,customers!$I$1:$I$1001,0)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 MATCH(orders!I$1,products!$A$1:$G$1,0))</f>
        <v>Ara</v>
      </c>
      <c r="J464" t="str">
        <f>INDEX(products!$A$1:$G$49,MATCH(orders!$D464,products!$A$1:$A$49,0), MATCH(orders!J$1,products!$A$1:$G$1,0))</f>
        <v>D</v>
      </c>
      <c r="K464" s="4">
        <f>INDEX(products!$A$1:$G$49,MATCH(orders!$D464,products!$A$1:$A$49,0), MATCH(orders!K$1,products!$A$1:$G$1,0))</f>
        <v>1</v>
      </c>
      <c r="L464" s="5">
        <f>INDEX(products!$A$1:$G$49,MATCH(orders!$D464,products!$A$1:$A$49,0), MATCH(orders!L$1,products!$A$1:$G$1,0))</f>
        <v>9.9499999999999993</v>
      </c>
      <c r="M464" s="5">
        <f t="shared" si="7"/>
        <v>49.75</v>
      </c>
      <c r="N464" t="str" cm="1">
        <f t="array" ref="N464">_xlfn.IFS($I464="Rob","Robusta",$I464="Exc","Excelsa",$I464="Ara","Arabica",$I464="Lib","Liberica")</f>
        <v>Arabica</v>
      </c>
      <c r="O464" t="str" cm="1">
        <f t="array" ref="O464">_xlfn.IFS($J464="M","Medium",$J464="L","Light",$J464="D","Dark")</f>
        <v>Dark</v>
      </c>
      <c r="P464" t="str">
        <f>_xlfn.XLOOKUP(Table1[[#This Row],[Customer ID]],customers!$A$1:$A$1001,customers!$I$1:$I$1001,0)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 MATCH(orders!I$1,products!$A$1:$G$1,0))</f>
        <v>Exc</v>
      </c>
      <c r="J465" t="str">
        <f>INDEX(products!$A$1:$G$49,MATCH(orders!$D465,products!$A$1:$A$49,0), MATCH(orders!J$1,products!$A$1:$G$1,0))</f>
        <v>M</v>
      </c>
      <c r="K465" s="4">
        <f>INDEX(products!$A$1:$G$49,MATCH(orders!$D465,products!$A$1:$A$49,0), MATCH(orders!K$1,products!$A$1:$G$1,0))</f>
        <v>1</v>
      </c>
      <c r="L465" s="5">
        <f>INDEX(products!$A$1:$G$49,MATCH(orders!$D465,products!$A$1:$A$49,0), MATCH(orders!L$1,products!$A$1:$G$1,0))</f>
        <v>13.75</v>
      </c>
      <c r="M465" s="5">
        <f t="shared" si="7"/>
        <v>27.5</v>
      </c>
      <c r="N465" t="str" cm="1">
        <f t="array" ref="N465">_xlfn.IFS($I465="Rob","Robusta",$I465="Exc","Excelsa",$I465="Ara","Arabica",$I465="Lib","Liberica")</f>
        <v>Excelsa</v>
      </c>
      <c r="O465" t="str" cm="1">
        <f t="array" ref="O465">_xlfn.IFS($J465="M","Medium",$J465="L","Light",$J465="D","Dark")</f>
        <v>Medium</v>
      </c>
      <c r="P465" t="str">
        <f>_xlfn.XLOOKUP(Table1[[#This Row],[Customer ID]],customers!$A$1:$A$1001,customers!$I$1:$I$1001,0)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 MATCH(orders!I$1,products!$A$1:$G$1,0))</f>
        <v>Lib</v>
      </c>
      <c r="J466" t="str">
        <f>INDEX(products!$A$1:$G$49,MATCH(orders!$D466,products!$A$1:$A$49,0), MATCH(orders!J$1,products!$A$1:$G$1,0))</f>
        <v>D</v>
      </c>
      <c r="K466" s="4">
        <f>INDEX(products!$A$1:$G$49,MATCH(orders!$D466,products!$A$1:$A$49,0), MATCH(orders!K$1,products!$A$1:$G$1,0))</f>
        <v>2.5</v>
      </c>
      <c r="L466" s="5">
        <f>INDEX(products!$A$1:$G$49,MATCH(orders!$D466,products!$A$1:$A$49,0), MATCH(orders!L$1,products!$A$1:$G$1,0))</f>
        <v>29.784999999999997</v>
      </c>
      <c r="M466" s="5">
        <f t="shared" si="7"/>
        <v>119.13999999999999</v>
      </c>
      <c r="N466" t="str" cm="1">
        <f t="array" ref="N466">_xlfn.IFS($I466="Rob","Robusta",$I466="Exc","Excelsa",$I466="Ara","Arabica",$I466="Lib","Liberica")</f>
        <v>Liberica</v>
      </c>
      <c r="O466" t="str" cm="1">
        <f t="array" ref="O466">_xlfn.IFS($J466="M","Medium",$J466="L","Light",$J466="D","Dark")</f>
        <v>Dark</v>
      </c>
      <c r="P466" t="str">
        <f>_xlfn.XLOOKUP(Table1[[#This Row],[Customer ID]],customers!$A$1:$A$1001,customers!$I$1:$I$1001,0)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 MATCH(orders!I$1,products!$A$1:$G$1,0))</f>
        <v>Rob</v>
      </c>
      <c r="J467" t="str">
        <f>INDEX(products!$A$1:$G$49,MATCH(orders!$D467,products!$A$1:$A$49,0), MATCH(orders!J$1,products!$A$1:$G$1,0))</f>
        <v>D</v>
      </c>
      <c r="K467" s="4">
        <f>INDEX(products!$A$1:$G$49,MATCH(orders!$D467,products!$A$1:$A$49,0), MATCH(orders!K$1,products!$A$1:$G$1,0))</f>
        <v>2.5</v>
      </c>
      <c r="L467" s="5">
        <f>INDEX(products!$A$1:$G$49,MATCH(orders!$D467,products!$A$1:$A$49,0), MATCH(orders!L$1,products!$A$1:$G$1,0))</f>
        <v>20.584999999999997</v>
      </c>
      <c r="M467" s="5">
        <f t="shared" si="7"/>
        <v>20.584999999999997</v>
      </c>
      <c r="N467" t="str" cm="1">
        <f t="array" ref="N467">_xlfn.IFS($I467="Rob","Robusta",$I467="Exc","Excelsa",$I467="Ara","Arabica",$I467="Lib","Liberica")</f>
        <v>Robusta</v>
      </c>
      <c r="O467" t="str" cm="1">
        <f t="array" ref="O467">_xlfn.IFS($J467="M","Medium",$J467="L","Light",$J467="D","Dark")</f>
        <v>Dark</v>
      </c>
      <c r="P467" t="str">
        <f>_xlfn.XLOOKUP(Table1[[#This Row],[Customer ID]],customers!$A$1:$A$1001,customers!$I$1:$I$1001,0)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 MATCH(orders!I$1,products!$A$1:$G$1,0))</f>
        <v>Ara</v>
      </c>
      <c r="J468" t="str">
        <f>INDEX(products!$A$1:$G$49,MATCH(orders!$D468,products!$A$1:$A$49,0), MATCH(orders!J$1,products!$A$1:$G$1,0))</f>
        <v>D</v>
      </c>
      <c r="K468" s="4">
        <f>INDEX(products!$A$1:$G$49,MATCH(orders!$D468,products!$A$1:$A$49,0), MATCH(orders!K$1,products!$A$1:$G$1,0))</f>
        <v>0.2</v>
      </c>
      <c r="L468" s="5">
        <f>INDEX(products!$A$1:$G$49,MATCH(orders!$D468,products!$A$1:$A$49,0), MATCH(orders!L$1,products!$A$1:$G$1,0))</f>
        <v>2.9849999999999999</v>
      </c>
      <c r="M468" s="5">
        <f t="shared" si="7"/>
        <v>8.9550000000000001</v>
      </c>
      <c r="N468" t="str" cm="1">
        <f t="array" ref="N468">_xlfn.IFS($I468="Rob","Robusta",$I468="Exc","Excelsa",$I468="Ara","Arabica",$I468="Lib","Liberica")</f>
        <v>Arabica</v>
      </c>
      <c r="O468" t="str" cm="1">
        <f t="array" ref="O468">_xlfn.IFS($J468="M","Medium",$J468="L","Light",$J468="D","Dark")</f>
        <v>Dark</v>
      </c>
      <c r="P468" t="str">
        <f>_xlfn.XLOOKUP(Table1[[#This Row],[Customer ID]],customers!$A$1:$A$1001,customers!$I$1:$I$1001,0)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 MATCH(orders!I$1,products!$A$1:$G$1,0))</f>
        <v>Ara</v>
      </c>
      <c r="J469" t="str">
        <f>INDEX(products!$A$1:$G$49,MATCH(orders!$D469,products!$A$1:$A$49,0), MATCH(orders!J$1,products!$A$1:$G$1,0))</f>
        <v>D</v>
      </c>
      <c r="K469" s="4">
        <f>INDEX(products!$A$1:$G$49,MATCH(orders!$D469,products!$A$1:$A$49,0), MATCH(orders!K$1,products!$A$1:$G$1,0))</f>
        <v>0.5</v>
      </c>
      <c r="L469" s="5">
        <f>INDEX(products!$A$1:$G$49,MATCH(orders!$D469,products!$A$1:$A$49,0), MATCH(orders!L$1,products!$A$1:$G$1,0))</f>
        <v>5.97</v>
      </c>
      <c r="M469" s="5">
        <f t="shared" si="7"/>
        <v>5.97</v>
      </c>
      <c r="N469" t="str" cm="1">
        <f t="array" ref="N469">_xlfn.IFS($I469="Rob","Robusta",$I469="Exc","Excelsa",$I469="Ara","Arabica",$I469="Lib","Liberica")</f>
        <v>Arabica</v>
      </c>
      <c r="O469" t="str" cm="1">
        <f t="array" ref="O469">_xlfn.IFS($J469="M","Medium",$J469="L","Light",$J469="D","Dark")</f>
        <v>Dark</v>
      </c>
      <c r="P469" t="str">
        <f>_xlfn.XLOOKUP(Table1[[#This Row],[Customer ID]],customers!$A$1:$A$1001,customers!$I$1:$I$1001,0)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 MATCH(orders!I$1,products!$A$1:$G$1,0))</f>
        <v>Exc</v>
      </c>
      <c r="J470" t="str">
        <f>INDEX(products!$A$1:$G$49,MATCH(orders!$D470,products!$A$1:$A$49,0), MATCH(orders!J$1,products!$A$1:$G$1,0))</f>
        <v>M</v>
      </c>
      <c r="K470" s="4">
        <f>INDEX(products!$A$1:$G$49,MATCH(orders!$D470,products!$A$1:$A$49,0), MATCH(orders!K$1,products!$A$1:$G$1,0))</f>
        <v>1</v>
      </c>
      <c r="L470" s="5">
        <f>INDEX(products!$A$1:$G$49,MATCH(orders!$D470,products!$A$1:$A$49,0), MATCH(orders!L$1,products!$A$1:$G$1,0))</f>
        <v>13.75</v>
      </c>
      <c r="M470" s="5">
        <f t="shared" si="7"/>
        <v>41.25</v>
      </c>
      <c r="N470" t="str" cm="1">
        <f t="array" ref="N470">_xlfn.IFS($I470="Rob","Robusta",$I470="Exc","Excelsa",$I470="Ara","Arabica",$I470="Lib","Liberica")</f>
        <v>Excelsa</v>
      </c>
      <c r="O470" t="str" cm="1">
        <f t="array" ref="O470">_xlfn.IFS($J470="M","Medium",$J470="L","Light",$J470="D","Dark")</f>
        <v>Medium</v>
      </c>
      <c r="P470" t="str">
        <f>_xlfn.XLOOKUP(Table1[[#This Row],[Customer ID]],customers!$A$1:$A$1001,customers!$I$1:$I$1001,0)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 MATCH(orders!I$1,products!$A$1:$G$1,0))</f>
        <v>Exc</v>
      </c>
      <c r="J471" t="str">
        <f>INDEX(products!$A$1:$G$49,MATCH(orders!$D471,products!$A$1:$A$49,0), MATCH(orders!J$1,products!$A$1:$G$1,0))</f>
        <v>L</v>
      </c>
      <c r="K471" s="4">
        <f>INDEX(products!$A$1:$G$49,MATCH(orders!$D471,products!$A$1:$A$49,0), MATCH(orders!K$1,products!$A$1:$G$1,0))</f>
        <v>0.2</v>
      </c>
      <c r="L471" s="5">
        <f>INDEX(products!$A$1:$G$49,MATCH(orders!$D471,products!$A$1:$A$49,0), MATCH(orders!L$1,products!$A$1:$G$1,0))</f>
        <v>4.4550000000000001</v>
      </c>
      <c r="M471" s="5">
        <f t="shared" si="7"/>
        <v>22.274999999999999</v>
      </c>
      <c r="N471" t="str" cm="1">
        <f t="array" ref="N471">_xlfn.IFS($I471="Rob","Robusta",$I471="Exc","Excelsa",$I471="Ara","Arabica",$I471="Lib","Liberica")</f>
        <v>Excelsa</v>
      </c>
      <c r="O471" t="str" cm="1">
        <f t="array" ref="O471">_xlfn.IFS($J471="M","Medium",$J471="L","Light",$J471="D","Dark")</f>
        <v>Light</v>
      </c>
      <c r="P471" t="str">
        <f>_xlfn.XLOOKUP(Table1[[#This Row],[Customer ID]],customers!$A$1:$A$1001,customers!$I$1:$I$1001,0)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 MATCH(orders!I$1,products!$A$1:$G$1,0))</f>
        <v>Ara</v>
      </c>
      <c r="J472" t="str">
        <f>INDEX(products!$A$1:$G$49,MATCH(orders!$D472,products!$A$1:$A$49,0), MATCH(orders!J$1,products!$A$1:$G$1,0))</f>
        <v>M</v>
      </c>
      <c r="K472" s="4">
        <f>INDEX(products!$A$1:$G$49,MATCH(orders!$D472,products!$A$1:$A$49,0), MATCH(orders!K$1,products!$A$1:$G$1,0))</f>
        <v>0.5</v>
      </c>
      <c r="L472" s="5">
        <f>INDEX(products!$A$1:$G$49,MATCH(orders!$D472,products!$A$1:$A$49,0), MATCH(orders!L$1,products!$A$1:$G$1,0))</f>
        <v>6.75</v>
      </c>
      <c r="M472" s="5">
        <f t="shared" si="7"/>
        <v>6.75</v>
      </c>
      <c r="N472" t="str" cm="1">
        <f t="array" ref="N472">_xlfn.IFS($I472="Rob","Robusta",$I472="Exc","Excelsa",$I472="Ara","Arabica",$I472="Lib","Liberica")</f>
        <v>Arabica</v>
      </c>
      <c r="O472" t="str" cm="1">
        <f t="array" ref="O472">_xlfn.IFS($J472="M","Medium",$J472="L","Light",$J472="D","Dark")</f>
        <v>Medium</v>
      </c>
      <c r="P472" t="str">
        <f>_xlfn.XLOOKUP(Table1[[#This Row],[Customer ID]],customers!$A$1:$A$1001,customers!$I$1:$I$1001,0)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 MATCH(orders!I$1,products!$A$1:$G$1,0))</f>
        <v>Lib</v>
      </c>
      <c r="J473" t="str">
        <f>INDEX(products!$A$1:$G$49,MATCH(orders!$D473,products!$A$1:$A$49,0), MATCH(orders!J$1,products!$A$1:$G$1,0))</f>
        <v>M</v>
      </c>
      <c r="K473" s="4">
        <f>INDEX(products!$A$1:$G$49,MATCH(orders!$D473,products!$A$1:$A$49,0), MATCH(orders!K$1,products!$A$1:$G$1,0))</f>
        <v>2.5</v>
      </c>
      <c r="L473" s="5">
        <f>INDEX(products!$A$1:$G$49,MATCH(orders!$D473,products!$A$1:$A$49,0), MATCH(orders!L$1,products!$A$1:$G$1,0))</f>
        <v>33.464999999999996</v>
      </c>
      <c r="M473" s="5">
        <f t="shared" si="7"/>
        <v>133.85999999999999</v>
      </c>
      <c r="N473" t="str" cm="1">
        <f t="array" ref="N473">_xlfn.IFS($I473="Rob","Robusta",$I473="Exc","Excelsa",$I473="Ara","Arabica",$I473="Lib","Liberica")</f>
        <v>Liberica</v>
      </c>
      <c r="O473" t="str" cm="1">
        <f t="array" ref="O473">_xlfn.IFS($J473="M","Medium",$J473="L","Light",$J473="D","Dark")</f>
        <v>Medium</v>
      </c>
      <c r="P473" t="str">
        <f>_xlfn.XLOOKUP(Table1[[#This Row],[Customer ID]],customers!$A$1:$A$1001,customers!$I$1:$I$1001,0)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 MATCH(orders!I$1,products!$A$1:$G$1,0))</f>
        <v>Ara</v>
      </c>
      <c r="J474" t="str">
        <f>INDEX(products!$A$1:$G$49,MATCH(orders!$D474,products!$A$1:$A$49,0), MATCH(orders!J$1,products!$A$1:$G$1,0))</f>
        <v>D</v>
      </c>
      <c r="K474" s="4">
        <f>INDEX(products!$A$1:$G$49,MATCH(orders!$D474,products!$A$1:$A$49,0), MATCH(orders!K$1,products!$A$1:$G$1,0))</f>
        <v>0.2</v>
      </c>
      <c r="L474" s="5">
        <f>INDEX(products!$A$1:$G$49,MATCH(orders!$D474,products!$A$1:$A$49,0), MATCH(orders!L$1,products!$A$1:$G$1,0))</f>
        <v>2.9849999999999999</v>
      </c>
      <c r="M474" s="5">
        <f t="shared" si="7"/>
        <v>5.97</v>
      </c>
      <c r="N474" t="str" cm="1">
        <f t="array" ref="N474">_xlfn.IFS($I474="Rob","Robusta",$I474="Exc","Excelsa",$I474="Ara","Arabica",$I474="Lib","Liberica")</f>
        <v>Arabica</v>
      </c>
      <c r="O474" t="str" cm="1">
        <f t="array" ref="O474">_xlfn.IFS($J474="M","Medium",$J474="L","Light",$J474="D","Dark")</f>
        <v>Dark</v>
      </c>
      <c r="P474" t="str">
        <f>_xlfn.XLOOKUP(Table1[[#This Row],[Customer ID]],customers!$A$1:$A$1001,customers!$I$1:$I$1001,0)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 MATCH(orders!I$1,products!$A$1:$G$1,0))</f>
        <v>Ara</v>
      </c>
      <c r="J475" t="str">
        <f>INDEX(products!$A$1:$G$49,MATCH(orders!$D475,products!$A$1:$A$49,0), MATCH(orders!J$1,products!$A$1:$G$1,0))</f>
        <v>L</v>
      </c>
      <c r="K475" s="4">
        <f>INDEX(products!$A$1:$G$49,MATCH(orders!$D475,products!$A$1:$A$49,0), MATCH(orders!K$1,products!$A$1:$G$1,0))</f>
        <v>1</v>
      </c>
      <c r="L475" s="5">
        <f>INDEX(products!$A$1:$G$49,MATCH(orders!$D475,products!$A$1:$A$49,0), MATCH(orders!L$1,products!$A$1:$G$1,0))</f>
        <v>12.95</v>
      </c>
      <c r="M475" s="5">
        <f t="shared" si="7"/>
        <v>25.9</v>
      </c>
      <c r="N475" t="str" cm="1">
        <f t="array" ref="N475">_xlfn.IFS($I475="Rob","Robusta",$I475="Exc","Excelsa",$I475="Ara","Arabica",$I475="Lib","Liberica")</f>
        <v>Arabica</v>
      </c>
      <c r="O475" t="str" cm="1">
        <f t="array" ref="O475">_xlfn.IFS($J475="M","Medium",$J475="L","Light",$J475="D","Dark")</f>
        <v>Light</v>
      </c>
      <c r="P475" t="str">
        <f>_xlfn.XLOOKUP(Table1[[#This Row],[Customer ID]],customers!$A$1:$A$1001,customers!$I$1:$I$1001,0)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 MATCH(orders!I$1,products!$A$1:$G$1,0))</f>
        <v>Exc</v>
      </c>
      <c r="J476" t="str">
        <f>INDEX(products!$A$1:$G$49,MATCH(orders!$D476,products!$A$1:$A$49,0), MATCH(orders!J$1,products!$A$1:$G$1,0))</f>
        <v>M</v>
      </c>
      <c r="K476" s="4">
        <f>INDEX(products!$A$1:$G$49,MATCH(orders!$D476,products!$A$1:$A$49,0), MATCH(orders!K$1,products!$A$1:$G$1,0))</f>
        <v>2.5</v>
      </c>
      <c r="L476" s="5">
        <f>INDEX(products!$A$1:$G$49,MATCH(orders!$D476,products!$A$1:$A$49,0), MATCH(orders!L$1,products!$A$1:$G$1,0))</f>
        <v>31.624999999999996</v>
      </c>
      <c r="M476" s="5">
        <f t="shared" si="7"/>
        <v>31.624999999999996</v>
      </c>
      <c r="N476" t="str" cm="1">
        <f t="array" ref="N476">_xlfn.IFS($I476="Rob","Robusta",$I476="Exc","Excelsa",$I476="Ara","Arabica",$I476="Lib","Liberica")</f>
        <v>Excelsa</v>
      </c>
      <c r="O476" t="str" cm="1">
        <f t="array" ref="O476">_xlfn.IFS($J476="M","Medium",$J476="L","Light",$J476="D","Dark")</f>
        <v>Medium</v>
      </c>
      <c r="P476" t="str">
        <f>_xlfn.XLOOKUP(Table1[[#This Row],[Customer ID]],customers!$A$1:$A$1001,customers!$I$1:$I$1001,0)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 MATCH(orders!I$1,products!$A$1:$G$1,0))</f>
        <v>Lib</v>
      </c>
      <c r="J477" t="str">
        <f>INDEX(products!$A$1:$G$49,MATCH(orders!$D477,products!$A$1:$A$49,0), MATCH(orders!J$1,products!$A$1:$G$1,0))</f>
        <v>M</v>
      </c>
      <c r="K477" s="4">
        <f>INDEX(products!$A$1:$G$49,MATCH(orders!$D477,products!$A$1:$A$49,0), MATCH(orders!K$1,products!$A$1:$G$1,0))</f>
        <v>0.2</v>
      </c>
      <c r="L477" s="5">
        <f>INDEX(products!$A$1:$G$49,MATCH(orders!$D477,products!$A$1:$A$49,0), MATCH(orders!L$1,products!$A$1:$G$1,0))</f>
        <v>4.3650000000000002</v>
      </c>
      <c r="M477" s="5">
        <f t="shared" si="7"/>
        <v>8.73</v>
      </c>
      <c r="N477" t="str" cm="1">
        <f t="array" ref="N477">_xlfn.IFS($I477="Rob","Robusta",$I477="Exc","Excelsa",$I477="Ara","Arabica",$I477="Lib","Liberica")</f>
        <v>Liberica</v>
      </c>
      <c r="O477" t="str" cm="1">
        <f t="array" ref="O477">_xlfn.IFS($J477="M","Medium",$J477="L","Light",$J477="D","Dark")</f>
        <v>Medium</v>
      </c>
      <c r="P477" t="str">
        <f>_xlfn.XLOOKUP(Table1[[#This Row],[Customer ID]],customers!$A$1:$A$1001,customers!$I$1:$I$1001,0)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 MATCH(orders!I$1,products!$A$1:$G$1,0))</f>
        <v>Exc</v>
      </c>
      <c r="J478" t="str">
        <f>INDEX(products!$A$1:$G$49,MATCH(orders!$D478,products!$A$1:$A$49,0), MATCH(orders!J$1,products!$A$1:$G$1,0))</f>
        <v>L</v>
      </c>
      <c r="K478" s="4">
        <f>INDEX(products!$A$1:$G$49,MATCH(orders!$D478,products!$A$1:$A$49,0), MATCH(orders!K$1,products!$A$1:$G$1,0))</f>
        <v>0.2</v>
      </c>
      <c r="L478" s="5">
        <f>INDEX(products!$A$1:$G$49,MATCH(orders!$D478,products!$A$1:$A$49,0), MATCH(orders!L$1,products!$A$1:$G$1,0))</f>
        <v>4.4550000000000001</v>
      </c>
      <c r="M478" s="5">
        <f t="shared" si="7"/>
        <v>26.73</v>
      </c>
      <c r="N478" t="str" cm="1">
        <f t="array" ref="N478">_xlfn.IFS($I478="Rob","Robusta",$I478="Exc","Excelsa",$I478="Ara","Arabica",$I478="Lib","Liberica")</f>
        <v>Excelsa</v>
      </c>
      <c r="O478" t="str" cm="1">
        <f t="array" ref="O478">_xlfn.IFS($J478="M","Medium",$J478="L","Light",$J478="D","Dark")</f>
        <v>Light</v>
      </c>
      <c r="P478" t="str">
        <f>_xlfn.XLOOKUP(Table1[[#This Row],[Customer ID]],customers!$A$1:$A$1001,customers!$I$1:$I$1001,0)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 MATCH(orders!I$1,products!$A$1:$G$1,0))</f>
        <v>Lib</v>
      </c>
      <c r="J479" t="str">
        <f>INDEX(products!$A$1:$G$49,MATCH(orders!$D479,products!$A$1:$A$49,0), MATCH(orders!J$1,products!$A$1:$G$1,0))</f>
        <v>M</v>
      </c>
      <c r="K479" s="4">
        <f>INDEX(products!$A$1:$G$49,MATCH(orders!$D479,products!$A$1:$A$49,0), MATCH(orders!K$1,products!$A$1:$G$1,0))</f>
        <v>0.2</v>
      </c>
      <c r="L479" s="5">
        <f>INDEX(products!$A$1:$G$49,MATCH(orders!$D479,products!$A$1:$A$49,0), MATCH(orders!L$1,products!$A$1:$G$1,0))</f>
        <v>4.3650000000000002</v>
      </c>
      <c r="M479" s="5">
        <f t="shared" si="7"/>
        <v>26.19</v>
      </c>
      <c r="N479" t="str" cm="1">
        <f t="array" ref="N479">_xlfn.IFS($I479="Rob","Robusta",$I479="Exc","Excelsa",$I479="Ara","Arabica",$I479="Lib","Liberica")</f>
        <v>Liberica</v>
      </c>
      <c r="O479" t="str" cm="1">
        <f t="array" ref="O479">_xlfn.IFS($J479="M","Medium",$J479="L","Light",$J479="D","Dark")</f>
        <v>Medium</v>
      </c>
      <c r="P479" t="str">
        <f>_xlfn.XLOOKUP(Table1[[#This Row],[Customer ID]],customers!$A$1:$A$1001,customers!$I$1:$I$1001,0)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 MATCH(orders!I$1,products!$A$1:$G$1,0))</f>
        <v>Rob</v>
      </c>
      <c r="J480" t="str">
        <f>INDEX(products!$A$1:$G$49,MATCH(orders!$D480,products!$A$1:$A$49,0), MATCH(orders!J$1,products!$A$1:$G$1,0))</f>
        <v>D</v>
      </c>
      <c r="K480" s="4">
        <f>INDEX(products!$A$1:$G$49,MATCH(orders!$D480,products!$A$1:$A$49,0), MATCH(orders!K$1,products!$A$1:$G$1,0))</f>
        <v>1</v>
      </c>
      <c r="L480" s="5">
        <f>INDEX(products!$A$1:$G$49,MATCH(orders!$D480,products!$A$1:$A$49,0), MATCH(orders!L$1,products!$A$1:$G$1,0))</f>
        <v>8.9499999999999993</v>
      </c>
      <c r="M480" s="5">
        <f t="shared" si="7"/>
        <v>53.699999999999996</v>
      </c>
      <c r="N480" t="str" cm="1">
        <f t="array" ref="N480">_xlfn.IFS($I480="Rob","Robusta",$I480="Exc","Excelsa",$I480="Ara","Arabica",$I480="Lib","Liberica")</f>
        <v>Robusta</v>
      </c>
      <c r="O480" t="str" cm="1">
        <f t="array" ref="O480">_xlfn.IFS($J480="M","Medium",$J480="L","Light",$J480="D","Dark")</f>
        <v>Dark</v>
      </c>
      <c r="P480" t="str">
        <f>_xlfn.XLOOKUP(Table1[[#This Row],[Customer ID]],customers!$A$1:$A$1001,customers!$I$1:$I$1001,0)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 MATCH(orders!I$1,products!$A$1:$G$1,0))</f>
        <v>Exc</v>
      </c>
      <c r="J481" t="str">
        <f>INDEX(products!$A$1:$G$49,MATCH(orders!$D481,products!$A$1:$A$49,0), MATCH(orders!J$1,products!$A$1:$G$1,0))</f>
        <v>M</v>
      </c>
      <c r="K481" s="4">
        <f>INDEX(products!$A$1:$G$49,MATCH(orders!$D481,products!$A$1:$A$49,0), MATCH(orders!K$1,products!$A$1:$G$1,0))</f>
        <v>2.5</v>
      </c>
      <c r="L481" s="5">
        <f>INDEX(products!$A$1:$G$49,MATCH(orders!$D481,products!$A$1:$A$49,0), MATCH(orders!L$1,products!$A$1:$G$1,0))</f>
        <v>31.624999999999996</v>
      </c>
      <c r="M481" s="5">
        <f t="shared" si="7"/>
        <v>126.49999999999999</v>
      </c>
      <c r="N481" t="str" cm="1">
        <f t="array" ref="N481">_xlfn.IFS($I481="Rob","Robusta",$I481="Exc","Excelsa",$I481="Ara","Arabica",$I481="Lib","Liberica")</f>
        <v>Excelsa</v>
      </c>
      <c r="O481" t="str" cm="1">
        <f t="array" ref="O481">_xlfn.IFS($J481="M","Medium",$J481="L","Light",$J481="D","Dark")</f>
        <v>Medium</v>
      </c>
      <c r="P481" t="str">
        <f>_xlfn.XLOOKUP(Table1[[#This Row],[Customer ID]],customers!$A$1:$A$1001,customers!$I$1:$I$1001,0)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 MATCH(orders!I$1,products!$A$1:$G$1,0))</f>
        <v>Exc</v>
      </c>
      <c r="J482" t="str">
        <f>INDEX(products!$A$1:$G$49,MATCH(orders!$D482,products!$A$1:$A$49,0), MATCH(orders!J$1,products!$A$1:$G$1,0))</f>
        <v>M</v>
      </c>
      <c r="K482" s="4">
        <f>INDEX(products!$A$1:$G$49,MATCH(orders!$D482,products!$A$1:$A$49,0), MATCH(orders!K$1,products!$A$1:$G$1,0))</f>
        <v>0.2</v>
      </c>
      <c r="L482" s="5">
        <f>INDEX(products!$A$1:$G$49,MATCH(orders!$D482,products!$A$1:$A$49,0), MATCH(orders!L$1,products!$A$1:$G$1,0))</f>
        <v>4.125</v>
      </c>
      <c r="M482" s="5">
        <f t="shared" si="7"/>
        <v>4.125</v>
      </c>
      <c r="N482" t="str" cm="1">
        <f t="array" ref="N482">_xlfn.IFS($I482="Rob","Robusta",$I482="Exc","Excelsa",$I482="Ara","Arabica",$I482="Lib","Liberica")</f>
        <v>Excelsa</v>
      </c>
      <c r="O482" t="str" cm="1">
        <f t="array" ref="O482">_xlfn.IFS($J482="M","Medium",$J482="L","Light",$J482="D","Dark")</f>
        <v>Medium</v>
      </c>
      <c r="P482" t="str">
        <f>_xlfn.XLOOKUP(Table1[[#This Row],[Customer ID]],customers!$A$1:$A$1001,customers!$I$1:$I$1001,0)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 MATCH(orders!I$1,products!$A$1:$G$1,0))</f>
        <v>Rob</v>
      </c>
      <c r="J483" t="str">
        <f>INDEX(products!$A$1:$G$49,MATCH(orders!$D483,products!$A$1:$A$49,0), MATCH(orders!J$1,products!$A$1:$G$1,0))</f>
        <v>L</v>
      </c>
      <c r="K483" s="4">
        <f>INDEX(products!$A$1:$G$49,MATCH(orders!$D483,products!$A$1:$A$49,0), MATCH(orders!K$1,products!$A$1:$G$1,0))</f>
        <v>1</v>
      </c>
      <c r="L483" s="5">
        <f>INDEX(products!$A$1:$G$49,MATCH(orders!$D483,products!$A$1:$A$49,0), MATCH(orders!L$1,products!$A$1:$G$1,0))</f>
        <v>11.95</v>
      </c>
      <c r="M483" s="5">
        <f t="shared" si="7"/>
        <v>23.9</v>
      </c>
      <c r="N483" t="str" cm="1">
        <f t="array" ref="N483">_xlfn.IFS($I483="Rob","Robusta",$I483="Exc","Excelsa",$I483="Ara","Arabica",$I483="Lib","Liberica")</f>
        <v>Robusta</v>
      </c>
      <c r="O483" t="str" cm="1">
        <f t="array" ref="O483">_xlfn.IFS($J483="M","Medium",$J483="L","Light",$J483="D","Dark")</f>
        <v>Light</v>
      </c>
      <c r="P483" t="str">
        <f>_xlfn.XLOOKUP(Table1[[#This Row],[Customer ID]],customers!$A$1:$A$1001,customers!$I$1:$I$1001,0)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 MATCH(orders!I$1,products!$A$1:$G$1,0))</f>
        <v>Exc</v>
      </c>
      <c r="J484" t="str">
        <f>INDEX(products!$A$1:$G$49,MATCH(orders!$D484,products!$A$1:$A$49,0), MATCH(orders!J$1,products!$A$1:$G$1,0))</f>
        <v>D</v>
      </c>
      <c r="K484" s="4">
        <f>INDEX(products!$A$1:$G$49,MATCH(orders!$D484,products!$A$1:$A$49,0), MATCH(orders!K$1,products!$A$1:$G$1,0))</f>
        <v>2.5</v>
      </c>
      <c r="L484" s="5">
        <f>INDEX(products!$A$1:$G$49,MATCH(orders!$D484,products!$A$1:$A$49,0), MATCH(orders!L$1,products!$A$1:$G$1,0))</f>
        <v>27.945</v>
      </c>
      <c r="M484" s="5">
        <f t="shared" si="7"/>
        <v>139.72499999999999</v>
      </c>
      <c r="N484" t="str" cm="1">
        <f t="array" ref="N484">_xlfn.IFS($I484="Rob","Robusta",$I484="Exc","Excelsa",$I484="Ara","Arabica",$I484="Lib","Liberica")</f>
        <v>Excelsa</v>
      </c>
      <c r="O484" t="str" cm="1">
        <f t="array" ref="O484">_xlfn.IFS($J484="M","Medium",$J484="L","Light",$J484="D","Dark")</f>
        <v>Dark</v>
      </c>
      <c r="P484" t="str">
        <f>_xlfn.XLOOKUP(Table1[[#This Row],[Customer ID]],customers!$A$1:$A$1001,customers!$I$1:$I$1001,0)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 MATCH(orders!I$1,products!$A$1:$G$1,0))</f>
        <v>Lib</v>
      </c>
      <c r="J485" t="str">
        <f>INDEX(products!$A$1:$G$49,MATCH(orders!$D485,products!$A$1:$A$49,0), MATCH(orders!J$1,products!$A$1:$G$1,0))</f>
        <v>D</v>
      </c>
      <c r="K485" s="4">
        <f>INDEX(products!$A$1:$G$49,MATCH(orders!$D485,products!$A$1:$A$49,0), MATCH(orders!K$1,products!$A$1:$G$1,0))</f>
        <v>2.5</v>
      </c>
      <c r="L485" s="5">
        <f>INDEX(products!$A$1:$G$49,MATCH(orders!$D485,products!$A$1:$A$49,0), MATCH(orders!L$1,products!$A$1:$G$1,0))</f>
        <v>29.784999999999997</v>
      </c>
      <c r="M485" s="5">
        <f t="shared" si="7"/>
        <v>59.569999999999993</v>
      </c>
      <c r="N485" t="str" cm="1">
        <f t="array" ref="N485">_xlfn.IFS($I485="Rob","Robusta",$I485="Exc","Excelsa",$I485="Ara","Arabica",$I485="Lib","Liberica")</f>
        <v>Liberica</v>
      </c>
      <c r="O485" t="str" cm="1">
        <f t="array" ref="O485">_xlfn.IFS($J485="M","Medium",$J485="L","Light",$J485="D","Dark")</f>
        <v>Dark</v>
      </c>
      <c r="P485" t="str">
        <f>_xlfn.XLOOKUP(Table1[[#This Row],[Customer ID]],customers!$A$1:$A$1001,customers!$I$1:$I$1001,0)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 MATCH(orders!I$1,products!$A$1:$G$1,0))</f>
        <v>Lib</v>
      </c>
      <c r="J486" t="str">
        <f>INDEX(products!$A$1:$G$49,MATCH(orders!$D486,products!$A$1:$A$49,0), MATCH(orders!J$1,products!$A$1:$G$1,0))</f>
        <v>L</v>
      </c>
      <c r="K486" s="4">
        <f>INDEX(products!$A$1:$G$49,MATCH(orders!$D486,products!$A$1:$A$49,0), MATCH(orders!K$1,products!$A$1:$G$1,0))</f>
        <v>0.5</v>
      </c>
      <c r="L486" s="5">
        <f>INDEX(products!$A$1:$G$49,MATCH(orders!$D486,products!$A$1:$A$49,0), MATCH(orders!L$1,products!$A$1:$G$1,0))</f>
        <v>9.51</v>
      </c>
      <c r="M486" s="5">
        <f t="shared" si="7"/>
        <v>57.06</v>
      </c>
      <c r="N486" t="str" cm="1">
        <f t="array" ref="N486">_xlfn.IFS($I486="Rob","Robusta",$I486="Exc","Excelsa",$I486="Ara","Arabica",$I486="Lib","Liberica")</f>
        <v>Liberica</v>
      </c>
      <c r="O486" t="str" cm="1">
        <f t="array" ref="O486">_xlfn.IFS($J486="M","Medium",$J486="L","Light",$J486="D","Dark")</f>
        <v>Light</v>
      </c>
      <c r="P486" t="str">
        <f>_xlfn.XLOOKUP(Table1[[#This Row],[Customer ID]],customers!$A$1:$A$1001,customers!$I$1:$I$1001,0)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 MATCH(orders!I$1,products!$A$1:$G$1,0))</f>
        <v>Rob</v>
      </c>
      <c r="J487" t="str">
        <f>INDEX(products!$A$1:$G$49,MATCH(orders!$D487,products!$A$1:$A$49,0), MATCH(orders!J$1,products!$A$1:$G$1,0))</f>
        <v>L</v>
      </c>
      <c r="K487" s="4">
        <f>INDEX(products!$A$1:$G$49,MATCH(orders!$D487,products!$A$1:$A$49,0), MATCH(orders!K$1,products!$A$1:$G$1,0))</f>
        <v>0.2</v>
      </c>
      <c r="L487" s="5">
        <f>INDEX(products!$A$1:$G$49,MATCH(orders!$D487,products!$A$1:$A$49,0), MATCH(orders!L$1,products!$A$1:$G$1,0))</f>
        <v>3.5849999999999995</v>
      </c>
      <c r="M487" s="5">
        <f t="shared" si="7"/>
        <v>21.509999999999998</v>
      </c>
      <c r="N487" t="str" cm="1">
        <f t="array" ref="N487">_xlfn.IFS($I487="Rob","Robusta",$I487="Exc","Excelsa",$I487="Ara","Arabica",$I487="Lib","Liberica")</f>
        <v>Robusta</v>
      </c>
      <c r="O487" t="str" cm="1">
        <f t="array" ref="O487">_xlfn.IFS($J487="M","Medium",$J487="L","Light",$J487="D","Dark")</f>
        <v>Light</v>
      </c>
      <c r="P487" t="str">
        <f>_xlfn.XLOOKUP(Table1[[#This Row],[Customer ID]],customers!$A$1:$A$1001,customers!$I$1:$I$1001,0)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 MATCH(orders!I$1,products!$A$1:$G$1,0))</f>
        <v>Lib</v>
      </c>
      <c r="J488" t="str">
        <f>INDEX(products!$A$1:$G$49,MATCH(orders!$D488,products!$A$1:$A$49,0), MATCH(orders!J$1,products!$A$1:$G$1,0))</f>
        <v>M</v>
      </c>
      <c r="K488" s="4">
        <f>INDEX(products!$A$1:$G$49,MATCH(orders!$D488,products!$A$1:$A$49,0), MATCH(orders!K$1,products!$A$1:$G$1,0))</f>
        <v>0.5</v>
      </c>
      <c r="L488" s="5">
        <f>INDEX(products!$A$1:$G$49,MATCH(orders!$D488,products!$A$1:$A$49,0), MATCH(orders!L$1,products!$A$1:$G$1,0))</f>
        <v>8.73</v>
      </c>
      <c r="M488" s="5">
        <f t="shared" si="7"/>
        <v>52.38</v>
      </c>
      <c r="N488" t="str" cm="1">
        <f t="array" ref="N488">_xlfn.IFS($I488="Rob","Robusta",$I488="Exc","Excelsa",$I488="Ara","Arabica",$I488="Lib","Liberica")</f>
        <v>Liberica</v>
      </c>
      <c r="O488" t="str" cm="1">
        <f t="array" ref="O488">_xlfn.IFS($J488="M","Medium",$J488="L","Light",$J488="D","Dark")</f>
        <v>Medium</v>
      </c>
      <c r="P488" t="str">
        <f>_xlfn.XLOOKUP(Table1[[#This Row],[Customer ID]],customers!$A$1:$A$1001,customers!$I$1:$I$1001,0)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 MATCH(orders!I$1,products!$A$1:$G$1,0))</f>
        <v>Exc</v>
      </c>
      <c r="J489" t="str">
        <f>INDEX(products!$A$1:$G$49,MATCH(orders!$D489,products!$A$1:$A$49,0), MATCH(orders!J$1,products!$A$1:$G$1,0))</f>
        <v>D</v>
      </c>
      <c r="K489" s="4">
        <f>INDEX(products!$A$1:$G$49,MATCH(orders!$D489,products!$A$1:$A$49,0), MATCH(orders!K$1,products!$A$1:$G$1,0))</f>
        <v>1</v>
      </c>
      <c r="L489" s="5">
        <f>INDEX(products!$A$1:$G$49,MATCH(orders!$D489,products!$A$1:$A$49,0), MATCH(orders!L$1,products!$A$1:$G$1,0))</f>
        <v>12.15</v>
      </c>
      <c r="M489" s="5">
        <f t="shared" si="7"/>
        <v>72.900000000000006</v>
      </c>
      <c r="N489" t="str" cm="1">
        <f t="array" ref="N489">_xlfn.IFS($I489="Rob","Robusta",$I489="Exc","Excelsa",$I489="Ara","Arabica",$I489="Lib","Liberica")</f>
        <v>Excelsa</v>
      </c>
      <c r="O489" t="str" cm="1">
        <f t="array" ref="O489">_xlfn.IFS($J489="M","Medium",$J489="L","Light",$J489="D","Dark")</f>
        <v>Dark</v>
      </c>
      <c r="P489" t="str">
        <f>_xlfn.XLOOKUP(Table1[[#This Row],[Customer ID]],customers!$A$1:$A$1001,customers!$I$1:$I$1001,0)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 MATCH(orders!I$1,products!$A$1:$G$1,0))</f>
        <v>Rob</v>
      </c>
      <c r="J490" t="str">
        <f>INDEX(products!$A$1:$G$49,MATCH(orders!$D490,products!$A$1:$A$49,0), MATCH(orders!J$1,products!$A$1:$G$1,0))</f>
        <v>M</v>
      </c>
      <c r="K490" s="4">
        <f>INDEX(products!$A$1:$G$49,MATCH(orders!$D490,products!$A$1:$A$49,0), MATCH(orders!K$1,products!$A$1:$G$1,0))</f>
        <v>0.2</v>
      </c>
      <c r="L490" s="5">
        <f>INDEX(products!$A$1:$G$49,MATCH(orders!$D490,products!$A$1:$A$49,0), MATCH(orders!L$1,products!$A$1:$G$1,0))</f>
        <v>2.9849999999999999</v>
      </c>
      <c r="M490" s="5">
        <f t="shared" si="7"/>
        <v>14.924999999999999</v>
      </c>
      <c r="N490" t="str" cm="1">
        <f t="array" ref="N490">_xlfn.IFS($I490="Rob","Robusta",$I490="Exc","Excelsa",$I490="Ara","Arabica",$I490="Lib","Liberica")</f>
        <v>Robusta</v>
      </c>
      <c r="O490" t="str" cm="1">
        <f t="array" ref="O490">_xlfn.IFS($J490="M","Medium",$J490="L","Light",$J490="D","Dark")</f>
        <v>Medium</v>
      </c>
      <c r="P490" t="str">
        <f>_xlfn.XLOOKUP(Table1[[#This Row],[Customer ID]],customers!$A$1:$A$1001,customers!$I$1:$I$1001,0)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 MATCH(orders!I$1,products!$A$1:$G$1,0))</f>
        <v>Lib</v>
      </c>
      <c r="J491" t="str">
        <f>INDEX(products!$A$1:$G$49,MATCH(orders!$D491,products!$A$1:$A$49,0), MATCH(orders!J$1,products!$A$1:$G$1,0))</f>
        <v>L</v>
      </c>
      <c r="K491" s="4">
        <f>INDEX(products!$A$1:$G$49,MATCH(orders!$D491,products!$A$1:$A$49,0), MATCH(orders!K$1,products!$A$1:$G$1,0))</f>
        <v>1</v>
      </c>
      <c r="L491" s="5">
        <f>INDEX(products!$A$1:$G$49,MATCH(orders!$D491,products!$A$1:$A$49,0), MATCH(orders!L$1,products!$A$1:$G$1,0))</f>
        <v>15.85</v>
      </c>
      <c r="M491" s="5">
        <f t="shared" si="7"/>
        <v>95.1</v>
      </c>
      <c r="N491" t="str" cm="1">
        <f t="array" ref="N491">_xlfn.IFS($I491="Rob","Robusta",$I491="Exc","Excelsa",$I491="Ara","Arabica",$I491="Lib","Liberica")</f>
        <v>Liberica</v>
      </c>
      <c r="O491" t="str" cm="1">
        <f t="array" ref="O491">_xlfn.IFS($J491="M","Medium",$J491="L","Light",$J491="D","Dark")</f>
        <v>Light</v>
      </c>
      <c r="P491" t="str">
        <f>_xlfn.XLOOKUP(Table1[[#This Row],[Customer ID]],customers!$A$1:$A$1001,customers!$I$1:$I$1001,0)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 MATCH(orders!I$1,products!$A$1:$G$1,0))</f>
        <v>Lib</v>
      </c>
      <c r="J492" t="str">
        <f>INDEX(products!$A$1:$G$49,MATCH(orders!$D492,products!$A$1:$A$49,0), MATCH(orders!J$1,products!$A$1:$G$1,0))</f>
        <v>D</v>
      </c>
      <c r="K492" s="4">
        <f>INDEX(products!$A$1:$G$49,MATCH(orders!$D492,products!$A$1:$A$49,0), MATCH(orders!K$1,products!$A$1:$G$1,0))</f>
        <v>0.5</v>
      </c>
      <c r="L492" s="5">
        <f>INDEX(products!$A$1:$G$49,MATCH(orders!$D492,products!$A$1:$A$49,0), MATCH(orders!L$1,products!$A$1:$G$1,0))</f>
        <v>7.77</v>
      </c>
      <c r="M492" s="5">
        <f t="shared" si="7"/>
        <v>15.54</v>
      </c>
      <c r="N492" t="str" cm="1">
        <f t="array" ref="N492">_xlfn.IFS($I492="Rob","Robusta",$I492="Exc","Excelsa",$I492="Ara","Arabica",$I492="Lib","Liberica")</f>
        <v>Liberica</v>
      </c>
      <c r="O492" t="str" cm="1">
        <f t="array" ref="O492">_xlfn.IFS($J492="M","Medium",$J492="L","Light",$J492="D","Dark")</f>
        <v>Dark</v>
      </c>
      <c r="P492" t="str">
        <f>_xlfn.XLOOKUP(Table1[[#This Row],[Customer ID]],customers!$A$1:$A$1001,customers!$I$1:$I$1001,0)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 MATCH(orders!I$1,products!$A$1:$G$1,0))</f>
        <v>Lib</v>
      </c>
      <c r="J493" t="str">
        <f>INDEX(products!$A$1:$G$49,MATCH(orders!$D493,products!$A$1:$A$49,0), MATCH(orders!J$1,products!$A$1:$G$1,0))</f>
        <v>D</v>
      </c>
      <c r="K493" s="4">
        <f>INDEX(products!$A$1:$G$49,MATCH(orders!$D493,products!$A$1:$A$49,0), MATCH(orders!K$1,products!$A$1:$G$1,0))</f>
        <v>0.2</v>
      </c>
      <c r="L493" s="5">
        <f>INDEX(products!$A$1:$G$49,MATCH(orders!$D493,products!$A$1:$A$49,0), MATCH(orders!L$1,products!$A$1:$G$1,0))</f>
        <v>3.8849999999999998</v>
      </c>
      <c r="M493" s="5">
        <f t="shared" si="7"/>
        <v>23.31</v>
      </c>
      <c r="N493" t="str" cm="1">
        <f t="array" ref="N493">_xlfn.IFS($I493="Rob","Robusta",$I493="Exc","Excelsa",$I493="Ara","Arabica",$I493="Lib","Liberica")</f>
        <v>Liberica</v>
      </c>
      <c r="O493" t="str" cm="1">
        <f t="array" ref="O493">_xlfn.IFS($J493="M","Medium",$J493="L","Light",$J493="D","Dark")</f>
        <v>Dark</v>
      </c>
      <c r="P493" t="str">
        <f>_xlfn.XLOOKUP(Table1[[#This Row],[Customer ID]],customers!$A$1:$A$1001,customers!$I$1:$I$1001,0)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 MATCH(orders!I$1,products!$A$1:$G$1,0))</f>
        <v>Exc</v>
      </c>
      <c r="J494" t="str">
        <f>INDEX(products!$A$1:$G$49,MATCH(orders!$D494,products!$A$1:$A$49,0), MATCH(orders!J$1,products!$A$1:$G$1,0))</f>
        <v>M</v>
      </c>
      <c r="K494" s="4">
        <f>INDEX(products!$A$1:$G$49,MATCH(orders!$D494,products!$A$1:$A$49,0), MATCH(orders!K$1,products!$A$1:$G$1,0))</f>
        <v>0.2</v>
      </c>
      <c r="L494" s="5">
        <f>INDEX(products!$A$1:$G$49,MATCH(orders!$D494,products!$A$1:$A$49,0), MATCH(orders!L$1,products!$A$1:$G$1,0))</f>
        <v>4.125</v>
      </c>
      <c r="M494" s="5">
        <f t="shared" si="7"/>
        <v>4.125</v>
      </c>
      <c r="N494" t="str" cm="1">
        <f t="array" ref="N494">_xlfn.IFS($I494="Rob","Robusta",$I494="Exc","Excelsa",$I494="Ara","Arabica",$I494="Lib","Liberica")</f>
        <v>Excelsa</v>
      </c>
      <c r="O494" t="str" cm="1">
        <f t="array" ref="O494">_xlfn.IFS($J494="M","Medium",$J494="L","Light",$J494="D","Dark")</f>
        <v>Medium</v>
      </c>
      <c r="P494" t="str">
        <f>_xlfn.XLOOKUP(Table1[[#This Row],[Customer ID]],customers!$A$1:$A$1001,customers!$I$1:$I$1001,0)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 MATCH(orders!I$1,products!$A$1:$G$1,0))</f>
        <v>Rob</v>
      </c>
      <c r="J495" t="str">
        <f>INDEX(products!$A$1:$G$49,MATCH(orders!$D495,products!$A$1:$A$49,0), MATCH(orders!J$1,products!$A$1:$G$1,0))</f>
        <v>M</v>
      </c>
      <c r="K495" s="4">
        <f>INDEX(products!$A$1:$G$49,MATCH(orders!$D495,products!$A$1:$A$49,0), MATCH(orders!K$1,products!$A$1:$G$1,0))</f>
        <v>0.5</v>
      </c>
      <c r="L495" s="5">
        <f>INDEX(products!$A$1:$G$49,MATCH(orders!$D495,products!$A$1:$A$49,0), MATCH(orders!L$1,products!$A$1:$G$1,0))</f>
        <v>5.97</v>
      </c>
      <c r="M495" s="5">
        <f t="shared" si="7"/>
        <v>35.82</v>
      </c>
      <c r="N495" t="str" cm="1">
        <f t="array" ref="N495">_xlfn.IFS($I495="Rob","Robusta",$I495="Exc","Excelsa",$I495="Ara","Arabica",$I495="Lib","Liberica")</f>
        <v>Robusta</v>
      </c>
      <c r="O495" t="str" cm="1">
        <f t="array" ref="O495">_xlfn.IFS($J495="M","Medium",$J495="L","Light",$J495="D","Dark")</f>
        <v>Medium</v>
      </c>
      <c r="P495" t="str">
        <f>_xlfn.XLOOKUP(Table1[[#This Row],[Customer ID]],customers!$A$1:$A$1001,customers!$I$1:$I$1001,0)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 MATCH(orders!I$1,products!$A$1:$G$1,0))</f>
        <v>Lib</v>
      </c>
      <c r="J496" t="str">
        <f>INDEX(products!$A$1:$G$49,MATCH(orders!$D496,products!$A$1:$A$49,0), MATCH(orders!J$1,products!$A$1:$G$1,0))</f>
        <v>L</v>
      </c>
      <c r="K496" s="4">
        <f>INDEX(products!$A$1:$G$49,MATCH(orders!$D496,products!$A$1:$A$49,0), MATCH(orders!K$1,products!$A$1:$G$1,0))</f>
        <v>1</v>
      </c>
      <c r="L496" s="5">
        <f>INDEX(products!$A$1:$G$49,MATCH(orders!$D496,products!$A$1:$A$49,0), MATCH(orders!L$1,products!$A$1:$G$1,0))</f>
        <v>15.85</v>
      </c>
      <c r="M496" s="5">
        <f t="shared" si="7"/>
        <v>31.7</v>
      </c>
      <c r="N496" t="str" cm="1">
        <f t="array" ref="N496">_xlfn.IFS($I496="Rob","Robusta",$I496="Exc","Excelsa",$I496="Ara","Arabica",$I496="Lib","Liberica")</f>
        <v>Liberica</v>
      </c>
      <c r="O496" t="str" cm="1">
        <f t="array" ref="O496">_xlfn.IFS($J496="M","Medium",$J496="L","Light",$J496="D","Dark")</f>
        <v>Light</v>
      </c>
      <c r="P496" t="str">
        <f>_xlfn.XLOOKUP(Table1[[#This Row],[Customer ID]],customers!$A$1:$A$1001,customers!$I$1:$I$1001,0)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 MATCH(orders!I$1,products!$A$1:$G$1,0))</f>
        <v>Lib</v>
      </c>
      <c r="J497" t="str">
        <f>INDEX(products!$A$1:$G$49,MATCH(orders!$D497,products!$A$1:$A$49,0), MATCH(orders!J$1,products!$A$1:$G$1,0))</f>
        <v>L</v>
      </c>
      <c r="K497" s="4">
        <f>INDEX(products!$A$1:$G$49,MATCH(orders!$D497,products!$A$1:$A$49,0), MATCH(orders!K$1,products!$A$1:$G$1,0))</f>
        <v>1</v>
      </c>
      <c r="L497" s="5">
        <f>INDEX(products!$A$1:$G$49,MATCH(orders!$D497,products!$A$1:$A$49,0), MATCH(orders!L$1,products!$A$1:$G$1,0))</f>
        <v>15.85</v>
      </c>
      <c r="M497" s="5">
        <f t="shared" si="7"/>
        <v>79.25</v>
      </c>
      <c r="N497" t="str" cm="1">
        <f t="array" ref="N497">_xlfn.IFS($I497="Rob","Robusta",$I497="Exc","Excelsa",$I497="Ara","Arabica",$I497="Lib","Liberica")</f>
        <v>Liberica</v>
      </c>
      <c r="O497" t="str" cm="1">
        <f t="array" ref="O497">_xlfn.IFS($J497="M","Medium",$J497="L","Light",$J497="D","Dark")</f>
        <v>Light</v>
      </c>
      <c r="P497" t="str">
        <f>_xlfn.XLOOKUP(Table1[[#This Row],[Customer ID]],customers!$A$1:$A$1001,customers!$I$1:$I$1001,0)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 MATCH(orders!I$1,products!$A$1:$G$1,0))</f>
        <v>Exc</v>
      </c>
      <c r="J498" t="str">
        <f>INDEX(products!$A$1:$G$49,MATCH(orders!$D498,products!$A$1:$A$49,0), MATCH(orders!J$1,products!$A$1:$G$1,0))</f>
        <v>D</v>
      </c>
      <c r="K498" s="4">
        <f>INDEX(products!$A$1:$G$49,MATCH(orders!$D498,products!$A$1:$A$49,0), MATCH(orders!K$1,products!$A$1:$G$1,0))</f>
        <v>0.2</v>
      </c>
      <c r="L498" s="5">
        <f>INDEX(products!$A$1:$G$49,MATCH(orders!$D498,products!$A$1:$A$49,0), MATCH(orders!L$1,products!$A$1:$G$1,0))</f>
        <v>3.645</v>
      </c>
      <c r="M498" s="5">
        <f t="shared" si="7"/>
        <v>10.935</v>
      </c>
      <c r="N498" t="str" cm="1">
        <f t="array" ref="N498">_xlfn.IFS($I498="Rob","Robusta",$I498="Exc","Excelsa",$I498="Ara","Arabica",$I498="Lib","Liberica")</f>
        <v>Excelsa</v>
      </c>
      <c r="O498" t="str" cm="1">
        <f t="array" ref="O498">_xlfn.IFS($J498="M","Medium",$J498="L","Light",$J498="D","Dark")</f>
        <v>Dark</v>
      </c>
      <c r="P498" t="str">
        <f>_xlfn.XLOOKUP(Table1[[#This Row],[Customer ID]],customers!$A$1:$A$1001,customers!$I$1:$I$1001,0)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 MATCH(orders!I$1,products!$A$1:$G$1,0))</f>
        <v>Ara</v>
      </c>
      <c r="J499" t="str">
        <f>INDEX(products!$A$1:$G$49,MATCH(orders!$D499,products!$A$1:$A$49,0), MATCH(orders!J$1,products!$A$1:$G$1,0))</f>
        <v>D</v>
      </c>
      <c r="K499" s="4">
        <f>INDEX(products!$A$1:$G$49,MATCH(orders!$D499,products!$A$1:$A$49,0), MATCH(orders!K$1,products!$A$1:$G$1,0))</f>
        <v>1</v>
      </c>
      <c r="L499" s="5">
        <f>INDEX(products!$A$1:$G$49,MATCH(orders!$D499,products!$A$1:$A$49,0), MATCH(orders!L$1,products!$A$1:$G$1,0))</f>
        <v>9.9499999999999993</v>
      </c>
      <c r="M499" s="5">
        <f t="shared" si="7"/>
        <v>39.799999999999997</v>
      </c>
      <c r="N499" t="str" cm="1">
        <f t="array" ref="N499">_xlfn.IFS($I499="Rob","Robusta",$I499="Exc","Excelsa",$I499="Ara","Arabica",$I499="Lib","Liberica")</f>
        <v>Arabica</v>
      </c>
      <c r="O499" t="str" cm="1">
        <f t="array" ref="O499">_xlfn.IFS($J499="M","Medium",$J499="L","Light",$J499="D","Dark")</f>
        <v>Dark</v>
      </c>
      <c r="P499" t="str">
        <f>_xlfn.XLOOKUP(Table1[[#This Row],[Customer ID]],customers!$A$1:$A$1001,customers!$I$1:$I$1001,0)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 MATCH(orders!I$1,products!$A$1:$G$1,0))</f>
        <v>Rob</v>
      </c>
      <c r="J500" t="str">
        <f>INDEX(products!$A$1:$G$49,MATCH(orders!$D500,products!$A$1:$A$49,0), MATCH(orders!J$1,products!$A$1:$G$1,0))</f>
        <v>M</v>
      </c>
      <c r="K500" s="4">
        <f>INDEX(products!$A$1:$G$49,MATCH(orders!$D500,products!$A$1:$A$49,0), MATCH(orders!K$1,products!$A$1:$G$1,0))</f>
        <v>1</v>
      </c>
      <c r="L500" s="5">
        <f>INDEX(products!$A$1:$G$49,MATCH(orders!$D500,products!$A$1:$A$49,0), MATCH(orders!L$1,products!$A$1:$G$1,0))</f>
        <v>9.9499999999999993</v>
      </c>
      <c r="M500" s="5">
        <f t="shared" si="7"/>
        <v>49.75</v>
      </c>
      <c r="N500" t="str" cm="1">
        <f t="array" ref="N500">_xlfn.IFS($I500="Rob","Robusta",$I500="Exc","Excelsa",$I500="Ara","Arabica",$I500="Lib","Liberica")</f>
        <v>Robusta</v>
      </c>
      <c r="O500" t="str" cm="1">
        <f t="array" ref="O500">_xlfn.IFS($J500="M","Medium",$J500="L","Light",$J500="D","Dark")</f>
        <v>Medium</v>
      </c>
      <c r="P500" t="str">
        <f>_xlfn.XLOOKUP(Table1[[#This Row],[Customer ID]],customers!$A$1:$A$1001,customers!$I$1:$I$1001,0)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 MATCH(orders!I$1,products!$A$1:$G$1,0))</f>
        <v>Rob</v>
      </c>
      <c r="J501" t="str">
        <f>INDEX(products!$A$1:$G$49,MATCH(orders!$D501,products!$A$1:$A$49,0), MATCH(orders!J$1,products!$A$1:$G$1,0))</f>
        <v>D</v>
      </c>
      <c r="K501" s="4">
        <f>INDEX(products!$A$1:$G$49,MATCH(orders!$D501,products!$A$1:$A$49,0), MATCH(orders!K$1,products!$A$1:$G$1,0))</f>
        <v>0.2</v>
      </c>
      <c r="L501" s="5">
        <f>INDEX(products!$A$1:$G$49,MATCH(orders!$D501,products!$A$1:$A$49,0), MATCH(orders!L$1,products!$A$1:$G$1,0))</f>
        <v>2.6849999999999996</v>
      </c>
      <c r="M501" s="5">
        <f t="shared" si="7"/>
        <v>8.0549999999999997</v>
      </c>
      <c r="N501" t="str" cm="1">
        <f t="array" ref="N501">_xlfn.IFS($I501="Rob","Robusta",$I501="Exc","Excelsa",$I501="Ara","Arabica",$I501="Lib","Liberica")</f>
        <v>Robusta</v>
      </c>
      <c r="O501" t="str" cm="1">
        <f t="array" ref="O501">_xlfn.IFS($J501="M","Medium",$J501="L","Light",$J501="D","Dark")</f>
        <v>Dark</v>
      </c>
      <c r="P501" t="str">
        <f>_xlfn.XLOOKUP(Table1[[#This Row],[Customer ID]],customers!$A$1:$A$1001,customers!$I$1:$I$1001,0)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 MATCH(orders!I$1,products!$A$1:$G$1,0))</f>
        <v>Rob</v>
      </c>
      <c r="J502" t="str">
        <f>INDEX(products!$A$1:$G$49,MATCH(orders!$D502,products!$A$1:$A$49,0), MATCH(orders!J$1,products!$A$1:$G$1,0))</f>
        <v>L</v>
      </c>
      <c r="K502" s="4">
        <f>INDEX(products!$A$1:$G$49,MATCH(orders!$D502,products!$A$1:$A$49,0), MATCH(orders!K$1,products!$A$1:$G$1,0))</f>
        <v>1</v>
      </c>
      <c r="L502" s="5">
        <f>INDEX(products!$A$1:$G$49,MATCH(orders!$D502,products!$A$1:$A$49,0), MATCH(orders!L$1,products!$A$1:$G$1,0))</f>
        <v>11.95</v>
      </c>
      <c r="M502" s="5">
        <f t="shared" si="7"/>
        <v>47.8</v>
      </c>
      <c r="N502" t="str" cm="1">
        <f t="array" ref="N502">_xlfn.IFS($I502="Rob","Robusta",$I502="Exc","Excelsa",$I502="Ara","Arabica",$I502="Lib","Liberica")</f>
        <v>Robusta</v>
      </c>
      <c r="O502" t="str" cm="1">
        <f t="array" ref="O502">_xlfn.IFS($J502="M","Medium",$J502="L","Light",$J502="D","Dark")</f>
        <v>Light</v>
      </c>
      <c r="P502" t="str">
        <f>_xlfn.XLOOKUP(Table1[[#This Row],[Customer ID]],customers!$A$1:$A$1001,customers!$I$1:$I$1001,0)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 MATCH(orders!I$1,products!$A$1:$G$1,0))</f>
        <v>Rob</v>
      </c>
      <c r="J503" t="str">
        <f>INDEX(products!$A$1:$G$49,MATCH(orders!$D503,products!$A$1:$A$49,0), MATCH(orders!J$1,products!$A$1:$G$1,0))</f>
        <v>M</v>
      </c>
      <c r="K503" s="4">
        <f>INDEX(products!$A$1:$G$49,MATCH(orders!$D503,products!$A$1:$A$49,0), MATCH(orders!K$1,products!$A$1:$G$1,0))</f>
        <v>0.2</v>
      </c>
      <c r="L503" s="5">
        <f>INDEX(products!$A$1:$G$49,MATCH(orders!$D503,products!$A$1:$A$49,0), MATCH(orders!L$1,products!$A$1:$G$1,0))</f>
        <v>2.9849999999999999</v>
      </c>
      <c r="M503" s="5">
        <f t="shared" si="7"/>
        <v>11.94</v>
      </c>
      <c r="N503" t="str" cm="1">
        <f t="array" ref="N503">_xlfn.IFS($I503="Rob","Robusta",$I503="Exc","Excelsa",$I503="Ara","Arabica",$I503="Lib","Liberica")</f>
        <v>Robusta</v>
      </c>
      <c r="O503" t="str" cm="1">
        <f t="array" ref="O503">_xlfn.IFS($J503="M","Medium",$J503="L","Light",$J503="D","Dark")</f>
        <v>Medium</v>
      </c>
      <c r="P503" t="str">
        <f>_xlfn.XLOOKUP(Table1[[#This Row],[Customer ID]],customers!$A$1:$A$1001,customers!$I$1:$I$1001,0)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 MATCH(orders!I$1,products!$A$1:$G$1,0))</f>
        <v>Exc</v>
      </c>
      <c r="J504" t="str">
        <f>INDEX(products!$A$1:$G$49,MATCH(orders!$D504,products!$A$1:$A$49,0), MATCH(orders!J$1,products!$A$1:$G$1,0))</f>
        <v>M</v>
      </c>
      <c r="K504" s="4">
        <f>INDEX(products!$A$1:$G$49,MATCH(orders!$D504,products!$A$1:$A$49,0), MATCH(orders!K$1,products!$A$1:$G$1,0))</f>
        <v>0.2</v>
      </c>
      <c r="L504" s="5">
        <f>INDEX(products!$A$1:$G$49,MATCH(orders!$D504,products!$A$1:$A$49,0), MATCH(orders!L$1,products!$A$1:$G$1,0))</f>
        <v>4.125</v>
      </c>
      <c r="M504" s="5">
        <f t="shared" si="7"/>
        <v>16.5</v>
      </c>
      <c r="N504" t="str" cm="1">
        <f t="array" ref="N504">_xlfn.IFS($I504="Rob","Robusta",$I504="Exc","Excelsa",$I504="Ara","Arabica",$I504="Lib","Liberica")</f>
        <v>Excelsa</v>
      </c>
      <c r="O504" t="str" cm="1">
        <f t="array" ref="O504">_xlfn.IFS($J504="M","Medium",$J504="L","Light",$J504="D","Dark")</f>
        <v>Medium</v>
      </c>
      <c r="P504" t="str">
        <f>_xlfn.XLOOKUP(Table1[[#This Row],[Customer ID]],customers!$A$1:$A$1001,customers!$I$1:$I$1001,0)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 MATCH(orders!I$1,products!$A$1:$G$1,0))</f>
        <v>Lib</v>
      </c>
      <c r="J505" t="str">
        <f>INDEX(products!$A$1:$G$49,MATCH(orders!$D505,products!$A$1:$A$49,0), MATCH(orders!J$1,products!$A$1:$G$1,0))</f>
        <v>D</v>
      </c>
      <c r="K505" s="4">
        <f>INDEX(products!$A$1:$G$49,MATCH(orders!$D505,products!$A$1:$A$49,0), MATCH(orders!K$1,products!$A$1:$G$1,0))</f>
        <v>1</v>
      </c>
      <c r="L505" s="5">
        <f>INDEX(products!$A$1:$G$49,MATCH(orders!$D505,products!$A$1:$A$49,0), MATCH(orders!L$1,products!$A$1:$G$1,0))</f>
        <v>12.95</v>
      </c>
      <c r="M505" s="5">
        <f t="shared" si="7"/>
        <v>51.8</v>
      </c>
      <c r="N505" t="str" cm="1">
        <f t="array" ref="N505">_xlfn.IFS($I505="Rob","Robusta",$I505="Exc","Excelsa",$I505="Ara","Arabica",$I505="Lib","Liberica")</f>
        <v>Liberica</v>
      </c>
      <c r="O505" t="str" cm="1">
        <f t="array" ref="O505">_xlfn.IFS($J505="M","Medium",$J505="L","Light",$J505="D","Dark")</f>
        <v>Dark</v>
      </c>
      <c r="P505" t="str">
        <f>_xlfn.XLOOKUP(Table1[[#This Row],[Customer ID]],customers!$A$1:$A$1001,customers!$I$1:$I$1001,0)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 MATCH(orders!I$1,products!$A$1:$G$1,0))</f>
        <v>Lib</v>
      </c>
      <c r="J506" t="str">
        <f>INDEX(products!$A$1:$G$49,MATCH(orders!$D506,products!$A$1:$A$49,0), MATCH(orders!J$1,products!$A$1:$G$1,0))</f>
        <v>L</v>
      </c>
      <c r="K506" s="4">
        <f>INDEX(products!$A$1:$G$49,MATCH(orders!$D506,products!$A$1:$A$49,0), MATCH(orders!K$1,products!$A$1:$G$1,0))</f>
        <v>0.2</v>
      </c>
      <c r="L506" s="5">
        <f>INDEX(products!$A$1:$G$49,MATCH(orders!$D506,products!$A$1:$A$49,0), MATCH(orders!L$1,products!$A$1:$G$1,0))</f>
        <v>4.7549999999999999</v>
      </c>
      <c r="M506" s="5">
        <f t="shared" si="7"/>
        <v>14.265000000000001</v>
      </c>
      <c r="N506" t="str" cm="1">
        <f t="array" ref="N506">_xlfn.IFS($I506="Rob","Robusta",$I506="Exc","Excelsa",$I506="Ara","Arabica",$I506="Lib","Liberica")</f>
        <v>Liberica</v>
      </c>
      <c r="O506" t="str" cm="1">
        <f t="array" ref="O506">_xlfn.IFS($J506="M","Medium",$J506="L","Light",$J506="D","Dark")</f>
        <v>Light</v>
      </c>
      <c r="P506" t="str">
        <f>_xlfn.XLOOKUP(Table1[[#This Row],[Customer ID]],customers!$A$1:$A$1001,customers!$I$1:$I$1001,0)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 MATCH(orders!I$1,products!$A$1:$G$1,0))</f>
        <v>Lib</v>
      </c>
      <c r="J507" t="str">
        <f>INDEX(products!$A$1:$G$49,MATCH(orders!$D507,products!$A$1:$A$49,0), MATCH(orders!J$1,products!$A$1:$G$1,0))</f>
        <v>M</v>
      </c>
      <c r="K507" s="4">
        <f>INDEX(products!$A$1:$G$49,MATCH(orders!$D507,products!$A$1:$A$49,0), MATCH(orders!K$1,products!$A$1:$G$1,0))</f>
        <v>0.2</v>
      </c>
      <c r="L507" s="5">
        <f>INDEX(products!$A$1:$G$49,MATCH(orders!$D507,products!$A$1:$A$49,0), MATCH(orders!L$1,products!$A$1:$G$1,0))</f>
        <v>4.3650000000000002</v>
      </c>
      <c r="M507" s="5">
        <f t="shared" si="7"/>
        <v>26.19</v>
      </c>
      <c r="N507" t="str" cm="1">
        <f t="array" ref="N507">_xlfn.IFS($I507="Rob","Robusta",$I507="Exc","Excelsa",$I507="Ara","Arabica",$I507="Lib","Liberica")</f>
        <v>Liberica</v>
      </c>
      <c r="O507" t="str" cm="1">
        <f t="array" ref="O507">_xlfn.IFS($J507="M","Medium",$J507="L","Light",$J507="D","Dark")</f>
        <v>Medium</v>
      </c>
      <c r="P507" t="str">
        <f>_xlfn.XLOOKUP(Table1[[#This Row],[Customer ID]],customers!$A$1:$A$1001,customers!$I$1:$I$1001,0)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 MATCH(orders!I$1,products!$A$1:$G$1,0))</f>
        <v>Ara</v>
      </c>
      <c r="J508" t="str">
        <f>INDEX(products!$A$1:$G$49,MATCH(orders!$D508,products!$A$1:$A$49,0), MATCH(orders!J$1,products!$A$1:$G$1,0))</f>
        <v>L</v>
      </c>
      <c r="K508" s="4">
        <f>INDEX(products!$A$1:$G$49,MATCH(orders!$D508,products!$A$1:$A$49,0), MATCH(orders!K$1,products!$A$1:$G$1,0))</f>
        <v>1</v>
      </c>
      <c r="L508" s="5">
        <f>INDEX(products!$A$1:$G$49,MATCH(orders!$D508,products!$A$1:$A$49,0), MATCH(orders!L$1,products!$A$1:$G$1,0))</f>
        <v>12.95</v>
      </c>
      <c r="M508" s="5">
        <f t="shared" si="7"/>
        <v>25.9</v>
      </c>
      <c r="N508" t="str" cm="1">
        <f t="array" ref="N508">_xlfn.IFS($I508="Rob","Robusta",$I508="Exc","Excelsa",$I508="Ara","Arabica",$I508="Lib","Liberica")</f>
        <v>Arabica</v>
      </c>
      <c r="O508" t="str" cm="1">
        <f t="array" ref="O508">_xlfn.IFS($J508="M","Medium",$J508="L","Light",$J508="D","Dark")</f>
        <v>Light</v>
      </c>
      <c r="P508" t="str">
        <f>_xlfn.XLOOKUP(Table1[[#This Row],[Customer ID]],customers!$A$1:$A$1001,customers!$I$1:$I$1001,0)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 MATCH(orders!I$1,products!$A$1:$G$1,0))</f>
        <v>Ara</v>
      </c>
      <c r="J509" t="str">
        <f>INDEX(products!$A$1:$G$49,MATCH(orders!$D509,products!$A$1:$A$49,0), MATCH(orders!J$1,products!$A$1:$G$1,0))</f>
        <v>L</v>
      </c>
      <c r="K509" s="4">
        <f>INDEX(products!$A$1:$G$49,MATCH(orders!$D509,products!$A$1:$A$49,0), MATCH(orders!K$1,products!$A$1:$G$1,0))</f>
        <v>2.5</v>
      </c>
      <c r="L509" s="5">
        <f>INDEX(products!$A$1:$G$49,MATCH(orders!$D509,products!$A$1:$A$49,0), MATCH(orders!L$1,products!$A$1:$G$1,0))</f>
        <v>29.784999999999997</v>
      </c>
      <c r="M509" s="5">
        <f t="shared" si="7"/>
        <v>89.35499999999999</v>
      </c>
      <c r="N509" t="str" cm="1">
        <f t="array" ref="N509">_xlfn.IFS($I509="Rob","Robusta",$I509="Exc","Excelsa",$I509="Ara","Arabica",$I509="Lib","Liberica")</f>
        <v>Arabica</v>
      </c>
      <c r="O509" t="str" cm="1">
        <f t="array" ref="O509">_xlfn.IFS($J509="M","Medium",$J509="L","Light",$J509="D","Dark")</f>
        <v>Light</v>
      </c>
      <c r="P509" t="str">
        <f>_xlfn.XLOOKUP(Table1[[#This Row],[Customer ID]],customers!$A$1:$A$1001,customers!$I$1:$I$1001,0)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 MATCH(orders!I$1,products!$A$1:$G$1,0))</f>
        <v>Lib</v>
      </c>
      <c r="J510" t="str">
        <f>INDEX(products!$A$1:$G$49,MATCH(orders!$D510,products!$A$1:$A$49,0), MATCH(orders!J$1,products!$A$1:$G$1,0))</f>
        <v>D</v>
      </c>
      <c r="K510" s="4">
        <f>INDEX(products!$A$1:$G$49,MATCH(orders!$D510,products!$A$1:$A$49,0), MATCH(orders!K$1,products!$A$1:$G$1,0))</f>
        <v>0.5</v>
      </c>
      <c r="L510" s="5">
        <f>INDEX(products!$A$1:$G$49,MATCH(orders!$D510,products!$A$1:$A$49,0), MATCH(orders!L$1,products!$A$1:$G$1,0))</f>
        <v>7.77</v>
      </c>
      <c r="M510" s="5">
        <f t="shared" si="7"/>
        <v>46.62</v>
      </c>
      <c r="N510" t="str" cm="1">
        <f t="array" ref="N510">_xlfn.IFS($I510="Rob","Robusta",$I510="Exc","Excelsa",$I510="Ara","Arabica",$I510="Lib","Liberica")</f>
        <v>Liberica</v>
      </c>
      <c r="O510" t="str" cm="1">
        <f t="array" ref="O510">_xlfn.IFS($J510="M","Medium",$J510="L","Light",$J510="D","Dark")</f>
        <v>Dark</v>
      </c>
      <c r="P510" t="str">
        <f>_xlfn.XLOOKUP(Table1[[#This Row],[Customer ID]],customers!$A$1:$A$1001,customers!$I$1:$I$1001,0)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 MATCH(orders!I$1,products!$A$1:$G$1,0))</f>
        <v>Ara</v>
      </c>
      <c r="J511" t="str">
        <f>INDEX(products!$A$1:$G$49,MATCH(orders!$D511,products!$A$1:$A$49,0), MATCH(orders!J$1,products!$A$1:$G$1,0))</f>
        <v>D</v>
      </c>
      <c r="K511" s="4">
        <f>INDEX(products!$A$1:$G$49,MATCH(orders!$D511,products!$A$1:$A$49,0), MATCH(orders!K$1,products!$A$1:$G$1,0))</f>
        <v>1</v>
      </c>
      <c r="L511" s="5">
        <f>INDEX(products!$A$1:$G$49,MATCH(orders!$D511,products!$A$1:$A$49,0), MATCH(orders!L$1,products!$A$1:$G$1,0))</f>
        <v>9.9499999999999993</v>
      </c>
      <c r="M511" s="5">
        <f t="shared" si="7"/>
        <v>29.849999999999998</v>
      </c>
      <c r="N511" t="str" cm="1">
        <f t="array" ref="N511">_xlfn.IFS($I511="Rob","Robusta",$I511="Exc","Excelsa",$I511="Ara","Arabica",$I511="Lib","Liberica")</f>
        <v>Arabica</v>
      </c>
      <c r="O511" t="str" cm="1">
        <f t="array" ref="O511">_xlfn.IFS($J511="M","Medium",$J511="L","Light",$J511="D","Dark")</f>
        <v>Dark</v>
      </c>
      <c r="P511" t="str">
        <f>_xlfn.XLOOKUP(Table1[[#This Row],[Customer ID]],customers!$A$1:$A$1001,customers!$I$1:$I$1001,0)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 MATCH(orders!I$1,products!$A$1:$G$1,0))</f>
        <v>Rob</v>
      </c>
      <c r="J512" t="str">
        <f>INDEX(products!$A$1:$G$49,MATCH(orders!$D512,products!$A$1:$A$49,0), MATCH(orders!J$1,products!$A$1:$G$1,0))</f>
        <v>L</v>
      </c>
      <c r="K512" s="4">
        <f>INDEX(products!$A$1:$G$49,MATCH(orders!$D512,products!$A$1:$A$49,0), MATCH(orders!K$1,products!$A$1:$G$1,0))</f>
        <v>0.2</v>
      </c>
      <c r="L512" s="5">
        <f>INDEX(products!$A$1:$G$49,MATCH(orders!$D512,products!$A$1:$A$49,0), MATCH(orders!L$1,products!$A$1:$G$1,0))</f>
        <v>3.5849999999999995</v>
      </c>
      <c r="M512" s="5">
        <f t="shared" si="7"/>
        <v>10.754999999999999</v>
      </c>
      <c r="N512" t="str" cm="1">
        <f t="array" ref="N512">_xlfn.IFS($I512="Rob","Robusta",$I512="Exc","Excelsa",$I512="Ara","Arabica",$I512="Lib","Liberica")</f>
        <v>Robusta</v>
      </c>
      <c r="O512" t="str" cm="1">
        <f t="array" ref="O512">_xlfn.IFS($J512="M","Medium",$J512="L","Light",$J512="D","Dark")</f>
        <v>Light</v>
      </c>
      <c r="P512" t="str">
        <f>_xlfn.XLOOKUP(Table1[[#This Row],[Customer ID]],customers!$A$1:$A$1001,customers!$I$1:$I$1001,0)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 MATCH(orders!I$1,products!$A$1:$G$1,0))</f>
        <v>Ara</v>
      </c>
      <c r="J513" t="str">
        <f>INDEX(products!$A$1:$G$49,MATCH(orders!$D513,products!$A$1:$A$49,0), MATCH(orders!J$1,products!$A$1:$G$1,0))</f>
        <v>M</v>
      </c>
      <c r="K513" s="4">
        <f>INDEX(products!$A$1:$G$49,MATCH(orders!$D513,products!$A$1:$A$49,0), MATCH(orders!K$1,products!$A$1:$G$1,0))</f>
        <v>0.2</v>
      </c>
      <c r="L513" s="5">
        <f>INDEX(products!$A$1:$G$49,MATCH(orders!$D513,products!$A$1:$A$49,0), MATCH(orders!L$1,products!$A$1:$G$1,0))</f>
        <v>3.375</v>
      </c>
      <c r="M513" s="5">
        <f t="shared" si="7"/>
        <v>13.5</v>
      </c>
      <c r="N513" t="str" cm="1">
        <f t="array" ref="N513">_xlfn.IFS($I513="Rob","Robusta",$I513="Exc","Excelsa",$I513="Ara","Arabica",$I513="Lib","Liberica")</f>
        <v>Arabica</v>
      </c>
      <c r="O513" t="str" cm="1">
        <f t="array" ref="O513">_xlfn.IFS($J513="M","Medium",$J513="L","Light",$J513="D","Dark")</f>
        <v>Medium</v>
      </c>
      <c r="P513" t="str">
        <f>_xlfn.XLOOKUP(Table1[[#This Row],[Customer ID]],customers!$A$1:$A$1001,customers!$I$1:$I$1001,0)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 MATCH(orders!I$1,products!$A$1:$G$1,0))</f>
        <v>Lib</v>
      </c>
      <c r="J514" t="str">
        <f>INDEX(products!$A$1:$G$49,MATCH(orders!$D514,products!$A$1:$A$49,0), MATCH(orders!J$1,products!$A$1:$G$1,0))</f>
        <v>L</v>
      </c>
      <c r="K514" s="4">
        <f>INDEX(products!$A$1:$G$49,MATCH(orders!$D514,products!$A$1:$A$49,0), MATCH(orders!K$1,products!$A$1:$G$1,0))</f>
        <v>1</v>
      </c>
      <c r="L514" s="5">
        <f>INDEX(products!$A$1:$G$49,MATCH(orders!$D514,products!$A$1:$A$49,0), MATCH(orders!L$1,products!$A$1:$G$1,0))</f>
        <v>15.85</v>
      </c>
      <c r="M514" s="5">
        <f t="shared" si="7"/>
        <v>47.55</v>
      </c>
      <c r="N514" t="str" cm="1">
        <f t="array" ref="N514">_xlfn.IFS($I514="Rob","Robusta",$I514="Exc","Excelsa",$I514="Ara","Arabica",$I514="Lib","Liberica")</f>
        <v>Liberica</v>
      </c>
      <c r="O514" t="str" cm="1">
        <f t="array" ref="O514">_xlfn.IFS($J514="M","Medium",$J514="L","Light",$J514="D","Dark")</f>
        <v>Light</v>
      </c>
      <c r="P514" t="str">
        <f>_xlfn.XLOOKUP(Table1[[#This Row],[Customer ID]],customers!$A$1:$A$1001,customers!$I$1:$I$1001,0)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 MATCH(orders!I$1,products!$A$1:$G$1,0))</f>
        <v>Lib</v>
      </c>
      <c r="J515" t="str">
        <f>INDEX(products!$A$1:$G$49,MATCH(orders!$D515,products!$A$1:$A$49,0), MATCH(orders!J$1,products!$A$1:$G$1,0))</f>
        <v>L</v>
      </c>
      <c r="K515" s="4">
        <f>INDEX(products!$A$1:$G$49,MATCH(orders!$D515,products!$A$1:$A$49,0), MATCH(orders!K$1,products!$A$1:$G$1,0))</f>
        <v>1</v>
      </c>
      <c r="L515" s="5">
        <f>INDEX(products!$A$1:$G$49,MATCH(orders!$D515,products!$A$1:$A$49,0), MATCH(orders!L$1,products!$A$1:$G$1,0))</f>
        <v>15.85</v>
      </c>
      <c r="M515" s="5">
        <f t="shared" ref="M515:M578" si="8">$L515*$E515</f>
        <v>79.25</v>
      </c>
      <c r="N515" t="str" cm="1">
        <f t="array" ref="N515">_xlfn.IFS($I515="Rob","Robusta",$I515="Exc","Excelsa",$I515="Ara","Arabica",$I515="Lib","Liberica")</f>
        <v>Liberica</v>
      </c>
      <c r="O515" t="str" cm="1">
        <f t="array" ref="O515">_xlfn.IFS($J515="M","Medium",$J515="L","Light",$J515="D","Dark")</f>
        <v>Light</v>
      </c>
      <c r="P515" t="str">
        <f>_xlfn.XLOOKUP(Table1[[#This Row],[Customer ID]],customers!$A$1:$A$1001,customers!$I$1:$I$1001,0)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 MATCH(orders!I$1,products!$A$1:$G$1,0))</f>
        <v>Lib</v>
      </c>
      <c r="J516" t="str">
        <f>INDEX(products!$A$1:$G$49,MATCH(orders!$D516,products!$A$1:$A$49,0), MATCH(orders!J$1,products!$A$1:$G$1,0))</f>
        <v>M</v>
      </c>
      <c r="K516" s="4">
        <f>INDEX(products!$A$1:$G$49,MATCH(orders!$D516,products!$A$1:$A$49,0), MATCH(orders!K$1,products!$A$1:$G$1,0))</f>
        <v>0.2</v>
      </c>
      <c r="L516" s="5">
        <f>INDEX(products!$A$1:$G$49,MATCH(orders!$D516,products!$A$1:$A$49,0), MATCH(orders!L$1,products!$A$1:$G$1,0))</f>
        <v>4.3650000000000002</v>
      </c>
      <c r="M516" s="5">
        <f t="shared" si="8"/>
        <v>26.19</v>
      </c>
      <c r="N516" t="str" cm="1">
        <f t="array" ref="N516">_xlfn.IFS($I516="Rob","Robusta",$I516="Exc","Excelsa",$I516="Ara","Arabica",$I516="Lib","Liberica")</f>
        <v>Liberica</v>
      </c>
      <c r="O516" t="str" cm="1">
        <f t="array" ref="O516">_xlfn.IFS($J516="M","Medium",$J516="L","Light",$J516="D","Dark")</f>
        <v>Medium</v>
      </c>
      <c r="P516" t="str">
        <f>_xlfn.XLOOKUP(Table1[[#This Row],[Customer ID]],customers!$A$1:$A$1001,customers!$I$1:$I$1001,0)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 MATCH(orders!I$1,products!$A$1:$G$1,0))</f>
        <v>Rob</v>
      </c>
      <c r="J517" t="str">
        <f>INDEX(products!$A$1:$G$49,MATCH(orders!$D517,products!$A$1:$A$49,0), MATCH(orders!J$1,products!$A$1:$G$1,0))</f>
        <v>L</v>
      </c>
      <c r="K517" s="4">
        <f>INDEX(products!$A$1:$G$49,MATCH(orders!$D517,products!$A$1:$A$49,0), MATCH(orders!K$1,products!$A$1:$G$1,0))</f>
        <v>0.5</v>
      </c>
      <c r="L517" s="5">
        <f>INDEX(products!$A$1:$G$49,MATCH(orders!$D517,products!$A$1:$A$49,0), MATCH(orders!L$1,products!$A$1:$G$1,0))</f>
        <v>7.169999999999999</v>
      </c>
      <c r="M517" s="5">
        <f t="shared" si="8"/>
        <v>21.509999999999998</v>
      </c>
      <c r="N517" t="str" cm="1">
        <f t="array" ref="N517">_xlfn.IFS($I517="Rob","Robusta",$I517="Exc","Excelsa",$I517="Ara","Arabica",$I517="Lib","Liberica")</f>
        <v>Robusta</v>
      </c>
      <c r="O517" t="str" cm="1">
        <f t="array" ref="O517">_xlfn.IFS($J517="M","Medium",$J517="L","Light",$J517="D","Dark")</f>
        <v>Light</v>
      </c>
      <c r="P517" t="str">
        <f>_xlfn.XLOOKUP(Table1[[#This Row],[Customer ID]],customers!$A$1:$A$1001,customers!$I$1:$I$1001,0)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 MATCH(orders!I$1,products!$A$1:$G$1,0))</f>
        <v>Rob</v>
      </c>
      <c r="J518" t="str">
        <f>INDEX(products!$A$1:$G$49,MATCH(orders!$D518,products!$A$1:$A$49,0), MATCH(orders!J$1,products!$A$1:$G$1,0))</f>
        <v>D</v>
      </c>
      <c r="K518" s="4">
        <f>INDEX(products!$A$1:$G$49,MATCH(orders!$D518,products!$A$1:$A$49,0), MATCH(orders!K$1,products!$A$1:$G$1,0))</f>
        <v>2.5</v>
      </c>
      <c r="L518" s="5">
        <f>INDEX(products!$A$1:$G$49,MATCH(orders!$D518,products!$A$1:$A$49,0), MATCH(orders!L$1,products!$A$1:$G$1,0))</f>
        <v>20.584999999999997</v>
      </c>
      <c r="M518" s="5">
        <f t="shared" si="8"/>
        <v>102.92499999999998</v>
      </c>
      <c r="N518" t="str" cm="1">
        <f t="array" ref="N518">_xlfn.IFS($I518="Rob","Robusta",$I518="Exc","Excelsa",$I518="Ara","Arabica",$I518="Lib","Liberica")</f>
        <v>Robusta</v>
      </c>
      <c r="O518" t="str" cm="1">
        <f t="array" ref="O518">_xlfn.IFS($J518="M","Medium",$J518="L","Light",$J518="D","Dark")</f>
        <v>Dark</v>
      </c>
      <c r="P518" t="str">
        <f>_xlfn.XLOOKUP(Table1[[#This Row],[Customer ID]],customers!$A$1:$A$1001,customers!$I$1:$I$1001,0)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 MATCH(orders!I$1,products!$A$1:$G$1,0))</f>
        <v>Lib</v>
      </c>
      <c r="J519" t="str">
        <f>INDEX(products!$A$1:$G$49,MATCH(orders!$D519,products!$A$1:$A$49,0), MATCH(orders!J$1,products!$A$1:$G$1,0))</f>
        <v>D</v>
      </c>
      <c r="K519" s="4">
        <f>INDEX(products!$A$1:$G$49,MATCH(orders!$D519,products!$A$1:$A$49,0), MATCH(orders!K$1,products!$A$1:$G$1,0))</f>
        <v>0.2</v>
      </c>
      <c r="L519" s="5">
        <f>INDEX(products!$A$1:$G$49,MATCH(orders!$D519,products!$A$1:$A$49,0), MATCH(orders!L$1,products!$A$1:$G$1,0))</f>
        <v>3.8849999999999998</v>
      </c>
      <c r="M519" s="5">
        <f t="shared" si="8"/>
        <v>7.77</v>
      </c>
      <c r="N519" t="str" cm="1">
        <f t="array" ref="N519">_xlfn.IFS($I519="Rob","Robusta",$I519="Exc","Excelsa",$I519="Ara","Arabica",$I519="Lib","Liberica")</f>
        <v>Liberica</v>
      </c>
      <c r="O519" t="str" cm="1">
        <f t="array" ref="O519">_xlfn.IFS($J519="M","Medium",$J519="L","Light",$J519="D","Dark")</f>
        <v>Dark</v>
      </c>
      <c r="P519" t="str">
        <f>_xlfn.XLOOKUP(Table1[[#This Row],[Customer ID]],customers!$A$1:$A$1001,customers!$I$1:$I$1001,0)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 MATCH(orders!I$1,products!$A$1:$G$1,0))</f>
        <v>Exc</v>
      </c>
      <c r="J520" t="str">
        <f>INDEX(products!$A$1:$G$49,MATCH(orders!$D520,products!$A$1:$A$49,0), MATCH(orders!J$1,products!$A$1:$G$1,0))</f>
        <v>D</v>
      </c>
      <c r="K520" s="4">
        <f>INDEX(products!$A$1:$G$49,MATCH(orders!$D520,products!$A$1:$A$49,0), MATCH(orders!K$1,products!$A$1:$G$1,0))</f>
        <v>2.5</v>
      </c>
      <c r="L520" s="5">
        <f>INDEX(products!$A$1:$G$49,MATCH(orders!$D520,products!$A$1:$A$49,0), MATCH(orders!L$1,products!$A$1:$G$1,0))</f>
        <v>27.945</v>
      </c>
      <c r="M520" s="5">
        <f t="shared" si="8"/>
        <v>139.72499999999999</v>
      </c>
      <c r="N520" t="str" cm="1">
        <f t="array" ref="N520">_xlfn.IFS($I520="Rob","Robusta",$I520="Exc","Excelsa",$I520="Ara","Arabica",$I520="Lib","Liberica")</f>
        <v>Excelsa</v>
      </c>
      <c r="O520" t="str" cm="1">
        <f t="array" ref="O520">_xlfn.IFS($J520="M","Medium",$J520="L","Light",$J520="D","Dark")</f>
        <v>Dark</v>
      </c>
      <c r="P520" t="str">
        <f>_xlfn.XLOOKUP(Table1[[#This Row],[Customer ID]],customers!$A$1:$A$1001,customers!$I$1:$I$1001,0)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 MATCH(orders!I$1,products!$A$1:$G$1,0))</f>
        <v>Ara</v>
      </c>
      <c r="J521" t="str">
        <f>INDEX(products!$A$1:$G$49,MATCH(orders!$D521,products!$A$1:$A$49,0), MATCH(orders!J$1,products!$A$1:$G$1,0))</f>
        <v>D</v>
      </c>
      <c r="K521" s="4">
        <f>INDEX(products!$A$1:$G$49,MATCH(orders!$D521,products!$A$1:$A$49,0), MATCH(orders!K$1,products!$A$1:$G$1,0))</f>
        <v>0.5</v>
      </c>
      <c r="L521" s="5">
        <f>INDEX(products!$A$1:$G$49,MATCH(orders!$D521,products!$A$1:$A$49,0), MATCH(orders!L$1,products!$A$1:$G$1,0))</f>
        <v>5.97</v>
      </c>
      <c r="M521" s="5">
        <f t="shared" si="8"/>
        <v>11.94</v>
      </c>
      <c r="N521" t="str" cm="1">
        <f t="array" ref="N521">_xlfn.IFS($I521="Rob","Robusta",$I521="Exc","Excelsa",$I521="Ara","Arabica",$I521="Lib","Liberica")</f>
        <v>Arabica</v>
      </c>
      <c r="O521" t="str" cm="1">
        <f t="array" ref="O521">_xlfn.IFS($J521="M","Medium",$J521="L","Light",$J521="D","Dark")</f>
        <v>Dark</v>
      </c>
      <c r="P521" t="str">
        <f>_xlfn.XLOOKUP(Table1[[#This Row],[Customer ID]],customers!$A$1:$A$1001,customers!$I$1:$I$1001,0)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 MATCH(orders!I$1,products!$A$1:$G$1,0))</f>
        <v>Lib</v>
      </c>
      <c r="J522" t="str">
        <f>INDEX(products!$A$1:$G$49,MATCH(orders!$D522,products!$A$1:$A$49,0), MATCH(orders!J$1,products!$A$1:$G$1,0))</f>
        <v>D</v>
      </c>
      <c r="K522" s="4">
        <f>INDEX(products!$A$1:$G$49,MATCH(orders!$D522,products!$A$1:$A$49,0), MATCH(orders!K$1,products!$A$1:$G$1,0))</f>
        <v>0.2</v>
      </c>
      <c r="L522" s="5">
        <f>INDEX(products!$A$1:$G$49,MATCH(orders!$D522,products!$A$1:$A$49,0), MATCH(orders!L$1,products!$A$1:$G$1,0))</f>
        <v>3.8849999999999998</v>
      </c>
      <c r="M522" s="5">
        <f t="shared" si="8"/>
        <v>3.8849999999999998</v>
      </c>
      <c r="N522" t="str" cm="1">
        <f t="array" ref="N522">_xlfn.IFS($I522="Rob","Robusta",$I522="Exc","Excelsa",$I522="Ara","Arabica",$I522="Lib","Liberica")</f>
        <v>Liberica</v>
      </c>
      <c r="O522" t="str" cm="1">
        <f t="array" ref="O522">_xlfn.IFS($J522="M","Medium",$J522="L","Light",$J522="D","Dark")</f>
        <v>Dark</v>
      </c>
      <c r="P522" t="str">
        <f>_xlfn.XLOOKUP(Table1[[#This Row],[Customer ID]],customers!$A$1:$A$1001,customers!$I$1:$I$1001,0)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 MATCH(orders!I$1,products!$A$1:$G$1,0))</f>
        <v>Rob</v>
      </c>
      <c r="J523" t="str">
        <f>INDEX(products!$A$1:$G$49,MATCH(orders!$D523,products!$A$1:$A$49,0), MATCH(orders!J$1,products!$A$1:$G$1,0))</f>
        <v>M</v>
      </c>
      <c r="K523" s="4">
        <f>INDEX(products!$A$1:$G$49,MATCH(orders!$D523,products!$A$1:$A$49,0), MATCH(orders!K$1,products!$A$1:$G$1,0))</f>
        <v>1</v>
      </c>
      <c r="L523" s="5">
        <f>INDEX(products!$A$1:$G$49,MATCH(orders!$D523,products!$A$1:$A$49,0), MATCH(orders!L$1,products!$A$1:$G$1,0))</f>
        <v>9.9499999999999993</v>
      </c>
      <c r="M523" s="5">
        <f t="shared" si="8"/>
        <v>39.799999999999997</v>
      </c>
      <c r="N523" t="str" cm="1">
        <f t="array" ref="N523">_xlfn.IFS($I523="Rob","Robusta",$I523="Exc","Excelsa",$I523="Ara","Arabica",$I523="Lib","Liberica")</f>
        <v>Robusta</v>
      </c>
      <c r="O523" t="str" cm="1">
        <f t="array" ref="O523">_xlfn.IFS($J523="M","Medium",$J523="L","Light",$J523="D","Dark")</f>
        <v>Medium</v>
      </c>
      <c r="P523" t="str">
        <f>_xlfn.XLOOKUP(Table1[[#This Row],[Customer ID]],customers!$A$1:$A$1001,customers!$I$1:$I$1001,0)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 MATCH(orders!I$1,products!$A$1:$G$1,0))</f>
        <v>Rob</v>
      </c>
      <c r="J524" t="str">
        <f>INDEX(products!$A$1:$G$49,MATCH(orders!$D524,products!$A$1:$A$49,0), MATCH(orders!J$1,products!$A$1:$G$1,0))</f>
        <v>M</v>
      </c>
      <c r="K524" s="4">
        <f>INDEX(products!$A$1:$G$49,MATCH(orders!$D524,products!$A$1:$A$49,0), MATCH(orders!K$1,products!$A$1:$G$1,0))</f>
        <v>0.5</v>
      </c>
      <c r="L524" s="5">
        <f>INDEX(products!$A$1:$G$49,MATCH(orders!$D524,products!$A$1:$A$49,0), MATCH(orders!L$1,products!$A$1:$G$1,0))</f>
        <v>5.97</v>
      </c>
      <c r="M524" s="5">
        <f t="shared" si="8"/>
        <v>29.849999999999998</v>
      </c>
      <c r="N524" t="str" cm="1">
        <f t="array" ref="N524">_xlfn.IFS($I524="Rob","Robusta",$I524="Exc","Excelsa",$I524="Ara","Arabica",$I524="Lib","Liberica")</f>
        <v>Robusta</v>
      </c>
      <c r="O524" t="str" cm="1">
        <f t="array" ref="O524">_xlfn.IFS($J524="M","Medium",$J524="L","Light",$J524="D","Dark")</f>
        <v>Medium</v>
      </c>
      <c r="P524" t="str">
        <f>_xlfn.XLOOKUP(Table1[[#This Row],[Customer ID]],customers!$A$1:$A$1001,customers!$I$1:$I$1001,0)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 MATCH(orders!I$1,products!$A$1:$G$1,0))</f>
        <v>Lib</v>
      </c>
      <c r="J525" t="str">
        <f>INDEX(products!$A$1:$G$49,MATCH(orders!$D525,products!$A$1:$A$49,0), MATCH(orders!J$1,products!$A$1:$G$1,0))</f>
        <v>D</v>
      </c>
      <c r="K525" s="4">
        <f>INDEX(products!$A$1:$G$49,MATCH(orders!$D525,products!$A$1:$A$49,0), MATCH(orders!K$1,products!$A$1:$G$1,0))</f>
        <v>2.5</v>
      </c>
      <c r="L525" s="5">
        <f>INDEX(products!$A$1:$G$49,MATCH(orders!$D525,products!$A$1:$A$49,0), MATCH(orders!L$1,products!$A$1:$G$1,0))</f>
        <v>29.784999999999997</v>
      </c>
      <c r="M525" s="5">
        <f t="shared" si="8"/>
        <v>29.784999999999997</v>
      </c>
      <c r="N525" t="str" cm="1">
        <f t="array" ref="N525">_xlfn.IFS($I525="Rob","Robusta",$I525="Exc","Excelsa",$I525="Ara","Arabica",$I525="Lib","Liberica")</f>
        <v>Liberica</v>
      </c>
      <c r="O525" t="str" cm="1">
        <f t="array" ref="O525">_xlfn.IFS($J525="M","Medium",$J525="L","Light",$J525="D","Dark")</f>
        <v>Dark</v>
      </c>
      <c r="P525" t="str">
        <f>_xlfn.XLOOKUP(Table1[[#This Row],[Customer ID]],customers!$A$1:$A$1001,customers!$I$1:$I$1001,0)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 MATCH(orders!I$1,products!$A$1:$G$1,0))</f>
        <v>Lib</v>
      </c>
      <c r="J526" t="str">
        <f>INDEX(products!$A$1:$G$49,MATCH(orders!$D526,products!$A$1:$A$49,0), MATCH(orders!J$1,products!$A$1:$G$1,0))</f>
        <v>L</v>
      </c>
      <c r="K526" s="4">
        <f>INDEX(products!$A$1:$G$49,MATCH(orders!$D526,products!$A$1:$A$49,0), MATCH(orders!K$1,products!$A$1:$G$1,0))</f>
        <v>2.5</v>
      </c>
      <c r="L526" s="5">
        <f>INDEX(products!$A$1:$G$49,MATCH(orders!$D526,products!$A$1:$A$49,0), MATCH(orders!L$1,products!$A$1:$G$1,0))</f>
        <v>36.454999999999998</v>
      </c>
      <c r="M526" s="5">
        <f t="shared" si="8"/>
        <v>72.91</v>
      </c>
      <c r="N526" t="str" cm="1">
        <f t="array" ref="N526">_xlfn.IFS($I526="Rob","Robusta",$I526="Exc","Excelsa",$I526="Ara","Arabica",$I526="Lib","Liberica")</f>
        <v>Liberica</v>
      </c>
      <c r="O526" t="str" cm="1">
        <f t="array" ref="O526">_xlfn.IFS($J526="M","Medium",$J526="L","Light",$J526="D","Dark")</f>
        <v>Light</v>
      </c>
      <c r="P526" t="str">
        <f>_xlfn.XLOOKUP(Table1[[#This Row],[Customer ID]],customers!$A$1:$A$1001,customers!$I$1:$I$1001,0)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 MATCH(orders!I$1,products!$A$1:$G$1,0))</f>
        <v>Rob</v>
      </c>
      <c r="J527" t="str">
        <f>INDEX(products!$A$1:$G$49,MATCH(orders!$D527,products!$A$1:$A$49,0), MATCH(orders!J$1,products!$A$1:$G$1,0))</f>
        <v>D</v>
      </c>
      <c r="K527" s="4">
        <f>INDEX(products!$A$1:$G$49,MATCH(orders!$D527,products!$A$1:$A$49,0), MATCH(orders!K$1,products!$A$1:$G$1,0))</f>
        <v>0.2</v>
      </c>
      <c r="L527" s="5">
        <f>INDEX(products!$A$1:$G$49,MATCH(orders!$D527,products!$A$1:$A$49,0), MATCH(orders!L$1,products!$A$1:$G$1,0))</f>
        <v>2.6849999999999996</v>
      </c>
      <c r="M527" s="5">
        <f t="shared" si="8"/>
        <v>13.424999999999997</v>
      </c>
      <c r="N527" t="str" cm="1">
        <f t="array" ref="N527">_xlfn.IFS($I527="Rob","Robusta",$I527="Exc","Excelsa",$I527="Ara","Arabica",$I527="Lib","Liberica")</f>
        <v>Robusta</v>
      </c>
      <c r="O527" t="str" cm="1">
        <f t="array" ref="O527">_xlfn.IFS($J527="M","Medium",$J527="L","Light",$J527="D","Dark")</f>
        <v>Dark</v>
      </c>
      <c r="P527" t="str">
        <f>_xlfn.XLOOKUP(Table1[[#This Row],[Customer ID]],customers!$A$1:$A$1001,customers!$I$1:$I$1001,0)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 MATCH(orders!I$1,products!$A$1:$G$1,0))</f>
        <v>Exc</v>
      </c>
      <c r="J528" t="str">
        <f>INDEX(products!$A$1:$G$49,MATCH(orders!$D528,products!$A$1:$A$49,0), MATCH(orders!J$1,products!$A$1:$G$1,0))</f>
        <v>M</v>
      </c>
      <c r="K528" s="4">
        <f>INDEX(products!$A$1:$G$49,MATCH(orders!$D528,products!$A$1:$A$49,0), MATCH(orders!K$1,products!$A$1:$G$1,0))</f>
        <v>2.5</v>
      </c>
      <c r="L528" s="5">
        <f>INDEX(products!$A$1:$G$49,MATCH(orders!$D528,products!$A$1:$A$49,0), MATCH(orders!L$1,products!$A$1:$G$1,0))</f>
        <v>31.624999999999996</v>
      </c>
      <c r="M528" s="5">
        <f t="shared" si="8"/>
        <v>126.49999999999999</v>
      </c>
      <c r="N528" t="str" cm="1">
        <f t="array" ref="N528">_xlfn.IFS($I528="Rob","Robusta",$I528="Exc","Excelsa",$I528="Ara","Arabica",$I528="Lib","Liberica")</f>
        <v>Excelsa</v>
      </c>
      <c r="O528" t="str" cm="1">
        <f t="array" ref="O528">_xlfn.IFS($J528="M","Medium",$J528="L","Light",$J528="D","Dark")</f>
        <v>Medium</v>
      </c>
      <c r="P528" t="str">
        <f>_xlfn.XLOOKUP(Table1[[#This Row],[Customer ID]],customers!$A$1:$A$1001,customers!$I$1:$I$1001,0)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 MATCH(orders!I$1,products!$A$1:$G$1,0))</f>
        <v>Exc</v>
      </c>
      <c r="J529" t="str">
        <f>INDEX(products!$A$1:$G$49,MATCH(orders!$D529,products!$A$1:$A$49,0), MATCH(orders!J$1,products!$A$1:$G$1,0))</f>
        <v>M</v>
      </c>
      <c r="K529" s="4">
        <f>INDEX(products!$A$1:$G$49,MATCH(orders!$D529,products!$A$1:$A$49,0), MATCH(orders!K$1,products!$A$1:$G$1,0))</f>
        <v>0.5</v>
      </c>
      <c r="L529" s="5">
        <f>INDEX(products!$A$1:$G$49,MATCH(orders!$D529,products!$A$1:$A$49,0), MATCH(orders!L$1,products!$A$1:$G$1,0))</f>
        <v>8.25</v>
      </c>
      <c r="M529" s="5">
        <f t="shared" si="8"/>
        <v>41.25</v>
      </c>
      <c r="N529" t="str" cm="1">
        <f t="array" ref="N529">_xlfn.IFS($I529="Rob","Robusta",$I529="Exc","Excelsa",$I529="Ara","Arabica",$I529="Lib","Liberica")</f>
        <v>Excelsa</v>
      </c>
      <c r="O529" t="str" cm="1">
        <f t="array" ref="O529">_xlfn.IFS($J529="M","Medium",$J529="L","Light",$J529="D","Dark")</f>
        <v>Medium</v>
      </c>
      <c r="P529" t="str">
        <f>_xlfn.XLOOKUP(Table1[[#This Row],[Customer ID]],customers!$A$1:$A$1001,customers!$I$1:$I$1001,0)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 MATCH(orders!I$1,products!$A$1:$G$1,0))</f>
        <v>Exc</v>
      </c>
      <c r="J530" t="str">
        <f>INDEX(products!$A$1:$G$49,MATCH(orders!$D530,products!$A$1:$A$49,0), MATCH(orders!J$1,products!$A$1:$G$1,0))</f>
        <v>L</v>
      </c>
      <c r="K530" s="4">
        <f>INDEX(products!$A$1:$G$49,MATCH(orders!$D530,products!$A$1:$A$49,0), MATCH(orders!K$1,products!$A$1:$G$1,0))</f>
        <v>0.5</v>
      </c>
      <c r="L530" s="5">
        <f>INDEX(products!$A$1:$G$49,MATCH(orders!$D530,products!$A$1:$A$49,0), MATCH(orders!L$1,products!$A$1:$G$1,0))</f>
        <v>8.91</v>
      </c>
      <c r="M530" s="5">
        <f t="shared" si="8"/>
        <v>53.46</v>
      </c>
      <c r="N530" t="str" cm="1">
        <f t="array" ref="N530">_xlfn.IFS($I530="Rob","Robusta",$I530="Exc","Excelsa",$I530="Ara","Arabica",$I530="Lib","Liberica")</f>
        <v>Excelsa</v>
      </c>
      <c r="O530" t="str" cm="1">
        <f t="array" ref="O530">_xlfn.IFS($J530="M","Medium",$J530="L","Light",$J530="D","Dark")</f>
        <v>Light</v>
      </c>
      <c r="P530" t="str">
        <f>_xlfn.XLOOKUP(Table1[[#This Row],[Customer ID]],customers!$A$1:$A$1001,customers!$I$1:$I$1001,0)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 MATCH(orders!I$1,products!$A$1:$G$1,0))</f>
        <v>Rob</v>
      </c>
      <c r="J531" t="str">
        <f>INDEX(products!$A$1:$G$49,MATCH(orders!$D531,products!$A$1:$A$49,0), MATCH(orders!J$1,products!$A$1:$G$1,0))</f>
        <v>M</v>
      </c>
      <c r="K531" s="4">
        <f>INDEX(products!$A$1:$G$49,MATCH(orders!$D531,products!$A$1:$A$49,0), MATCH(orders!K$1,products!$A$1:$G$1,0))</f>
        <v>1</v>
      </c>
      <c r="L531" s="5">
        <f>INDEX(products!$A$1:$G$49,MATCH(orders!$D531,products!$A$1:$A$49,0), MATCH(orders!L$1,products!$A$1:$G$1,0))</f>
        <v>9.9499999999999993</v>
      </c>
      <c r="M531" s="5">
        <f t="shared" si="8"/>
        <v>59.699999999999996</v>
      </c>
      <c r="N531" t="str" cm="1">
        <f t="array" ref="N531">_xlfn.IFS($I531="Rob","Robusta",$I531="Exc","Excelsa",$I531="Ara","Arabica",$I531="Lib","Liberica")</f>
        <v>Robusta</v>
      </c>
      <c r="O531" t="str" cm="1">
        <f t="array" ref="O531">_xlfn.IFS($J531="M","Medium",$J531="L","Light",$J531="D","Dark")</f>
        <v>Medium</v>
      </c>
      <c r="P531" t="str">
        <f>_xlfn.XLOOKUP(Table1[[#This Row],[Customer ID]],customers!$A$1:$A$1001,customers!$I$1:$I$1001,0)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 MATCH(orders!I$1,products!$A$1:$G$1,0))</f>
        <v>Rob</v>
      </c>
      <c r="J532" t="str">
        <f>INDEX(products!$A$1:$G$49,MATCH(orders!$D532,products!$A$1:$A$49,0), MATCH(orders!J$1,products!$A$1:$G$1,0))</f>
        <v>M</v>
      </c>
      <c r="K532" s="4">
        <f>INDEX(products!$A$1:$G$49,MATCH(orders!$D532,products!$A$1:$A$49,0), MATCH(orders!K$1,products!$A$1:$G$1,0))</f>
        <v>1</v>
      </c>
      <c r="L532" s="5">
        <f>INDEX(products!$A$1:$G$49,MATCH(orders!$D532,products!$A$1:$A$49,0), MATCH(orders!L$1,products!$A$1:$G$1,0))</f>
        <v>9.9499999999999993</v>
      </c>
      <c r="M532" s="5">
        <f t="shared" si="8"/>
        <v>59.699999999999996</v>
      </c>
      <c r="N532" t="str" cm="1">
        <f t="array" ref="N532">_xlfn.IFS($I532="Rob","Robusta",$I532="Exc","Excelsa",$I532="Ara","Arabica",$I532="Lib","Liberica")</f>
        <v>Robusta</v>
      </c>
      <c r="O532" t="str" cm="1">
        <f t="array" ref="O532">_xlfn.IFS($J532="M","Medium",$J532="L","Light",$J532="D","Dark")</f>
        <v>Medium</v>
      </c>
      <c r="P532" t="str">
        <f>_xlfn.XLOOKUP(Table1[[#This Row],[Customer ID]],customers!$A$1:$A$1001,customers!$I$1:$I$1001,0)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 MATCH(orders!I$1,products!$A$1:$G$1,0))</f>
        <v>Rob</v>
      </c>
      <c r="J533" t="str">
        <f>INDEX(products!$A$1:$G$49,MATCH(orders!$D533,products!$A$1:$A$49,0), MATCH(orders!J$1,products!$A$1:$G$1,0))</f>
        <v>D</v>
      </c>
      <c r="K533" s="4">
        <f>INDEX(products!$A$1:$G$49,MATCH(orders!$D533,products!$A$1:$A$49,0), MATCH(orders!K$1,products!$A$1:$G$1,0))</f>
        <v>1</v>
      </c>
      <c r="L533" s="5">
        <f>INDEX(products!$A$1:$G$49,MATCH(orders!$D533,products!$A$1:$A$49,0), MATCH(orders!L$1,products!$A$1:$G$1,0))</f>
        <v>8.9499999999999993</v>
      </c>
      <c r="M533" s="5">
        <f t="shared" si="8"/>
        <v>44.75</v>
      </c>
      <c r="N533" t="str" cm="1">
        <f t="array" ref="N533">_xlfn.IFS($I533="Rob","Robusta",$I533="Exc","Excelsa",$I533="Ara","Arabica",$I533="Lib","Liberica")</f>
        <v>Robusta</v>
      </c>
      <c r="O533" t="str" cm="1">
        <f t="array" ref="O533">_xlfn.IFS($J533="M","Medium",$J533="L","Light",$J533="D","Dark")</f>
        <v>Dark</v>
      </c>
      <c r="P533" t="str">
        <f>_xlfn.XLOOKUP(Table1[[#This Row],[Customer ID]],customers!$A$1:$A$1001,customers!$I$1:$I$1001,0)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 MATCH(orders!I$1,products!$A$1:$G$1,0))</f>
        <v>Exc</v>
      </c>
      <c r="J534" t="str">
        <f>INDEX(products!$A$1:$G$49,MATCH(orders!$D534,products!$A$1:$A$49,0), MATCH(orders!J$1,products!$A$1:$G$1,0))</f>
        <v>M</v>
      </c>
      <c r="K534" s="4">
        <f>INDEX(products!$A$1:$G$49,MATCH(orders!$D534,products!$A$1:$A$49,0), MATCH(orders!K$1,products!$A$1:$G$1,0))</f>
        <v>0.5</v>
      </c>
      <c r="L534" s="5">
        <f>INDEX(products!$A$1:$G$49,MATCH(orders!$D534,products!$A$1:$A$49,0), MATCH(orders!L$1,products!$A$1:$G$1,0))</f>
        <v>8.25</v>
      </c>
      <c r="M534" s="5">
        <f t="shared" si="8"/>
        <v>16.5</v>
      </c>
      <c r="N534" t="str" cm="1">
        <f t="array" ref="N534">_xlfn.IFS($I534="Rob","Robusta",$I534="Exc","Excelsa",$I534="Ara","Arabica",$I534="Lib","Liberica")</f>
        <v>Excelsa</v>
      </c>
      <c r="O534" t="str" cm="1">
        <f t="array" ref="O534">_xlfn.IFS($J534="M","Medium",$J534="L","Light",$J534="D","Dark")</f>
        <v>Medium</v>
      </c>
      <c r="P534" t="str">
        <f>_xlfn.XLOOKUP(Table1[[#This Row],[Customer ID]],customers!$A$1:$A$1001,customers!$I$1:$I$1001,0)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 MATCH(orders!I$1,products!$A$1:$G$1,0))</f>
        <v>Rob</v>
      </c>
      <c r="J535" t="str">
        <f>INDEX(products!$A$1:$G$49,MATCH(orders!$D535,products!$A$1:$A$49,0), MATCH(orders!J$1,products!$A$1:$G$1,0))</f>
        <v>D</v>
      </c>
      <c r="K535" s="4">
        <f>INDEX(products!$A$1:$G$49,MATCH(orders!$D535,products!$A$1:$A$49,0), MATCH(orders!K$1,products!$A$1:$G$1,0))</f>
        <v>0.5</v>
      </c>
      <c r="L535" s="5">
        <f>INDEX(products!$A$1:$G$49,MATCH(orders!$D535,products!$A$1:$A$49,0), MATCH(orders!L$1,products!$A$1:$G$1,0))</f>
        <v>5.3699999999999992</v>
      </c>
      <c r="M535" s="5">
        <f t="shared" si="8"/>
        <v>21.479999999999997</v>
      </c>
      <c r="N535" t="str" cm="1">
        <f t="array" ref="N535">_xlfn.IFS($I535="Rob","Robusta",$I535="Exc","Excelsa",$I535="Ara","Arabica",$I535="Lib","Liberica")</f>
        <v>Robusta</v>
      </c>
      <c r="O535" t="str" cm="1">
        <f t="array" ref="O535">_xlfn.IFS($J535="M","Medium",$J535="L","Light",$J535="D","Dark")</f>
        <v>Dark</v>
      </c>
      <c r="P535" t="str">
        <f>_xlfn.XLOOKUP(Table1[[#This Row],[Customer ID]],customers!$A$1:$A$1001,customers!$I$1:$I$1001,0)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 MATCH(orders!I$1,products!$A$1:$G$1,0))</f>
        <v>Rob</v>
      </c>
      <c r="J536" t="str">
        <f>INDEX(products!$A$1:$G$49,MATCH(orders!$D536,products!$A$1:$A$49,0), MATCH(orders!J$1,products!$A$1:$G$1,0))</f>
        <v>M</v>
      </c>
      <c r="K536" s="4">
        <f>INDEX(products!$A$1:$G$49,MATCH(orders!$D536,products!$A$1:$A$49,0), MATCH(orders!K$1,products!$A$1:$G$1,0))</f>
        <v>2.5</v>
      </c>
      <c r="L536" s="5">
        <f>INDEX(products!$A$1:$G$49,MATCH(orders!$D536,products!$A$1:$A$49,0), MATCH(orders!L$1,products!$A$1:$G$1,0))</f>
        <v>22.884999999999998</v>
      </c>
      <c r="M536" s="5">
        <f t="shared" si="8"/>
        <v>45.769999999999996</v>
      </c>
      <c r="N536" t="str" cm="1">
        <f t="array" ref="N536">_xlfn.IFS($I536="Rob","Robusta",$I536="Exc","Excelsa",$I536="Ara","Arabica",$I536="Lib","Liberica")</f>
        <v>Robusta</v>
      </c>
      <c r="O536" t="str" cm="1">
        <f t="array" ref="O536">_xlfn.IFS($J536="M","Medium",$J536="L","Light",$J536="D","Dark")</f>
        <v>Medium</v>
      </c>
      <c r="P536" t="str">
        <f>_xlfn.XLOOKUP(Table1[[#This Row],[Customer ID]],customers!$A$1:$A$1001,customers!$I$1:$I$1001,0)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 MATCH(orders!I$1,products!$A$1:$G$1,0))</f>
        <v>Lib</v>
      </c>
      <c r="J537" t="str">
        <f>INDEX(products!$A$1:$G$49,MATCH(orders!$D537,products!$A$1:$A$49,0), MATCH(orders!J$1,products!$A$1:$G$1,0))</f>
        <v>L</v>
      </c>
      <c r="K537" s="4">
        <f>INDEX(products!$A$1:$G$49,MATCH(orders!$D537,products!$A$1:$A$49,0), MATCH(orders!K$1,products!$A$1:$G$1,0))</f>
        <v>0.2</v>
      </c>
      <c r="L537" s="5">
        <f>INDEX(products!$A$1:$G$49,MATCH(orders!$D537,products!$A$1:$A$49,0), MATCH(orders!L$1,products!$A$1:$G$1,0))</f>
        <v>4.7549999999999999</v>
      </c>
      <c r="M537" s="5">
        <f t="shared" si="8"/>
        <v>9.51</v>
      </c>
      <c r="N537" t="str" cm="1">
        <f t="array" ref="N537">_xlfn.IFS($I537="Rob","Robusta",$I537="Exc","Excelsa",$I537="Ara","Arabica",$I537="Lib","Liberica")</f>
        <v>Liberica</v>
      </c>
      <c r="O537" t="str" cm="1">
        <f t="array" ref="O537">_xlfn.IFS($J537="M","Medium",$J537="L","Light",$J537="D","Dark")</f>
        <v>Light</v>
      </c>
      <c r="P537" t="str">
        <f>_xlfn.XLOOKUP(Table1[[#This Row],[Customer ID]],customers!$A$1:$A$1001,customers!$I$1:$I$1001,0)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 MATCH(orders!I$1,products!$A$1:$G$1,0))</f>
        <v>Rob</v>
      </c>
      <c r="J538" t="str">
        <f>INDEX(products!$A$1:$G$49,MATCH(orders!$D538,products!$A$1:$A$49,0), MATCH(orders!J$1,products!$A$1:$G$1,0))</f>
        <v>D</v>
      </c>
      <c r="K538" s="4">
        <f>INDEX(products!$A$1:$G$49,MATCH(orders!$D538,products!$A$1:$A$49,0), MATCH(orders!K$1,products!$A$1:$G$1,0))</f>
        <v>0.2</v>
      </c>
      <c r="L538" s="5">
        <f>INDEX(products!$A$1:$G$49,MATCH(orders!$D538,products!$A$1:$A$49,0), MATCH(orders!L$1,products!$A$1:$G$1,0))</f>
        <v>2.6849999999999996</v>
      </c>
      <c r="M538" s="5">
        <f t="shared" si="8"/>
        <v>8.0549999999999997</v>
      </c>
      <c r="N538" t="str" cm="1">
        <f t="array" ref="N538">_xlfn.IFS($I538="Rob","Robusta",$I538="Exc","Excelsa",$I538="Ara","Arabica",$I538="Lib","Liberica")</f>
        <v>Robusta</v>
      </c>
      <c r="O538" t="str" cm="1">
        <f t="array" ref="O538">_xlfn.IFS($J538="M","Medium",$J538="L","Light",$J538="D","Dark")</f>
        <v>Dark</v>
      </c>
      <c r="P538" t="str">
        <f>_xlfn.XLOOKUP(Table1[[#This Row],[Customer ID]],customers!$A$1:$A$1001,customers!$I$1:$I$1001,0)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 MATCH(orders!I$1,products!$A$1:$G$1,0))</f>
        <v>Exc</v>
      </c>
      <c r="J539" t="str">
        <f>INDEX(products!$A$1:$G$49,MATCH(orders!$D539,products!$A$1:$A$49,0), MATCH(orders!J$1,products!$A$1:$G$1,0))</f>
        <v>D</v>
      </c>
      <c r="K539" s="4">
        <f>INDEX(products!$A$1:$G$49,MATCH(orders!$D539,products!$A$1:$A$49,0), MATCH(orders!K$1,products!$A$1:$G$1,0))</f>
        <v>2.5</v>
      </c>
      <c r="L539" s="5">
        <f>INDEX(products!$A$1:$G$49,MATCH(orders!$D539,products!$A$1:$A$49,0), MATCH(orders!L$1,products!$A$1:$G$1,0))</f>
        <v>27.945</v>
      </c>
      <c r="M539" s="5">
        <f t="shared" si="8"/>
        <v>111.78</v>
      </c>
      <c r="N539" t="str" cm="1">
        <f t="array" ref="N539">_xlfn.IFS($I539="Rob","Robusta",$I539="Exc","Excelsa",$I539="Ara","Arabica",$I539="Lib","Liberica")</f>
        <v>Excelsa</v>
      </c>
      <c r="O539" t="str" cm="1">
        <f t="array" ref="O539">_xlfn.IFS($J539="M","Medium",$J539="L","Light",$J539="D","Dark")</f>
        <v>Dark</v>
      </c>
      <c r="P539" t="str">
        <f>_xlfn.XLOOKUP(Table1[[#This Row],[Customer ID]],customers!$A$1:$A$1001,customers!$I$1:$I$1001,0)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 MATCH(orders!I$1,products!$A$1:$G$1,0))</f>
        <v>Rob</v>
      </c>
      <c r="J540" t="str">
        <f>INDEX(products!$A$1:$G$49,MATCH(orders!$D540,products!$A$1:$A$49,0), MATCH(orders!J$1,products!$A$1:$G$1,0))</f>
        <v>D</v>
      </c>
      <c r="K540" s="4">
        <f>INDEX(products!$A$1:$G$49,MATCH(orders!$D540,products!$A$1:$A$49,0), MATCH(orders!K$1,products!$A$1:$G$1,0))</f>
        <v>0.2</v>
      </c>
      <c r="L540" s="5">
        <f>INDEX(products!$A$1:$G$49,MATCH(orders!$D540,products!$A$1:$A$49,0), MATCH(orders!L$1,products!$A$1:$G$1,0))</f>
        <v>2.6849999999999996</v>
      </c>
      <c r="M540" s="5">
        <f t="shared" si="8"/>
        <v>10.739999999999998</v>
      </c>
      <c r="N540" t="str" cm="1">
        <f t="array" ref="N540">_xlfn.IFS($I540="Rob","Robusta",$I540="Exc","Excelsa",$I540="Ara","Arabica",$I540="Lib","Liberica")</f>
        <v>Robusta</v>
      </c>
      <c r="O540" t="str" cm="1">
        <f t="array" ref="O540">_xlfn.IFS($J540="M","Medium",$J540="L","Light",$J540="D","Dark")</f>
        <v>Dark</v>
      </c>
      <c r="P540" t="str">
        <f>_xlfn.XLOOKUP(Table1[[#This Row],[Customer ID]],customers!$A$1:$A$1001,customers!$I$1:$I$1001,0)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 MATCH(orders!I$1,products!$A$1:$G$1,0))</f>
        <v>Rob</v>
      </c>
      <c r="J541" t="str">
        <f>INDEX(products!$A$1:$G$49,MATCH(orders!$D541,products!$A$1:$A$49,0), MATCH(orders!J$1,products!$A$1:$G$1,0))</f>
        <v>D</v>
      </c>
      <c r="K541" s="4">
        <f>INDEX(products!$A$1:$G$49,MATCH(orders!$D541,products!$A$1:$A$49,0), MATCH(orders!K$1,products!$A$1:$G$1,0))</f>
        <v>0.5</v>
      </c>
      <c r="L541" s="5">
        <f>INDEX(products!$A$1:$G$49,MATCH(orders!$D541,products!$A$1:$A$49,0), MATCH(orders!L$1,products!$A$1:$G$1,0))</f>
        <v>5.3699999999999992</v>
      </c>
      <c r="M541" s="5">
        <f t="shared" si="8"/>
        <v>26.849999999999994</v>
      </c>
      <c r="N541" t="str" cm="1">
        <f t="array" ref="N541">_xlfn.IFS($I541="Rob","Robusta",$I541="Exc","Excelsa",$I541="Ara","Arabica",$I541="Lib","Liberica")</f>
        <v>Robusta</v>
      </c>
      <c r="O541" t="str" cm="1">
        <f t="array" ref="O541">_xlfn.IFS($J541="M","Medium",$J541="L","Light",$J541="D","Dark")</f>
        <v>Dark</v>
      </c>
      <c r="P541" t="str">
        <f>_xlfn.XLOOKUP(Table1[[#This Row],[Customer ID]],customers!$A$1:$A$1001,customers!$I$1:$I$1001,0)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 MATCH(orders!I$1,products!$A$1:$G$1,0))</f>
        <v>Lib</v>
      </c>
      <c r="J542" t="str">
        <f>INDEX(products!$A$1:$G$49,MATCH(orders!$D542,products!$A$1:$A$49,0), MATCH(orders!J$1,products!$A$1:$G$1,0))</f>
        <v>L</v>
      </c>
      <c r="K542" s="4">
        <f>INDEX(products!$A$1:$G$49,MATCH(orders!$D542,products!$A$1:$A$49,0), MATCH(orders!K$1,products!$A$1:$G$1,0))</f>
        <v>1</v>
      </c>
      <c r="L542" s="5">
        <f>INDEX(products!$A$1:$G$49,MATCH(orders!$D542,products!$A$1:$A$49,0), MATCH(orders!L$1,products!$A$1:$G$1,0))</f>
        <v>15.85</v>
      </c>
      <c r="M542" s="5">
        <f t="shared" si="8"/>
        <v>63.4</v>
      </c>
      <c r="N542" t="str" cm="1">
        <f t="array" ref="N542">_xlfn.IFS($I542="Rob","Robusta",$I542="Exc","Excelsa",$I542="Ara","Arabica",$I542="Lib","Liberica")</f>
        <v>Liberica</v>
      </c>
      <c r="O542" t="str" cm="1">
        <f t="array" ref="O542">_xlfn.IFS($J542="M","Medium",$J542="L","Light",$J542="D","Dark")</f>
        <v>Light</v>
      </c>
      <c r="P542" t="str">
        <f>_xlfn.XLOOKUP(Table1[[#This Row],[Customer ID]],customers!$A$1:$A$1001,customers!$I$1:$I$1001,0)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 MATCH(orders!I$1,products!$A$1:$G$1,0))</f>
        <v>Ara</v>
      </c>
      <c r="J543" t="str">
        <f>INDEX(products!$A$1:$G$49,MATCH(orders!$D543,products!$A$1:$A$49,0), MATCH(orders!J$1,products!$A$1:$G$1,0))</f>
        <v>D</v>
      </c>
      <c r="K543" s="4">
        <f>INDEX(products!$A$1:$G$49,MATCH(orders!$D543,products!$A$1:$A$49,0), MATCH(orders!K$1,products!$A$1:$G$1,0))</f>
        <v>2.5</v>
      </c>
      <c r="L543" s="5">
        <f>INDEX(products!$A$1:$G$49,MATCH(orders!$D543,products!$A$1:$A$49,0), MATCH(orders!L$1,products!$A$1:$G$1,0))</f>
        <v>22.884999999999998</v>
      </c>
      <c r="M543" s="5">
        <f t="shared" si="8"/>
        <v>22.884999999999998</v>
      </c>
      <c r="N543" t="str" cm="1">
        <f t="array" ref="N543">_xlfn.IFS($I543="Rob","Robusta",$I543="Exc","Excelsa",$I543="Ara","Arabica",$I543="Lib","Liberica")</f>
        <v>Arabica</v>
      </c>
      <c r="O543" t="str" cm="1">
        <f t="array" ref="O543">_xlfn.IFS($J543="M","Medium",$J543="L","Light",$J543="D","Dark")</f>
        <v>Dark</v>
      </c>
      <c r="P543" t="str">
        <f>_xlfn.XLOOKUP(Table1[[#This Row],[Customer ID]],customers!$A$1:$A$1001,customers!$I$1:$I$1001,0)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 MATCH(orders!I$1,products!$A$1:$G$1,0))</f>
        <v>Ara</v>
      </c>
      <c r="J544" t="str">
        <f>INDEX(products!$A$1:$G$49,MATCH(orders!$D544,products!$A$1:$A$49,0), MATCH(orders!J$1,products!$A$1:$G$1,0))</f>
        <v>M</v>
      </c>
      <c r="K544" s="4">
        <f>INDEX(products!$A$1:$G$49,MATCH(orders!$D544,products!$A$1:$A$49,0), MATCH(orders!K$1,products!$A$1:$G$1,0))</f>
        <v>2.5</v>
      </c>
      <c r="L544" s="5">
        <f>INDEX(products!$A$1:$G$49,MATCH(orders!$D544,products!$A$1:$A$49,0), MATCH(orders!L$1,products!$A$1:$G$1,0))</f>
        <v>25.874999999999996</v>
      </c>
      <c r="M544" s="5">
        <f t="shared" si="8"/>
        <v>103.49999999999999</v>
      </c>
      <c r="N544" t="str" cm="1">
        <f t="array" ref="N544">_xlfn.IFS($I544="Rob","Robusta",$I544="Exc","Excelsa",$I544="Ara","Arabica",$I544="Lib","Liberica")</f>
        <v>Arabica</v>
      </c>
      <c r="O544" t="str" cm="1">
        <f t="array" ref="O544">_xlfn.IFS($J544="M","Medium",$J544="L","Light",$J544="D","Dark")</f>
        <v>Medium</v>
      </c>
      <c r="P544" t="str">
        <f>_xlfn.XLOOKUP(Table1[[#This Row],[Customer ID]],customers!$A$1:$A$1001,customers!$I$1:$I$1001,0)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 MATCH(orders!I$1,products!$A$1:$G$1,0))</f>
        <v>Rob</v>
      </c>
      <c r="J545" t="str">
        <f>INDEX(products!$A$1:$G$49,MATCH(orders!$D545,products!$A$1:$A$49,0), MATCH(orders!J$1,products!$A$1:$G$1,0))</f>
        <v>L</v>
      </c>
      <c r="K545" s="4">
        <f>INDEX(products!$A$1:$G$49,MATCH(orders!$D545,products!$A$1:$A$49,0), MATCH(orders!K$1,products!$A$1:$G$1,0))</f>
        <v>2.5</v>
      </c>
      <c r="L545" s="5">
        <f>INDEX(products!$A$1:$G$49,MATCH(orders!$D545,products!$A$1:$A$49,0), MATCH(orders!L$1,products!$A$1:$G$1,0))</f>
        <v>27.484999999999996</v>
      </c>
      <c r="M545" s="5">
        <f t="shared" si="8"/>
        <v>54.969999999999992</v>
      </c>
      <c r="N545" t="str" cm="1">
        <f t="array" ref="N545">_xlfn.IFS($I545="Rob","Robusta",$I545="Exc","Excelsa",$I545="Ara","Arabica",$I545="Lib","Liberica")</f>
        <v>Robusta</v>
      </c>
      <c r="O545" t="str" cm="1">
        <f t="array" ref="O545">_xlfn.IFS($J545="M","Medium",$J545="L","Light",$J545="D","Dark")</f>
        <v>Light</v>
      </c>
      <c r="P545" t="str">
        <f>_xlfn.XLOOKUP(Table1[[#This Row],[Customer ID]],customers!$A$1:$A$1001,customers!$I$1:$I$1001,0)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 MATCH(orders!I$1,products!$A$1:$G$1,0))</f>
        <v>Ara</v>
      </c>
      <c r="J546" t="str">
        <f>INDEX(products!$A$1:$G$49,MATCH(orders!$D546,products!$A$1:$A$49,0), MATCH(orders!J$1,products!$A$1:$G$1,0))</f>
        <v>L</v>
      </c>
      <c r="K546" s="4">
        <f>INDEX(products!$A$1:$G$49,MATCH(orders!$D546,products!$A$1:$A$49,0), MATCH(orders!K$1,products!$A$1:$G$1,0))</f>
        <v>0.5</v>
      </c>
      <c r="L546" s="5">
        <f>INDEX(products!$A$1:$G$49,MATCH(orders!$D546,products!$A$1:$A$49,0), MATCH(orders!L$1,products!$A$1:$G$1,0))</f>
        <v>7.77</v>
      </c>
      <c r="M546" s="5">
        <f t="shared" si="8"/>
        <v>15.54</v>
      </c>
      <c r="N546" t="str" cm="1">
        <f t="array" ref="N546">_xlfn.IFS($I546="Rob","Robusta",$I546="Exc","Excelsa",$I546="Ara","Arabica",$I546="Lib","Liberica")</f>
        <v>Arabica</v>
      </c>
      <c r="O546" t="str" cm="1">
        <f t="array" ref="O546">_xlfn.IFS($J546="M","Medium",$J546="L","Light",$J546="D","Dark")</f>
        <v>Light</v>
      </c>
      <c r="P546" t="str">
        <f>_xlfn.XLOOKUP(Table1[[#This Row],[Customer ID]],customers!$A$1:$A$1001,customers!$I$1:$I$1001,0)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 MATCH(orders!I$1,products!$A$1:$G$1,0))</f>
        <v>Lib</v>
      </c>
      <c r="J547" t="str">
        <f>INDEX(products!$A$1:$G$49,MATCH(orders!$D547,products!$A$1:$A$49,0), MATCH(orders!J$1,products!$A$1:$G$1,0))</f>
        <v>D</v>
      </c>
      <c r="K547" s="4">
        <f>INDEX(products!$A$1:$G$49,MATCH(orders!$D547,products!$A$1:$A$49,0), MATCH(orders!K$1,products!$A$1:$G$1,0))</f>
        <v>0.2</v>
      </c>
      <c r="L547" s="5">
        <f>INDEX(products!$A$1:$G$49,MATCH(orders!$D547,products!$A$1:$A$49,0), MATCH(orders!L$1,products!$A$1:$G$1,0))</f>
        <v>3.8849999999999998</v>
      </c>
      <c r="M547" s="5">
        <f t="shared" si="8"/>
        <v>15.54</v>
      </c>
      <c r="N547" t="str" cm="1">
        <f t="array" ref="N547">_xlfn.IFS($I547="Rob","Robusta",$I547="Exc","Excelsa",$I547="Ara","Arabica",$I547="Lib","Liberica")</f>
        <v>Liberica</v>
      </c>
      <c r="O547" t="str" cm="1">
        <f t="array" ref="O547">_xlfn.IFS($J547="M","Medium",$J547="L","Light",$J547="D","Dark")</f>
        <v>Dark</v>
      </c>
      <c r="P547" t="str">
        <f>_xlfn.XLOOKUP(Table1[[#This Row],[Customer ID]],customers!$A$1:$A$1001,customers!$I$1:$I$1001,0)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 MATCH(orders!I$1,products!$A$1:$G$1,0))</f>
        <v>Exc</v>
      </c>
      <c r="J548" t="str">
        <f>INDEX(products!$A$1:$G$49,MATCH(orders!$D548,products!$A$1:$A$49,0), MATCH(orders!J$1,products!$A$1:$G$1,0))</f>
        <v>D</v>
      </c>
      <c r="K548" s="4">
        <f>INDEX(products!$A$1:$G$49,MATCH(orders!$D548,products!$A$1:$A$49,0), MATCH(orders!K$1,products!$A$1:$G$1,0))</f>
        <v>2.5</v>
      </c>
      <c r="L548" s="5">
        <f>INDEX(products!$A$1:$G$49,MATCH(orders!$D548,products!$A$1:$A$49,0), MATCH(orders!L$1,products!$A$1:$G$1,0))</f>
        <v>27.945</v>
      </c>
      <c r="M548" s="5">
        <f t="shared" si="8"/>
        <v>83.835000000000008</v>
      </c>
      <c r="N548" t="str" cm="1">
        <f t="array" ref="N548">_xlfn.IFS($I548="Rob","Robusta",$I548="Exc","Excelsa",$I548="Ara","Arabica",$I548="Lib","Liberica")</f>
        <v>Excelsa</v>
      </c>
      <c r="O548" t="str" cm="1">
        <f t="array" ref="O548">_xlfn.IFS($J548="M","Medium",$J548="L","Light",$J548="D","Dark")</f>
        <v>Dark</v>
      </c>
      <c r="P548" t="str">
        <f>_xlfn.XLOOKUP(Table1[[#This Row],[Customer ID]],customers!$A$1:$A$1001,customers!$I$1:$I$1001,0)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 MATCH(orders!I$1,products!$A$1:$G$1,0))</f>
        <v>Rob</v>
      </c>
      <c r="J549" t="str">
        <f>INDEX(products!$A$1:$G$49,MATCH(orders!$D549,products!$A$1:$A$49,0), MATCH(orders!J$1,products!$A$1:$G$1,0))</f>
        <v>L</v>
      </c>
      <c r="K549" s="4">
        <f>INDEX(products!$A$1:$G$49,MATCH(orders!$D549,products!$A$1:$A$49,0), MATCH(orders!K$1,products!$A$1:$G$1,0))</f>
        <v>0.2</v>
      </c>
      <c r="L549" s="5">
        <f>INDEX(products!$A$1:$G$49,MATCH(orders!$D549,products!$A$1:$A$49,0), MATCH(orders!L$1,products!$A$1:$G$1,0))</f>
        <v>3.5849999999999995</v>
      </c>
      <c r="M549" s="5">
        <f t="shared" si="8"/>
        <v>10.754999999999999</v>
      </c>
      <c r="N549" t="str" cm="1">
        <f t="array" ref="N549">_xlfn.IFS($I549="Rob","Robusta",$I549="Exc","Excelsa",$I549="Ara","Arabica",$I549="Lib","Liberica")</f>
        <v>Robusta</v>
      </c>
      <c r="O549" t="str" cm="1">
        <f t="array" ref="O549">_xlfn.IFS($J549="M","Medium",$J549="L","Light",$J549="D","Dark")</f>
        <v>Light</v>
      </c>
      <c r="P549" t="str">
        <f>_xlfn.XLOOKUP(Table1[[#This Row],[Customer ID]],customers!$A$1:$A$1001,customers!$I$1:$I$1001,0)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 MATCH(orders!I$1,products!$A$1:$G$1,0))</f>
        <v>Exc</v>
      </c>
      <c r="J550" t="str">
        <f>INDEX(products!$A$1:$G$49,MATCH(orders!$D550,products!$A$1:$A$49,0), MATCH(orders!J$1,products!$A$1:$G$1,0))</f>
        <v>L</v>
      </c>
      <c r="K550" s="4">
        <f>INDEX(products!$A$1:$G$49,MATCH(orders!$D550,products!$A$1:$A$49,0), MATCH(orders!K$1,products!$A$1:$G$1,0))</f>
        <v>0.2</v>
      </c>
      <c r="L550" s="5">
        <f>INDEX(products!$A$1:$G$49,MATCH(orders!$D550,products!$A$1:$A$49,0), MATCH(orders!L$1,products!$A$1:$G$1,0))</f>
        <v>4.4550000000000001</v>
      </c>
      <c r="M550" s="5">
        <f t="shared" si="8"/>
        <v>13.365</v>
      </c>
      <c r="N550" t="str" cm="1">
        <f t="array" ref="N550">_xlfn.IFS($I550="Rob","Robusta",$I550="Exc","Excelsa",$I550="Ara","Arabica",$I550="Lib","Liberica")</f>
        <v>Excelsa</v>
      </c>
      <c r="O550" t="str" cm="1">
        <f t="array" ref="O550">_xlfn.IFS($J550="M","Medium",$J550="L","Light",$J550="D","Dark")</f>
        <v>Light</v>
      </c>
      <c r="P550" t="str">
        <f>_xlfn.XLOOKUP(Table1[[#This Row],[Customer ID]],customers!$A$1:$A$1001,customers!$I$1:$I$1001,0)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 MATCH(orders!I$1,products!$A$1:$G$1,0))</f>
        <v>Exc</v>
      </c>
      <c r="J551" t="str">
        <f>INDEX(products!$A$1:$G$49,MATCH(orders!$D551,products!$A$1:$A$49,0), MATCH(orders!J$1,products!$A$1:$G$1,0))</f>
        <v>L</v>
      </c>
      <c r="K551" s="4">
        <f>INDEX(products!$A$1:$G$49,MATCH(orders!$D551,products!$A$1:$A$49,0), MATCH(orders!K$1,products!$A$1:$G$1,0))</f>
        <v>0.2</v>
      </c>
      <c r="L551" s="5">
        <f>INDEX(products!$A$1:$G$49,MATCH(orders!$D551,products!$A$1:$A$49,0), MATCH(orders!L$1,products!$A$1:$G$1,0))</f>
        <v>4.4550000000000001</v>
      </c>
      <c r="M551" s="5">
        <f t="shared" si="8"/>
        <v>17.82</v>
      </c>
      <c r="N551" t="str" cm="1">
        <f t="array" ref="N551">_xlfn.IFS($I551="Rob","Robusta",$I551="Exc","Excelsa",$I551="Ara","Arabica",$I551="Lib","Liberica")</f>
        <v>Excelsa</v>
      </c>
      <c r="O551" t="str" cm="1">
        <f t="array" ref="O551">_xlfn.IFS($J551="M","Medium",$J551="L","Light",$J551="D","Dark")</f>
        <v>Light</v>
      </c>
      <c r="P551" t="str">
        <f>_xlfn.XLOOKUP(Table1[[#This Row],[Customer ID]],customers!$A$1:$A$1001,customers!$I$1:$I$1001,0)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 MATCH(orders!I$1,products!$A$1:$G$1,0))</f>
        <v>Lib</v>
      </c>
      <c r="J552" t="str">
        <f>INDEX(products!$A$1:$G$49,MATCH(orders!$D552,products!$A$1:$A$49,0), MATCH(orders!J$1,products!$A$1:$G$1,0))</f>
        <v>D</v>
      </c>
      <c r="K552" s="4">
        <f>INDEX(products!$A$1:$G$49,MATCH(orders!$D552,products!$A$1:$A$49,0), MATCH(orders!K$1,products!$A$1:$G$1,0))</f>
        <v>0.2</v>
      </c>
      <c r="L552" s="5">
        <f>INDEX(products!$A$1:$G$49,MATCH(orders!$D552,products!$A$1:$A$49,0), MATCH(orders!L$1,products!$A$1:$G$1,0))</f>
        <v>3.8849999999999998</v>
      </c>
      <c r="M552" s="5">
        <f t="shared" si="8"/>
        <v>23.31</v>
      </c>
      <c r="N552" t="str" cm="1">
        <f t="array" ref="N552">_xlfn.IFS($I552="Rob","Robusta",$I552="Exc","Excelsa",$I552="Ara","Arabica",$I552="Lib","Liberica")</f>
        <v>Liberica</v>
      </c>
      <c r="O552" t="str" cm="1">
        <f t="array" ref="O552">_xlfn.IFS($J552="M","Medium",$J552="L","Light",$J552="D","Dark")</f>
        <v>Dark</v>
      </c>
      <c r="P552" t="str">
        <f>_xlfn.XLOOKUP(Table1[[#This Row],[Customer ID]],customers!$A$1:$A$1001,customers!$I$1:$I$1001,0)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 MATCH(orders!I$1,products!$A$1:$G$1,0))</f>
        <v>Exc</v>
      </c>
      <c r="J553" t="str">
        <f>INDEX(products!$A$1:$G$49,MATCH(orders!$D553,products!$A$1:$A$49,0), MATCH(orders!J$1,products!$A$1:$G$1,0))</f>
        <v>D</v>
      </c>
      <c r="K553" s="4">
        <f>INDEX(products!$A$1:$G$49,MATCH(orders!$D553,products!$A$1:$A$49,0), MATCH(orders!K$1,products!$A$1:$G$1,0))</f>
        <v>0.2</v>
      </c>
      <c r="L553" s="5">
        <f>INDEX(products!$A$1:$G$49,MATCH(orders!$D553,products!$A$1:$A$49,0), MATCH(orders!L$1,products!$A$1:$G$1,0))</f>
        <v>3.645</v>
      </c>
      <c r="M553" s="5">
        <f t="shared" si="8"/>
        <v>7.29</v>
      </c>
      <c r="N553" t="str" cm="1">
        <f t="array" ref="N553">_xlfn.IFS($I553="Rob","Robusta",$I553="Exc","Excelsa",$I553="Ara","Arabica",$I553="Lib","Liberica")</f>
        <v>Excelsa</v>
      </c>
      <c r="O553" t="str" cm="1">
        <f t="array" ref="O553">_xlfn.IFS($J553="M","Medium",$J553="L","Light",$J553="D","Dark")</f>
        <v>Dark</v>
      </c>
      <c r="P553" t="str">
        <f>_xlfn.XLOOKUP(Table1[[#This Row],[Customer ID]],customers!$A$1:$A$1001,customers!$I$1:$I$1001,0)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 MATCH(orders!I$1,products!$A$1:$G$1,0))</f>
        <v>Exc</v>
      </c>
      <c r="J554" t="str">
        <f>INDEX(products!$A$1:$G$49,MATCH(orders!$D554,products!$A$1:$A$49,0), MATCH(orders!J$1,products!$A$1:$G$1,0))</f>
        <v>L</v>
      </c>
      <c r="K554" s="4">
        <f>INDEX(products!$A$1:$G$49,MATCH(orders!$D554,products!$A$1:$A$49,0), MATCH(orders!K$1,products!$A$1:$G$1,0))</f>
        <v>0.2</v>
      </c>
      <c r="L554" s="5">
        <f>INDEX(products!$A$1:$G$49,MATCH(orders!$D554,products!$A$1:$A$49,0), MATCH(orders!L$1,products!$A$1:$G$1,0))</f>
        <v>4.4550000000000001</v>
      </c>
      <c r="M554" s="5">
        <f t="shared" si="8"/>
        <v>17.82</v>
      </c>
      <c r="N554" t="str" cm="1">
        <f t="array" ref="N554">_xlfn.IFS($I554="Rob","Robusta",$I554="Exc","Excelsa",$I554="Ara","Arabica",$I554="Lib","Liberica")</f>
        <v>Excelsa</v>
      </c>
      <c r="O554" t="str" cm="1">
        <f t="array" ref="O554">_xlfn.IFS($J554="M","Medium",$J554="L","Light",$J554="D","Dark")</f>
        <v>Light</v>
      </c>
      <c r="P554" t="str">
        <f>_xlfn.XLOOKUP(Table1[[#This Row],[Customer ID]],customers!$A$1:$A$1001,customers!$I$1:$I$1001,0)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 MATCH(orders!I$1,products!$A$1:$G$1,0))</f>
        <v>Exc</v>
      </c>
      <c r="J555" t="str">
        <f>INDEX(products!$A$1:$G$49,MATCH(orders!$D555,products!$A$1:$A$49,0), MATCH(orders!J$1,products!$A$1:$G$1,0))</f>
        <v>M</v>
      </c>
      <c r="K555" s="4">
        <f>INDEX(products!$A$1:$G$49,MATCH(orders!$D555,products!$A$1:$A$49,0), MATCH(orders!K$1,products!$A$1:$G$1,0))</f>
        <v>1</v>
      </c>
      <c r="L555" s="5">
        <f>INDEX(products!$A$1:$G$49,MATCH(orders!$D555,products!$A$1:$A$49,0), MATCH(orders!L$1,products!$A$1:$G$1,0))</f>
        <v>13.75</v>
      </c>
      <c r="M555" s="5">
        <f t="shared" si="8"/>
        <v>68.75</v>
      </c>
      <c r="N555" t="str" cm="1">
        <f t="array" ref="N555">_xlfn.IFS($I555="Rob","Robusta",$I555="Exc","Excelsa",$I555="Ara","Arabica",$I555="Lib","Liberica")</f>
        <v>Excelsa</v>
      </c>
      <c r="O555" t="str" cm="1">
        <f t="array" ref="O555">_xlfn.IFS($J555="M","Medium",$J555="L","Light",$J555="D","Dark")</f>
        <v>Medium</v>
      </c>
      <c r="P555" t="str">
        <f>_xlfn.XLOOKUP(Table1[[#This Row],[Customer ID]],customers!$A$1:$A$1001,customers!$I$1:$I$1001,0)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 MATCH(orders!I$1,products!$A$1:$G$1,0))</f>
        <v>Rob</v>
      </c>
      <c r="J556" t="str">
        <f>INDEX(products!$A$1:$G$49,MATCH(orders!$D556,products!$A$1:$A$49,0), MATCH(orders!J$1,products!$A$1:$G$1,0))</f>
        <v>L</v>
      </c>
      <c r="K556" s="4">
        <f>INDEX(products!$A$1:$G$49,MATCH(orders!$D556,products!$A$1:$A$49,0), MATCH(orders!K$1,products!$A$1:$G$1,0))</f>
        <v>2.5</v>
      </c>
      <c r="L556" s="5">
        <f>INDEX(products!$A$1:$G$49,MATCH(orders!$D556,products!$A$1:$A$49,0), MATCH(orders!L$1,products!$A$1:$G$1,0))</f>
        <v>27.484999999999996</v>
      </c>
      <c r="M556" s="5">
        <f t="shared" si="8"/>
        <v>54.969999999999992</v>
      </c>
      <c r="N556" t="str" cm="1">
        <f t="array" ref="N556">_xlfn.IFS($I556="Rob","Robusta",$I556="Exc","Excelsa",$I556="Ara","Arabica",$I556="Lib","Liberica")</f>
        <v>Robusta</v>
      </c>
      <c r="O556" t="str" cm="1">
        <f t="array" ref="O556">_xlfn.IFS($J556="M","Medium",$J556="L","Light",$J556="D","Dark")</f>
        <v>Light</v>
      </c>
      <c r="P556" t="str">
        <f>_xlfn.XLOOKUP(Table1[[#This Row],[Customer ID]],customers!$A$1:$A$1001,customers!$I$1:$I$1001,0)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 MATCH(orders!I$1,products!$A$1:$G$1,0))</f>
        <v>Exc</v>
      </c>
      <c r="J557" t="str">
        <f>INDEX(products!$A$1:$G$49,MATCH(orders!$D557,products!$A$1:$A$49,0), MATCH(orders!J$1,products!$A$1:$G$1,0))</f>
        <v>M</v>
      </c>
      <c r="K557" s="4">
        <f>INDEX(products!$A$1:$G$49,MATCH(orders!$D557,products!$A$1:$A$49,0), MATCH(orders!K$1,products!$A$1:$G$1,0))</f>
        <v>1</v>
      </c>
      <c r="L557" s="5">
        <f>INDEX(products!$A$1:$G$49,MATCH(orders!$D557,products!$A$1:$A$49,0), MATCH(orders!L$1,products!$A$1:$G$1,0))</f>
        <v>13.75</v>
      </c>
      <c r="M557" s="5">
        <f t="shared" si="8"/>
        <v>82.5</v>
      </c>
      <c r="N557" t="str" cm="1">
        <f t="array" ref="N557">_xlfn.IFS($I557="Rob","Robusta",$I557="Exc","Excelsa",$I557="Ara","Arabica",$I557="Lib","Liberica")</f>
        <v>Excelsa</v>
      </c>
      <c r="O557" t="str" cm="1">
        <f t="array" ref="O557">_xlfn.IFS($J557="M","Medium",$J557="L","Light",$J557="D","Dark")</f>
        <v>Medium</v>
      </c>
      <c r="P557" t="str">
        <f>_xlfn.XLOOKUP(Table1[[#This Row],[Customer ID]],customers!$A$1:$A$1001,customers!$I$1:$I$1001,0)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 MATCH(orders!I$1,products!$A$1:$G$1,0))</f>
        <v>Lib</v>
      </c>
      <c r="J558" t="str">
        <f>INDEX(products!$A$1:$G$49,MATCH(orders!$D558,products!$A$1:$A$49,0), MATCH(orders!J$1,products!$A$1:$G$1,0))</f>
        <v>M</v>
      </c>
      <c r="K558" s="4">
        <f>INDEX(products!$A$1:$G$49,MATCH(orders!$D558,products!$A$1:$A$49,0), MATCH(orders!K$1,products!$A$1:$G$1,0))</f>
        <v>0.2</v>
      </c>
      <c r="L558" s="5">
        <f>INDEX(products!$A$1:$G$49,MATCH(orders!$D558,products!$A$1:$A$49,0), MATCH(orders!L$1,products!$A$1:$G$1,0))</f>
        <v>4.3650000000000002</v>
      </c>
      <c r="M558" s="5">
        <f t="shared" si="8"/>
        <v>8.73</v>
      </c>
      <c r="N558" t="str" cm="1">
        <f t="array" ref="N558">_xlfn.IFS($I558="Rob","Robusta",$I558="Exc","Excelsa",$I558="Ara","Arabica",$I558="Lib","Liberica")</f>
        <v>Liberica</v>
      </c>
      <c r="O558" t="str" cm="1">
        <f t="array" ref="O558">_xlfn.IFS($J558="M","Medium",$J558="L","Light",$J558="D","Dark")</f>
        <v>Medium</v>
      </c>
      <c r="P558" t="str">
        <f>_xlfn.XLOOKUP(Table1[[#This Row],[Customer ID]],customers!$A$1:$A$1001,customers!$I$1:$I$1001,0)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 MATCH(orders!I$1,products!$A$1:$G$1,0))</f>
        <v>Exc</v>
      </c>
      <c r="J559" t="str">
        <f>INDEX(products!$A$1:$G$49,MATCH(orders!$D559,products!$A$1:$A$49,0), MATCH(orders!J$1,products!$A$1:$G$1,0))</f>
        <v>L</v>
      </c>
      <c r="K559" s="4">
        <f>INDEX(products!$A$1:$G$49,MATCH(orders!$D559,products!$A$1:$A$49,0), MATCH(orders!K$1,products!$A$1:$G$1,0))</f>
        <v>1</v>
      </c>
      <c r="L559" s="5">
        <f>INDEX(products!$A$1:$G$49,MATCH(orders!$D559,products!$A$1:$A$49,0), MATCH(orders!L$1,products!$A$1:$G$1,0))</f>
        <v>14.85</v>
      </c>
      <c r="M559" s="5">
        <f t="shared" si="8"/>
        <v>59.4</v>
      </c>
      <c r="N559" t="str" cm="1">
        <f t="array" ref="N559">_xlfn.IFS($I559="Rob","Robusta",$I559="Exc","Excelsa",$I559="Ara","Arabica",$I559="Lib","Liberica")</f>
        <v>Excelsa</v>
      </c>
      <c r="O559" t="str" cm="1">
        <f t="array" ref="O559">_xlfn.IFS($J559="M","Medium",$J559="L","Light",$J559="D","Dark")</f>
        <v>Light</v>
      </c>
      <c r="P559" t="str">
        <f>_xlfn.XLOOKUP(Table1[[#This Row],[Customer ID]],customers!$A$1:$A$1001,customers!$I$1:$I$1001,0)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 MATCH(orders!I$1,products!$A$1:$G$1,0))</f>
        <v>Lib</v>
      </c>
      <c r="J560" t="str">
        <f>INDEX(products!$A$1:$G$49,MATCH(orders!$D560,products!$A$1:$A$49,0), MATCH(orders!J$1,products!$A$1:$G$1,0))</f>
        <v>D</v>
      </c>
      <c r="K560" s="4">
        <f>INDEX(products!$A$1:$G$49,MATCH(orders!$D560,products!$A$1:$A$49,0), MATCH(orders!K$1,products!$A$1:$G$1,0))</f>
        <v>0.2</v>
      </c>
      <c r="L560" s="5">
        <f>INDEX(products!$A$1:$G$49,MATCH(orders!$D560,products!$A$1:$A$49,0), MATCH(orders!L$1,products!$A$1:$G$1,0))</f>
        <v>3.8849999999999998</v>
      </c>
      <c r="M560" s="5">
        <f t="shared" si="8"/>
        <v>15.54</v>
      </c>
      <c r="N560" t="str" cm="1">
        <f t="array" ref="N560">_xlfn.IFS($I560="Rob","Robusta",$I560="Exc","Excelsa",$I560="Ara","Arabica",$I560="Lib","Liberica")</f>
        <v>Liberica</v>
      </c>
      <c r="O560" t="str" cm="1">
        <f t="array" ref="O560">_xlfn.IFS($J560="M","Medium",$J560="L","Light",$J560="D","Dark")</f>
        <v>Dark</v>
      </c>
      <c r="P560" t="str">
        <f>_xlfn.XLOOKUP(Table1[[#This Row],[Customer ID]],customers!$A$1:$A$1001,customers!$I$1:$I$1001,0)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 MATCH(orders!I$1,products!$A$1:$G$1,0))</f>
        <v>Ara</v>
      </c>
      <c r="J561" t="str">
        <f>INDEX(products!$A$1:$G$49,MATCH(orders!$D561,products!$A$1:$A$49,0), MATCH(orders!J$1,products!$A$1:$G$1,0))</f>
        <v>L</v>
      </c>
      <c r="K561" s="4">
        <f>INDEX(products!$A$1:$G$49,MATCH(orders!$D561,products!$A$1:$A$49,0), MATCH(orders!K$1,products!$A$1:$G$1,0))</f>
        <v>1</v>
      </c>
      <c r="L561" s="5">
        <f>INDEX(products!$A$1:$G$49,MATCH(orders!$D561,products!$A$1:$A$49,0), MATCH(orders!L$1,products!$A$1:$G$1,0))</f>
        <v>12.95</v>
      </c>
      <c r="M561" s="5">
        <f t="shared" si="8"/>
        <v>38.849999999999994</v>
      </c>
      <c r="N561" t="str" cm="1">
        <f t="array" ref="N561">_xlfn.IFS($I561="Rob","Robusta",$I561="Exc","Excelsa",$I561="Ara","Arabica",$I561="Lib","Liberica")</f>
        <v>Arabica</v>
      </c>
      <c r="O561" t="str" cm="1">
        <f t="array" ref="O561">_xlfn.IFS($J561="M","Medium",$J561="L","Light",$J561="D","Dark")</f>
        <v>Light</v>
      </c>
      <c r="P561" t="str">
        <f>_xlfn.XLOOKUP(Table1[[#This Row],[Customer ID]],customers!$A$1:$A$1001,customers!$I$1:$I$1001,0)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 MATCH(orders!I$1,products!$A$1:$G$1,0))</f>
        <v>Exc</v>
      </c>
      <c r="J562" t="str">
        <f>INDEX(products!$A$1:$G$49,MATCH(orders!$D562,products!$A$1:$A$49,0), MATCH(orders!J$1,products!$A$1:$G$1,0))</f>
        <v>M</v>
      </c>
      <c r="K562" s="4">
        <f>INDEX(products!$A$1:$G$49,MATCH(orders!$D562,products!$A$1:$A$49,0), MATCH(orders!K$1,products!$A$1:$G$1,0))</f>
        <v>2.5</v>
      </c>
      <c r="L562" s="5">
        <f>INDEX(products!$A$1:$G$49,MATCH(orders!$D562,products!$A$1:$A$49,0), MATCH(orders!L$1,products!$A$1:$G$1,0))</f>
        <v>31.624999999999996</v>
      </c>
      <c r="M562" s="5">
        <f t="shared" si="8"/>
        <v>189.74999999999997</v>
      </c>
      <c r="N562" t="str" cm="1">
        <f t="array" ref="N562">_xlfn.IFS($I562="Rob","Robusta",$I562="Exc","Excelsa",$I562="Ara","Arabica",$I562="Lib","Liberica")</f>
        <v>Excelsa</v>
      </c>
      <c r="O562" t="str" cm="1">
        <f t="array" ref="O562">_xlfn.IFS($J562="M","Medium",$J562="L","Light",$J562="D","Dark")</f>
        <v>Medium</v>
      </c>
      <c r="P562" t="str">
        <f>_xlfn.XLOOKUP(Table1[[#This Row],[Customer ID]],customers!$A$1:$A$1001,customers!$I$1:$I$1001,0)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 MATCH(orders!I$1,products!$A$1:$G$1,0))</f>
        <v>Ara</v>
      </c>
      <c r="J563" t="str">
        <f>INDEX(products!$A$1:$G$49,MATCH(orders!$D563,products!$A$1:$A$49,0), MATCH(orders!J$1,products!$A$1:$G$1,0))</f>
        <v>D</v>
      </c>
      <c r="K563" s="4">
        <f>INDEX(products!$A$1:$G$49,MATCH(orders!$D563,products!$A$1:$A$49,0), MATCH(orders!K$1,products!$A$1:$G$1,0))</f>
        <v>0.2</v>
      </c>
      <c r="L563" s="5">
        <f>INDEX(products!$A$1:$G$49,MATCH(orders!$D563,products!$A$1:$A$49,0), MATCH(orders!L$1,products!$A$1:$G$1,0))</f>
        <v>2.9849999999999999</v>
      </c>
      <c r="M563" s="5">
        <f t="shared" si="8"/>
        <v>17.91</v>
      </c>
      <c r="N563" t="str" cm="1">
        <f t="array" ref="N563">_xlfn.IFS($I563="Rob","Robusta",$I563="Exc","Excelsa",$I563="Ara","Arabica",$I563="Lib","Liberica")</f>
        <v>Arabica</v>
      </c>
      <c r="O563" t="str" cm="1">
        <f t="array" ref="O563">_xlfn.IFS($J563="M","Medium",$J563="L","Light",$J563="D","Dark")</f>
        <v>Dark</v>
      </c>
      <c r="P563" t="str">
        <f>_xlfn.XLOOKUP(Table1[[#This Row],[Customer ID]],customers!$A$1:$A$1001,customers!$I$1:$I$1001,0)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 MATCH(orders!I$1,products!$A$1:$G$1,0))</f>
        <v>Lib</v>
      </c>
      <c r="J564" t="str">
        <f>INDEX(products!$A$1:$G$49,MATCH(orders!$D564,products!$A$1:$A$49,0), MATCH(orders!J$1,products!$A$1:$G$1,0))</f>
        <v>L</v>
      </c>
      <c r="K564" s="4">
        <f>INDEX(products!$A$1:$G$49,MATCH(orders!$D564,products!$A$1:$A$49,0), MATCH(orders!K$1,products!$A$1:$G$1,0))</f>
        <v>0.2</v>
      </c>
      <c r="L564" s="5">
        <f>INDEX(products!$A$1:$G$49,MATCH(orders!$D564,products!$A$1:$A$49,0), MATCH(orders!L$1,products!$A$1:$G$1,0))</f>
        <v>4.7549999999999999</v>
      </c>
      <c r="M564" s="5">
        <f t="shared" si="8"/>
        <v>28.53</v>
      </c>
      <c r="N564" t="str" cm="1">
        <f t="array" ref="N564">_xlfn.IFS($I564="Rob","Robusta",$I564="Exc","Excelsa",$I564="Ara","Arabica",$I564="Lib","Liberica")</f>
        <v>Liberica</v>
      </c>
      <c r="O564" t="str" cm="1">
        <f t="array" ref="O564">_xlfn.IFS($J564="M","Medium",$J564="L","Light",$J564="D","Dark")</f>
        <v>Light</v>
      </c>
      <c r="P564" t="str">
        <f>_xlfn.XLOOKUP(Table1[[#This Row],[Customer ID]],customers!$A$1:$A$1001,customers!$I$1:$I$1001,0)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 MATCH(orders!I$1,products!$A$1:$G$1,0))</f>
        <v>Exc</v>
      </c>
      <c r="J565" t="str">
        <f>INDEX(products!$A$1:$G$49,MATCH(orders!$D565,products!$A$1:$A$49,0), MATCH(orders!J$1,products!$A$1:$G$1,0))</f>
        <v>M</v>
      </c>
      <c r="K565" s="4">
        <f>INDEX(products!$A$1:$G$49,MATCH(orders!$D565,products!$A$1:$A$49,0), MATCH(orders!K$1,products!$A$1:$G$1,0))</f>
        <v>1</v>
      </c>
      <c r="L565" s="5">
        <f>INDEX(products!$A$1:$G$49,MATCH(orders!$D565,products!$A$1:$A$49,0), MATCH(orders!L$1,products!$A$1:$G$1,0))</f>
        <v>13.75</v>
      </c>
      <c r="M565" s="5">
        <f t="shared" si="8"/>
        <v>82.5</v>
      </c>
      <c r="N565" t="str" cm="1">
        <f t="array" ref="N565">_xlfn.IFS($I565="Rob","Robusta",$I565="Exc","Excelsa",$I565="Ara","Arabica",$I565="Lib","Liberica")</f>
        <v>Excelsa</v>
      </c>
      <c r="O565" t="str" cm="1">
        <f t="array" ref="O565">_xlfn.IFS($J565="M","Medium",$J565="L","Light",$J565="D","Dark")</f>
        <v>Medium</v>
      </c>
      <c r="P565" t="str">
        <f>_xlfn.XLOOKUP(Table1[[#This Row],[Customer ID]],customers!$A$1:$A$1001,customers!$I$1:$I$1001,0)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 MATCH(orders!I$1,products!$A$1:$G$1,0))</f>
        <v>Rob</v>
      </c>
      <c r="J566" t="str">
        <f>INDEX(products!$A$1:$G$49,MATCH(orders!$D566,products!$A$1:$A$49,0), MATCH(orders!J$1,products!$A$1:$G$1,0))</f>
        <v>L</v>
      </c>
      <c r="K566" s="4">
        <f>INDEX(products!$A$1:$G$49,MATCH(orders!$D566,products!$A$1:$A$49,0), MATCH(orders!K$1,products!$A$1:$G$1,0))</f>
        <v>0.5</v>
      </c>
      <c r="L566" s="5">
        <f>INDEX(products!$A$1:$G$49,MATCH(orders!$D566,products!$A$1:$A$49,0), MATCH(orders!L$1,products!$A$1:$G$1,0))</f>
        <v>7.169999999999999</v>
      </c>
      <c r="M566" s="5">
        <f t="shared" si="8"/>
        <v>14.339999999999998</v>
      </c>
      <c r="N566" t="str" cm="1">
        <f t="array" ref="N566">_xlfn.IFS($I566="Rob","Robusta",$I566="Exc","Excelsa",$I566="Ara","Arabica",$I566="Lib","Liberica")</f>
        <v>Robusta</v>
      </c>
      <c r="O566" t="str" cm="1">
        <f t="array" ref="O566">_xlfn.IFS($J566="M","Medium",$J566="L","Light",$J566="D","Dark")</f>
        <v>Light</v>
      </c>
      <c r="P566" t="str">
        <f>_xlfn.XLOOKUP(Table1[[#This Row],[Customer ID]],customers!$A$1:$A$1001,customers!$I$1:$I$1001,0)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 MATCH(orders!I$1,products!$A$1:$G$1,0))</f>
        <v>Rob</v>
      </c>
      <c r="J567" t="str">
        <f>INDEX(products!$A$1:$G$49,MATCH(orders!$D567,products!$A$1:$A$49,0), MATCH(orders!J$1,products!$A$1:$G$1,0))</f>
        <v>D</v>
      </c>
      <c r="K567" s="4">
        <f>INDEX(products!$A$1:$G$49,MATCH(orders!$D567,products!$A$1:$A$49,0), MATCH(orders!K$1,products!$A$1:$G$1,0))</f>
        <v>2.5</v>
      </c>
      <c r="L567" s="5">
        <f>INDEX(products!$A$1:$G$49,MATCH(orders!$D567,products!$A$1:$A$49,0), MATCH(orders!L$1,products!$A$1:$G$1,0))</f>
        <v>20.584999999999997</v>
      </c>
      <c r="M567" s="5">
        <f t="shared" si="8"/>
        <v>82.339999999999989</v>
      </c>
      <c r="N567" t="str" cm="1">
        <f t="array" ref="N567">_xlfn.IFS($I567="Rob","Robusta",$I567="Exc","Excelsa",$I567="Ara","Arabica",$I567="Lib","Liberica")</f>
        <v>Robusta</v>
      </c>
      <c r="O567" t="str" cm="1">
        <f t="array" ref="O567">_xlfn.IFS($J567="M","Medium",$J567="L","Light",$J567="D","Dark")</f>
        <v>Dark</v>
      </c>
      <c r="P567" t="str">
        <f>_xlfn.XLOOKUP(Table1[[#This Row],[Customer ID]],customers!$A$1:$A$1001,customers!$I$1:$I$1001,0)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 MATCH(orders!I$1,products!$A$1:$G$1,0))</f>
        <v>Ara</v>
      </c>
      <c r="J568" t="str">
        <f>INDEX(products!$A$1:$G$49,MATCH(orders!$D568,products!$A$1:$A$49,0), MATCH(orders!J$1,products!$A$1:$G$1,0))</f>
        <v>M</v>
      </c>
      <c r="K568" s="4">
        <f>INDEX(products!$A$1:$G$49,MATCH(orders!$D568,products!$A$1:$A$49,0), MATCH(orders!K$1,products!$A$1:$G$1,0))</f>
        <v>0.2</v>
      </c>
      <c r="L568" s="5">
        <f>INDEX(products!$A$1:$G$49,MATCH(orders!$D568,products!$A$1:$A$49,0), MATCH(orders!L$1,products!$A$1:$G$1,0))</f>
        <v>3.375</v>
      </c>
      <c r="M568" s="5">
        <f t="shared" si="8"/>
        <v>20.25</v>
      </c>
      <c r="N568" t="str" cm="1">
        <f t="array" ref="N568">_xlfn.IFS($I568="Rob","Robusta",$I568="Exc","Excelsa",$I568="Ara","Arabica",$I568="Lib","Liberica")</f>
        <v>Arabica</v>
      </c>
      <c r="O568" t="str" cm="1">
        <f t="array" ref="O568">_xlfn.IFS($J568="M","Medium",$J568="L","Light",$J568="D","Dark")</f>
        <v>Medium</v>
      </c>
      <c r="P568" t="str">
        <f>_xlfn.XLOOKUP(Table1[[#This Row],[Customer ID]],customers!$A$1:$A$1001,customers!$I$1:$I$1001,0)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 MATCH(orders!I$1,products!$A$1:$G$1,0))</f>
        <v>Rob</v>
      </c>
      <c r="J569" t="str">
        <f>INDEX(products!$A$1:$G$49,MATCH(orders!$D569,products!$A$1:$A$49,0), MATCH(orders!J$1,products!$A$1:$G$1,0))</f>
        <v>L</v>
      </c>
      <c r="K569" s="4">
        <f>INDEX(products!$A$1:$G$49,MATCH(orders!$D569,products!$A$1:$A$49,0), MATCH(orders!K$1,products!$A$1:$G$1,0))</f>
        <v>2.5</v>
      </c>
      <c r="L569" s="5">
        <f>INDEX(products!$A$1:$G$49,MATCH(orders!$D569,products!$A$1:$A$49,0), MATCH(orders!L$1,products!$A$1:$G$1,0))</f>
        <v>27.484999999999996</v>
      </c>
      <c r="M569" s="5">
        <f t="shared" si="8"/>
        <v>164.90999999999997</v>
      </c>
      <c r="N569" t="str" cm="1">
        <f t="array" ref="N569">_xlfn.IFS($I569="Rob","Robusta",$I569="Exc","Excelsa",$I569="Ara","Arabica",$I569="Lib","Liberica")</f>
        <v>Robusta</v>
      </c>
      <c r="O569" t="str" cm="1">
        <f t="array" ref="O569">_xlfn.IFS($J569="M","Medium",$J569="L","Light",$J569="D","Dark")</f>
        <v>Light</v>
      </c>
      <c r="P569" t="str">
        <f>_xlfn.XLOOKUP(Table1[[#This Row],[Customer ID]],customers!$A$1:$A$1001,customers!$I$1:$I$1001,0)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 MATCH(orders!I$1,products!$A$1:$G$1,0))</f>
        <v>Lib</v>
      </c>
      <c r="J570" t="str">
        <f>INDEX(products!$A$1:$G$49,MATCH(orders!$D570,products!$A$1:$A$49,0), MATCH(orders!J$1,products!$A$1:$G$1,0))</f>
        <v>L</v>
      </c>
      <c r="K570" s="4">
        <f>INDEX(products!$A$1:$G$49,MATCH(orders!$D570,products!$A$1:$A$49,0), MATCH(orders!K$1,products!$A$1:$G$1,0))</f>
        <v>0.2</v>
      </c>
      <c r="L570" s="5">
        <f>INDEX(products!$A$1:$G$49,MATCH(orders!$D570,products!$A$1:$A$49,0), MATCH(orders!L$1,products!$A$1:$G$1,0))</f>
        <v>4.7549999999999999</v>
      </c>
      <c r="M570" s="5">
        <f t="shared" si="8"/>
        <v>19.02</v>
      </c>
      <c r="N570" t="str" cm="1">
        <f t="array" ref="N570">_xlfn.IFS($I570="Rob","Robusta",$I570="Exc","Excelsa",$I570="Ara","Arabica",$I570="Lib","Liberica")</f>
        <v>Liberica</v>
      </c>
      <c r="O570" t="str" cm="1">
        <f t="array" ref="O570">_xlfn.IFS($J570="M","Medium",$J570="L","Light",$J570="D","Dark")</f>
        <v>Light</v>
      </c>
      <c r="P570" t="str">
        <f>_xlfn.XLOOKUP(Table1[[#This Row],[Customer ID]],customers!$A$1:$A$1001,customers!$I$1:$I$1001,0)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 MATCH(orders!I$1,products!$A$1:$G$1,0))</f>
        <v>Ara</v>
      </c>
      <c r="J571" t="str">
        <f>INDEX(products!$A$1:$G$49,MATCH(orders!$D571,products!$A$1:$A$49,0), MATCH(orders!J$1,products!$A$1:$G$1,0))</f>
        <v>D</v>
      </c>
      <c r="K571" s="4">
        <f>INDEX(products!$A$1:$G$49,MATCH(orders!$D571,products!$A$1:$A$49,0), MATCH(orders!K$1,products!$A$1:$G$1,0))</f>
        <v>2.5</v>
      </c>
      <c r="L571" s="5">
        <f>INDEX(products!$A$1:$G$49,MATCH(orders!$D571,products!$A$1:$A$49,0), MATCH(orders!L$1,products!$A$1:$G$1,0))</f>
        <v>22.884999999999998</v>
      </c>
      <c r="M571" s="5">
        <f t="shared" si="8"/>
        <v>137.31</v>
      </c>
      <c r="N571" t="str" cm="1">
        <f t="array" ref="N571">_xlfn.IFS($I571="Rob","Robusta",$I571="Exc","Excelsa",$I571="Ara","Arabica",$I571="Lib","Liberica")</f>
        <v>Arabica</v>
      </c>
      <c r="O571" t="str" cm="1">
        <f t="array" ref="O571">_xlfn.IFS($J571="M","Medium",$J571="L","Light",$J571="D","Dark")</f>
        <v>Dark</v>
      </c>
      <c r="P571" t="str">
        <f>_xlfn.XLOOKUP(Table1[[#This Row],[Customer ID]],customers!$A$1:$A$1001,customers!$I$1:$I$1001,0)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 MATCH(orders!I$1,products!$A$1:$G$1,0))</f>
        <v>Ara</v>
      </c>
      <c r="J572" t="str">
        <f>INDEX(products!$A$1:$G$49,MATCH(orders!$D572,products!$A$1:$A$49,0), MATCH(orders!J$1,products!$A$1:$G$1,0))</f>
        <v>M</v>
      </c>
      <c r="K572" s="4">
        <f>INDEX(products!$A$1:$G$49,MATCH(orders!$D572,products!$A$1:$A$49,0), MATCH(orders!K$1,products!$A$1:$G$1,0))</f>
        <v>0.5</v>
      </c>
      <c r="L572" s="5">
        <f>INDEX(products!$A$1:$G$49,MATCH(orders!$D572,products!$A$1:$A$49,0), MATCH(orders!L$1,products!$A$1:$G$1,0))</f>
        <v>6.75</v>
      </c>
      <c r="M572" s="5">
        <f t="shared" si="8"/>
        <v>27</v>
      </c>
      <c r="N572" t="str" cm="1">
        <f t="array" ref="N572">_xlfn.IFS($I572="Rob","Robusta",$I572="Exc","Excelsa",$I572="Ara","Arabica",$I572="Lib","Liberica")</f>
        <v>Arabica</v>
      </c>
      <c r="O572" t="str" cm="1">
        <f t="array" ref="O572">_xlfn.IFS($J572="M","Medium",$J572="L","Light",$J572="D","Dark")</f>
        <v>Medium</v>
      </c>
      <c r="P572" t="str">
        <f>_xlfn.XLOOKUP(Table1[[#This Row],[Customer ID]],customers!$A$1:$A$1001,customers!$I$1:$I$1001,0)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 MATCH(orders!I$1,products!$A$1:$G$1,0))</f>
        <v>Exc</v>
      </c>
      <c r="J573" t="str">
        <f>INDEX(products!$A$1:$G$49,MATCH(orders!$D573,products!$A$1:$A$49,0), MATCH(orders!J$1,products!$A$1:$G$1,0))</f>
        <v>L</v>
      </c>
      <c r="K573" s="4">
        <f>INDEX(products!$A$1:$G$49,MATCH(orders!$D573,products!$A$1:$A$49,0), MATCH(orders!K$1,products!$A$1:$G$1,0))</f>
        <v>0.5</v>
      </c>
      <c r="L573" s="5">
        <f>INDEX(products!$A$1:$G$49,MATCH(orders!$D573,products!$A$1:$A$49,0), MATCH(orders!L$1,products!$A$1:$G$1,0))</f>
        <v>8.91</v>
      </c>
      <c r="M573" s="5">
        <f t="shared" si="8"/>
        <v>35.64</v>
      </c>
      <c r="N573" t="str" cm="1">
        <f t="array" ref="N573">_xlfn.IFS($I573="Rob","Robusta",$I573="Exc","Excelsa",$I573="Ara","Arabica",$I573="Lib","Liberica")</f>
        <v>Excelsa</v>
      </c>
      <c r="O573" t="str" cm="1">
        <f t="array" ref="O573">_xlfn.IFS($J573="M","Medium",$J573="L","Light",$J573="D","Dark")</f>
        <v>Light</v>
      </c>
      <c r="P573" t="str">
        <f>_xlfn.XLOOKUP(Table1[[#This Row],[Customer ID]],customers!$A$1:$A$1001,customers!$I$1:$I$1001,0)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 MATCH(orders!I$1,products!$A$1:$G$1,0))</f>
        <v>Ara</v>
      </c>
      <c r="J574" t="str">
        <f>INDEX(products!$A$1:$G$49,MATCH(orders!$D574,products!$A$1:$A$49,0), MATCH(orders!J$1,products!$A$1:$G$1,0))</f>
        <v>D</v>
      </c>
      <c r="K574" s="4">
        <f>INDEX(products!$A$1:$G$49,MATCH(orders!$D574,products!$A$1:$A$49,0), MATCH(orders!K$1,products!$A$1:$G$1,0))</f>
        <v>0.2</v>
      </c>
      <c r="L574" s="5">
        <f>INDEX(products!$A$1:$G$49,MATCH(orders!$D574,products!$A$1:$A$49,0), MATCH(orders!L$1,products!$A$1:$G$1,0))</f>
        <v>2.9849999999999999</v>
      </c>
      <c r="M574" s="5">
        <f t="shared" si="8"/>
        <v>5.97</v>
      </c>
      <c r="N574" t="str" cm="1">
        <f t="array" ref="N574">_xlfn.IFS($I574="Rob","Robusta",$I574="Exc","Excelsa",$I574="Ara","Arabica",$I574="Lib","Liberica")</f>
        <v>Arabica</v>
      </c>
      <c r="O574" t="str" cm="1">
        <f t="array" ref="O574">_xlfn.IFS($J574="M","Medium",$J574="L","Light",$J574="D","Dark")</f>
        <v>Dark</v>
      </c>
      <c r="P574" t="str">
        <f>_xlfn.XLOOKUP(Table1[[#This Row],[Customer ID]],customers!$A$1:$A$1001,customers!$I$1:$I$1001,0)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 MATCH(orders!I$1,products!$A$1:$G$1,0))</f>
        <v>Ara</v>
      </c>
      <c r="J575" t="str">
        <f>INDEX(products!$A$1:$G$49,MATCH(orders!$D575,products!$A$1:$A$49,0), MATCH(orders!J$1,products!$A$1:$G$1,0))</f>
        <v>M</v>
      </c>
      <c r="K575" s="4">
        <f>INDEX(products!$A$1:$G$49,MATCH(orders!$D575,products!$A$1:$A$49,0), MATCH(orders!K$1,products!$A$1:$G$1,0))</f>
        <v>1</v>
      </c>
      <c r="L575" s="5">
        <f>INDEX(products!$A$1:$G$49,MATCH(orders!$D575,products!$A$1:$A$49,0), MATCH(orders!L$1,products!$A$1:$G$1,0))</f>
        <v>11.25</v>
      </c>
      <c r="M575" s="5">
        <f t="shared" si="8"/>
        <v>67.5</v>
      </c>
      <c r="N575" t="str" cm="1">
        <f t="array" ref="N575">_xlfn.IFS($I575="Rob","Robusta",$I575="Exc","Excelsa",$I575="Ara","Arabica",$I575="Lib","Liberica")</f>
        <v>Arabica</v>
      </c>
      <c r="O575" t="str" cm="1">
        <f t="array" ref="O575">_xlfn.IFS($J575="M","Medium",$J575="L","Light",$J575="D","Dark")</f>
        <v>Medium</v>
      </c>
      <c r="P575" t="str">
        <f>_xlfn.XLOOKUP(Table1[[#This Row],[Customer ID]],customers!$A$1:$A$1001,customers!$I$1:$I$1001,0)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 MATCH(orders!I$1,products!$A$1:$G$1,0))</f>
        <v>Rob</v>
      </c>
      <c r="J576" t="str">
        <f>INDEX(products!$A$1:$G$49,MATCH(orders!$D576,products!$A$1:$A$49,0), MATCH(orders!J$1,products!$A$1:$G$1,0))</f>
        <v>L</v>
      </c>
      <c r="K576" s="4">
        <f>INDEX(products!$A$1:$G$49,MATCH(orders!$D576,products!$A$1:$A$49,0), MATCH(orders!K$1,products!$A$1:$G$1,0))</f>
        <v>0.2</v>
      </c>
      <c r="L576" s="5">
        <f>INDEX(products!$A$1:$G$49,MATCH(orders!$D576,products!$A$1:$A$49,0), MATCH(orders!L$1,products!$A$1:$G$1,0))</f>
        <v>3.5849999999999995</v>
      </c>
      <c r="M576" s="5">
        <f t="shared" si="8"/>
        <v>21.509999999999998</v>
      </c>
      <c r="N576" t="str" cm="1">
        <f t="array" ref="N576">_xlfn.IFS($I576="Rob","Robusta",$I576="Exc","Excelsa",$I576="Ara","Arabica",$I576="Lib","Liberica")</f>
        <v>Robusta</v>
      </c>
      <c r="O576" t="str" cm="1">
        <f t="array" ref="O576">_xlfn.IFS($J576="M","Medium",$J576="L","Light",$J576="D","Dark")</f>
        <v>Light</v>
      </c>
      <c r="P576" t="str">
        <f>_xlfn.XLOOKUP(Table1[[#This Row],[Customer ID]],customers!$A$1:$A$1001,customers!$I$1:$I$1001,0)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 MATCH(orders!I$1,products!$A$1:$G$1,0))</f>
        <v>Lib</v>
      </c>
      <c r="J577" t="str">
        <f>INDEX(products!$A$1:$G$49,MATCH(orders!$D577,products!$A$1:$A$49,0), MATCH(orders!J$1,products!$A$1:$G$1,0))</f>
        <v>M</v>
      </c>
      <c r="K577" s="4">
        <f>INDEX(products!$A$1:$G$49,MATCH(orders!$D577,products!$A$1:$A$49,0), MATCH(orders!K$1,products!$A$1:$G$1,0))</f>
        <v>2.5</v>
      </c>
      <c r="L577" s="5">
        <f>INDEX(products!$A$1:$G$49,MATCH(orders!$D577,products!$A$1:$A$49,0), MATCH(orders!L$1,products!$A$1:$G$1,0))</f>
        <v>33.464999999999996</v>
      </c>
      <c r="M577" s="5">
        <f t="shared" si="8"/>
        <v>66.929999999999993</v>
      </c>
      <c r="N577" t="str" cm="1">
        <f t="array" ref="N577">_xlfn.IFS($I577="Rob","Robusta",$I577="Exc","Excelsa",$I577="Ara","Arabica",$I577="Lib","Liberica")</f>
        <v>Liberica</v>
      </c>
      <c r="O577" t="str" cm="1">
        <f t="array" ref="O577">_xlfn.IFS($J577="M","Medium",$J577="L","Light",$J577="D","Dark")</f>
        <v>Medium</v>
      </c>
      <c r="P577" t="str">
        <f>_xlfn.XLOOKUP(Table1[[#This Row],[Customer ID]],customers!$A$1:$A$1001,customers!$I$1:$I$1001,0)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 MATCH(orders!I$1,products!$A$1:$G$1,0))</f>
        <v>Ara</v>
      </c>
      <c r="J578" t="str">
        <f>INDEX(products!$A$1:$G$49,MATCH(orders!$D578,products!$A$1:$A$49,0), MATCH(orders!J$1,products!$A$1:$G$1,0))</f>
        <v>D</v>
      </c>
      <c r="K578" s="4">
        <f>INDEX(products!$A$1:$G$49,MATCH(orders!$D578,products!$A$1:$A$49,0), MATCH(orders!K$1,products!$A$1:$G$1,0))</f>
        <v>0.2</v>
      </c>
      <c r="L578" s="5">
        <f>INDEX(products!$A$1:$G$49,MATCH(orders!$D578,products!$A$1:$A$49,0), MATCH(orders!L$1,products!$A$1:$G$1,0))</f>
        <v>2.9849999999999999</v>
      </c>
      <c r="M578" s="5">
        <f t="shared" si="8"/>
        <v>17.91</v>
      </c>
      <c r="N578" t="str" cm="1">
        <f t="array" ref="N578">_xlfn.IFS($I578="Rob","Robusta",$I578="Exc","Excelsa",$I578="Ara","Arabica",$I578="Lib","Liberica")</f>
        <v>Arabica</v>
      </c>
      <c r="O578" t="str" cm="1">
        <f t="array" ref="O578">_xlfn.IFS($J578="M","Medium",$J578="L","Light",$J578="D","Dark")</f>
        <v>Dark</v>
      </c>
      <c r="P578" t="str">
        <f>_xlfn.XLOOKUP(Table1[[#This Row],[Customer ID]],customers!$A$1:$A$1001,customers!$I$1:$I$1001,0)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 MATCH(orders!I$1,products!$A$1:$G$1,0))</f>
        <v>Lib</v>
      </c>
      <c r="J579" t="str">
        <f>INDEX(products!$A$1:$G$49,MATCH(orders!$D579,products!$A$1:$A$49,0), MATCH(orders!J$1,products!$A$1:$G$1,0))</f>
        <v>M</v>
      </c>
      <c r="K579" s="4">
        <f>INDEX(products!$A$1:$G$49,MATCH(orders!$D579,products!$A$1:$A$49,0), MATCH(orders!K$1,products!$A$1:$G$1,0))</f>
        <v>1</v>
      </c>
      <c r="L579" s="5">
        <f>INDEX(products!$A$1:$G$49,MATCH(orders!$D579,products!$A$1:$A$49,0), MATCH(orders!L$1,products!$A$1:$G$1,0))</f>
        <v>14.55</v>
      </c>
      <c r="M579" s="5">
        <f t="shared" ref="M579:M642" si="9">$L579*$E579</f>
        <v>58.2</v>
      </c>
      <c r="N579" t="str" cm="1">
        <f t="array" ref="N579">_xlfn.IFS($I579="Rob","Robusta",$I579="Exc","Excelsa",$I579="Ara","Arabica",$I579="Lib","Liberica")</f>
        <v>Liberica</v>
      </c>
      <c r="O579" t="str" cm="1">
        <f t="array" ref="O579">_xlfn.IFS($J579="M","Medium",$J579="L","Light",$J579="D","Dark")</f>
        <v>Medium</v>
      </c>
      <c r="P579" t="str">
        <f>_xlfn.XLOOKUP(Table1[[#This Row],[Customer ID]],customers!$A$1:$A$1001,customers!$I$1:$I$1001,0)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 MATCH(orders!I$1,products!$A$1:$G$1,0))</f>
        <v>Exc</v>
      </c>
      <c r="J580" t="str">
        <f>INDEX(products!$A$1:$G$49,MATCH(orders!$D580,products!$A$1:$A$49,0), MATCH(orders!J$1,products!$A$1:$G$1,0))</f>
        <v>L</v>
      </c>
      <c r="K580" s="4">
        <f>INDEX(products!$A$1:$G$49,MATCH(orders!$D580,products!$A$1:$A$49,0), MATCH(orders!K$1,products!$A$1:$G$1,0))</f>
        <v>0.2</v>
      </c>
      <c r="L580" s="5">
        <f>INDEX(products!$A$1:$G$49,MATCH(orders!$D580,products!$A$1:$A$49,0), MATCH(orders!L$1,products!$A$1:$G$1,0))</f>
        <v>4.4550000000000001</v>
      </c>
      <c r="M580" s="5">
        <f t="shared" si="9"/>
        <v>13.365</v>
      </c>
      <c r="N580" t="str" cm="1">
        <f t="array" ref="N580">_xlfn.IFS($I580="Rob","Robusta",$I580="Exc","Excelsa",$I580="Ara","Arabica",$I580="Lib","Liberica")</f>
        <v>Excelsa</v>
      </c>
      <c r="O580" t="str" cm="1">
        <f t="array" ref="O580">_xlfn.IFS($J580="M","Medium",$J580="L","Light",$J580="D","Dark")</f>
        <v>Light</v>
      </c>
      <c r="P580" t="str">
        <f>_xlfn.XLOOKUP(Table1[[#This Row],[Customer ID]],customers!$A$1:$A$1001,customers!$I$1:$I$1001,0)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 MATCH(orders!I$1,products!$A$1:$G$1,0))</f>
        <v>Ara</v>
      </c>
      <c r="J581" t="str">
        <f>INDEX(products!$A$1:$G$49,MATCH(orders!$D581,products!$A$1:$A$49,0), MATCH(orders!J$1,products!$A$1:$G$1,0))</f>
        <v>M</v>
      </c>
      <c r="K581" s="4">
        <f>INDEX(products!$A$1:$G$49,MATCH(orders!$D581,products!$A$1:$A$49,0), MATCH(orders!K$1,products!$A$1:$G$1,0))</f>
        <v>0.5</v>
      </c>
      <c r="L581" s="5">
        <f>INDEX(products!$A$1:$G$49,MATCH(orders!$D581,products!$A$1:$A$49,0), MATCH(orders!L$1,products!$A$1:$G$1,0))</f>
        <v>6.75</v>
      </c>
      <c r="M581" s="5">
        <f t="shared" si="9"/>
        <v>33.75</v>
      </c>
      <c r="N581" t="str" cm="1">
        <f t="array" ref="N581">_xlfn.IFS($I581="Rob","Robusta",$I581="Exc","Excelsa",$I581="Ara","Arabica",$I581="Lib","Liberica")</f>
        <v>Arabica</v>
      </c>
      <c r="O581" t="str" cm="1">
        <f t="array" ref="O581">_xlfn.IFS($J581="M","Medium",$J581="L","Light",$J581="D","Dark")</f>
        <v>Medium</v>
      </c>
      <c r="P581" t="str">
        <f>_xlfn.XLOOKUP(Table1[[#This Row],[Customer ID]],customers!$A$1:$A$1001,customers!$I$1:$I$1001,0)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 MATCH(orders!I$1,products!$A$1:$G$1,0))</f>
        <v>Exc</v>
      </c>
      <c r="J582" t="str">
        <f>INDEX(products!$A$1:$G$49,MATCH(orders!$D582,products!$A$1:$A$49,0), MATCH(orders!J$1,products!$A$1:$G$1,0))</f>
        <v>L</v>
      </c>
      <c r="K582" s="4">
        <f>INDEX(products!$A$1:$G$49,MATCH(orders!$D582,products!$A$1:$A$49,0), MATCH(orders!K$1,products!$A$1:$G$1,0))</f>
        <v>1</v>
      </c>
      <c r="L582" s="5">
        <f>INDEX(products!$A$1:$G$49,MATCH(orders!$D582,products!$A$1:$A$49,0), MATCH(orders!L$1,products!$A$1:$G$1,0))</f>
        <v>14.85</v>
      </c>
      <c r="M582" s="5">
        <f t="shared" si="9"/>
        <v>44.55</v>
      </c>
      <c r="N582" t="str" cm="1">
        <f t="array" ref="N582">_xlfn.IFS($I582="Rob","Robusta",$I582="Exc","Excelsa",$I582="Ara","Arabica",$I582="Lib","Liberica")</f>
        <v>Excelsa</v>
      </c>
      <c r="O582" t="str" cm="1">
        <f t="array" ref="O582">_xlfn.IFS($J582="M","Medium",$J582="L","Light",$J582="D","Dark")</f>
        <v>Light</v>
      </c>
      <c r="P582" t="str">
        <f>_xlfn.XLOOKUP(Table1[[#This Row],[Customer ID]],customers!$A$1:$A$1001,customers!$I$1:$I$1001,0)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 MATCH(orders!I$1,products!$A$1:$G$1,0))</f>
        <v>Exc</v>
      </c>
      <c r="J583" t="str">
        <f>INDEX(products!$A$1:$G$49,MATCH(orders!$D583,products!$A$1:$A$49,0), MATCH(orders!J$1,products!$A$1:$G$1,0))</f>
        <v>L</v>
      </c>
      <c r="K583" s="4">
        <f>INDEX(products!$A$1:$G$49,MATCH(orders!$D583,products!$A$1:$A$49,0), MATCH(orders!K$1,products!$A$1:$G$1,0))</f>
        <v>0.5</v>
      </c>
      <c r="L583" s="5">
        <f>INDEX(products!$A$1:$G$49,MATCH(orders!$D583,products!$A$1:$A$49,0), MATCH(orders!L$1,products!$A$1:$G$1,0))</f>
        <v>8.91</v>
      </c>
      <c r="M583" s="5">
        <f t="shared" si="9"/>
        <v>44.55</v>
      </c>
      <c r="N583" t="str" cm="1">
        <f t="array" ref="N583">_xlfn.IFS($I583="Rob","Robusta",$I583="Exc","Excelsa",$I583="Ara","Arabica",$I583="Lib","Liberica")</f>
        <v>Excelsa</v>
      </c>
      <c r="O583" t="str" cm="1">
        <f t="array" ref="O583">_xlfn.IFS($J583="M","Medium",$J583="L","Light",$J583="D","Dark")</f>
        <v>Light</v>
      </c>
      <c r="P583" t="str">
        <f>_xlfn.XLOOKUP(Table1[[#This Row],[Customer ID]],customers!$A$1:$A$1001,customers!$I$1:$I$1001,0)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 MATCH(orders!I$1,products!$A$1:$G$1,0))</f>
        <v>Exc</v>
      </c>
      <c r="J584" t="str">
        <f>INDEX(products!$A$1:$G$49,MATCH(orders!$D584,products!$A$1:$A$49,0), MATCH(orders!J$1,products!$A$1:$G$1,0))</f>
        <v>D</v>
      </c>
      <c r="K584" s="4">
        <f>INDEX(products!$A$1:$G$49,MATCH(orders!$D584,products!$A$1:$A$49,0), MATCH(orders!K$1,products!$A$1:$G$1,0))</f>
        <v>1</v>
      </c>
      <c r="L584" s="5">
        <f>INDEX(products!$A$1:$G$49,MATCH(orders!$D584,products!$A$1:$A$49,0), MATCH(orders!L$1,products!$A$1:$G$1,0))</f>
        <v>12.15</v>
      </c>
      <c r="M584" s="5">
        <f t="shared" si="9"/>
        <v>60.75</v>
      </c>
      <c r="N584" t="str" cm="1">
        <f t="array" ref="N584">_xlfn.IFS($I584="Rob","Robusta",$I584="Exc","Excelsa",$I584="Ara","Arabica",$I584="Lib","Liberica")</f>
        <v>Excelsa</v>
      </c>
      <c r="O584" t="str" cm="1">
        <f t="array" ref="O584">_xlfn.IFS($J584="M","Medium",$J584="L","Light",$J584="D","Dark")</f>
        <v>Dark</v>
      </c>
      <c r="P584" t="str">
        <f>_xlfn.XLOOKUP(Table1[[#This Row],[Customer ID]],customers!$A$1:$A$1001,customers!$I$1:$I$1001,0)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 MATCH(orders!I$1,products!$A$1:$G$1,0))</f>
        <v>Rob</v>
      </c>
      <c r="J585" t="str">
        <f>INDEX(products!$A$1:$G$49,MATCH(orders!$D585,products!$A$1:$A$49,0), MATCH(orders!J$1,products!$A$1:$G$1,0))</f>
        <v>L</v>
      </c>
      <c r="K585" s="4">
        <f>INDEX(products!$A$1:$G$49,MATCH(orders!$D585,products!$A$1:$A$49,0), MATCH(orders!K$1,products!$A$1:$G$1,0))</f>
        <v>0.2</v>
      </c>
      <c r="L585" s="5">
        <f>INDEX(products!$A$1:$G$49,MATCH(orders!$D585,products!$A$1:$A$49,0), MATCH(orders!L$1,products!$A$1:$G$1,0))</f>
        <v>3.5849999999999995</v>
      </c>
      <c r="M585" s="5">
        <f t="shared" si="9"/>
        <v>3.5849999999999995</v>
      </c>
      <c r="N585" t="str" cm="1">
        <f t="array" ref="N585">_xlfn.IFS($I585="Rob","Robusta",$I585="Exc","Excelsa",$I585="Ara","Arabica",$I585="Lib","Liberica")</f>
        <v>Robusta</v>
      </c>
      <c r="O585" t="str" cm="1">
        <f t="array" ref="O585">_xlfn.IFS($J585="M","Medium",$J585="L","Light",$J585="D","Dark")</f>
        <v>Light</v>
      </c>
      <c r="P585" t="str">
        <f>_xlfn.XLOOKUP(Table1[[#This Row],[Customer ID]],customers!$A$1:$A$1001,customers!$I$1:$I$1001,0)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 MATCH(orders!I$1,products!$A$1:$G$1,0))</f>
        <v>Rob</v>
      </c>
      <c r="J586" t="str">
        <f>INDEX(products!$A$1:$G$49,MATCH(orders!$D586,products!$A$1:$A$49,0), MATCH(orders!J$1,products!$A$1:$G$1,0))</f>
        <v>L</v>
      </c>
      <c r="K586" s="4">
        <f>INDEX(products!$A$1:$G$49,MATCH(orders!$D586,products!$A$1:$A$49,0), MATCH(orders!K$1,products!$A$1:$G$1,0))</f>
        <v>0.2</v>
      </c>
      <c r="L586" s="5">
        <f>INDEX(products!$A$1:$G$49,MATCH(orders!$D586,products!$A$1:$A$49,0), MATCH(orders!L$1,products!$A$1:$G$1,0))</f>
        <v>3.5849999999999995</v>
      </c>
      <c r="M586" s="5">
        <f t="shared" si="9"/>
        <v>21.509999999999998</v>
      </c>
      <c r="N586" t="str" cm="1">
        <f t="array" ref="N586">_xlfn.IFS($I586="Rob","Robusta",$I586="Exc","Excelsa",$I586="Ara","Arabica",$I586="Lib","Liberica")</f>
        <v>Robusta</v>
      </c>
      <c r="O586" t="str" cm="1">
        <f t="array" ref="O586">_xlfn.IFS($J586="M","Medium",$J586="L","Light",$J586="D","Dark")</f>
        <v>Light</v>
      </c>
      <c r="P586" t="str">
        <f>_xlfn.XLOOKUP(Table1[[#This Row],[Customer ID]],customers!$A$1:$A$1001,customers!$I$1:$I$1001,0)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 MATCH(orders!I$1,products!$A$1:$G$1,0))</f>
        <v>Exc</v>
      </c>
      <c r="J587" t="str">
        <f>INDEX(products!$A$1:$G$49,MATCH(orders!$D587,products!$A$1:$A$49,0), MATCH(orders!J$1,products!$A$1:$G$1,0))</f>
        <v>M</v>
      </c>
      <c r="K587" s="4">
        <f>INDEX(products!$A$1:$G$49,MATCH(orders!$D587,products!$A$1:$A$49,0), MATCH(orders!K$1,products!$A$1:$G$1,0))</f>
        <v>0.5</v>
      </c>
      <c r="L587" s="5">
        <f>INDEX(products!$A$1:$G$49,MATCH(orders!$D587,products!$A$1:$A$49,0), MATCH(orders!L$1,products!$A$1:$G$1,0))</f>
        <v>8.25</v>
      </c>
      <c r="M587" s="5">
        <f t="shared" si="9"/>
        <v>16.5</v>
      </c>
      <c r="N587" t="str" cm="1">
        <f t="array" ref="N587">_xlfn.IFS($I587="Rob","Robusta",$I587="Exc","Excelsa",$I587="Ara","Arabica",$I587="Lib","Liberica")</f>
        <v>Excelsa</v>
      </c>
      <c r="O587" t="str" cm="1">
        <f t="array" ref="O587">_xlfn.IFS($J587="M","Medium",$J587="L","Light",$J587="D","Dark")</f>
        <v>Medium</v>
      </c>
      <c r="P587" t="str">
        <f>_xlfn.XLOOKUP(Table1[[#This Row],[Customer ID]],customers!$A$1:$A$1001,customers!$I$1:$I$1001,0)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 MATCH(orders!I$1,products!$A$1:$G$1,0))</f>
        <v>Rob</v>
      </c>
      <c r="J588" t="str">
        <f>INDEX(products!$A$1:$G$49,MATCH(orders!$D588,products!$A$1:$A$49,0), MATCH(orders!J$1,products!$A$1:$G$1,0))</f>
        <v>L</v>
      </c>
      <c r="K588" s="4">
        <f>INDEX(products!$A$1:$G$49,MATCH(orders!$D588,products!$A$1:$A$49,0), MATCH(orders!K$1,products!$A$1:$G$1,0))</f>
        <v>2.5</v>
      </c>
      <c r="L588" s="5">
        <f>INDEX(products!$A$1:$G$49,MATCH(orders!$D588,products!$A$1:$A$49,0), MATCH(orders!L$1,products!$A$1:$G$1,0))</f>
        <v>27.484999999999996</v>
      </c>
      <c r="M588" s="5">
        <f t="shared" si="9"/>
        <v>82.454999999999984</v>
      </c>
      <c r="N588" t="str" cm="1">
        <f t="array" ref="N588">_xlfn.IFS($I588="Rob","Robusta",$I588="Exc","Excelsa",$I588="Ara","Arabica",$I588="Lib","Liberica")</f>
        <v>Robusta</v>
      </c>
      <c r="O588" t="str" cm="1">
        <f t="array" ref="O588">_xlfn.IFS($J588="M","Medium",$J588="L","Light",$J588="D","Dark")</f>
        <v>Light</v>
      </c>
      <c r="P588" t="str">
        <f>_xlfn.XLOOKUP(Table1[[#This Row],[Customer ID]],customers!$A$1:$A$1001,customers!$I$1:$I$1001,0)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 MATCH(orders!I$1,products!$A$1:$G$1,0))</f>
        <v>Lib</v>
      </c>
      <c r="J589" t="str">
        <f>INDEX(products!$A$1:$G$49,MATCH(orders!$D589,products!$A$1:$A$49,0), MATCH(orders!J$1,products!$A$1:$G$1,0))</f>
        <v>D</v>
      </c>
      <c r="K589" s="4">
        <f>INDEX(products!$A$1:$G$49,MATCH(orders!$D589,products!$A$1:$A$49,0), MATCH(orders!K$1,products!$A$1:$G$1,0))</f>
        <v>0.5</v>
      </c>
      <c r="L589" s="5">
        <f>INDEX(products!$A$1:$G$49,MATCH(orders!$D589,products!$A$1:$A$49,0), MATCH(orders!L$1,products!$A$1:$G$1,0))</f>
        <v>7.77</v>
      </c>
      <c r="M589" s="5">
        <f t="shared" si="9"/>
        <v>7.77</v>
      </c>
      <c r="N589" t="str" cm="1">
        <f t="array" ref="N589">_xlfn.IFS($I589="Rob","Robusta",$I589="Exc","Excelsa",$I589="Ara","Arabica",$I589="Lib","Liberica")</f>
        <v>Liberica</v>
      </c>
      <c r="O589" t="str" cm="1">
        <f t="array" ref="O589">_xlfn.IFS($J589="M","Medium",$J589="L","Light",$J589="D","Dark")</f>
        <v>Dark</v>
      </c>
      <c r="P589" t="str">
        <f>_xlfn.XLOOKUP(Table1[[#This Row],[Customer ID]],customers!$A$1:$A$1001,customers!$I$1:$I$1001,0)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 MATCH(orders!I$1,products!$A$1:$G$1,0))</f>
        <v>Rob</v>
      </c>
      <c r="J590" t="str">
        <f>INDEX(products!$A$1:$G$49,MATCH(orders!$D590,products!$A$1:$A$49,0), MATCH(orders!J$1,products!$A$1:$G$1,0))</f>
        <v>M</v>
      </c>
      <c r="K590" s="4">
        <f>INDEX(products!$A$1:$G$49,MATCH(orders!$D590,products!$A$1:$A$49,0), MATCH(orders!K$1,products!$A$1:$G$1,0))</f>
        <v>0.5</v>
      </c>
      <c r="L590" s="5">
        <f>INDEX(products!$A$1:$G$49,MATCH(orders!$D590,products!$A$1:$A$49,0), MATCH(orders!L$1,products!$A$1:$G$1,0))</f>
        <v>5.97</v>
      </c>
      <c r="M590" s="5">
        <f t="shared" si="9"/>
        <v>11.94</v>
      </c>
      <c r="N590" t="str" cm="1">
        <f t="array" ref="N590">_xlfn.IFS($I590="Rob","Robusta",$I590="Exc","Excelsa",$I590="Ara","Arabica",$I590="Lib","Liberica")</f>
        <v>Robusta</v>
      </c>
      <c r="O590" t="str" cm="1">
        <f t="array" ref="O590">_xlfn.IFS($J590="M","Medium",$J590="L","Light",$J590="D","Dark")</f>
        <v>Medium</v>
      </c>
      <c r="P590" t="str">
        <f>_xlfn.XLOOKUP(Table1[[#This Row],[Customer ID]],customers!$A$1:$A$1001,customers!$I$1:$I$1001,0)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 MATCH(orders!I$1,products!$A$1:$G$1,0))</f>
        <v>Exc</v>
      </c>
      <c r="J591" t="str">
        <f>INDEX(products!$A$1:$G$49,MATCH(orders!$D591,products!$A$1:$A$49,0), MATCH(orders!J$1,products!$A$1:$G$1,0))</f>
        <v>L</v>
      </c>
      <c r="K591" s="4">
        <f>INDEX(products!$A$1:$G$49,MATCH(orders!$D591,products!$A$1:$A$49,0), MATCH(orders!K$1,products!$A$1:$G$1,0))</f>
        <v>2.5</v>
      </c>
      <c r="L591" s="5">
        <f>INDEX(products!$A$1:$G$49,MATCH(orders!$D591,products!$A$1:$A$49,0), MATCH(orders!L$1,products!$A$1:$G$1,0))</f>
        <v>34.154999999999994</v>
      </c>
      <c r="M591" s="5">
        <f t="shared" si="9"/>
        <v>204.92999999999995</v>
      </c>
      <c r="N591" t="str" cm="1">
        <f t="array" ref="N591">_xlfn.IFS($I591="Rob","Robusta",$I591="Exc","Excelsa",$I591="Ara","Arabica",$I591="Lib","Liberica")</f>
        <v>Excelsa</v>
      </c>
      <c r="O591" t="str" cm="1">
        <f t="array" ref="O591">_xlfn.IFS($J591="M","Medium",$J591="L","Light",$J591="D","Dark")</f>
        <v>Light</v>
      </c>
      <c r="P591" t="str">
        <f>_xlfn.XLOOKUP(Table1[[#This Row],[Customer ID]],customers!$A$1:$A$1001,customers!$I$1:$I$1001,0)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 MATCH(orders!I$1,products!$A$1:$G$1,0))</f>
        <v>Exc</v>
      </c>
      <c r="J592" t="str">
        <f>INDEX(products!$A$1:$G$49,MATCH(orders!$D592,products!$A$1:$A$49,0), MATCH(orders!J$1,products!$A$1:$G$1,0))</f>
        <v>M</v>
      </c>
      <c r="K592" s="4">
        <f>INDEX(products!$A$1:$G$49,MATCH(orders!$D592,products!$A$1:$A$49,0), MATCH(orders!K$1,products!$A$1:$G$1,0))</f>
        <v>2.5</v>
      </c>
      <c r="L592" s="5">
        <f>INDEX(products!$A$1:$G$49,MATCH(orders!$D592,products!$A$1:$A$49,0), MATCH(orders!L$1,products!$A$1:$G$1,0))</f>
        <v>31.624999999999996</v>
      </c>
      <c r="M592" s="5">
        <f t="shared" si="9"/>
        <v>63.249999999999993</v>
      </c>
      <c r="N592" t="str" cm="1">
        <f t="array" ref="N592">_xlfn.IFS($I592="Rob","Robusta",$I592="Exc","Excelsa",$I592="Ara","Arabica",$I592="Lib","Liberica")</f>
        <v>Excelsa</v>
      </c>
      <c r="O592" t="str" cm="1">
        <f t="array" ref="O592">_xlfn.IFS($J592="M","Medium",$J592="L","Light",$J592="D","Dark")</f>
        <v>Medium</v>
      </c>
      <c r="P592" t="str">
        <f>_xlfn.XLOOKUP(Table1[[#This Row],[Customer ID]],customers!$A$1:$A$1001,customers!$I$1:$I$1001,0)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 MATCH(orders!I$1,products!$A$1:$G$1,0))</f>
        <v>Rob</v>
      </c>
      <c r="J593" t="str">
        <f>INDEX(products!$A$1:$G$49,MATCH(orders!$D593,products!$A$1:$A$49,0), MATCH(orders!J$1,products!$A$1:$G$1,0))</f>
        <v>D</v>
      </c>
      <c r="K593" s="4">
        <f>INDEX(products!$A$1:$G$49,MATCH(orders!$D593,products!$A$1:$A$49,0), MATCH(orders!K$1,products!$A$1:$G$1,0))</f>
        <v>0.2</v>
      </c>
      <c r="L593" s="5">
        <f>INDEX(products!$A$1:$G$49,MATCH(orders!$D593,products!$A$1:$A$49,0), MATCH(orders!L$1,products!$A$1:$G$1,0))</f>
        <v>2.6849999999999996</v>
      </c>
      <c r="M593" s="5">
        <f t="shared" si="9"/>
        <v>8.0549999999999997</v>
      </c>
      <c r="N593" t="str" cm="1">
        <f t="array" ref="N593">_xlfn.IFS($I593="Rob","Robusta",$I593="Exc","Excelsa",$I593="Ara","Arabica",$I593="Lib","Liberica")</f>
        <v>Robusta</v>
      </c>
      <c r="O593" t="str" cm="1">
        <f t="array" ref="O593">_xlfn.IFS($J593="M","Medium",$J593="L","Light",$J593="D","Dark")</f>
        <v>Dark</v>
      </c>
      <c r="P593" t="str">
        <f>_xlfn.XLOOKUP(Table1[[#This Row],[Customer ID]],customers!$A$1:$A$1001,customers!$I$1:$I$1001,0)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 MATCH(orders!I$1,products!$A$1:$G$1,0))</f>
        <v>Ara</v>
      </c>
      <c r="J594" t="str">
        <f>INDEX(products!$A$1:$G$49,MATCH(orders!$D594,products!$A$1:$A$49,0), MATCH(orders!J$1,products!$A$1:$G$1,0))</f>
        <v>M</v>
      </c>
      <c r="K594" s="4">
        <f>INDEX(products!$A$1:$G$49,MATCH(orders!$D594,products!$A$1:$A$49,0), MATCH(orders!K$1,products!$A$1:$G$1,0))</f>
        <v>2.5</v>
      </c>
      <c r="L594" s="5">
        <f>INDEX(products!$A$1:$G$49,MATCH(orders!$D594,products!$A$1:$A$49,0), MATCH(orders!L$1,products!$A$1:$G$1,0))</f>
        <v>25.874999999999996</v>
      </c>
      <c r="M594" s="5">
        <f t="shared" si="9"/>
        <v>51.749999999999993</v>
      </c>
      <c r="N594" t="str" cm="1">
        <f t="array" ref="N594">_xlfn.IFS($I594="Rob","Robusta",$I594="Exc","Excelsa",$I594="Ara","Arabica",$I594="Lib","Liberica")</f>
        <v>Arabica</v>
      </c>
      <c r="O594" t="str" cm="1">
        <f t="array" ref="O594">_xlfn.IFS($J594="M","Medium",$J594="L","Light",$J594="D","Dark")</f>
        <v>Medium</v>
      </c>
      <c r="P594" t="str">
        <f>_xlfn.XLOOKUP(Table1[[#This Row],[Customer ID]],customers!$A$1:$A$1001,customers!$I$1:$I$1001,0)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 MATCH(orders!I$1,products!$A$1:$G$1,0))</f>
        <v>Exc</v>
      </c>
      <c r="J595" t="str">
        <f>INDEX(products!$A$1:$G$49,MATCH(orders!$D595,products!$A$1:$A$49,0), MATCH(orders!J$1,products!$A$1:$G$1,0))</f>
        <v>D</v>
      </c>
      <c r="K595" s="4">
        <f>INDEX(products!$A$1:$G$49,MATCH(orders!$D595,products!$A$1:$A$49,0), MATCH(orders!K$1,products!$A$1:$G$1,0))</f>
        <v>2.5</v>
      </c>
      <c r="L595" s="5">
        <f>INDEX(products!$A$1:$G$49,MATCH(orders!$D595,products!$A$1:$A$49,0), MATCH(orders!L$1,products!$A$1:$G$1,0))</f>
        <v>27.945</v>
      </c>
      <c r="M595" s="5">
        <f t="shared" si="9"/>
        <v>27.945</v>
      </c>
      <c r="N595" t="str" cm="1">
        <f t="array" ref="N595">_xlfn.IFS($I595="Rob","Robusta",$I595="Exc","Excelsa",$I595="Ara","Arabica",$I595="Lib","Liberica")</f>
        <v>Excelsa</v>
      </c>
      <c r="O595" t="str" cm="1">
        <f t="array" ref="O595">_xlfn.IFS($J595="M","Medium",$J595="L","Light",$J595="D","Dark")</f>
        <v>Dark</v>
      </c>
      <c r="P595" t="str">
        <f>_xlfn.XLOOKUP(Table1[[#This Row],[Customer ID]],customers!$A$1:$A$1001,customers!$I$1:$I$1001,0)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 MATCH(orders!I$1,products!$A$1:$G$1,0))</f>
        <v>Ara</v>
      </c>
      <c r="J596" t="str">
        <f>INDEX(products!$A$1:$G$49,MATCH(orders!$D596,products!$A$1:$A$49,0), MATCH(orders!J$1,products!$A$1:$G$1,0))</f>
        <v>L</v>
      </c>
      <c r="K596" s="4">
        <f>INDEX(products!$A$1:$G$49,MATCH(orders!$D596,products!$A$1:$A$49,0), MATCH(orders!K$1,products!$A$1:$G$1,0))</f>
        <v>2.5</v>
      </c>
      <c r="L596" s="5">
        <f>INDEX(products!$A$1:$G$49,MATCH(orders!$D596,products!$A$1:$A$49,0), MATCH(orders!L$1,products!$A$1:$G$1,0))</f>
        <v>29.784999999999997</v>
      </c>
      <c r="M596" s="5">
        <f t="shared" si="9"/>
        <v>59.569999999999993</v>
      </c>
      <c r="N596" t="str" cm="1">
        <f t="array" ref="N596">_xlfn.IFS($I596="Rob","Robusta",$I596="Exc","Excelsa",$I596="Ara","Arabica",$I596="Lib","Liberica")</f>
        <v>Arabica</v>
      </c>
      <c r="O596" t="str" cm="1">
        <f t="array" ref="O596">_xlfn.IFS($J596="M","Medium",$J596="L","Light",$J596="D","Dark")</f>
        <v>Light</v>
      </c>
      <c r="P596" t="str">
        <f>_xlfn.XLOOKUP(Table1[[#This Row],[Customer ID]],customers!$A$1:$A$1001,customers!$I$1:$I$1001,0)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 MATCH(orders!I$1,products!$A$1:$G$1,0))</f>
        <v>Exc</v>
      </c>
      <c r="J597" t="str">
        <f>INDEX(products!$A$1:$G$49,MATCH(orders!$D597,products!$A$1:$A$49,0), MATCH(orders!J$1,products!$A$1:$G$1,0))</f>
        <v>L</v>
      </c>
      <c r="K597" s="4">
        <f>INDEX(products!$A$1:$G$49,MATCH(orders!$D597,products!$A$1:$A$49,0), MATCH(orders!K$1,products!$A$1:$G$1,0))</f>
        <v>1</v>
      </c>
      <c r="L597" s="5">
        <f>INDEX(products!$A$1:$G$49,MATCH(orders!$D597,products!$A$1:$A$49,0), MATCH(orders!L$1,products!$A$1:$G$1,0))</f>
        <v>14.85</v>
      </c>
      <c r="M597" s="5">
        <f t="shared" si="9"/>
        <v>14.85</v>
      </c>
      <c r="N597" t="str" cm="1">
        <f t="array" ref="N597">_xlfn.IFS($I597="Rob","Robusta",$I597="Exc","Excelsa",$I597="Ara","Arabica",$I597="Lib","Liberica")</f>
        <v>Excelsa</v>
      </c>
      <c r="O597" t="str" cm="1">
        <f t="array" ref="O597">_xlfn.IFS($J597="M","Medium",$J597="L","Light",$J597="D","Dark")</f>
        <v>Light</v>
      </c>
      <c r="P597" t="str">
        <f>_xlfn.XLOOKUP(Table1[[#This Row],[Customer ID]],customers!$A$1:$A$1001,customers!$I$1:$I$1001,0)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 MATCH(orders!I$1,products!$A$1:$G$1,0))</f>
        <v>Ara</v>
      </c>
      <c r="J598" t="str">
        <f>INDEX(products!$A$1:$G$49,MATCH(orders!$D598,products!$A$1:$A$49,0), MATCH(orders!J$1,products!$A$1:$G$1,0))</f>
        <v>M</v>
      </c>
      <c r="K598" s="4">
        <f>INDEX(products!$A$1:$G$49,MATCH(orders!$D598,products!$A$1:$A$49,0), MATCH(orders!K$1,products!$A$1:$G$1,0))</f>
        <v>0.5</v>
      </c>
      <c r="L598" s="5">
        <f>INDEX(products!$A$1:$G$49,MATCH(orders!$D598,products!$A$1:$A$49,0), MATCH(orders!L$1,products!$A$1:$G$1,0))</f>
        <v>6.75</v>
      </c>
      <c r="M598" s="5">
        <f t="shared" si="9"/>
        <v>33.75</v>
      </c>
      <c r="N598" t="str" cm="1">
        <f t="array" ref="N598">_xlfn.IFS($I598="Rob","Robusta",$I598="Exc","Excelsa",$I598="Ara","Arabica",$I598="Lib","Liberica")</f>
        <v>Arabica</v>
      </c>
      <c r="O598" t="str" cm="1">
        <f t="array" ref="O598">_xlfn.IFS($J598="M","Medium",$J598="L","Light",$J598="D","Dark")</f>
        <v>Medium</v>
      </c>
      <c r="P598" t="str">
        <f>_xlfn.XLOOKUP(Table1[[#This Row],[Customer ID]],customers!$A$1:$A$1001,customers!$I$1:$I$1001,0)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 MATCH(orders!I$1,products!$A$1:$G$1,0))</f>
        <v>Lib</v>
      </c>
      <c r="J599" t="str">
        <f>INDEX(products!$A$1:$G$49,MATCH(orders!$D599,products!$A$1:$A$49,0), MATCH(orders!J$1,products!$A$1:$G$1,0))</f>
        <v>L</v>
      </c>
      <c r="K599" s="4">
        <f>INDEX(products!$A$1:$G$49,MATCH(orders!$D599,products!$A$1:$A$49,0), MATCH(orders!K$1,products!$A$1:$G$1,0))</f>
        <v>2.5</v>
      </c>
      <c r="L599" s="5">
        <f>INDEX(products!$A$1:$G$49,MATCH(orders!$D599,products!$A$1:$A$49,0), MATCH(orders!L$1,products!$A$1:$G$1,0))</f>
        <v>36.454999999999998</v>
      </c>
      <c r="M599" s="5">
        <f t="shared" si="9"/>
        <v>145.82</v>
      </c>
      <c r="N599" t="str" cm="1">
        <f t="array" ref="N599">_xlfn.IFS($I599="Rob","Robusta",$I599="Exc","Excelsa",$I599="Ara","Arabica",$I599="Lib","Liberica")</f>
        <v>Liberica</v>
      </c>
      <c r="O599" t="str" cm="1">
        <f t="array" ref="O599">_xlfn.IFS($J599="M","Medium",$J599="L","Light",$J599="D","Dark")</f>
        <v>Light</v>
      </c>
      <c r="P599" t="str">
        <f>_xlfn.XLOOKUP(Table1[[#This Row],[Customer ID]],customers!$A$1:$A$1001,customers!$I$1:$I$1001,0)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 MATCH(orders!I$1,products!$A$1:$G$1,0))</f>
        <v>Rob</v>
      </c>
      <c r="J600" t="str">
        <f>INDEX(products!$A$1:$G$49,MATCH(orders!$D600,products!$A$1:$A$49,0), MATCH(orders!J$1,products!$A$1:$G$1,0))</f>
        <v>M</v>
      </c>
      <c r="K600" s="4">
        <f>INDEX(products!$A$1:$G$49,MATCH(orders!$D600,products!$A$1:$A$49,0), MATCH(orders!K$1,products!$A$1:$G$1,0))</f>
        <v>0.2</v>
      </c>
      <c r="L600" s="5">
        <f>INDEX(products!$A$1:$G$49,MATCH(orders!$D600,products!$A$1:$A$49,0), MATCH(orders!L$1,products!$A$1:$G$1,0))</f>
        <v>2.9849999999999999</v>
      </c>
      <c r="M600" s="5">
        <f t="shared" si="9"/>
        <v>11.94</v>
      </c>
      <c r="N600" t="str" cm="1">
        <f t="array" ref="N600">_xlfn.IFS($I600="Rob","Robusta",$I600="Exc","Excelsa",$I600="Ara","Arabica",$I600="Lib","Liberica")</f>
        <v>Robusta</v>
      </c>
      <c r="O600" t="str" cm="1">
        <f t="array" ref="O600">_xlfn.IFS($J600="M","Medium",$J600="L","Light",$J600="D","Dark")</f>
        <v>Medium</v>
      </c>
      <c r="P600" t="str">
        <f>_xlfn.XLOOKUP(Table1[[#This Row],[Customer ID]],customers!$A$1:$A$1001,customers!$I$1:$I$1001,0)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 MATCH(orders!I$1,products!$A$1:$G$1,0))</f>
        <v>Ara</v>
      </c>
      <c r="J601" t="str">
        <f>INDEX(products!$A$1:$G$49,MATCH(orders!$D601,products!$A$1:$A$49,0), MATCH(orders!J$1,products!$A$1:$G$1,0))</f>
        <v>D</v>
      </c>
      <c r="K601" s="4">
        <f>INDEX(products!$A$1:$G$49,MATCH(orders!$D601,products!$A$1:$A$49,0), MATCH(orders!K$1,products!$A$1:$G$1,0))</f>
        <v>0.2</v>
      </c>
      <c r="L601" s="5">
        <f>INDEX(products!$A$1:$G$49,MATCH(orders!$D601,products!$A$1:$A$49,0), MATCH(orders!L$1,products!$A$1:$G$1,0))</f>
        <v>2.9849999999999999</v>
      </c>
      <c r="M601" s="5">
        <f t="shared" si="9"/>
        <v>11.94</v>
      </c>
      <c r="N601" t="str" cm="1">
        <f t="array" ref="N601">_xlfn.IFS($I601="Rob","Robusta",$I601="Exc","Excelsa",$I601="Ara","Arabica",$I601="Lib","Liberica")</f>
        <v>Arabica</v>
      </c>
      <c r="O601" t="str" cm="1">
        <f t="array" ref="O601">_xlfn.IFS($J601="M","Medium",$J601="L","Light",$J601="D","Dark")</f>
        <v>Dark</v>
      </c>
      <c r="P601" t="str">
        <f>_xlfn.XLOOKUP(Table1[[#This Row],[Customer ID]],customers!$A$1:$A$1001,customers!$I$1:$I$1001,0)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 MATCH(orders!I$1,products!$A$1:$G$1,0))</f>
        <v>Lib</v>
      </c>
      <c r="J602" t="str">
        <f>INDEX(products!$A$1:$G$49,MATCH(orders!$D602,products!$A$1:$A$49,0), MATCH(orders!J$1,products!$A$1:$G$1,0))</f>
        <v>D</v>
      </c>
      <c r="K602" s="4">
        <f>INDEX(products!$A$1:$G$49,MATCH(orders!$D602,products!$A$1:$A$49,0), MATCH(orders!K$1,products!$A$1:$G$1,0))</f>
        <v>0.5</v>
      </c>
      <c r="L602" s="5">
        <f>INDEX(products!$A$1:$G$49,MATCH(orders!$D602,products!$A$1:$A$49,0), MATCH(orders!L$1,products!$A$1:$G$1,0))</f>
        <v>7.77</v>
      </c>
      <c r="M602" s="5">
        <f t="shared" si="9"/>
        <v>7.77</v>
      </c>
      <c r="N602" t="str" cm="1">
        <f t="array" ref="N602">_xlfn.IFS($I602="Rob","Robusta",$I602="Exc","Excelsa",$I602="Ara","Arabica",$I602="Lib","Liberica")</f>
        <v>Liberica</v>
      </c>
      <c r="O602" t="str" cm="1">
        <f t="array" ref="O602">_xlfn.IFS($J602="M","Medium",$J602="L","Light",$J602="D","Dark")</f>
        <v>Dark</v>
      </c>
      <c r="P602" t="str">
        <f>_xlfn.XLOOKUP(Table1[[#This Row],[Customer ID]],customers!$A$1:$A$1001,customers!$I$1:$I$1001,0)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 MATCH(orders!I$1,products!$A$1:$G$1,0))</f>
        <v>Rob</v>
      </c>
      <c r="J603" t="str">
        <f>INDEX(products!$A$1:$G$49,MATCH(orders!$D603,products!$A$1:$A$49,0), MATCH(orders!J$1,products!$A$1:$G$1,0))</f>
        <v>L</v>
      </c>
      <c r="K603" s="4">
        <f>INDEX(products!$A$1:$G$49,MATCH(orders!$D603,products!$A$1:$A$49,0), MATCH(orders!K$1,products!$A$1:$G$1,0))</f>
        <v>2.5</v>
      </c>
      <c r="L603" s="5">
        <f>INDEX(products!$A$1:$G$49,MATCH(orders!$D603,products!$A$1:$A$49,0), MATCH(orders!L$1,products!$A$1:$G$1,0))</f>
        <v>27.484999999999996</v>
      </c>
      <c r="M603" s="5">
        <f t="shared" si="9"/>
        <v>109.93999999999998</v>
      </c>
      <c r="N603" t="str" cm="1">
        <f t="array" ref="N603">_xlfn.IFS($I603="Rob","Robusta",$I603="Exc","Excelsa",$I603="Ara","Arabica",$I603="Lib","Liberica")</f>
        <v>Robusta</v>
      </c>
      <c r="O603" t="str" cm="1">
        <f t="array" ref="O603">_xlfn.IFS($J603="M","Medium",$J603="L","Light",$J603="D","Dark")</f>
        <v>Light</v>
      </c>
      <c r="P603" t="str">
        <f>_xlfn.XLOOKUP(Table1[[#This Row],[Customer ID]],customers!$A$1:$A$1001,customers!$I$1:$I$1001,0)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 MATCH(orders!I$1,products!$A$1:$G$1,0))</f>
        <v>Exc</v>
      </c>
      <c r="J604" t="str">
        <f>INDEX(products!$A$1:$G$49,MATCH(orders!$D604,products!$A$1:$A$49,0), MATCH(orders!J$1,products!$A$1:$G$1,0))</f>
        <v>L</v>
      </c>
      <c r="K604" s="4">
        <f>INDEX(products!$A$1:$G$49,MATCH(orders!$D604,products!$A$1:$A$49,0), MATCH(orders!K$1,products!$A$1:$G$1,0))</f>
        <v>0.2</v>
      </c>
      <c r="L604" s="5">
        <f>INDEX(products!$A$1:$G$49,MATCH(orders!$D604,products!$A$1:$A$49,0), MATCH(orders!L$1,products!$A$1:$G$1,0))</f>
        <v>4.4550000000000001</v>
      </c>
      <c r="M604" s="5">
        <f t="shared" si="9"/>
        <v>22.274999999999999</v>
      </c>
      <c r="N604" t="str" cm="1">
        <f t="array" ref="N604">_xlfn.IFS($I604="Rob","Robusta",$I604="Exc","Excelsa",$I604="Ara","Arabica",$I604="Lib","Liberica")</f>
        <v>Excelsa</v>
      </c>
      <c r="O604" t="str" cm="1">
        <f t="array" ref="O604">_xlfn.IFS($J604="M","Medium",$J604="L","Light",$J604="D","Dark")</f>
        <v>Light</v>
      </c>
      <c r="P604" t="str">
        <f>_xlfn.XLOOKUP(Table1[[#This Row],[Customer ID]],customers!$A$1:$A$1001,customers!$I$1:$I$1001,0)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 MATCH(orders!I$1,products!$A$1:$G$1,0))</f>
        <v>Rob</v>
      </c>
      <c r="J605" t="str">
        <f>INDEX(products!$A$1:$G$49,MATCH(orders!$D605,products!$A$1:$A$49,0), MATCH(orders!J$1,products!$A$1:$G$1,0))</f>
        <v>M</v>
      </c>
      <c r="K605" s="4">
        <f>INDEX(products!$A$1:$G$49,MATCH(orders!$D605,products!$A$1:$A$49,0), MATCH(orders!K$1,products!$A$1:$G$1,0))</f>
        <v>0.2</v>
      </c>
      <c r="L605" s="5">
        <f>INDEX(products!$A$1:$G$49,MATCH(orders!$D605,products!$A$1:$A$49,0), MATCH(orders!L$1,products!$A$1:$G$1,0))</f>
        <v>2.9849999999999999</v>
      </c>
      <c r="M605" s="5">
        <f t="shared" si="9"/>
        <v>8.9550000000000001</v>
      </c>
      <c r="N605" t="str" cm="1">
        <f t="array" ref="N605">_xlfn.IFS($I605="Rob","Robusta",$I605="Exc","Excelsa",$I605="Ara","Arabica",$I605="Lib","Liberica")</f>
        <v>Robusta</v>
      </c>
      <c r="O605" t="str" cm="1">
        <f t="array" ref="O605">_xlfn.IFS($J605="M","Medium",$J605="L","Light",$J605="D","Dark")</f>
        <v>Medium</v>
      </c>
      <c r="P605" t="str">
        <f>_xlfn.XLOOKUP(Table1[[#This Row],[Customer ID]],customers!$A$1:$A$1001,customers!$I$1:$I$1001,0)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 MATCH(orders!I$1,products!$A$1:$G$1,0))</f>
        <v>Lib</v>
      </c>
      <c r="J606" t="str">
        <f>INDEX(products!$A$1:$G$49,MATCH(orders!$D606,products!$A$1:$A$49,0), MATCH(orders!J$1,products!$A$1:$G$1,0))</f>
        <v>D</v>
      </c>
      <c r="K606" s="4">
        <f>INDEX(products!$A$1:$G$49,MATCH(orders!$D606,products!$A$1:$A$49,0), MATCH(orders!K$1,products!$A$1:$G$1,0))</f>
        <v>2.5</v>
      </c>
      <c r="L606" s="5">
        <f>INDEX(products!$A$1:$G$49,MATCH(orders!$D606,products!$A$1:$A$49,0), MATCH(orders!L$1,products!$A$1:$G$1,0))</f>
        <v>29.784999999999997</v>
      </c>
      <c r="M606" s="5">
        <f t="shared" si="9"/>
        <v>119.13999999999999</v>
      </c>
      <c r="N606" t="str" cm="1">
        <f t="array" ref="N606">_xlfn.IFS($I606="Rob","Robusta",$I606="Exc","Excelsa",$I606="Ara","Arabica",$I606="Lib","Liberica")</f>
        <v>Liberica</v>
      </c>
      <c r="O606" t="str" cm="1">
        <f t="array" ref="O606">_xlfn.IFS($J606="M","Medium",$J606="L","Light",$J606="D","Dark")</f>
        <v>Dark</v>
      </c>
      <c r="P606" t="str">
        <f>_xlfn.XLOOKUP(Table1[[#This Row],[Customer ID]],customers!$A$1:$A$1001,customers!$I$1:$I$1001,0)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 MATCH(orders!I$1,products!$A$1:$G$1,0))</f>
        <v>Ara</v>
      </c>
      <c r="J607" t="str">
        <f>INDEX(products!$A$1:$G$49,MATCH(orders!$D607,products!$A$1:$A$49,0), MATCH(orders!J$1,products!$A$1:$G$1,0))</f>
        <v>L</v>
      </c>
      <c r="K607" s="4">
        <f>INDEX(products!$A$1:$G$49,MATCH(orders!$D607,products!$A$1:$A$49,0), MATCH(orders!K$1,products!$A$1:$G$1,0))</f>
        <v>2.5</v>
      </c>
      <c r="L607" s="5">
        <f>INDEX(products!$A$1:$G$49,MATCH(orders!$D607,products!$A$1:$A$49,0), MATCH(orders!L$1,products!$A$1:$G$1,0))</f>
        <v>29.784999999999997</v>
      </c>
      <c r="M607" s="5">
        <f t="shared" si="9"/>
        <v>148.92499999999998</v>
      </c>
      <c r="N607" t="str" cm="1">
        <f t="array" ref="N607">_xlfn.IFS($I607="Rob","Robusta",$I607="Exc","Excelsa",$I607="Ara","Arabica",$I607="Lib","Liberica")</f>
        <v>Arabica</v>
      </c>
      <c r="O607" t="str" cm="1">
        <f t="array" ref="O607">_xlfn.IFS($J607="M","Medium",$J607="L","Light",$J607="D","Dark")</f>
        <v>Light</v>
      </c>
      <c r="P607" t="str">
        <f>_xlfn.XLOOKUP(Table1[[#This Row],[Customer ID]],customers!$A$1:$A$1001,customers!$I$1:$I$1001,0)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 MATCH(orders!I$1,products!$A$1:$G$1,0))</f>
        <v>Lib</v>
      </c>
      <c r="J608" t="str">
        <f>INDEX(products!$A$1:$G$49,MATCH(orders!$D608,products!$A$1:$A$49,0), MATCH(orders!J$1,products!$A$1:$G$1,0))</f>
        <v>L</v>
      </c>
      <c r="K608" s="4">
        <f>INDEX(products!$A$1:$G$49,MATCH(orders!$D608,products!$A$1:$A$49,0), MATCH(orders!K$1,products!$A$1:$G$1,0))</f>
        <v>2.5</v>
      </c>
      <c r="L608" s="5">
        <f>INDEX(products!$A$1:$G$49,MATCH(orders!$D608,products!$A$1:$A$49,0), MATCH(orders!L$1,products!$A$1:$G$1,0))</f>
        <v>36.454999999999998</v>
      </c>
      <c r="M608" s="5">
        <f t="shared" si="9"/>
        <v>109.36499999999999</v>
      </c>
      <c r="N608" t="str" cm="1">
        <f t="array" ref="N608">_xlfn.IFS($I608="Rob","Robusta",$I608="Exc","Excelsa",$I608="Ara","Arabica",$I608="Lib","Liberica")</f>
        <v>Liberica</v>
      </c>
      <c r="O608" t="str" cm="1">
        <f t="array" ref="O608">_xlfn.IFS($J608="M","Medium",$J608="L","Light",$J608="D","Dark")</f>
        <v>Light</v>
      </c>
      <c r="P608" t="str">
        <f>_xlfn.XLOOKUP(Table1[[#This Row],[Customer ID]],customers!$A$1:$A$1001,customers!$I$1:$I$1001,0)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 MATCH(orders!I$1,products!$A$1:$G$1,0))</f>
        <v>Exc</v>
      </c>
      <c r="J609" t="str">
        <f>INDEX(products!$A$1:$G$49,MATCH(orders!$D609,products!$A$1:$A$49,0), MATCH(orders!J$1,products!$A$1:$G$1,0))</f>
        <v>D</v>
      </c>
      <c r="K609" s="4">
        <f>INDEX(products!$A$1:$G$49,MATCH(orders!$D609,products!$A$1:$A$49,0), MATCH(orders!K$1,products!$A$1:$G$1,0))</f>
        <v>0.2</v>
      </c>
      <c r="L609" s="5">
        <f>INDEX(products!$A$1:$G$49,MATCH(orders!$D609,products!$A$1:$A$49,0), MATCH(orders!L$1,products!$A$1:$G$1,0))</f>
        <v>3.645</v>
      </c>
      <c r="M609" s="5">
        <f t="shared" si="9"/>
        <v>3.645</v>
      </c>
      <c r="N609" t="str" cm="1">
        <f t="array" ref="N609">_xlfn.IFS($I609="Rob","Robusta",$I609="Exc","Excelsa",$I609="Ara","Arabica",$I609="Lib","Liberica")</f>
        <v>Excelsa</v>
      </c>
      <c r="O609" t="str" cm="1">
        <f t="array" ref="O609">_xlfn.IFS($J609="M","Medium",$J609="L","Light",$J609="D","Dark")</f>
        <v>Dark</v>
      </c>
      <c r="P609" t="str">
        <f>_xlfn.XLOOKUP(Table1[[#This Row],[Customer ID]],customers!$A$1:$A$1001,customers!$I$1:$I$1001,0)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 MATCH(orders!I$1,products!$A$1:$G$1,0))</f>
        <v>Exc</v>
      </c>
      <c r="J610" t="str">
        <f>INDEX(products!$A$1:$G$49,MATCH(orders!$D610,products!$A$1:$A$49,0), MATCH(orders!J$1,products!$A$1:$G$1,0))</f>
        <v>D</v>
      </c>
      <c r="K610" s="4">
        <f>INDEX(products!$A$1:$G$49,MATCH(orders!$D610,products!$A$1:$A$49,0), MATCH(orders!K$1,products!$A$1:$G$1,0))</f>
        <v>2.5</v>
      </c>
      <c r="L610" s="5">
        <f>INDEX(products!$A$1:$G$49,MATCH(orders!$D610,products!$A$1:$A$49,0), MATCH(orders!L$1,products!$A$1:$G$1,0))</f>
        <v>27.945</v>
      </c>
      <c r="M610" s="5">
        <f t="shared" si="9"/>
        <v>55.89</v>
      </c>
      <c r="N610" t="str" cm="1">
        <f t="array" ref="N610">_xlfn.IFS($I610="Rob","Robusta",$I610="Exc","Excelsa",$I610="Ara","Arabica",$I610="Lib","Liberica")</f>
        <v>Excelsa</v>
      </c>
      <c r="O610" t="str" cm="1">
        <f t="array" ref="O610">_xlfn.IFS($J610="M","Medium",$J610="L","Light",$J610="D","Dark")</f>
        <v>Dark</v>
      </c>
      <c r="P610" t="str">
        <f>_xlfn.XLOOKUP(Table1[[#This Row],[Customer ID]],customers!$A$1:$A$1001,customers!$I$1:$I$1001,0)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 MATCH(orders!I$1,products!$A$1:$G$1,0))</f>
        <v>Lib</v>
      </c>
      <c r="J611" t="str">
        <f>INDEX(products!$A$1:$G$49,MATCH(orders!$D611,products!$A$1:$A$49,0), MATCH(orders!J$1,products!$A$1:$G$1,0))</f>
        <v>M</v>
      </c>
      <c r="K611" s="4">
        <f>INDEX(products!$A$1:$G$49,MATCH(orders!$D611,products!$A$1:$A$49,0), MATCH(orders!K$1,products!$A$1:$G$1,0))</f>
        <v>0.2</v>
      </c>
      <c r="L611" s="5">
        <f>INDEX(products!$A$1:$G$49,MATCH(orders!$D611,products!$A$1:$A$49,0), MATCH(orders!L$1,products!$A$1:$G$1,0))</f>
        <v>4.3650000000000002</v>
      </c>
      <c r="M611" s="5">
        <f t="shared" si="9"/>
        <v>26.19</v>
      </c>
      <c r="N611" t="str" cm="1">
        <f t="array" ref="N611">_xlfn.IFS($I611="Rob","Robusta",$I611="Exc","Excelsa",$I611="Ara","Arabica",$I611="Lib","Liberica")</f>
        <v>Liberica</v>
      </c>
      <c r="O611" t="str" cm="1">
        <f t="array" ref="O611">_xlfn.IFS($J611="M","Medium",$J611="L","Light",$J611="D","Dark")</f>
        <v>Medium</v>
      </c>
      <c r="P611" t="str">
        <f>_xlfn.XLOOKUP(Table1[[#This Row],[Customer ID]],customers!$A$1:$A$1001,customers!$I$1:$I$1001,0)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 MATCH(orders!I$1,products!$A$1:$G$1,0))</f>
        <v>Rob</v>
      </c>
      <c r="J612" t="str">
        <f>INDEX(products!$A$1:$G$49,MATCH(orders!$D612,products!$A$1:$A$49,0), MATCH(orders!J$1,products!$A$1:$G$1,0))</f>
        <v>M</v>
      </c>
      <c r="K612" s="4">
        <f>INDEX(products!$A$1:$G$49,MATCH(orders!$D612,products!$A$1:$A$49,0), MATCH(orders!K$1,products!$A$1:$G$1,0))</f>
        <v>1</v>
      </c>
      <c r="L612" s="5">
        <f>INDEX(products!$A$1:$G$49,MATCH(orders!$D612,products!$A$1:$A$49,0), MATCH(orders!L$1,products!$A$1:$G$1,0))</f>
        <v>9.9499999999999993</v>
      </c>
      <c r="M612" s="5">
        <f t="shared" si="9"/>
        <v>39.799999999999997</v>
      </c>
      <c r="N612" t="str" cm="1">
        <f t="array" ref="N612">_xlfn.IFS($I612="Rob","Robusta",$I612="Exc","Excelsa",$I612="Ara","Arabica",$I612="Lib","Liberica")</f>
        <v>Robusta</v>
      </c>
      <c r="O612" t="str" cm="1">
        <f t="array" ref="O612">_xlfn.IFS($J612="M","Medium",$J612="L","Light",$J612="D","Dark")</f>
        <v>Medium</v>
      </c>
      <c r="P612" t="str">
        <f>_xlfn.XLOOKUP(Table1[[#This Row],[Customer ID]],customers!$A$1:$A$1001,customers!$I$1:$I$1001,0)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 MATCH(orders!I$1,products!$A$1:$G$1,0))</f>
        <v>Exc</v>
      </c>
      <c r="J613" t="str">
        <f>INDEX(products!$A$1:$G$49,MATCH(orders!$D613,products!$A$1:$A$49,0), MATCH(orders!J$1,products!$A$1:$G$1,0))</f>
        <v>L</v>
      </c>
      <c r="K613" s="4">
        <f>INDEX(products!$A$1:$G$49,MATCH(orders!$D613,products!$A$1:$A$49,0), MATCH(orders!K$1,products!$A$1:$G$1,0))</f>
        <v>2.5</v>
      </c>
      <c r="L613" s="5">
        <f>INDEX(products!$A$1:$G$49,MATCH(orders!$D613,products!$A$1:$A$49,0), MATCH(orders!L$1,products!$A$1:$G$1,0))</f>
        <v>34.154999999999994</v>
      </c>
      <c r="M613" s="5">
        <f t="shared" si="9"/>
        <v>68.309999999999988</v>
      </c>
      <c r="N613" t="str" cm="1">
        <f t="array" ref="N613">_xlfn.IFS($I613="Rob","Robusta",$I613="Exc","Excelsa",$I613="Ara","Arabica",$I613="Lib","Liberica")</f>
        <v>Excelsa</v>
      </c>
      <c r="O613" t="str" cm="1">
        <f t="array" ref="O613">_xlfn.IFS($J613="M","Medium",$J613="L","Light",$J613="D","Dark")</f>
        <v>Light</v>
      </c>
      <c r="P613" t="str">
        <f>_xlfn.XLOOKUP(Table1[[#This Row],[Customer ID]],customers!$A$1:$A$1001,customers!$I$1:$I$1001,0)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 MATCH(orders!I$1,products!$A$1:$G$1,0))</f>
        <v>Ara</v>
      </c>
      <c r="J614" t="str">
        <f>INDEX(products!$A$1:$G$49,MATCH(orders!$D614,products!$A$1:$A$49,0), MATCH(orders!J$1,products!$A$1:$G$1,0))</f>
        <v>M</v>
      </c>
      <c r="K614" s="4">
        <f>INDEX(products!$A$1:$G$49,MATCH(orders!$D614,products!$A$1:$A$49,0), MATCH(orders!K$1,products!$A$1:$G$1,0))</f>
        <v>0.2</v>
      </c>
      <c r="L614" s="5">
        <f>INDEX(products!$A$1:$G$49,MATCH(orders!$D614,products!$A$1:$A$49,0), MATCH(orders!L$1,products!$A$1:$G$1,0))</f>
        <v>3.375</v>
      </c>
      <c r="M614" s="5">
        <f t="shared" si="9"/>
        <v>13.5</v>
      </c>
      <c r="N614" t="str" cm="1">
        <f t="array" ref="N614">_xlfn.IFS($I614="Rob","Robusta",$I614="Exc","Excelsa",$I614="Ara","Arabica",$I614="Lib","Liberica")</f>
        <v>Arabica</v>
      </c>
      <c r="O614" t="str" cm="1">
        <f t="array" ref="O614">_xlfn.IFS($J614="M","Medium",$J614="L","Light",$J614="D","Dark")</f>
        <v>Medium</v>
      </c>
      <c r="P614" t="str">
        <f>_xlfn.XLOOKUP(Table1[[#This Row],[Customer ID]],customers!$A$1:$A$1001,customers!$I$1:$I$1001,0)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 MATCH(orders!I$1,products!$A$1:$G$1,0))</f>
        <v>Rob</v>
      </c>
      <c r="J615" t="str">
        <f>INDEX(products!$A$1:$G$49,MATCH(orders!$D615,products!$A$1:$A$49,0), MATCH(orders!J$1,products!$A$1:$G$1,0))</f>
        <v>M</v>
      </c>
      <c r="K615" s="4">
        <f>INDEX(products!$A$1:$G$49,MATCH(orders!$D615,products!$A$1:$A$49,0), MATCH(orders!K$1,products!$A$1:$G$1,0))</f>
        <v>0.5</v>
      </c>
      <c r="L615" s="5">
        <f>INDEX(products!$A$1:$G$49,MATCH(orders!$D615,products!$A$1:$A$49,0), MATCH(orders!L$1,products!$A$1:$G$1,0))</f>
        <v>5.97</v>
      </c>
      <c r="M615" s="5">
        <f t="shared" si="9"/>
        <v>5.97</v>
      </c>
      <c r="N615" t="str" cm="1">
        <f t="array" ref="N615">_xlfn.IFS($I615="Rob","Robusta",$I615="Exc","Excelsa",$I615="Ara","Arabica",$I615="Lib","Liberica")</f>
        <v>Robusta</v>
      </c>
      <c r="O615" t="str" cm="1">
        <f t="array" ref="O615">_xlfn.IFS($J615="M","Medium",$J615="L","Light",$J615="D","Dark")</f>
        <v>Medium</v>
      </c>
      <c r="P615" t="str">
        <f>_xlfn.XLOOKUP(Table1[[#This Row],[Customer ID]],customers!$A$1:$A$1001,customers!$I$1:$I$1001,0)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 MATCH(orders!I$1,products!$A$1:$G$1,0))</f>
        <v>Rob</v>
      </c>
      <c r="J616" t="str">
        <f>INDEX(products!$A$1:$G$49,MATCH(orders!$D616,products!$A$1:$A$49,0), MATCH(orders!J$1,products!$A$1:$G$1,0))</f>
        <v>M</v>
      </c>
      <c r="K616" s="4">
        <f>INDEX(products!$A$1:$G$49,MATCH(orders!$D616,products!$A$1:$A$49,0), MATCH(orders!K$1,products!$A$1:$G$1,0))</f>
        <v>0.5</v>
      </c>
      <c r="L616" s="5">
        <f>INDEX(products!$A$1:$G$49,MATCH(orders!$D616,products!$A$1:$A$49,0), MATCH(orders!L$1,products!$A$1:$G$1,0))</f>
        <v>5.97</v>
      </c>
      <c r="M616" s="5">
        <f t="shared" si="9"/>
        <v>29.849999999999998</v>
      </c>
      <c r="N616" t="str" cm="1">
        <f t="array" ref="N616">_xlfn.IFS($I616="Rob","Robusta",$I616="Exc","Excelsa",$I616="Ara","Arabica",$I616="Lib","Liberica")</f>
        <v>Robusta</v>
      </c>
      <c r="O616" t="str" cm="1">
        <f t="array" ref="O616">_xlfn.IFS($J616="M","Medium",$J616="L","Light",$J616="D","Dark")</f>
        <v>Medium</v>
      </c>
      <c r="P616" t="str">
        <f>_xlfn.XLOOKUP(Table1[[#This Row],[Customer ID]],customers!$A$1:$A$1001,customers!$I$1:$I$1001,0)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 MATCH(orders!I$1,products!$A$1:$G$1,0))</f>
        <v>Lib</v>
      </c>
      <c r="J617" t="str">
        <f>INDEX(products!$A$1:$G$49,MATCH(orders!$D617,products!$A$1:$A$49,0), MATCH(orders!J$1,products!$A$1:$G$1,0))</f>
        <v>L</v>
      </c>
      <c r="K617" s="4">
        <f>INDEX(products!$A$1:$G$49,MATCH(orders!$D617,products!$A$1:$A$49,0), MATCH(orders!K$1,products!$A$1:$G$1,0))</f>
        <v>2.5</v>
      </c>
      <c r="L617" s="5">
        <f>INDEX(products!$A$1:$G$49,MATCH(orders!$D617,products!$A$1:$A$49,0), MATCH(orders!L$1,products!$A$1:$G$1,0))</f>
        <v>36.454999999999998</v>
      </c>
      <c r="M617" s="5">
        <f t="shared" si="9"/>
        <v>72.91</v>
      </c>
      <c r="N617" t="str" cm="1">
        <f t="array" ref="N617">_xlfn.IFS($I617="Rob","Robusta",$I617="Exc","Excelsa",$I617="Ara","Arabica",$I617="Lib","Liberica")</f>
        <v>Liberica</v>
      </c>
      <c r="O617" t="str" cm="1">
        <f t="array" ref="O617">_xlfn.IFS($J617="M","Medium",$J617="L","Light",$J617="D","Dark")</f>
        <v>Light</v>
      </c>
      <c r="P617" t="str">
        <f>_xlfn.XLOOKUP(Table1[[#This Row],[Customer ID]],customers!$A$1:$A$1001,customers!$I$1:$I$1001,0)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 MATCH(orders!I$1,products!$A$1:$G$1,0))</f>
        <v>Exc</v>
      </c>
      <c r="J618" t="str">
        <f>INDEX(products!$A$1:$G$49,MATCH(orders!$D618,products!$A$1:$A$49,0), MATCH(orders!J$1,products!$A$1:$G$1,0))</f>
        <v>M</v>
      </c>
      <c r="K618" s="4">
        <f>INDEX(products!$A$1:$G$49,MATCH(orders!$D618,products!$A$1:$A$49,0), MATCH(orders!K$1,products!$A$1:$G$1,0))</f>
        <v>2.5</v>
      </c>
      <c r="L618" s="5">
        <f>INDEX(products!$A$1:$G$49,MATCH(orders!$D618,products!$A$1:$A$49,0), MATCH(orders!L$1,products!$A$1:$G$1,0))</f>
        <v>31.624999999999996</v>
      </c>
      <c r="M618" s="5">
        <f t="shared" si="9"/>
        <v>126.49999999999999</v>
      </c>
      <c r="N618" t="str" cm="1">
        <f t="array" ref="N618">_xlfn.IFS($I618="Rob","Robusta",$I618="Exc","Excelsa",$I618="Ara","Arabica",$I618="Lib","Liberica")</f>
        <v>Excelsa</v>
      </c>
      <c r="O618" t="str" cm="1">
        <f t="array" ref="O618">_xlfn.IFS($J618="M","Medium",$J618="L","Light",$J618="D","Dark")</f>
        <v>Medium</v>
      </c>
      <c r="P618" t="str">
        <f>_xlfn.XLOOKUP(Table1[[#This Row],[Customer ID]],customers!$A$1:$A$1001,customers!$I$1:$I$1001,0)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 MATCH(orders!I$1,products!$A$1:$G$1,0))</f>
        <v>Lib</v>
      </c>
      <c r="J619" t="str">
        <f>INDEX(products!$A$1:$G$49,MATCH(orders!$D619,products!$A$1:$A$49,0), MATCH(orders!J$1,products!$A$1:$G$1,0))</f>
        <v>M</v>
      </c>
      <c r="K619" s="4">
        <f>INDEX(products!$A$1:$G$49,MATCH(orders!$D619,products!$A$1:$A$49,0), MATCH(orders!K$1,products!$A$1:$G$1,0))</f>
        <v>2.5</v>
      </c>
      <c r="L619" s="5">
        <f>INDEX(products!$A$1:$G$49,MATCH(orders!$D619,products!$A$1:$A$49,0), MATCH(orders!L$1,products!$A$1:$G$1,0))</f>
        <v>33.464999999999996</v>
      </c>
      <c r="M619" s="5">
        <f t="shared" si="9"/>
        <v>33.464999999999996</v>
      </c>
      <c r="N619" t="str" cm="1">
        <f t="array" ref="N619">_xlfn.IFS($I619="Rob","Robusta",$I619="Exc","Excelsa",$I619="Ara","Arabica",$I619="Lib","Liberica")</f>
        <v>Liberica</v>
      </c>
      <c r="O619" t="str" cm="1">
        <f t="array" ref="O619">_xlfn.IFS($J619="M","Medium",$J619="L","Light",$J619="D","Dark")</f>
        <v>Medium</v>
      </c>
      <c r="P619" t="str">
        <f>_xlfn.XLOOKUP(Table1[[#This Row],[Customer ID]],customers!$A$1:$A$1001,customers!$I$1:$I$1001,0)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 MATCH(orders!I$1,products!$A$1:$G$1,0))</f>
        <v>Exc</v>
      </c>
      <c r="J620" t="str">
        <f>INDEX(products!$A$1:$G$49,MATCH(orders!$D620,products!$A$1:$A$49,0), MATCH(orders!J$1,products!$A$1:$G$1,0))</f>
        <v>D</v>
      </c>
      <c r="K620" s="4">
        <f>INDEX(products!$A$1:$G$49,MATCH(orders!$D620,products!$A$1:$A$49,0), MATCH(orders!K$1,products!$A$1:$G$1,0))</f>
        <v>1</v>
      </c>
      <c r="L620" s="5">
        <f>INDEX(products!$A$1:$G$49,MATCH(orders!$D620,products!$A$1:$A$49,0), MATCH(orders!L$1,products!$A$1:$G$1,0))</f>
        <v>12.15</v>
      </c>
      <c r="M620" s="5">
        <f t="shared" si="9"/>
        <v>72.900000000000006</v>
      </c>
      <c r="N620" t="str" cm="1">
        <f t="array" ref="N620">_xlfn.IFS($I620="Rob","Robusta",$I620="Exc","Excelsa",$I620="Ara","Arabica",$I620="Lib","Liberica")</f>
        <v>Excelsa</v>
      </c>
      <c r="O620" t="str" cm="1">
        <f t="array" ref="O620">_xlfn.IFS($J620="M","Medium",$J620="L","Light",$J620="D","Dark")</f>
        <v>Dark</v>
      </c>
      <c r="P620" t="str">
        <f>_xlfn.XLOOKUP(Table1[[#This Row],[Customer ID]],customers!$A$1:$A$1001,customers!$I$1:$I$1001,0)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 MATCH(orders!I$1,products!$A$1:$G$1,0))</f>
        <v>Lib</v>
      </c>
      <c r="J621" t="str">
        <f>INDEX(products!$A$1:$G$49,MATCH(orders!$D621,products!$A$1:$A$49,0), MATCH(orders!J$1,products!$A$1:$G$1,0))</f>
        <v>D</v>
      </c>
      <c r="K621" s="4">
        <f>INDEX(products!$A$1:$G$49,MATCH(orders!$D621,products!$A$1:$A$49,0), MATCH(orders!K$1,products!$A$1:$G$1,0))</f>
        <v>0.5</v>
      </c>
      <c r="L621" s="5">
        <f>INDEX(products!$A$1:$G$49,MATCH(orders!$D621,products!$A$1:$A$49,0), MATCH(orders!L$1,products!$A$1:$G$1,0))</f>
        <v>7.77</v>
      </c>
      <c r="M621" s="5">
        <f t="shared" si="9"/>
        <v>15.54</v>
      </c>
      <c r="N621" t="str" cm="1">
        <f t="array" ref="N621">_xlfn.IFS($I621="Rob","Robusta",$I621="Exc","Excelsa",$I621="Ara","Arabica",$I621="Lib","Liberica")</f>
        <v>Liberica</v>
      </c>
      <c r="O621" t="str" cm="1">
        <f t="array" ref="O621">_xlfn.IFS($J621="M","Medium",$J621="L","Light",$J621="D","Dark")</f>
        <v>Dark</v>
      </c>
      <c r="P621" t="str">
        <f>_xlfn.XLOOKUP(Table1[[#This Row],[Customer ID]],customers!$A$1:$A$1001,customers!$I$1:$I$1001,0)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 MATCH(orders!I$1,products!$A$1:$G$1,0))</f>
        <v>Ara</v>
      </c>
      <c r="J622" t="str">
        <f>INDEX(products!$A$1:$G$49,MATCH(orders!$D622,products!$A$1:$A$49,0), MATCH(orders!J$1,products!$A$1:$G$1,0))</f>
        <v>M</v>
      </c>
      <c r="K622" s="4">
        <f>INDEX(products!$A$1:$G$49,MATCH(orders!$D622,products!$A$1:$A$49,0), MATCH(orders!K$1,products!$A$1:$G$1,0))</f>
        <v>0.2</v>
      </c>
      <c r="L622" s="5">
        <f>INDEX(products!$A$1:$G$49,MATCH(orders!$D622,products!$A$1:$A$49,0), MATCH(orders!L$1,products!$A$1:$G$1,0))</f>
        <v>3.375</v>
      </c>
      <c r="M622" s="5">
        <f t="shared" si="9"/>
        <v>20.25</v>
      </c>
      <c r="N622" t="str" cm="1">
        <f t="array" ref="N622">_xlfn.IFS($I622="Rob","Robusta",$I622="Exc","Excelsa",$I622="Ara","Arabica",$I622="Lib","Liberica")</f>
        <v>Arabica</v>
      </c>
      <c r="O622" t="str" cm="1">
        <f t="array" ref="O622">_xlfn.IFS($J622="M","Medium",$J622="L","Light",$J622="D","Dark")</f>
        <v>Medium</v>
      </c>
      <c r="P622" t="str">
        <f>_xlfn.XLOOKUP(Table1[[#This Row],[Customer ID]],customers!$A$1:$A$1001,customers!$I$1:$I$1001,0)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 MATCH(orders!I$1,products!$A$1:$G$1,0))</f>
        <v>Ara</v>
      </c>
      <c r="J623" t="str">
        <f>INDEX(products!$A$1:$G$49,MATCH(orders!$D623,products!$A$1:$A$49,0), MATCH(orders!J$1,products!$A$1:$G$1,0))</f>
        <v>L</v>
      </c>
      <c r="K623" s="4">
        <f>INDEX(products!$A$1:$G$49,MATCH(orders!$D623,products!$A$1:$A$49,0), MATCH(orders!K$1,products!$A$1:$G$1,0))</f>
        <v>1</v>
      </c>
      <c r="L623" s="5">
        <f>INDEX(products!$A$1:$G$49,MATCH(orders!$D623,products!$A$1:$A$49,0), MATCH(orders!L$1,products!$A$1:$G$1,0))</f>
        <v>12.95</v>
      </c>
      <c r="M623" s="5">
        <f t="shared" si="9"/>
        <v>77.699999999999989</v>
      </c>
      <c r="N623" t="str" cm="1">
        <f t="array" ref="N623">_xlfn.IFS($I623="Rob","Robusta",$I623="Exc","Excelsa",$I623="Ara","Arabica",$I623="Lib","Liberica")</f>
        <v>Arabica</v>
      </c>
      <c r="O623" t="str" cm="1">
        <f t="array" ref="O623">_xlfn.IFS($J623="M","Medium",$J623="L","Light",$J623="D","Dark")</f>
        <v>Light</v>
      </c>
      <c r="P623" t="str">
        <f>_xlfn.XLOOKUP(Table1[[#This Row],[Customer ID]],customers!$A$1:$A$1001,customers!$I$1:$I$1001,0)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 MATCH(orders!I$1,products!$A$1:$G$1,0))</f>
        <v>Lib</v>
      </c>
      <c r="J624" t="str">
        <f>INDEX(products!$A$1:$G$49,MATCH(orders!$D624,products!$A$1:$A$49,0), MATCH(orders!J$1,products!$A$1:$G$1,0))</f>
        <v>M</v>
      </c>
      <c r="K624" s="4">
        <f>INDEX(products!$A$1:$G$49,MATCH(orders!$D624,products!$A$1:$A$49,0), MATCH(orders!K$1,products!$A$1:$G$1,0))</f>
        <v>2.5</v>
      </c>
      <c r="L624" s="5">
        <f>INDEX(products!$A$1:$G$49,MATCH(orders!$D624,products!$A$1:$A$49,0), MATCH(orders!L$1,products!$A$1:$G$1,0))</f>
        <v>33.464999999999996</v>
      </c>
      <c r="M624" s="5">
        <f t="shared" si="9"/>
        <v>133.85999999999999</v>
      </c>
      <c r="N624" t="str" cm="1">
        <f t="array" ref="N624">_xlfn.IFS($I624="Rob","Robusta",$I624="Exc","Excelsa",$I624="Ara","Arabica",$I624="Lib","Liberica")</f>
        <v>Liberica</v>
      </c>
      <c r="O624" t="str" cm="1">
        <f t="array" ref="O624">_xlfn.IFS($J624="M","Medium",$J624="L","Light",$J624="D","Dark")</f>
        <v>Medium</v>
      </c>
      <c r="P624" t="str">
        <f>_xlfn.XLOOKUP(Table1[[#This Row],[Customer ID]],customers!$A$1:$A$1001,customers!$I$1:$I$1001,0)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 MATCH(orders!I$1,products!$A$1:$G$1,0))</f>
        <v>Exc</v>
      </c>
      <c r="J625" t="str">
        <f>INDEX(products!$A$1:$G$49,MATCH(orders!$D625,products!$A$1:$A$49,0), MATCH(orders!J$1,products!$A$1:$G$1,0))</f>
        <v>D</v>
      </c>
      <c r="K625" s="4">
        <f>INDEX(products!$A$1:$G$49,MATCH(orders!$D625,products!$A$1:$A$49,0), MATCH(orders!K$1,products!$A$1:$G$1,0))</f>
        <v>1</v>
      </c>
      <c r="L625" s="5">
        <f>INDEX(products!$A$1:$G$49,MATCH(orders!$D625,products!$A$1:$A$49,0), MATCH(orders!L$1,products!$A$1:$G$1,0))</f>
        <v>12.15</v>
      </c>
      <c r="M625" s="5">
        <f t="shared" si="9"/>
        <v>12.15</v>
      </c>
      <c r="N625" t="str" cm="1">
        <f t="array" ref="N625">_xlfn.IFS($I625="Rob","Robusta",$I625="Exc","Excelsa",$I625="Ara","Arabica",$I625="Lib","Liberica")</f>
        <v>Excelsa</v>
      </c>
      <c r="O625" t="str" cm="1">
        <f t="array" ref="O625">_xlfn.IFS($J625="M","Medium",$J625="L","Light",$J625="D","Dark")</f>
        <v>Dark</v>
      </c>
      <c r="P625" t="str">
        <f>_xlfn.XLOOKUP(Table1[[#This Row],[Customer ID]],customers!$A$1:$A$1001,customers!$I$1:$I$1001,0)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 MATCH(orders!I$1,products!$A$1:$G$1,0))</f>
        <v>Exc</v>
      </c>
      <c r="J626" t="str">
        <f>INDEX(products!$A$1:$G$49,MATCH(orders!$D626,products!$A$1:$A$49,0), MATCH(orders!J$1,products!$A$1:$G$1,0))</f>
        <v>M</v>
      </c>
      <c r="K626" s="4">
        <f>INDEX(products!$A$1:$G$49,MATCH(orders!$D626,products!$A$1:$A$49,0), MATCH(orders!K$1,products!$A$1:$G$1,0))</f>
        <v>2.5</v>
      </c>
      <c r="L626" s="5">
        <f>INDEX(products!$A$1:$G$49,MATCH(orders!$D626,products!$A$1:$A$49,0), MATCH(orders!L$1,products!$A$1:$G$1,0))</f>
        <v>31.624999999999996</v>
      </c>
      <c r="M626" s="5">
        <f t="shared" si="9"/>
        <v>63.249999999999993</v>
      </c>
      <c r="N626" t="str" cm="1">
        <f t="array" ref="N626">_xlfn.IFS($I626="Rob","Robusta",$I626="Exc","Excelsa",$I626="Ara","Arabica",$I626="Lib","Liberica")</f>
        <v>Excelsa</v>
      </c>
      <c r="O626" t="str" cm="1">
        <f t="array" ref="O626">_xlfn.IFS($J626="M","Medium",$J626="L","Light",$J626="D","Dark")</f>
        <v>Medium</v>
      </c>
      <c r="P626" t="str">
        <f>_xlfn.XLOOKUP(Table1[[#This Row],[Customer ID]],customers!$A$1:$A$1001,customers!$I$1:$I$1001,0)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 MATCH(orders!I$1,products!$A$1:$G$1,0))</f>
        <v>Rob</v>
      </c>
      <c r="J627" t="str">
        <f>INDEX(products!$A$1:$G$49,MATCH(orders!$D627,products!$A$1:$A$49,0), MATCH(orders!J$1,products!$A$1:$G$1,0))</f>
        <v>L</v>
      </c>
      <c r="K627" s="4">
        <f>INDEX(products!$A$1:$G$49,MATCH(orders!$D627,products!$A$1:$A$49,0), MATCH(orders!K$1,products!$A$1:$G$1,0))</f>
        <v>0.5</v>
      </c>
      <c r="L627" s="5">
        <f>INDEX(products!$A$1:$G$49,MATCH(orders!$D627,products!$A$1:$A$49,0), MATCH(orders!L$1,products!$A$1:$G$1,0))</f>
        <v>7.169999999999999</v>
      </c>
      <c r="M627" s="5">
        <f t="shared" si="9"/>
        <v>35.849999999999994</v>
      </c>
      <c r="N627" t="str" cm="1">
        <f t="array" ref="N627">_xlfn.IFS($I627="Rob","Robusta",$I627="Exc","Excelsa",$I627="Ara","Arabica",$I627="Lib","Liberica")</f>
        <v>Robusta</v>
      </c>
      <c r="O627" t="str" cm="1">
        <f t="array" ref="O627">_xlfn.IFS($J627="M","Medium",$J627="L","Light",$J627="D","Dark")</f>
        <v>Light</v>
      </c>
      <c r="P627" t="str">
        <f>_xlfn.XLOOKUP(Table1[[#This Row],[Customer ID]],customers!$A$1:$A$1001,customers!$I$1:$I$1001,0)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 MATCH(orders!I$1,products!$A$1:$G$1,0))</f>
        <v>Ara</v>
      </c>
      <c r="J628" t="str">
        <f>INDEX(products!$A$1:$G$49,MATCH(orders!$D628,products!$A$1:$A$49,0), MATCH(orders!J$1,products!$A$1:$G$1,0))</f>
        <v>M</v>
      </c>
      <c r="K628" s="4">
        <f>INDEX(products!$A$1:$G$49,MATCH(orders!$D628,products!$A$1:$A$49,0), MATCH(orders!K$1,products!$A$1:$G$1,0))</f>
        <v>2.5</v>
      </c>
      <c r="L628" s="5">
        <f>INDEX(products!$A$1:$G$49,MATCH(orders!$D628,products!$A$1:$A$49,0), MATCH(orders!L$1,products!$A$1:$G$1,0))</f>
        <v>25.874999999999996</v>
      </c>
      <c r="M628" s="5">
        <f t="shared" si="9"/>
        <v>77.624999999999986</v>
      </c>
      <c r="N628" t="str" cm="1">
        <f t="array" ref="N628">_xlfn.IFS($I628="Rob","Robusta",$I628="Exc","Excelsa",$I628="Ara","Arabica",$I628="Lib","Liberica")</f>
        <v>Arabica</v>
      </c>
      <c r="O628" t="str" cm="1">
        <f t="array" ref="O628">_xlfn.IFS($J628="M","Medium",$J628="L","Light",$J628="D","Dark")</f>
        <v>Medium</v>
      </c>
      <c r="P628" t="str">
        <f>_xlfn.XLOOKUP(Table1[[#This Row],[Customer ID]],customers!$A$1:$A$1001,customers!$I$1:$I$1001,0)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 MATCH(orders!I$1,products!$A$1:$G$1,0))</f>
        <v>Exc</v>
      </c>
      <c r="J629" t="str">
        <f>INDEX(products!$A$1:$G$49,MATCH(orders!$D629,products!$A$1:$A$49,0), MATCH(orders!J$1,products!$A$1:$G$1,0))</f>
        <v>M</v>
      </c>
      <c r="K629" s="4">
        <f>INDEX(products!$A$1:$G$49,MATCH(orders!$D629,products!$A$1:$A$49,0), MATCH(orders!K$1,products!$A$1:$G$1,0))</f>
        <v>2.5</v>
      </c>
      <c r="L629" s="5">
        <f>INDEX(products!$A$1:$G$49,MATCH(orders!$D629,products!$A$1:$A$49,0), MATCH(orders!L$1,products!$A$1:$G$1,0))</f>
        <v>31.624999999999996</v>
      </c>
      <c r="M629" s="5">
        <f t="shared" si="9"/>
        <v>63.249999999999993</v>
      </c>
      <c r="N629" t="str" cm="1">
        <f t="array" ref="N629">_xlfn.IFS($I629="Rob","Robusta",$I629="Exc","Excelsa",$I629="Ara","Arabica",$I629="Lib","Liberica")</f>
        <v>Excelsa</v>
      </c>
      <c r="O629" t="str" cm="1">
        <f t="array" ref="O629">_xlfn.IFS($J629="M","Medium",$J629="L","Light",$J629="D","Dark")</f>
        <v>Medium</v>
      </c>
      <c r="P629" t="str">
        <f>_xlfn.XLOOKUP(Table1[[#This Row],[Customer ID]],customers!$A$1:$A$1001,customers!$I$1:$I$1001,0)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 MATCH(orders!I$1,products!$A$1:$G$1,0))</f>
        <v>Exc</v>
      </c>
      <c r="J630" t="str">
        <f>INDEX(products!$A$1:$G$49,MATCH(orders!$D630,products!$A$1:$A$49,0), MATCH(orders!J$1,products!$A$1:$G$1,0))</f>
        <v>L</v>
      </c>
      <c r="K630" s="4">
        <f>INDEX(products!$A$1:$G$49,MATCH(orders!$D630,products!$A$1:$A$49,0), MATCH(orders!K$1,products!$A$1:$G$1,0))</f>
        <v>0.2</v>
      </c>
      <c r="L630" s="5">
        <f>INDEX(products!$A$1:$G$49,MATCH(orders!$D630,products!$A$1:$A$49,0), MATCH(orders!L$1,products!$A$1:$G$1,0))</f>
        <v>4.4550000000000001</v>
      </c>
      <c r="M630" s="5">
        <f t="shared" si="9"/>
        <v>26.73</v>
      </c>
      <c r="N630" t="str" cm="1">
        <f t="array" ref="N630">_xlfn.IFS($I630="Rob","Robusta",$I630="Exc","Excelsa",$I630="Ara","Arabica",$I630="Lib","Liberica")</f>
        <v>Excelsa</v>
      </c>
      <c r="O630" t="str" cm="1">
        <f t="array" ref="O630">_xlfn.IFS($J630="M","Medium",$J630="L","Light",$J630="D","Dark")</f>
        <v>Light</v>
      </c>
      <c r="P630" t="str">
        <f>_xlfn.XLOOKUP(Table1[[#This Row],[Customer ID]],customers!$A$1:$A$1001,customers!$I$1:$I$1001,0)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 MATCH(orders!I$1,products!$A$1:$G$1,0))</f>
        <v>Lib</v>
      </c>
      <c r="J631" t="str">
        <f>INDEX(products!$A$1:$G$49,MATCH(orders!$D631,products!$A$1:$A$49,0), MATCH(orders!J$1,products!$A$1:$G$1,0))</f>
        <v>D</v>
      </c>
      <c r="K631" s="4">
        <f>INDEX(products!$A$1:$G$49,MATCH(orders!$D631,products!$A$1:$A$49,0), MATCH(orders!K$1,products!$A$1:$G$1,0))</f>
        <v>0.5</v>
      </c>
      <c r="L631" s="5">
        <f>INDEX(products!$A$1:$G$49,MATCH(orders!$D631,products!$A$1:$A$49,0), MATCH(orders!L$1,products!$A$1:$G$1,0))</f>
        <v>7.77</v>
      </c>
      <c r="M631" s="5">
        <f t="shared" si="9"/>
        <v>31.08</v>
      </c>
      <c r="N631" t="str" cm="1">
        <f t="array" ref="N631">_xlfn.IFS($I631="Rob","Robusta",$I631="Exc","Excelsa",$I631="Ara","Arabica",$I631="Lib","Liberica")</f>
        <v>Liberica</v>
      </c>
      <c r="O631" t="str" cm="1">
        <f t="array" ref="O631">_xlfn.IFS($J631="M","Medium",$J631="L","Light",$J631="D","Dark")</f>
        <v>Dark</v>
      </c>
      <c r="P631" t="str">
        <f>_xlfn.XLOOKUP(Table1[[#This Row],[Customer ID]],customers!$A$1:$A$1001,customers!$I$1:$I$1001,0)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 MATCH(orders!I$1,products!$A$1:$G$1,0))</f>
        <v>Ara</v>
      </c>
      <c r="J632" t="str">
        <f>INDEX(products!$A$1:$G$49,MATCH(orders!$D632,products!$A$1:$A$49,0), MATCH(orders!J$1,products!$A$1:$G$1,0))</f>
        <v>D</v>
      </c>
      <c r="K632" s="4">
        <f>INDEX(products!$A$1:$G$49,MATCH(orders!$D632,products!$A$1:$A$49,0), MATCH(orders!K$1,products!$A$1:$G$1,0))</f>
        <v>0.2</v>
      </c>
      <c r="L632" s="5">
        <f>INDEX(products!$A$1:$G$49,MATCH(orders!$D632,products!$A$1:$A$49,0), MATCH(orders!L$1,products!$A$1:$G$1,0))</f>
        <v>2.9849999999999999</v>
      </c>
      <c r="M632" s="5">
        <f t="shared" si="9"/>
        <v>2.9849999999999999</v>
      </c>
      <c r="N632" t="str" cm="1">
        <f t="array" ref="N632">_xlfn.IFS($I632="Rob","Robusta",$I632="Exc","Excelsa",$I632="Ara","Arabica",$I632="Lib","Liberica")</f>
        <v>Arabica</v>
      </c>
      <c r="O632" t="str" cm="1">
        <f t="array" ref="O632">_xlfn.IFS($J632="M","Medium",$J632="L","Light",$J632="D","Dark")</f>
        <v>Dark</v>
      </c>
      <c r="P632" t="str">
        <f>_xlfn.XLOOKUP(Table1[[#This Row],[Customer ID]],customers!$A$1:$A$1001,customers!$I$1:$I$1001,0)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 MATCH(orders!I$1,products!$A$1:$G$1,0))</f>
        <v>Rob</v>
      </c>
      <c r="J633" t="str">
        <f>INDEX(products!$A$1:$G$49,MATCH(orders!$D633,products!$A$1:$A$49,0), MATCH(orders!J$1,products!$A$1:$G$1,0))</f>
        <v>D</v>
      </c>
      <c r="K633" s="4">
        <f>INDEX(products!$A$1:$G$49,MATCH(orders!$D633,products!$A$1:$A$49,0), MATCH(orders!K$1,products!$A$1:$G$1,0))</f>
        <v>2.5</v>
      </c>
      <c r="L633" s="5">
        <f>INDEX(products!$A$1:$G$49,MATCH(orders!$D633,products!$A$1:$A$49,0), MATCH(orders!L$1,products!$A$1:$G$1,0))</f>
        <v>20.584999999999997</v>
      </c>
      <c r="M633" s="5">
        <f t="shared" si="9"/>
        <v>102.92499999999998</v>
      </c>
      <c r="N633" t="str" cm="1">
        <f t="array" ref="N633">_xlfn.IFS($I633="Rob","Robusta",$I633="Exc","Excelsa",$I633="Ara","Arabica",$I633="Lib","Liberica")</f>
        <v>Robusta</v>
      </c>
      <c r="O633" t="str" cm="1">
        <f t="array" ref="O633">_xlfn.IFS($J633="M","Medium",$J633="L","Light",$J633="D","Dark")</f>
        <v>Dark</v>
      </c>
      <c r="P633" t="str">
        <f>_xlfn.XLOOKUP(Table1[[#This Row],[Customer ID]],customers!$A$1:$A$1001,customers!$I$1:$I$1001,0)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 MATCH(orders!I$1,products!$A$1:$G$1,0))</f>
        <v>Exc</v>
      </c>
      <c r="J634" t="str">
        <f>INDEX(products!$A$1:$G$49,MATCH(orders!$D634,products!$A$1:$A$49,0), MATCH(orders!J$1,products!$A$1:$G$1,0))</f>
        <v>L</v>
      </c>
      <c r="K634" s="4">
        <f>INDEX(products!$A$1:$G$49,MATCH(orders!$D634,products!$A$1:$A$49,0), MATCH(orders!K$1,products!$A$1:$G$1,0))</f>
        <v>0.5</v>
      </c>
      <c r="L634" s="5">
        <f>INDEX(products!$A$1:$G$49,MATCH(orders!$D634,products!$A$1:$A$49,0), MATCH(orders!L$1,products!$A$1:$G$1,0))</f>
        <v>8.91</v>
      </c>
      <c r="M634" s="5">
        <f t="shared" si="9"/>
        <v>35.64</v>
      </c>
      <c r="N634" t="str" cm="1">
        <f t="array" ref="N634">_xlfn.IFS($I634="Rob","Robusta",$I634="Exc","Excelsa",$I634="Ara","Arabica",$I634="Lib","Liberica")</f>
        <v>Excelsa</v>
      </c>
      <c r="O634" t="str" cm="1">
        <f t="array" ref="O634">_xlfn.IFS($J634="M","Medium",$J634="L","Light",$J634="D","Dark")</f>
        <v>Light</v>
      </c>
      <c r="P634" t="str">
        <f>_xlfn.XLOOKUP(Table1[[#This Row],[Customer ID]],customers!$A$1:$A$1001,customers!$I$1:$I$1001,0)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 MATCH(orders!I$1,products!$A$1:$G$1,0))</f>
        <v>Rob</v>
      </c>
      <c r="J635" t="str">
        <f>INDEX(products!$A$1:$G$49,MATCH(orders!$D635,products!$A$1:$A$49,0), MATCH(orders!J$1,products!$A$1:$G$1,0))</f>
        <v>L</v>
      </c>
      <c r="K635" s="4">
        <f>INDEX(products!$A$1:$G$49,MATCH(orders!$D635,products!$A$1:$A$49,0), MATCH(orders!K$1,products!$A$1:$G$1,0))</f>
        <v>1</v>
      </c>
      <c r="L635" s="5">
        <f>INDEX(products!$A$1:$G$49,MATCH(orders!$D635,products!$A$1:$A$49,0), MATCH(orders!L$1,products!$A$1:$G$1,0))</f>
        <v>11.95</v>
      </c>
      <c r="M635" s="5">
        <f t="shared" si="9"/>
        <v>47.8</v>
      </c>
      <c r="N635" t="str" cm="1">
        <f t="array" ref="N635">_xlfn.IFS($I635="Rob","Robusta",$I635="Exc","Excelsa",$I635="Ara","Arabica",$I635="Lib","Liberica")</f>
        <v>Robusta</v>
      </c>
      <c r="O635" t="str" cm="1">
        <f t="array" ref="O635">_xlfn.IFS($J635="M","Medium",$J635="L","Light",$J635="D","Dark")</f>
        <v>Light</v>
      </c>
      <c r="P635" t="str">
        <f>_xlfn.XLOOKUP(Table1[[#This Row],[Customer ID]],customers!$A$1:$A$1001,customers!$I$1:$I$1001,0)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 MATCH(orders!I$1,products!$A$1:$G$1,0))</f>
        <v>Lib</v>
      </c>
      <c r="J636" t="str">
        <f>INDEX(products!$A$1:$G$49,MATCH(orders!$D636,products!$A$1:$A$49,0), MATCH(orders!J$1,products!$A$1:$G$1,0))</f>
        <v>M</v>
      </c>
      <c r="K636" s="4">
        <f>INDEX(products!$A$1:$G$49,MATCH(orders!$D636,products!$A$1:$A$49,0), MATCH(orders!K$1,products!$A$1:$G$1,0))</f>
        <v>1</v>
      </c>
      <c r="L636" s="5">
        <f>INDEX(products!$A$1:$G$49,MATCH(orders!$D636,products!$A$1:$A$49,0), MATCH(orders!L$1,products!$A$1:$G$1,0))</f>
        <v>14.55</v>
      </c>
      <c r="M636" s="5">
        <f t="shared" si="9"/>
        <v>43.650000000000006</v>
      </c>
      <c r="N636" t="str" cm="1">
        <f t="array" ref="N636">_xlfn.IFS($I636="Rob","Robusta",$I636="Exc","Excelsa",$I636="Ara","Arabica",$I636="Lib","Liberica")</f>
        <v>Liberica</v>
      </c>
      <c r="O636" t="str" cm="1">
        <f t="array" ref="O636">_xlfn.IFS($J636="M","Medium",$J636="L","Light",$J636="D","Dark")</f>
        <v>Medium</v>
      </c>
      <c r="P636" t="str">
        <f>_xlfn.XLOOKUP(Table1[[#This Row],[Customer ID]],customers!$A$1:$A$1001,customers!$I$1:$I$1001,0)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 MATCH(orders!I$1,products!$A$1:$G$1,0))</f>
        <v>Exc</v>
      </c>
      <c r="J637" t="str">
        <f>INDEX(products!$A$1:$G$49,MATCH(orders!$D637,products!$A$1:$A$49,0), MATCH(orders!J$1,products!$A$1:$G$1,0))</f>
        <v>L</v>
      </c>
      <c r="K637" s="4">
        <f>INDEX(products!$A$1:$G$49,MATCH(orders!$D637,products!$A$1:$A$49,0), MATCH(orders!K$1,products!$A$1:$G$1,0))</f>
        <v>0.5</v>
      </c>
      <c r="L637" s="5">
        <f>INDEX(products!$A$1:$G$49,MATCH(orders!$D637,products!$A$1:$A$49,0), MATCH(orders!L$1,products!$A$1:$G$1,0))</f>
        <v>8.91</v>
      </c>
      <c r="M637" s="5">
        <f t="shared" si="9"/>
        <v>35.64</v>
      </c>
      <c r="N637" t="str" cm="1">
        <f t="array" ref="N637">_xlfn.IFS($I637="Rob","Robusta",$I637="Exc","Excelsa",$I637="Ara","Arabica",$I637="Lib","Liberica")</f>
        <v>Excelsa</v>
      </c>
      <c r="O637" t="str" cm="1">
        <f t="array" ref="O637">_xlfn.IFS($J637="M","Medium",$J637="L","Light",$J637="D","Dark")</f>
        <v>Light</v>
      </c>
      <c r="P637" t="str">
        <f>_xlfn.XLOOKUP(Table1[[#This Row],[Customer ID]],customers!$A$1:$A$1001,customers!$I$1:$I$1001,0)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 MATCH(orders!I$1,products!$A$1:$G$1,0))</f>
        <v>Lib</v>
      </c>
      <c r="J638" t="str">
        <f>INDEX(products!$A$1:$G$49,MATCH(orders!$D638,products!$A$1:$A$49,0), MATCH(orders!J$1,products!$A$1:$G$1,0))</f>
        <v>L</v>
      </c>
      <c r="K638" s="4">
        <f>INDEX(products!$A$1:$G$49,MATCH(orders!$D638,products!$A$1:$A$49,0), MATCH(orders!K$1,products!$A$1:$G$1,0))</f>
        <v>1</v>
      </c>
      <c r="L638" s="5">
        <f>INDEX(products!$A$1:$G$49,MATCH(orders!$D638,products!$A$1:$A$49,0), MATCH(orders!L$1,products!$A$1:$G$1,0))</f>
        <v>15.85</v>
      </c>
      <c r="M638" s="5">
        <f t="shared" si="9"/>
        <v>95.1</v>
      </c>
      <c r="N638" t="str" cm="1">
        <f t="array" ref="N638">_xlfn.IFS($I638="Rob","Robusta",$I638="Exc","Excelsa",$I638="Ara","Arabica",$I638="Lib","Liberica")</f>
        <v>Liberica</v>
      </c>
      <c r="O638" t="str" cm="1">
        <f t="array" ref="O638">_xlfn.IFS($J638="M","Medium",$J638="L","Light",$J638="D","Dark")</f>
        <v>Light</v>
      </c>
      <c r="P638" t="str">
        <f>_xlfn.XLOOKUP(Table1[[#This Row],[Customer ID]],customers!$A$1:$A$1001,customers!$I$1:$I$1001,0)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 MATCH(orders!I$1,products!$A$1:$G$1,0))</f>
        <v>Exc</v>
      </c>
      <c r="J639" t="str">
        <f>INDEX(products!$A$1:$G$49,MATCH(orders!$D639,products!$A$1:$A$49,0), MATCH(orders!J$1,products!$A$1:$G$1,0))</f>
        <v>M</v>
      </c>
      <c r="K639" s="4">
        <f>INDEX(products!$A$1:$G$49,MATCH(orders!$D639,products!$A$1:$A$49,0), MATCH(orders!K$1,products!$A$1:$G$1,0))</f>
        <v>2.5</v>
      </c>
      <c r="L639" s="5">
        <f>INDEX(products!$A$1:$G$49,MATCH(orders!$D639,products!$A$1:$A$49,0), MATCH(orders!L$1,products!$A$1:$G$1,0))</f>
        <v>31.624999999999996</v>
      </c>
      <c r="M639" s="5">
        <f t="shared" si="9"/>
        <v>31.624999999999996</v>
      </c>
      <c r="N639" t="str" cm="1">
        <f t="array" ref="N639">_xlfn.IFS($I639="Rob","Robusta",$I639="Exc","Excelsa",$I639="Ara","Arabica",$I639="Lib","Liberica")</f>
        <v>Excelsa</v>
      </c>
      <c r="O639" t="str" cm="1">
        <f t="array" ref="O639">_xlfn.IFS($J639="M","Medium",$J639="L","Light",$J639="D","Dark")</f>
        <v>Medium</v>
      </c>
      <c r="P639" t="str">
        <f>_xlfn.XLOOKUP(Table1[[#This Row],[Customer ID]],customers!$A$1:$A$1001,customers!$I$1:$I$1001,0)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 MATCH(orders!I$1,products!$A$1:$G$1,0))</f>
        <v>Ara</v>
      </c>
      <c r="J640" t="str">
        <f>INDEX(products!$A$1:$G$49,MATCH(orders!$D640,products!$A$1:$A$49,0), MATCH(orders!J$1,products!$A$1:$G$1,0))</f>
        <v>M</v>
      </c>
      <c r="K640" s="4">
        <f>INDEX(products!$A$1:$G$49,MATCH(orders!$D640,products!$A$1:$A$49,0), MATCH(orders!K$1,products!$A$1:$G$1,0))</f>
        <v>2.5</v>
      </c>
      <c r="L640" s="5">
        <f>INDEX(products!$A$1:$G$49,MATCH(orders!$D640,products!$A$1:$A$49,0), MATCH(orders!L$1,products!$A$1:$G$1,0))</f>
        <v>25.874999999999996</v>
      </c>
      <c r="M640" s="5">
        <f t="shared" si="9"/>
        <v>77.624999999999986</v>
      </c>
      <c r="N640" t="str" cm="1">
        <f t="array" ref="N640">_xlfn.IFS($I640="Rob","Robusta",$I640="Exc","Excelsa",$I640="Ara","Arabica",$I640="Lib","Liberica")</f>
        <v>Arabica</v>
      </c>
      <c r="O640" t="str" cm="1">
        <f t="array" ref="O640">_xlfn.IFS($J640="M","Medium",$J640="L","Light",$J640="D","Dark")</f>
        <v>Medium</v>
      </c>
      <c r="P640" t="str">
        <f>_xlfn.XLOOKUP(Table1[[#This Row],[Customer ID]],customers!$A$1:$A$1001,customers!$I$1:$I$1001,0)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 MATCH(orders!I$1,products!$A$1:$G$1,0))</f>
        <v>Lib</v>
      </c>
      <c r="J641" t="str">
        <f>INDEX(products!$A$1:$G$49,MATCH(orders!$D641,products!$A$1:$A$49,0), MATCH(orders!J$1,products!$A$1:$G$1,0))</f>
        <v>D</v>
      </c>
      <c r="K641" s="4">
        <f>INDEX(products!$A$1:$G$49,MATCH(orders!$D641,products!$A$1:$A$49,0), MATCH(orders!K$1,products!$A$1:$G$1,0))</f>
        <v>0.2</v>
      </c>
      <c r="L641" s="5">
        <f>INDEX(products!$A$1:$G$49,MATCH(orders!$D641,products!$A$1:$A$49,0), MATCH(orders!L$1,products!$A$1:$G$1,0))</f>
        <v>3.8849999999999998</v>
      </c>
      <c r="M641" s="5">
        <f t="shared" si="9"/>
        <v>3.8849999999999998</v>
      </c>
      <c r="N641" t="str" cm="1">
        <f t="array" ref="N641">_xlfn.IFS($I641="Rob","Robusta",$I641="Exc","Excelsa",$I641="Ara","Arabica",$I641="Lib","Liberica")</f>
        <v>Liberica</v>
      </c>
      <c r="O641" t="str" cm="1">
        <f t="array" ref="O641">_xlfn.IFS($J641="M","Medium",$J641="L","Light",$J641="D","Dark")</f>
        <v>Dark</v>
      </c>
      <c r="P641" t="str">
        <f>_xlfn.XLOOKUP(Table1[[#This Row],[Customer ID]],customers!$A$1:$A$1001,customers!$I$1:$I$1001,0)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 MATCH(orders!I$1,products!$A$1:$G$1,0))</f>
        <v>Rob</v>
      </c>
      <c r="J642" t="str">
        <f>INDEX(products!$A$1:$G$49,MATCH(orders!$D642,products!$A$1:$A$49,0), MATCH(orders!J$1,products!$A$1:$G$1,0))</f>
        <v>L</v>
      </c>
      <c r="K642" s="4">
        <f>INDEX(products!$A$1:$G$49,MATCH(orders!$D642,products!$A$1:$A$49,0), MATCH(orders!K$1,products!$A$1:$G$1,0))</f>
        <v>2.5</v>
      </c>
      <c r="L642" s="5">
        <f>INDEX(products!$A$1:$G$49,MATCH(orders!$D642,products!$A$1:$A$49,0), MATCH(orders!L$1,products!$A$1:$G$1,0))</f>
        <v>27.484999999999996</v>
      </c>
      <c r="M642" s="5">
        <f t="shared" si="9"/>
        <v>137.42499999999998</v>
      </c>
      <c r="N642" t="str" cm="1">
        <f t="array" ref="N642">_xlfn.IFS($I642="Rob","Robusta",$I642="Exc","Excelsa",$I642="Ara","Arabica",$I642="Lib","Liberica")</f>
        <v>Robusta</v>
      </c>
      <c r="O642" t="str" cm="1">
        <f t="array" ref="O642">_xlfn.IFS($J642="M","Medium",$J642="L","Light",$J642="D","Dark")</f>
        <v>Light</v>
      </c>
      <c r="P642" t="str">
        <f>_xlfn.XLOOKUP(Table1[[#This Row],[Customer ID]],customers!$A$1:$A$1001,customers!$I$1:$I$1001,0)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 MATCH(orders!I$1,products!$A$1:$G$1,0))</f>
        <v>Rob</v>
      </c>
      <c r="J643" t="str">
        <f>INDEX(products!$A$1:$G$49,MATCH(orders!$D643,products!$A$1:$A$49,0), MATCH(orders!J$1,products!$A$1:$G$1,0))</f>
        <v>L</v>
      </c>
      <c r="K643" s="4">
        <f>INDEX(products!$A$1:$G$49,MATCH(orders!$D643,products!$A$1:$A$49,0), MATCH(orders!K$1,products!$A$1:$G$1,0))</f>
        <v>1</v>
      </c>
      <c r="L643" s="5">
        <f>INDEX(products!$A$1:$G$49,MATCH(orders!$D643,products!$A$1:$A$49,0), MATCH(orders!L$1,products!$A$1:$G$1,0))</f>
        <v>11.95</v>
      </c>
      <c r="M643" s="5">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_xlfn.XLOOKUP(Table1[[#This Row],[Customer ID]],customers!$A$1:$A$1001,customers!$I$1:$I$1001,0)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 MATCH(orders!I$1,products!$A$1:$G$1,0))</f>
        <v>Exc</v>
      </c>
      <c r="J644" t="str">
        <f>INDEX(products!$A$1:$G$49,MATCH(orders!$D644,products!$A$1:$A$49,0), MATCH(orders!J$1,products!$A$1:$G$1,0))</f>
        <v>M</v>
      </c>
      <c r="K644" s="4">
        <f>INDEX(products!$A$1:$G$49,MATCH(orders!$D644,products!$A$1:$A$49,0), MATCH(orders!K$1,products!$A$1:$G$1,0))</f>
        <v>0.2</v>
      </c>
      <c r="L644" s="5">
        <f>INDEX(products!$A$1:$G$49,MATCH(orders!$D644,products!$A$1:$A$49,0), MATCH(orders!L$1,products!$A$1:$G$1,0))</f>
        <v>4.125</v>
      </c>
      <c r="M644" s="5">
        <f t="shared" si="10"/>
        <v>8.25</v>
      </c>
      <c r="N644" t="str" cm="1">
        <f t="array" ref="N644">_xlfn.IFS($I644="Rob","Robusta",$I644="Exc","Excelsa",$I644="Ara","Arabica",$I644="Lib","Liberica")</f>
        <v>Excelsa</v>
      </c>
      <c r="O644" t="str" cm="1">
        <f t="array" ref="O644">_xlfn.IFS($J644="M","Medium",$J644="L","Light",$J644="D","Dark")</f>
        <v>Medium</v>
      </c>
      <c r="P644" t="str">
        <f>_xlfn.XLOOKUP(Table1[[#This Row],[Customer ID]],customers!$A$1:$A$1001,customers!$I$1:$I$1001,0)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 MATCH(orders!I$1,products!$A$1:$G$1,0))</f>
        <v>Exc</v>
      </c>
      <c r="J645" t="str">
        <f>INDEX(products!$A$1:$G$49,MATCH(orders!$D645,products!$A$1:$A$49,0), MATCH(orders!J$1,products!$A$1:$G$1,0))</f>
        <v>L</v>
      </c>
      <c r="K645" s="4">
        <f>INDEX(products!$A$1:$G$49,MATCH(orders!$D645,products!$A$1:$A$49,0), MATCH(orders!K$1,products!$A$1:$G$1,0))</f>
        <v>2.5</v>
      </c>
      <c r="L645" s="5">
        <f>INDEX(products!$A$1:$G$49,MATCH(orders!$D645,products!$A$1:$A$49,0), MATCH(orders!L$1,products!$A$1:$G$1,0))</f>
        <v>34.154999999999994</v>
      </c>
      <c r="M645" s="5">
        <f t="shared" si="10"/>
        <v>102.46499999999997</v>
      </c>
      <c r="N645" t="str" cm="1">
        <f t="array" ref="N645">_xlfn.IFS($I645="Rob","Robusta",$I645="Exc","Excelsa",$I645="Ara","Arabica",$I645="Lib","Liberica")</f>
        <v>Excelsa</v>
      </c>
      <c r="O645" t="str" cm="1">
        <f t="array" ref="O645">_xlfn.IFS($J645="M","Medium",$J645="L","Light",$J645="D","Dark")</f>
        <v>Light</v>
      </c>
      <c r="P645" t="str">
        <f>_xlfn.XLOOKUP(Table1[[#This Row],[Customer ID]],customers!$A$1:$A$1001,customers!$I$1:$I$1001,0)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 MATCH(orders!I$1,products!$A$1:$G$1,0))</f>
        <v>Rob</v>
      </c>
      <c r="J646" t="str">
        <f>INDEX(products!$A$1:$G$49,MATCH(orders!$D646,products!$A$1:$A$49,0), MATCH(orders!J$1,products!$A$1:$G$1,0))</f>
        <v>D</v>
      </c>
      <c r="K646" s="4">
        <f>INDEX(products!$A$1:$G$49,MATCH(orders!$D646,products!$A$1:$A$49,0), MATCH(orders!K$1,products!$A$1:$G$1,0))</f>
        <v>2.5</v>
      </c>
      <c r="L646" s="5">
        <f>INDEX(products!$A$1:$G$49,MATCH(orders!$D646,products!$A$1:$A$49,0), MATCH(orders!L$1,products!$A$1:$G$1,0))</f>
        <v>20.584999999999997</v>
      </c>
      <c r="M646" s="5">
        <f t="shared" si="10"/>
        <v>41.169999999999995</v>
      </c>
      <c r="N646" t="str" cm="1">
        <f t="array" ref="N646">_xlfn.IFS($I646="Rob","Robusta",$I646="Exc","Excelsa",$I646="Ara","Arabica",$I646="Lib","Liberica")</f>
        <v>Robusta</v>
      </c>
      <c r="O646" t="str" cm="1">
        <f t="array" ref="O646">_xlfn.IFS($J646="M","Medium",$J646="L","Light",$J646="D","Dark")</f>
        <v>Dark</v>
      </c>
      <c r="P646" t="str">
        <f>_xlfn.XLOOKUP(Table1[[#This Row],[Customer ID]],customers!$A$1:$A$1001,customers!$I$1:$I$1001,0)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 MATCH(orders!I$1,products!$A$1:$G$1,0))</f>
        <v>Ara</v>
      </c>
      <c r="J647" t="str">
        <f>INDEX(products!$A$1:$G$49,MATCH(orders!$D647,products!$A$1:$A$49,0), MATCH(orders!J$1,products!$A$1:$G$1,0))</f>
        <v>D</v>
      </c>
      <c r="K647" s="4">
        <f>INDEX(products!$A$1:$G$49,MATCH(orders!$D647,products!$A$1:$A$49,0), MATCH(orders!K$1,products!$A$1:$G$1,0))</f>
        <v>2.5</v>
      </c>
      <c r="L647" s="5">
        <f>INDEX(products!$A$1:$G$49,MATCH(orders!$D647,products!$A$1:$A$49,0), MATCH(orders!L$1,products!$A$1:$G$1,0))</f>
        <v>22.884999999999998</v>
      </c>
      <c r="M647" s="5">
        <f t="shared" si="10"/>
        <v>68.655000000000001</v>
      </c>
      <c r="N647" t="str" cm="1">
        <f t="array" ref="N647">_xlfn.IFS($I647="Rob","Robusta",$I647="Exc","Excelsa",$I647="Ara","Arabica",$I647="Lib","Liberica")</f>
        <v>Arabica</v>
      </c>
      <c r="O647" t="str" cm="1">
        <f t="array" ref="O647">_xlfn.IFS($J647="M","Medium",$J647="L","Light",$J647="D","Dark")</f>
        <v>Dark</v>
      </c>
      <c r="P647" t="str">
        <f>_xlfn.XLOOKUP(Table1[[#This Row],[Customer ID]],customers!$A$1:$A$1001,customers!$I$1:$I$1001,0)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 MATCH(orders!I$1,products!$A$1:$G$1,0))</f>
        <v>Ara</v>
      </c>
      <c r="J648" t="str">
        <f>INDEX(products!$A$1:$G$49,MATCH(orders!$D648,products!$A$1:$A$49,0), MATCH(orders!J$1,products!$A$1:$G$1,0))</f>
        <v>D</v>
      </c>
      <c r="K648" s="4">
        <f>INDEX(products!$A$1:$G$49,MATCH(orders!$D648,products!$A$1:$A$49,0), MATCH(orders!K$1,products!$A$1:$G$1,0))</f>
        <v>1</v>
      </c>
      <c r="L648" s="5">
        <f>INDEX(products!$A$1:$G$49,MATCH(orders!$D648,products!$A$1:$A$49,0), MATCH(orders!L$1,products!$A$1:$G$1,0))</f>
        <v>9.9499999999999993</v>
      </c>
      <c r="M648" s="5">
        <f t="shared" si="10"/>
        <v>9.9499999999999993</v>
      </c>
      <c r="N648" t="str" cm="1">
        <f t="array" ref="N648">_xlfn.IFS($I648="Rob","Robusta",$I648="Exc","Excelsa",$I648="Ara","Arabica",$I648="Lib","Liberica")</f>
        <v>Arabica</v>
      </c>
      <c r="O648" t="str" cm="1">
        <f t="array" ref="O648">_xlfn.IFS($J648="M","Medium",$J648="L","Light",$J648="D","Dark")</f>
        <v>Dark</v>
      </c>
      <c r="P648" t="str">
        <f>_xlfn.XLOOKUP(Table1[[#This Row],[Customer ID]],customers!$A$1:$A$1001,customers!$I$1:$I$1001,0)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 MATCH(orders!I$1,products!$A$1:$G$1,0))</f>
        <v>Lib</v>
      </c>
      <c r="J649" t="str">
        <f>INDEX(products!$A$1:$G$49,MATCH(orders!$D649,products!$A$1:$A$49,0), MATCH(orders!J$1,products!$A$1:$G$1,0))</f>
        <v>L</v>
      </c>
      <c r="K649" s="4">
        <f>INDEX(products!$A$1:$G$49,MATCH(orders!$D649,products!$A$1:$A$49,0), MATCH(orders!K$1,products!$A$1:$G$1,0))</f>
        <v>0.5</v>
      </c>
      <c r="L649" s="5">
        <f>INDEX(products!$A$1:$G$49,MATCH(orders!$D649,products!$A$1:$A$49,0), MATCH(orders!L$1,products!$A$1:$G$1,0))</f>
        <v>9.51</v>
      </c>
      <c r="M649" s="5">
        <f t="shared" si="10"/>
        <v>28.53</v>
      </c>
      <c r="N649" t="str" cm="1">
        <f t="array" ref="N649">_xlfn.IFS($I649="Rob","Robusta",$I649="Exc","Excelsa",$I649="Ara","Arabica",$I649="Lib","Liberica")</f>
        <v>Liberica</v>
      </c>
      <c r="O649" t="str" cm="1">
        <f t="array" ref="O649">_xlfn.IFS($J649="M","Medium",$J649="L","Light",$J649="D","Dark")</f>
        <v>Light</v>
      </c>
      <c r="P649" t="str">
        <f>_xlfn.XLOOKUP(Table1[[#This Row],[Customer ID]],customers!$A$1:$A$1001,customers!$I$1:$I$1001,0)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 MATCH(orders!I$1,products!$A$1:$G$1,0))</f>
        <v>Rob</v>
      </c>
      <c r="J650" t="str">
        <f>INDEX(products!$A$1:$G$49,MATCH(orders!$D650,products!$A$1:$A$49,0), MATCH(orders!J$1,products!$A$1:$G$1,0))</f>
        <v>D</v>
      </c>
      <c r="K650" s="4">
        <f>INDEX(products!$A$1:$G$49,MATCH(orders!$D650,products!$A$1:$A$49,0), MATCH(orders!K$1,products!$A$1:$G$1,0))</f>
        <v>0.2</v>
      </c>
      <c r="L650" s="5">
        <f>INDEX(products!$A$1:$G$49,MATCH(orders!$D650,products!$A$1:$A$49,0), MATCH(orders!L$1,products!$A$1:$G$1,0))</f>
        <v>2.6849999999999996</v>
      </c>
      <c r="M650" s="5">
        <f t="shared" si="10"/>
        <v>16.11</v>
      </c>
      <c r="N650" t="str" cm="1">
        <f t="array" ref="N650">_xlfn.IFS($I650="Rob","Robusta",$I650="Exc","Excelsa",$I650="Ara","Arabica",$I650="Lib","Liberica")</f>
        <v>Robusta</v>
      </c>
      <c r="O650" t="str" cm="1">
        <f t="array" ref="O650">_xlfn.IFS($J650="M","Medium",$J650="L","Light",$J650="D","Dark")</f>
        <v>Dark</v>
      </c>
      <c r="P650" t="str">
        <f>_xlfn.XLOOKUP(Table1[[#This Row],[Customer ID]],customers!$A$1:$A$1001,customers!$I$1:$I$1001,0)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 MATCH(orders!I$1,products!$A$1:$G$1,0))</f>
        <v>Lib</v>
      </c>
      <c r="J651" t="str">
        <f>INDEX(products!$A$1:$G$49,MATCH(orders!$D651,products!$A$1:$A$49,0), MATCH(orders!J$1,products!$A$1:$G$1,0))</f>
        <v>L</v>
      </c>
      <c r="K651" s="4">
        <f>INDEX(products!$A$1:$G$49,MATCH(orders!$D651,products!$A$1:$A$49,0), MATCH(orders!K$1,products!$A$1:$G$1,0))</f>
        <v>1</v>
      </c>
      <c r="L651" s="5">
        <f>INDEX(products!$A$1:$G$49,MATCH(orders!$D651,products!$A$1:$A$49,0), MATCH(orders!L$1,products!$A$1:$G$1,0))</f>
        <v>15.85</v>
      </c>
      <c r="M651" s="5">
        <f t="shared" si="10"/>
        <v>95.1</v>
      </c>
      <c r="N651" t="str" cm="1">
        <f t="array" ref="N651">_xlfn.IFS($I651="Rob","Robusta",$I651="Exc","Excelsa",$I651="Ara","Arabica",$I651="Lib","Liberica")</f>
        <v>Liberica</v>
      </c>
      <c r="O651" t="str" cm="1">
        <f t="array" ref="O651">_xlfn.IFS($J651="M","Medium",$J651="L","Light",$J651="D","Dark")</f>
        <v>Light</v>
      </c>
      <c r="P651" t="str">
        <f>_xlfn.XLOOKUP(Table1[[#This Row],[Customer ID]],customers!$A$1:$A$1001,customers!$I$1:$I$1001,0)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 MATCH(orders!I$1,products!$A$1:$G$1,0))</f>
        <v>Rob</v>
      </c>
      <c r="J652" t="str">
        <f>INDEX(products!$A$1:$G$49,MATCH(orders!$D652,products!$A$1:$A$49,0), MATCH(orders!J$1,products!$A$1:$G$1,0))</f>
        <v>D</v>
      </c>
      <c r="K652" s="4">
        <f>INDEX(products!$A$1:$G$49,MATCH(orders!$D652,products!$A$1:$A$49,0), MATCH(orders!K$1,products!$A$1:$G$1,0))</f>
        <v>0.5</v>
      </c>
      <c r="L652" s="5">
        <f>INDEX(products!$A$1:$G$49,MATCH(orders!$D652,products!$A$1:$A$49,0), MATCH(orders!L$1,products!$A$1:$G$1,0))</f>
        <v>5.3699999999999992</v>
      </c>
      <c r="M652" s="5">
        <f t="shared" si="10"/>
        <v>5.3699999999999992</v>
      </c>
      <c r="N652" t="str" cm="1">
        <f t="array" ref="N652">_xlfn.IFS($I652="Rob","Robusta",$I652="Exc","Excelsa",$I652="Ara","Arabica",$I652="Lib","Liberica")</f>
        <v>Robusta</v>
      </c>
      <c r="O652" t="str" cm="1">
        <f t="array" ref="O652">_xlfn.IFS($J652="M","Medium",$J652="L","Light",$J652="D","Dark")</f>
        <v>Dark</v>
      </c>
      <c r="P652" t="str">
        <f>_xlfn.XLOOKUP(Table1[[#This Row],[Customer ID]],customers!$A$1:$A$1001,customers!$I$1:$I$1001,0)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 MATCH(orders!I$1,products!$A$1:$G$1,0))</f>
        <v>Rob</v>
      </c>
      <c r="J653" t="str">
        <f>INDEX(products!$A$1:$G$49,MATCH(orders!$D653,products!$A$1:$A$49,0), MATCH(orders!J$1,products!$A$1:$G$1,0))</f>
        <v>L</v>
      </c>
      <c r="K653" s="4">
        <f>INDEX(products!$A$1:$G$49,MATCH(orders!$D653,products!$A$1:$A$49,0), MATCH(orders!K$1,products!$A$1:$G$1,0))</f>
        <v>1</v>
      </c>
      <c r="L653" s="5">
        <f>INDEX(products!$A$1:$G$49,MATCH(orders!$D653,products!$A$1:$A$49,0), MATCH(orders!L$1,products!$A$1:$G$1,0))</f>
        <v>11.95</v>
      </c>
      <c r="M653" s="5">
        <f t="shared" si="10"/>
        <v>47.8</v>
      </c>
      <c r="N653" t="str" cm="1">
        <f t="array" ref="N653">_xlfn.IFS($I653="Rob","Robusta",$I653="Exc","Excelsa",$I653="Ara","Arabica",$I653="Lib","Liberica")</f>
        <v>Robusta</v>
      </c>
      <c r="O653" t="str" cm="1">
        <f t="array" ref="O653">_xlfn.IFS($J653="M","Medium",$J653="L","Light",$J653="D","Dark")</f>
        <v>Light</v>
      </c>
      <c r="P653" t="str">
        <f>_xlfn.XLOOKUP(Table1[[#This Row],[Customer ID]],customers!$A$1:$A$1001,customers!$I$1:$I$1001,0)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 MATCH(orders!I$1,products!$A$1:$G$1,0))</f>
        <v>Lib</v>
      </c>
      <c r="J654" t="str">
        <f>INDEX(products!$A$1:$G$49,MATCH(orders!$D654,products!$A$1:$A$49,0), MATCH(orders!J$1,products!$A$1:$G$1,0))</f>
        <v>L</v>
      </c>
      <c r="K654" s="4">
        <f>INDEX(products!$A$1:$G$49,MATCH(orders!$D654,products!$A$1:$A$49,0), MATCH(orders!K$1,products!$A$1:$G$1,0))</f>
        <v>1</v>
      </c>
      <c r="L654" s="5">
        <f>INDEX(products!$A$1:$G$49,MATCH(orders!$D654,products!$A$1:$A$49,0), MATCH(orders!L$1,products!$A$1:$G$1,0))</f>
        <v>15.85</v>
      </c>
      <c r="M654" s="5">
        <f t="shared" si="10"/>
        <v>63.4</v>
      </c>
      <c r="N654" t="str" cm="1">
        <f t="array" ref="N654">_xlfn.IFS($I654="Rob","Robusta",$I654="Exc","Excelsa",$I654="Ara","Arabica",$I654="Lib","Liberica")</f>
        <v>Liberica</v>
      </c>
      <c r="O654" t="str" cm="1">
        <f t="array" ref="O654">_xlfn.IFS($J654="M","Medium",$J654="L","Light",$J654="D","Dark")</f>
        <v>Light</v>
      </c>
      <c r="P654" t="str">
        <f>_xlfn.XLOOKUP(Table1[[#This Row],[Customer ID]],customers!$A$1:$A$1001,customers!$I$1:$I$1001,0)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 MATCH(orders!I$1,products!$A$1:$G$1,0))</f>
        <v>Ara</v>
      </c>
      <c r="J655" t="str">
        <f>INDEX(products!$A$1:$G$49,MATCH(orders!$D655,products!$A$1:$A$49,0), MATCH(orders!J$1,products!$A$1:$G$1,0))</f>
        <v>M</v>
      </c>
      <c r="K655" s="4">
        <f>INDEX(products!$A$1:$G$49,MATCH(orders!$D655,products!$A$1:$A$49,0), MATCH(orders!K$1,products!$A$1:$G$1,0))</f>
        <v>2.5</v>
      </c>
      <c r="L655" s="5">
        <f>INDEX(products!$A$1:$G$49,MATCH(orders!$D655,products!$A$1:$A$49,0), MATCH(orders!L$1,products!$A$1:$G$1,0))</f>
        <v>25.874999999999996</v>
      </c>
      <c r="M655" s="5">
        <f t="shared" si="10"/>
        <v>103.49999999999999</v>
      </c>
      <c r="N655" t="str" cm="1">
        <f t="array" ref="N655">_xlfn.IFS($I655="Rob","Robusta",$I655="Exc","Excelsa",$I655="Ara","Arabica",$I655="Lib","Liberica")</f>
        <v>Arabica</v>
      </c>
      <c r="O655" t="str" cm="1">
        <f t="array" ref="O655">_xlfn.IFS($J655="M","Medium",$J655="L","Light",$J655="D","Dark")</f>
        <v>Medium</v>
      </c>
      <c r="P655" t="str">
        <f>_xlfn.XLOOKUP(Table1[[#This Row],[Customer ID]],customers!$A$1:$A$1001,customers!$I$1:$I$1001,0)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 MATCH(orders!I$1,products!$A$1:$G$1,0))</f>
        <v>Ara</v>
      </c>
      <c r="J656" t="str">
        <f>INDEX(products!$A$1:$G$49,MATCH(orders!$D656,products!$A$1:$A$49,0), MATCH(orders!J$1,products!$A$1:$G$1,0))</f>
        <v>D</v>
      </c>
      <c r="K656" s="4">
        <f>INDEX(products!$A$1:$G$49,MATCH(orders!$D656,products!$A$1:$A$49,0), MATCH(orders!K$1,products!$A$1:$G$1,0))</f>
        <v>2.5</v>
      </c>
      <c r="L656" s="5">
        <f>INDEX(products!$A$1:$G$49,MATCH(orders!$D656,products!$A$1:$A$49,0), MATCH(orders!L$1,products!$A$1:$G$1,0))</f>
        <v>22.884999999999998</v>
      </c>
      <c r="M656" s="5">
        <f t="shared" si="10"/>
        <v>68.655000000000001</v>
      </c>
      <c r="N656" t="str" cm="1">
        <f t="array" ref="N656">_xlfn.IFS($I656="Rob","Robusta",$I656="Exc","Excelsa",$I656="Ara","Arabica",$I656="Lib","Liberica")</f>
        <v>Arabica</v>
      </c>
      <c r="O656" t="str" cm="1">
        <f t="array" ref="O656">_xlfn.IFS($J656="M","Medium",$J656="L","Light",$J656="D","Dark")</f>
        <v>Dark</v>
      </c>
      <c r="P656" t="str">
        <f>_xlfn.XLOOKUP(Table1[[#This Row],[Customer ID]],customers!$A$1:$A$1001,customers!$I$1:$I$1001,0)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 MATCH(orders!I$1,products!$A$1:$G$1,0))</f>
        <v>Rob</v>
      </c>
      <c r="J657" t="str">
        <f>INDEX(products!$A$1:$G$49,MATCH(orders!$D657,products!$A$1:$A$49,0), MATCH(orders!J$1,products!$A$1:$G$1,0))</f>
        <v>M</v>
      </c>
      <c r="K657" s="4">
        <f>INDEX(products!$A$1:$G$49,MATCH(orders!$D657,products!$A$1:$A$49,0), MATCH(orders!K$1,products!$A$1:$G$1,0))</f>
        <v>2.5</v>
      </c>
      <c r="L657" s="5">
        <f>INDEX(products!$A$1:$G$49,MATCH(orders!$D657,products!$A$1:$A$49,0), MATCH(orders!L$1,products!$A$1:$G$1,0))</f>
        <v>22.884999999999998</v>
      </c>
      <c r="M657" s="5">
        <f t="shared" si="10"/>
        <v>45.769999999999996</v>
      </c>
      <c r="N657" t="str" cm="1">
        <f t="array" ref="N657">_xlfn.IFS($I657="Rob","Robusta",$I657="Exc","Excelsa",$I657="Ara","Arabica",$I657="Lib","Liberica")</f>
        <v>Robusta</v>
      </c>
      <c r="O657" t="str" cm="1">
        <f t="array" ref="O657">_xlfn.IFS($J657="M","Medium",$J657="L","Light",$J657="D","Dark")</f>
        <v>Medium</v>
      </c>
      <c r="P657" t="str">
        <f>_xlfn.XLOOKUP(Table1[[#This Row],[Customer ID]],customers!$A$1:$A$1001,customers!$I$1:$I$1001,0)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 MATCH(orders!I$1,products!$A$1:$G$1,0))</f>
        <v>Lib</v>
      </c>
      <c r="J658" t="str">
        <f>INDEX(products!$A$1:$G$49,MATCH(orders!$D658,products!$A$1:$A$49,0), MATCH(orders!J$1,products!$A$1:$G$1,0))</f>
        <v>D</v>
      </c>
      <c r="K658" s="4">
        <f>INDEX(products!$A$1:$G$49,MATCH(orders!$D658,products!$A$1:$A$49,0), MATCH(orders!K$1,products!$A$1:$G$1,0))</f>
        <v>1</v>
      </c>
      <c r="L658" s="5">
        <f>INDEX(products!$A$1:$G$49,MATCH(orders!$D658,products!$A$1:$A$49,0), MATCH(orders!L$1,products!$A$1:$G$1,0))</f>
        <v>12.95</v>
      </c>
      <c r="M658" s="5">
        <f t="shared" si="10"/>
        <v>51.8</v>
      </c>
      <c r="N658" t="str" cm="1">
        <f t="array" ref="N658">_xlfn.IFS($I658="Rob","Robusta",$I658="Exc","Excelsa",$I658="Ara","Arabica",$I658="Lib","Liberica")</f>
        <v>Liberica</v>
      </c>
      <c r="O658" t="str" cm="1">
        <f t="array" ref="O658">_xlfn.IFS($J658="M","Medium",$J658="L","Light",$J658="D","Dark")</f>
        <v>Dark</v>
      </c>
      <c r="P658" t="str">
        <f>_xlfn.XLOOKUP(Table1[[#This Row],[Customer ID]],customers!$A$1:$A$1001,customers!$I$1:$I$1001,0)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 MATCH(orders!I$1,products!$A$1:$G$1,0))</f>
        <v>Ara</v>
      </c>
      <c r="J659" t="str">
        <f>INDEX(products!$A$1:$G$49,MATCH(orders!$D659,products!$A$1:$A$49,0), MATCH(orders!J$1,products!$A$1:$G$1,0))</f>
        <v>M</v>
      </c>
      <c r="K659" s="4">
        <f>INDEX(products!$A$1:$G$49,MATCH(orders!$D659,products!$A$1:$A$49,0), MATCH(orders!K$1,products!$A$1:$G$1,0))</f>
        <v>0.5</v>
      </c>
      <c r="L659" s="5">
        <f>INDEX(products!$A$1:$G$49,MATCH(orders!$D659,products!$A$1:$A$49,0), MATCH(orders!L$1,products!$A$1:$G$1,0))</f>
        <v>6.75</v>
      </c>
      <c r="M659" s="5">
        <f t="shared" si="10"/>
        <v>13.5</v>
      </c>
      <c r="N659" t="str" cm="1">
        <f t="array" ref="N659">_xlfn.IFS($I659="Rob","Robusta",$I659="Exc","Excelsa",$I659="Ara","Arabica",$I659="Lib","Liberica")</f>
        <v>Arabica</v>
      </c>
      <c r="O659" t="str" cm="1">
        <f t="array" ref="O659">_xlfn.IFS($J659="M","Medium",$J659="L","Light",$J659="D","Dark")</f>
        <v>Medium</v>
      </c>
      <c r="P659" t="str">
        <f>_xlfn.XLOOKUP(Table1[[#This Row],[Customer ID]],customers!$A$1:$A$1001,customers!$I$1:$I$1001,0)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 MATCH(orders!I$1,products!$A$1:$G$1,0))</f>
        <v>Exc</v>
      </c>
      <c r="J660" t="str">
        <f>INDEX(products!$A$1:$G$49,MATCH(orders!$D660,products!$A$1:$A$49,0), MATCH(orders!J$1,products!$A$1:$G$1,0))</f>
        <v>M</v>
      </c>
      <c r="K660" s="4">
        <f>INDEX(products!$A$1:$G$49,MATCH(orders!$D660,products!$A$1:$A$49,0), MATCH(orders!K$1,products!$A$1:$G$1,0))</f>
        <v>0.5</v>
      </c>
      <c r="L660" s="5">
        <f>INDEX(products!$A$1:$G$49,MATCH(orders!$D660,products!$A$1:$A$49,0), MATCH(orders!L$1,products!$A$1:$G$1,0))</f>
        <v>8.25</v>
      </c>
      <c r="M660" s="5">
        <f t="shared" si="10"/>
        <v>24.75</v>
      </c>
      <c r="N660" t="str" cm="1">
        <f t="array" ref="N660">_xlfn.IFS($I660="Rob","Robusta",$I660="Exc","Excelsa",$I660="Ara","Arabica",$I660="Lib","Liberica")</f>
        <v>Excelsa</v>
      </c>
      <c r="O660" t="str" cm="1">
        <f t="array" ref="O660">_xlfn.IFS($J660="M","Medium",$J660="L","Light",$J660="D","Dark")</f>
        <v>Medium</v>
      </c>
      <c r="P660" t="str">
        <f>_xlfn.XLOOKUP(Table1[[#This Row],[Customer ID]],customers!$A$1:$A$1001,customers!$I$1:$I$1001,0)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 MATCH(orders!I$1,products!$A$1:$G$1,0))</f>
        <v>Ara</v>
      </c>
      <c r="J661" t="str">
        <f>INDEX(products!$A$1:$G$49,MATCH(orders!$D661,products!$A$1:$A$49,0), MATCH(orders!J$1,products!$A$1:$G$1,0))</f>
        <v>D</v>
      </c>
      <c r="K661" s="4">
        <f>INDEX(products!$A$1:$G$49,MATCH(orders!$D661,products!$A$1:$A$49,0), MATCH(orders!K$1,products!$A$1:$G$1,0))</f>
        <v>2.5</v>
      </c>
      <c r="L661" s="5">
        <f>INDEX(products!$A$1:$G$49,MATCH(orders!$D661,products!$A$1:$A$49,0), MATCH(orders!L$1,products!$A$1:$G$1,0))</f>
        <v>22.884999999999998</v>
      </c>
      <c r="M661" s="5">
        <f t="shared" si="10"/>
        <v>45.769999999999996</v>
      </c>
      <c r="N661" t="str" cm="1">
        <f t="array" ref="N661">_xlfn.IFS($I661="Rob","Robusta",$I661="Exc","Excelsa",$I661="Ara","Arabica",$I661="Lib","Liberica")</f>
        <v>Arabica</v>
      </c>
      <c r="O661" t="str" cm="1">
        <f t="array" ref="O661">_xlfn.IFS($J661="M","Medium",$J661="L","Light",$J661="D","Dark")</f>
        <v>Dark</v>
      </c>
      <c r="P661" t="str">
        <f>_xlfn.XLOOKUP(Table1[[#This Row],[Customer ID]],customers!$A$1:$A$1001,customers!$I$1:$I$1001,0)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 MATCH(orders!I$1,products!$A$1:$G$1,0))</f>
        <v>Exc</v>
      </c>
      <c r="J662" t="str">
        <f>INDEX(products!$A$1:$G$49,MATCH(orders!$D662,products!$A$1:$A$49,0), MATCH(orders!J$1,products!$A$1:$G$1,0))</f>
        <v>L</v>
      </c>
      <c r="K662" s="4">
        <f>INDEX(products!$A$1:$G$49,MATCH(orders!$D662,products!$A$1:$A$49,0), MATCH(orders!K$1,products!$A$1:$G$1,0))</f>
        <v>0.5</v>
      </c>
      <c r="L662" s="5">
        <f>INDEX(products!$A$1:$G$49,MATCH(orders!$D662,products!$A$1:$A$49,0), MATCH(orders!L$1,products!$A$1:$G$1,0))</f>
        <v>8.91</v>
      </c>
      <c r="M662" s="5">
        <f t="shared" si="10"/>
        <v>53.46</v>
      </c>
      <c r="N662" t="str" cm="1">
        <f t="array" ref="N662">_xlfn.IFS($I662="Rob","Robusta",$I662="Exc","Excelsa",$I662="Ara","Arabica",$I662="Lib","Liberica")</f>
        <v>Excelsa</v>
      </c>
      <c r="O662" t="str" cm="1">
        <f t="array" ref="O662">_xlfn.IFS($J662="M","Medium",$J662="L","Light",$J662="D","Dark")</f>
        <v>Light</v>
      </c>
      <c r="P662" t="str">
        <f>_xlfn.XLOOKUP(Table1[[#This Row],[Customer ID]],customers!$A$1:$A$1001,customers!$I$1:$I$1001,0)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 MATCH(orders!I$1,products!$A$1:$G$1,0))</f>
        <v>Ara</v>
      </c>
      <c r="J663" t="str">
        <f>INDEX(products!$A$1:$G$49,MATCH(orders!$D663,products!$A$1:$A$49,0), MATCH(orders!J$1,products!$A$1:$G$1,0))</f>
        <v>M</v>
      </c>
      <c r="K663" s="4">
        <f>INDEX(products!$A$1:$G$49,MATCH(orders!$D663,products!$A$1:$A$49,0), MATCH(orders!K$1,products!$A$1:$G$1,0))</f>
        <v>0.2</v>
      </c>
      <c r="L663" s="5">
        <f>INDEX(products!$A$1:$G$49,MATCH(orders!$D663,products!$A$1:$A$49,0), MATCH(orders!L$1,products!$A$1:$G$1,0))</f>
        <v>3.375</v>
      </c>
      <c r="M663" s="5">
        <f t="shared" si="10"/>
        <v>20.25</v>
      </c>
      <c r="N663" t="str" cm="1">
        <f t="array" ref="N663">_xlfn.IFS($I663="Rob","Robusta",$I663="Exc","Excelsa",$I663="Ara","Arabica",$I663="Lib","Liberica")</f>
        <v>Arabica</v>
      </c>
      <c r="O663" t="str" cm="1">
        <f t="array" ref="O663">_xlfn.IFS($J663="M","Medium",$J663="L","Light",$J663="D","Dark")</f>
        <v>Medium</v>
      </c>
      <c r="P663" t="str">
        <f>_xlfn.XLOOKUP(Table1[[#This Row],[Customer ID]],customers!$A$1:$A$1001,customers!$I$1:$I$1001,0)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 MATCH(orders!I$1,products!$A$1:$G$1,0))</f>
        <v>Lib</v>
      </c>
      <c r="J664" t="str">
        <f>INDEX(products!$A$1:$G$49,MATCH(orders!$D664,products!$A$1:$A$49,0), MATCH(orders!J$1,products!$A$1:$G$1,0))</f>
        <v>D</v>
      </c>
      <c r="K664" s="4">
        <f>INDEX(products!$A$1:$G$49,MATCH(orders!$D664,products!$A$1:$A$49,0), MATCH(orders!K$1,products!$A$1:$G$1,0))</f>
        <v>2.5</v>
      </c>
      <c r="L664" s="5">
        <f>INDEX(products!$A$1:$G$49,MATCH(orders!$D664,products!$A$1:$A$49,0), MATCH(orders!L$1,products!$A$1:$G$1,0))</f>
        <v>29.784999999999997</v>
      </c>
      <c r="M664" s="5">
        <f t="shared" si="10"/>
        <v>148.92499999999998</v>
      </c>
      <c r="N664" t="str" cm="1">
        <f t="array" ref="N664">_xlfn.IFS($I664="Rob","Robusta",$I664="Exc","Excelsa",$I664="Ara","Arabica",$I664="Lib","Liberica")</f>
        <v>Liberica</v>
      </c>
      <c r="O664" t="str" cm="1">
        <f t="array" ref="O664">_xlfn.IFS($J664="M","Medium",$J664="L","Light",$J664="D","Dark")</f>
        <v>Dark</v>
      </c>
      <c r="P664" t="str">
        <f>_xlfn.XLOOKUP(Table1[[#This Row],[Customer ID]],customers!$A$1:$A$1001,customers!$I$1:$I$1001,0)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 MATCH(orders!I$1,products!$A$1:$G$1,0))</f>
        <v>Ara</v>
      </c>
      <c r="J665" t="str">
        <f>INDEX(products!$A$1:$G$49,MATCH(orders!$D665,products!$A$1:$A$49,0), MATCH(orders!J$1,products!$A$1:$G$1,0))</f>
        <v>M</v>
      </c>
      <c r="K665" s="4">
        <f>INDEX(products!$A$1:$G$49,MATCH(orders!$D665,products!$A$1:$A$49,0), MATCH(orders!K$1,products!$A$1:$G$1,0))</f>
        <v>1</v>
      </c>
      <c r="L665" s="5">
        <f>INDEX(products!$A$1:$G$49,MATCH(orders!$D665,products!$A$1:$A$49,0), MATCH(orders!L$1,products!$A$1:$G$1,0))</f>
        <v>11.25</v>
      </c>
      <c r="M665" s="5">
        <f t="shared" si="10"/>
        <v>67.5</v>
      </c>
      <c r="N665" t="str" cm="1">
        <f t="array" ref="N665">_xlfn.IFS($I665="Rob","Robusta",$I665="Exc","Excelsa",$I665="Ara","Arabica",$I665="Lib","Liberica")</f>
        <v>Arabica</v>
      </c>
      <c r="O665" t="str" cm="1">
        <f t="array" ref="O665">_xlfn.IFS($J665="M","Medium",$J665="L","Light",$J665="D","Dark")</f>
        <v>Medium</v>
      </c>
      <c r="P665" t="str">
        <f>_xlfn.XLOOKUP(Table1[[#This Row],[Customer ID]],customers!$A$1:$A$1001,customers!$I$1:$I$1001,0)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 MATCH(orders!I$1,products!$A$1:$G$1,0))</f>
        <v>Exc</v>
      </c>
      <c r="J666" t="str">
        <f>INDEX(products!$A$1:$G$49,MATCH(orders!$D666,products!$A$1:$A$49,0), MATCH(orders!J$1,products!$A$1:$G$1,0))</f>
        <v>D</v>
      </c>
      <c r="K666" s="4">
        <f>INDEX(products!$A$1:$G$49,MATCH(orders!$D666,products!$A$1:$A$49,0), MATCH(orders!K$1,products!$A$1:$G$1,0))</f>
        <v>1</v>
      </c>
      <c r="L666" s="5">
        <f>INDEX(products!$A$1:$G$49,MATCH(orders!$D666,products!$A$1:$A$49,0), MATCH(orders!L$1,products!$A$1:$G$1,0))</f>
        <v>12.15</v>
      </c>
      <c r="M666" s="5">
        <f t="shared" si="10"/>
        <v>72.900000000000006</v>
      </c>
      <c r="N666" t="str" cm="1">
        <f t="array" ref="N666">_xlfn.IFS($I666="Rob","Robusta",$I666="Exc","Excelsa",$I666="Ara","Arabica",$I666="Lib","Liberica")</f>
        <v>Excelsa</v>
      </c>
      <c r="O666" t="str" cm="1">
        <f t="array" ref="O666">_xlfn.IFS($J666="M","Medium",$J666="L","Light",$J666="D","Dark")</f>
        <v>Dark</v>
      </c>
      <c r="P666" t="str">
        <f>_xlfn.XLOOKUP(Table1[[#This Row],[Customer ID]],customers!$A$1:$A$1001,customers!$I$1:$I$1001,0)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 MATCH(orders!I$1,products!$A$1:$G$1,0))</f>
        <v>Lib</v>
      </c>
      <c r="J667" t="str">
        <f>INDEX(products!$A$1:$G$49,MATCH(orders!$D667,products!$A$1:$A$49,0), MATCH(orders!J$1,products!$A$1:$G$1,0))</f>
        <v>D</v>
      </c>
      <c r="K667" s="4">
        <f>INDEX(products!$A$1:$G$49,MATCH(orders!$D667,products!$A$1:$A$49,0), MATCH(orders!K$1,products!$A$1:$G$1,0))</f>
        <v>0.2</v>
      </c>
      <c r="L667" s="5">
        <f>INDEX(products!$A$1:$G$49,MATCH(orders!$D667,products!$A$1:$A$49,0), MATCH(orders!L$1,products!$A$1:$G$1,0))</f>
        <v>3.8849999999999998</v>
      </c>
      <c r="M667" s="5">
        <f t="shared" si="10"/>
        <v>7.77</v>
      </c>
      <c r="N667" t="str" cm="1">
        <f t="array" ref="N667">_xlfn.IFS($I667="Rob","Robusta",$I667="Exc","Excelsa",$I667="Ara","Arabica",$I667="Lib","Liberica")</f>
        <v>Liberica</v>
      </c>
      <c r="O667" t="str" cm="1">
        <f t="array" ref="O667">_xlfn.IFS($J667="M","Medium",$J667="L","Light",$J667="D","Dark")</f>
        <v>Dark</v>
      </c>
      <c r="P667" t="str">
        <f>_xlfn.XLOOKUP(Table1[[#This Row],[Customer ID]],customers!$A$1:$A$1001,customers!$I$1:$I$1001,0)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 MATCH(orders!I$1,products!$A$1:$G$1,0))</f>
        <v>Ara</v>
      </c>
      <c r="J668" t="str">
        <f>INDEX(products!$A$1:$G$49,MATCH(orders!$D668,products!$A$1:$A$49,0), MATCH(orders!J$1,products!$A$1:$G$1,0))</f>
        <v>D</v>
      </c>
      <c r="K668" s="4">
        <f>INDEX(products!$A$1:$G$49,MATCH(orders!$D668,products!$A$1:$A$49,0), MATCH(orders!K$1,products!$A$1:$G$1,0))</f>
        <v>2.5</v>
      </c>
      <c r="L668" s="5">
        <f>INDEX(products!$A$1:$G$49,MATCH(orders!$D668,products!$A$1:$A$49,0), MATCH(orders!L$1,products!$A$1:$G$1,0))</f>
        <v>22.884999999999998</v>
      </c>
      <c r="M668" s="5">
        <f t="shared" si="10"/>
        <v>91.539999999999992</v>
      </c>
      <c r="N668" t="str" cm="1">
        <f t="array" ref="N668">_xlfn.IFS($I668="Rob","Robusta",$I668="Exc","Excelsa",$I668="Ara","Arabica",$I668="Lib","Liberica")</f>
        <v>Arabica</v>
      </c>
      <c r="O668" t="str" cm="1">
        <f t="array" ref="O668">_xlfn.IFS($J668="M","Medium",$J668="L","Light",$J668="D","Dark")</f>
        <v>Dark</v>
      </c>
      <c r="P668" t="str">
        <f>_xlfn.XLOOKUP(Table1[[#This Row],[Customer ID]],customers!$A$1:$A$1001,customers!$I$1:$I$1001,0)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 MATCH(orders!I$1,products!$A$1:$G$1,0))</f>
        <v>Ara</v>
      </c>
      <c r="J669" t="str">
        <f>INDEX(products!$A$1:$G$49,MATCH(orders!$D669,products!$A$1:$A$49,0), MATCH(orders!J$1,products!$A$1:$G$1,0))</f>
        <v>D</v>
      </c>
      <c r="K669" s="4">
        <f>INDEX(products!$A$1:$G$49,MATCH(orders!$D669,products!$A$1:$A$49,0), MATCH(orders!K$1,products!$A$1:$G$1,0))</f>
        <v>1</v>
      </c>
      <c r="L669" s="5">
        <f>INDEX(products!$A$1:$G$49,MATCH(orders!$D669,products!$A$1:$A$49,0), MATCH(orders!L$1,products!$A$1:$G$1,0))</f>
        <v>9.9499999999999993</v>
      </c>
      <c r="M669" s="5">
        <f t="shared" si="10"/>
        <v>59.699999999999996</v>
      </c>
      <c r="N669" t="str" cm="1">
        <f t="array" ref="N669">_xlfn.IFS($I669="Rob","Robusta",$I669="Exc","Excelsa",$I669="Ara","Arabica",$I669="Lib","Liberica")</f>
        <v>Arabica</v>
      </c>
      <c r="O669" t="str" cm="1">
        <f t="array" ref="O669">_xlfn.IFS($J669="M","Medium",$J669="L","Light",$J669="D","Dark")</f>
        <v>Dark</v>
      </c>
      <c r="P669" t="str">
        <f>_xlfn.XLOOKUP(Table1[[#This Row],[Customer ID]],customers!$A$1:$A$1001,customers!$I$1:$I$1001,0)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 MATCH(orders!I$1,products!$A$1:$G$1,0))</f>
        <v>Rob</v>
      </c>
      <c r="J670" t="str">
        <f>INDEX(products!$A$1:$G$49,MATCH(orders!$D670,products!$A$1:$A$49,0), MATCH(orders!J$1,products!$A$1:$G$1,0))</f>
        <v>L</v>
      </c>
      <c r="K670" s="4">
        <f>INDEX(products!$A$1:$G$49,MATCH(orders!$D670,products!$A$1:$A$49,0), MATCH(orders!K$1,products!$A$1:$G$1,0))</f>
        <v>2.5</v>
      </c>
      <c r="L670" s="5">
        <f>INDEX(products!$A$1:$G$49,MATCH(orders!$D670,products!$A$1:$A$49,0), MATCH(orders!L$1,products!$A$1:$G$1,0))</f>
        <v>27.484999999999996</v>
      </c>
      <c r="M670" s="5">
        <f t="shared" si="10"/>
        <v>137.42499999999998</v>
      </c>
      <c r="N670" t="str" cm="1">
        <f t="array" ref="N670">_xlfn.IFS($I670="Rob","Robusta",$I670="Exc","Excelsa",$I670="Ara","Arabica",$I670="Lib","Liberica")</f>
        <v>Robusta</v>
      </c>
      <c r="O670" t="str" cm="1">
        <f t="array" ref="O670">_xlfn.IFS($J670="M","Medium",$J670="L","Light",$J670="D","Dark")</f>
        <v>Light</v>
      </c>
      <c r="P670" t="str">
        <f>_xlfn.XLOOKUP(Table1[[#This Row],[Customer ID]],customers!$A$1:$A$1001,customers!$I$1:$I$1001,0)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 MATCH(orders!I$1,products!$A$1:$G$1,0))</f>
        <v>Lib</v>
      </c>
      <c r="J671" t="str">
        <f>INDEX(products!$A$1:$G$49,MATCH(orders!$D671,products!$A$1:$A$49,0), MATCH(orders!J$1,products!$A$1:$G$1,0))</f>
        <v>M</v>
      </c>
      <c r="K671" s="4">
        <f>INDEX(products!$A$1:$G$49,MATCH(orders!$D671,products!$A$1:$A$49,0), MATCH(orders!K$1,products!$A$1:$G$1,0))</f>
        <v>2.5</v>
      </c>
      <c r="L671" s="5">
        <f>INDEX(products!$A$1:$G$49,MATCH(orders!$D671,products!$A$1:$A$49,0), MATCH(orders!L$1,products!$A$1:$G$1,0))</f>
        <v>33.464999999999996</v>
      </c>
      <c r="M671" s="5">
        <f t="shared" si="10"/>
        <v>66.929999999999993</v>
      </c>
      <c r="N671" t="str" cm="1">
        <f t="array" ref="N671">_xlfn.IFS($I671="Rob","Robusta",$I671="Exc","Excelsa",$I671="Ara","Arabica",$I671="Lib","Liberica")</f>
        <v>Liberica</v>
      </c>
      <c r="O671" t="str" cm="1">
        <f t="array" ref="O671">_xlfn.IFS($J671="M","Medium",$J671="L","Light",$J671="D","Dark")</f>
        <v>Medium</v>
      </c>
      <c r="P671" t="str">
        <f>_xlfn.XLOOKUP(Table1[[#This Row],[Customer ID]],customers!$A$1:$A$1001,customers!$I$1:$I$1001,0)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 MATCH(orders!I$1,products!$A$1:$G$1,0))</f>
        <v>Lib</v>
      </c>
      <c r="J672" t="str">
        <f>INDEX(products!$A$1:$G$49,MATCH(orders!$D672,products!$A$1:$A$49,0), MATCH(orders!J$1,products!$A$1:$G$1,0))</f>
        <v>M</v>
      </c>
      <c r="K672" s="4">
        <f>INDEX(products!$A$1:$G$49,MATCH(orders!$D672,products!$A$1:$A$49,0), MATCH(orders!K$1,products!$A$1:$G$1,0))</f>
        <v>0.2</v>
      </c>
      <c r="L672" s="5">
        <f>INDEX(products!$A$1:$G$49,MATCH(orders!$D672,products!$A$1:$A$49,0), MATCH(orders!L$1,products!$A$1:$G$1,0))</f>
        <v>4.3650000000000002</v>
      </c>
      <c r="M672" s="5">
        <f t="shared" si="10"/>
        <v>13.095000000000001</v>
      </c>
      <c r="N672" t="str" cm="1">
        <f t="array" ref="N672">_xlfn.IFS($I672="Rob","Robusta",$I672="Exc","Excelsa",$I672="Ara","Arabica",$I672="Lib","Liberica")</f>
        <v>Liberica</v>
      </c>
      <c r="O672" t="str" cm="1">
        <f t="array" ref="O672">_xlfn.IFS($J672="M","Medium",$J672="L","Light",$J672="D","Dark")</f>
        <v>Medium</v>
      </c>
      <c r="P672" t="str">
        <f>_xlfn.XLOOKUP(Table1[[#This Row],[Customer ID]],customers!$A$1:$A$1001,customers!$I$1:$I$1001,0)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 MATCH(orders!I$1,products!$A$1:$G$1,0))</f>
        <v>Rob</v>
      </c>
      <c r="J673" t="str">
        <f>INDEX(products!$A$1:$G$49,MATCH(orders!$D673,products!$A$1:$A$49,0), MATCH(orders!J$1,products!$A$1:$G$1,0))</f>
        <v>L</v>
      </c>
      <c r="K673" s="4">
        <f>INDEX(products!$A$1:$G$49,MATCH(orders!$D673,products!$A$1:$A$49,0), MATCH(orders!K$1,products!$A$1:$G$1,0))</f>
        <v>1</v>
      </c>
      <c r="L673" s="5">
        <f>INDEX(products!$A$1:$G$49,MATCH(orders!$D673,products!$A$1:$A$49,0), MATCH(orders!L$1,products!$A$1:$G$1,0))</f>
        <v>11.95</v>
      </c>
      <c r="M673" s="5">
        <f t="shared" si="10"/>
        <v>59.75</v>
      </c>
      <c r="N673" t="str" cm="1">
        <f t="array" ref="N673">_xlfn.IFS($I673="Rob","Robusta",$I673="Exc","Excelsa",$I673="Ara","Arabica",$I673="Lib","Liberica")</f>
        <v>Robusta</v>
      </c>
      <c r="O673" t="str" cm="1">
        <f t="array" ref="O673">_xlfn.IFS($J673="M","Medium",$J673="L","Light",$J673="D","Dark")</f>
        <v>Light</v>
      </c>
      <c r="P673" t="str">
        <f>_xlfn.XLOOKUP(Table1[[#This Row],[Customer ID]],customers!$A$1:$A$1001,customers!$I$1:$I$1001,0)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 MATCH(orders!I$1,products!$A$1:$G$1,0))</f>
        <v>Lib</v>
      </c>
      <c r="J674" t="str">
        <f>INDEX(products!$A$1:$G$49,MATCH(orders!$D674,products!$A$1:$A$49,0), MATCH(orders!J$1,products!$A$1:$G$1,0))</f>
        <v>M</v>
      </c>
      <c r="K674" s="4">
        <f>INDEX(products!$A$1:$G$49,MATCH(orders!$D674,products!$A$1:$A$49,0), MATCH(orders!K$1,products!$A$1:$G$1,0))</f>
        <v>0.5</v>
      </c>
      <c r="L674" s="5">
        <f>INDEX(products!$A$1:$G$49,MATCH(orders!$D674,products!$A$1:$A$49,0), MATCH(orders!L$1,products!$A$1:$G$1,0))</f>
        <v>8.73</v>
      </c>
      <c r="M674" s="5">
        <f t="shared" si="10"/>
        <v>43.650000000000006</v>
      </c>
      <c r="N674" t="str" cm="1">
        <f t="array" ref="N674">_xlfn.IFS($I674="Rob","Robusta",$I674="Exc","Excelsa",$I674="Ara","Arabica",$I674="Lib","Liberica")</f>
        <v>Liberica</v>
      </c>
      <c r="O674" t="str" cm="1">
        <f t="array" ref="O674">_xlfn.IFS($J674="M","Medium",$J674="L","Light",$J674="D","Dark")</f>
        <v>Medium</v>
      </c>
      <c r="P674" t="str">
        <f>_xlfn.XLOOKUP(Table1[[#This Row],[Customer ID]],customers!$A$1:$A$1001,customers!$I$1:$I$1001,0)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 MATCH(orders!I$1,products!$A$1:$G$1,0))</f>
        <v>Exc</v>
      </c>
      <c r="J675" t="str">
        <f>INDEX(products!$A$1:$G$49,MATCH(orders!$D675,products!$A$1:$A$49,0), MATCH(orders!J$1,products!$A$1:$G$1,0))</f>
        <v>M</v>
      </c>
      <c r="K675" s="4">
        <f>INDEX(products!$A$1:$G$49,MATCH(orders!$D675,products!$A$1:$A$49,0), MATCH(orders!K$1,products!$A$1:$G$1,0))</f>
        <v>1</v>
      </c>
      <c r="L675" s="5">
        <f>INDEX(products!$A$1:$G$49,MATCH(orders!$D675,products!$A$1:$A$49,0), MATCH(orders!L$1,products!$A$1:$G$1,0))</f>
        <v>13.75</v>
      </c>
      <c r="M675" s="5">
        <f t="shared" si="10"/>
        <v>82.5</v>
      </c>
      <c r="N675" t="str" cm="1">
        <f t="array" ref="N675">_xlfn.IFS($I675="Rob","Robusta",$I675="Exc","Excelsa",$I675="Ara","Arabica",$I675="Lib","Liberica")</f>
        <v>Excelsa</v>
      </c>
      <c r="O675" t="str" cm="1">
        <f t="array" ref="O675">_xlfn.IFS($J675="M","Medium",$J675="L","Light",$J675="D","Dark")</f>
        <v>Medium</v>
      </c>
      <c r="P675" t="str">
        <f>_xlfn.XLOOKUP(Table1[[#This Row],[Customer ID]],customers!$A$1:$A$1001,customers!$I$1:$I$1001,0)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 MATCH(orders!I$1,products!$A$1:$G$1,0))</f>
        <v>Ara</v>
      </c>
      <c r="J676" t="str">
        <f>INDEX(products!$A$1:$G$49,MATCH(orders!$D676,products!$A$1:$A$49,0), MATCH(orders!J$1,products!$A$1:$G$1,0))</f>
        <v>L</v>
      </c>
      <c r="K676" s="4">
        <f>INDEX(products!$A$1:$G$49,MATCH(orders!$D676,products!$A$1:$A$49,0), MATCH(orders!K$1,products!$A$1:$G$1,0))</f>
        <v>2.5</v>
      </c>
      <c r="L676" s="5">
        <f>INDEX(products!$A$1:$G$49,MATCH(orders!$D676,products!$A$1:$A$49,0), MATCH(orders!L$1,products!$A$1:$G$1,0))</f>
        <v>29.784999999999997</v>
      </c>
      <c r="M676" s="5">
        <f t="shared" si="10"/>
        <v>178.70999999999998</v>
      </c>
      <c r="N676" t="str" cm="1">
        <f t="array" ref="N676">_xlfn.IFS($I676="Rob","Robusta",$I676="Exc","Excelsa",$I676="Ara","Arabica",$I676="Lib","Liberica")</f>
        <v>Arabica</v>
      </c>
      <c r="O676" t="str" cm="1">
        <f t="array" ref="O676">_xlfn.IFS($J676="M","Medium",$J676="L","Light",$J676="D","Dark")</f>
        <v>Light</v>
      </c>
      <c r="P676" t="str">
        <f>_xlfn.XLOOKUP(Table1[[#This Row],[Customer ID]],customers!$A$1:$A$1001,customers!$I$1:$I$1001,0)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 MATCH(orders!I$1,products!$A$1:$G$1,0))</f>
        <v>Lib</v>
      </c>
      <c r="J677" t="str">
        <f>INDEX(products!$A$1:$G$49,MATCH(orders!$D677,products!$A$1:$A$49,0), MATCH(orders!J$1,products!$A$1:$G$1,0))</f>
        <v>D</v>
      </c>
      <c r="K677" s="4">
        <f>INDEX(products!$A$1:$G$49,MATCH(orders!$D677,products!$A$1:$A$49,0), MATCH(orders!K$1,products!$A$1:$G$1,0))</f>
        <v>2.5</v>
      </c>
      <c r="L677" s="5">
        <f>INDEX(products!$A$1:$G$49,MATCH(orders!$D677,products!$A$1:$A$49,0), MATCH(orders!L$1,products!$A$1:$G$1,0))</f>
        <v>29.784999999999997</v>
      </c>
      <c r="M677" s="5">
        <f t="shared" si="10"/>
        <v>119.13999999999999</v>
      </c>
      <c r="N677" t="str" cm="1">
        <f t="array" ref="N677">_xlfn.IFS($I677="Rob","Robusta",$I677="Exc","Excelsa",$I677="Ara","Arabica",$I677="Lib","Liberica")</f>
        <v>Liberica</v>
      </c>
      <c r="O677" t="str" cm="1">
        <f t="array" ref="O677">_xlfn.IFS($J677="M","Medium",$J677="L","Light",$J677="D","Dark")</f>
        <v>Dark</v>
      </c>
      <c r="P677" t="str">
        <f>_xlfn.XLOOKUP(Table1[[#This Row],[Customer ID]],customers!$A$1:$A$1001,customers!$I$1:$I$1001,0)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 MATCH(orders!I$1,products!$A$1:$G$1,0))</f>
        <v>Lib</v>
      </c>
      <c r="J678" t="str">
        <f>INDEX(products!$A$1:$G$49,MATCH(orders!$D678,products!$A$1:$A$49,0), MATCH(orders!J$1,products!$A$1:$G$1,0))</f>
        <v>L</v>
      </c>
      <c r="K678" s="4">
        <f>INDEX(products!$A$1:$G$49,MATCH(orders!$D678,products!$A$1:$A$49,0), MATCH(orders!K$1,products!$A$1:$G$1,0))</f>
        <v>0.5</v>
      </c>
      <c r="L678" s="5">
        <f>INDEX(products!$A$1:$G$49,MATCH(orders!$D678,products!$A$1:$A$49,0), MATCH(orders!L$1,products!$A$1:$G$1,0))</f>
        <v>9.51</v>
      </c>
      <c r="M678" s="5">
        <f t="shared" si="10"/>
        <v>47.55</v>
      </c>
      <c r="N678" t="str" cm="1">
        <f t="array" ref="N678">_xlfn.IFS($I678="Rob","Robusta",$I678="Exc","Excelsa",$I678="Ara","Arabica",$I678="Lib","Liberica")</f>
        <v>Liberica</v>
      </c>
      <c r="O678" t="str" cm="1">
        <f t="array" ref="O678">_xlfn.IFS($J678="M","Medium",$J678="L","Light",$J678="D","Dark")</f>
        <v>Light</v>
      </c>
      <c r="P678" t="str">
        <f>_xlfn.XLOOKUP(Table1[[#This Row],[Customer ID]],customers!$A$1:$A$1001,customers!$I$1:$I$1001,0)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 MATCH(orders!I$1,products!$A$1:$G$1,0))</f>
        <v>Lib</v>
      </c>
      <c r="J679" t="str">
        <f>INDEX(products!$A$1:$G$49,MATCH(orders!$D679,products!$A$1:$A$49,0), MATCH(orders!J$1,products!$A$1:$G$1,0))</f>
        <v>M</v>
      </c>
      <c r="K679" s="4">
        <f>INDEX(products!$A$1:$G$49,MATCH(orders!$D679,products!$A$1:$A$49,0), MATCH(orders!K$1,products!$A$1:$G$1,0))</f>
        <v>0.5</v>
      </c>
      <c r="L679" s="5">
        <f>INDEX(products!$A$1:$G$49,MATCH(orders!$D679,products!$A$1:$A$49,0), MATCH(orders!L$1,products!$A$1:$G$1,0))</f>
        <v>8.73</v>
      </c>
      <c r="M679" s="5">
        <f t="shared" si="10"/>
        <v>43.650000000000006</v>
      </c>
      <c r="N679" t="str" cm="1">
        <f t="array" ref="N679">_xlfn.IFS($I679="Rob","Robusta",$I679="Exc","Excelsa",$I679="Ara","Arabica",$I679="Lib","Liberica")</f>
        <v>Liberica</v>
      </c>
      <c r="O679" t="str" cm="1">
        <f t="array" ref="O679">_xlfn.IFS($J679="M","Medium",$J679="L","Light",$J679="D","Dark")</f>
        <v>Medium</v>
      </c>
      <c r="P679" t="str">
        <f>_xlfn.XLOOKUP(Table1[[#This Row],[Customer ID]],customers!$A$1:$A$1001,customers!$I$1:$I$1001,0)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 MATCH(orders!I$1,products!$A$1:$G$1,0))</f>
        <v>Ara</v>
      </c>
      <c r="J680" t="str">
        <f>INDEX(products!$A$1:$G$49,MATCH(orders!$D680,products!$A$1:$A$49,0), MATCH(orders!J$1,products!$A$1:$G$1,0))</f>
        <v>L</v>
      </c>
      <c r="K680" s="4">
        <f>INDEX(products!$A$1:$G$49,MATCH(orders!$D680,products!$A$1:$A$49,0), MATCH(orders!K$1,products!$A$1:$G$1,0))</f>
        <v>2.5</v>
      </c>
      <c r="L680" s="5">
        <f>INDEX(products!$A$1:$G$49,MATCH(orders!$D680,products!$A$1:$A$49,0), MATCH(orders!L$1,products!$A$1:$G$1,0))</f>
        <v>29.784999999999997</v>
      </c>
      <c r="M680" s="5">
        <f t="shared" si="10"/>
        <v>178.70999999999998</v>
      </c>
      <c r="N680" t="str" cm="1">
        <f t="array" ref="N680">_xlfn.IFS($I680="Rob","Robusta",$I680="Exc","Excelsa",$I680="Ara","Arabica",$I680="Lib","Liberica")</f>
        <v>Arabica</v>
      </c>
      <c r="O680" t="str" cm="1">
        <f t="array" ref="O680">_xlfn.IFS($J680="M","Medium",$J680="L","Light",$J680="D","Dark")</f>
        <v>Light</v>
      </c>
      <c r="P680" t="str">
        <f>_xlfn.XLOOKUP(Table1[[#This Row],[Customer ID]],customers!$A$1:$A$1001,customers!$I$1:$I$1001,0)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 MATCH(orders!I$1,products!$A$1:$G$1,0))</f>
        <v>Rob</v>
      </c>
      <c r="J681" t="str">
        <f>INDEX(products!$A$1:$G$49,MATCH(orders!$D681,products!$A$1:$A$49,0), MATCH(orders!J$1,products!$A$1:$G$1,0))</f>
        <v>L</v>
      </c>
      <c r="K681" s="4">
        <f>INDEX(products!$A$1:$G$49,MATCH(orders!$D681,products!$A$1:$A$49,0), MATCH(orders!K$1,products!$A$1:$G$1,0))</f>
        <v>2.5</v>
      </c>
      <c r="L681" s="5">
        <f>INDEX(products!$A$1:$G$49,MATCH(orders!$D681,products!$A$1:$A$49,0), MATCH(orders!L$1,products!$A$1:$G$1,0))</f>
        <v>27.484999999999996</v>
      </c>
      <c r="M681" s="5">
        <f t="shared" si="10"/>
        <v>27.484999999999996</v>
      </c>
      <c r="N681" t="str" cm="1">
        <f t="array" ref="N681">_xlfn.IFS($I681="Rob","Robusta",$I681="Exc","Excelsa",$I681="Ara","Arabica",$I681="Lib","Liberica")</f>
        <v>Robusta</v>
      </c>
      <c r="O681" t="str" cm="1">
        <f t="array" ref="O681">_xlfn.IFS($J681="M","Medium",$J681="L","Light",$J681="D","Dark")</f>
        <v>Light</v>
      </c>
      <c r="P681" t="str">
        <f>_xlfn.XLOOKUP(Table1[[#This Row],[Customer ID]],customers!$A$1:$A$1001,customers!$I$1:$I$1001,0)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 MATCH(orders!I$1,products!$A$1:$G$1,0))</f>
        <v>Ara</v>
      </c>
      <c r="J682" t="str">
        <f>INDEX(products!$A$1:$G$49,MATCH(orders!$D682,products!$A$1:$A$49,0), MATCH(orders!J$1,products!$A$1:$G$1,0))</f>
        <v>M</v>
      </c>
      <c r="K682" s="4">
        <f>INDEX(products!$A$1:$G$49,MATCH(orders!$D682,products!$A$1:$A$49,0), MATCH(orders!K$1,products!$A$1:$G$1,0))</f>
        <v>1</v>
      </c>
      <c r="L682" s="5">
        <f>INDEX(products!$A$1:$G$49,MATCH(orders!$D682,products!$A$1:$A$49,0), MATCH(orders!L$1,products!$A$1:$G$1,0))</f>
        <v>11.25</v>
      </c>
      <c r="M682" s="5">
        <f t="shared" si="10"/>
        <v>56.25</v>
      </c>
      <c r="N682" t="str" cm="1">
        <f t="array" ref="N682">_xlfn.IFS($I682="Rob","Robusta",$I682="Exc","Excelsa",$I682="Ara","Arabica",$I682="Lib","Liberica")</f>
        <v>Arabica</v>
      </c>
      <c r="O682" t="str" cm="1">
        <f t="array" ref="O682">_xlfn.IFS($J682="M","Medium",$J682="L","Light",$J682="D","Dark")</f>
        <v>Medium</v>
      </c>
      <c r="P682" t="str">
        <f>_xlfn.XLOOKUP(Table1[[#This Row],[Customer ID]],customers!$A$1:$A$1001,customers!$I$1:$I$1001,0)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 MATCH(orders!I$1,products!$A$1:$G$1,0))</f>
        <v>Lib</v>
      </c>
      <c r="J683" t="str">
        <f>INDEX(products!$A$1:$G$49,MATCH(orders!$D683,products!$A$1:$A$49,0), MATCH(orders!J$1,products!$A$1:$G$1,0))</f>
        <v>L</v>
      </c>
      <c r="K683" s="4">
        <f>INDEX(products!$A$1:$G$49,MATCH(orders!$D683,products!$A$1:$A$49,0), MATCH(orders!K$1,products!$A$1:$G$1,0))</f>
        <v>0.2</v>
      </c>
      <c r="L683" s="5">
        <f>INDEX(products!$A$1:$G$49,MATCH(orders!$D683,products!$A$1:$A$49,0), MATCH(orders!L$1,products!$A$1:$G$1,0))</f>
        <v>4.7549999999999999</v>
      </c>
      <c r="M683" s="5">
        <f t="shared" si="10"/>
        <v>9.51</v>
      </c>
      <c r="N683" t="str" cm="1">
        <f t="array" ref="N683">_xlfn.IFS($I683="Rob","Robusta",$I683="Exc","Excelsa",$I683="Ara","Arabica",$I683="Lib","Liberica")</f>
        <v>Liberica</v>
      </c>
      <c r="O683" t="str" cm="1">
        <f t="array" ref="O683">_xlfn.IFS($J683="M","Medium",$J683="L","Light",$J683="D","Dark")</f>
        <v>Light</v>
      </c>
      <c r="P683" t="str">
        <f>_xlfn.XLOOKUP(Table1[[#This Row],[Customer ID]],customers!$A$1:$A$1001,customers!$I$1:$I$1001,0)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 MATCH(orders!I$1,products!$A$1:$G$1,0))</f>
        <v>Exc</v>
      </c>
      <c r="J684" t="str">
        <f>INDEX(products!$A$1:$G$49,MATCH(orders!$D684,products!$A$1:$A$49,0), MATCH(orders!J$1,products!$A$1:$G$1,0))</f>
        <v>M</v>
      </c>
      <c r="K684" s="4">
        <f>INDEX(products!$A$1:$G$49,MATCH(orders!$D684,products!$A$1:$A$49,0), MATCH(orders!K$1,products!$A$1:$G$1,0))</f>
        <v>0.2</v>
      </c>
      <c r="L684" s="5">
        <f>INDEX(products!$A$1:$G$49,MATCH(orders!$D684,products!$A$1:$A$49,0), MATCH(orders!L$1,products!$A$1:$G$1,0))</f>
        <v>4.125</v>
      </c>
      <c r="M684" s="5">
        <f t="shared" si="10"/>
        <v>8.25</v>
      </c>
      <c r="N684" t="str" cm="1">
        <f t="array" ref="N684">_xlfn.IFS($I684="Rob","Robusta",$I684="Exc","Excelsa",$I684="Ara","Arabica",$I684="Lib","Liberica")</f>
        <v>Excelsa</v>
      </c>
      <c r="O684" t="str" cm="1">
        <f t="array" ref="O684">_xlfn.IFS($J684="M","Medium",$J684="L","Light",$J684="D","Dark")</f>
        <v>Medium</v>
      </c>
      <c r="P684" t="str">
        <f>_xlfn.XLOOKUP(Table1[[#This Row],[Customer ID]],customers!$A$1:$A$1001,customers!$I$1:$I$1001,0)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 MATCH(orders!I$1,products!$A$1:$G$1,0))</f>
        <v>Lib</v>
      </c>
      <c r="J685" t="str">
        <f>INDEX(products!$A$1:$G$49,MATCH(orders!$D685,products!$A$1:$A$49,0), MATCH(orders!J$1,products!$A$1:$G$1,0))</f>
        <v>D</v>
      </c>
      <c r="K685" s="4">
        <f>INDEX(products!$A$1:$G$49,MATCH(orders!$D685,products!$A$1:$A$49,0), MATCH(orders!K$1,products!$A$1:$G$1,0))</f>
        <v>0.5</v>
      </c>
      <c r="L685" s="5">
        <f>INDEX(products!$A$1:$G$49,MATCH(orders!$D685,products!$A$1:$A$49,0), MATCH(orders!L$1,products!$A$1:$G$1,0))</f>
        <v>7.77</v>
      </c>
      <c r="M685" s="5">
        <f t="shared" si="10"/>
        <v>46.62</v>
      </c>
      <c r="N685" t="str" cm="1">
        <f t="array" ref="N685">_xlfn.IFS($I685="Rob","Robusta",$I685="Exc","Excelsa",$I685="Ara","Arabica",$I685="Lib","Liberica")</f>
        <v>Liberica</v>
      </c>
      <c r="O685" t="str" cm="1">
        <f t="array" ref="O685">_xlfn.IFS($J685="M","Medium",$J685="L","Light",$J685="D","Dark")</f>
        <v>Dark</v>
      </c>
      <c r="P685" t="str">
        <f>_xlfn.XLOOKUP(Table1[[#This Row],[Customer ID]],customers!$A$1:$A$1001,customers!$I$1:$I$1001,0)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 MATCH(orders!I$1,products!$A$1:$G$1,0))</f>
        <v>Rob</v>
      </c>
      <c r="J686" t="str">
        <f>INDEX(products!$A$1:$G$49,MATCH(orders!$D686,products!$A$1:$A$49,0), MATCH(orders!J$1,products!$A$1:$G$1,0))</f>
        <v>L</v>
      </c>
      <c r="K686" s="4">
        <f>INDEX(products!$A$1:$G$49,MATCH(orders!$D686,products!$A$1:$A$49,0), MATCH(orders!K$1,products!$A$1:$G$1,0))</f>
        <v>1</v>
      </c>
      <c r="L686" s="5">
        <f>INDEX(products!$A$1:$G$49,MATCH(orders!$D686,products!$A$1:$A$49,0), MATCH(orders!L$1,products!$A$1:$G$1,0))</f>
        <v>11.95</v>
      </c>
      <c r="M686" s="5">
        <f t="shared" si="10"/>
        <v>71.699999999999989</v>
      </c>
      <c r="N686" t="str" cm="1">
        <f t="array" ref="N686">_xlfn.IFS($I686="Rob","Robusta",$I686="Exc","Excelsa",$I686="Ara","Arabica",$I686="Lib","Liberica")</f>
        <v>Robusta</v>
      </c>
      <c r="O686" t="str" cm="1">
        <f t="array" ref="O686">_xlfn.IFS($J686="M","Medium",$J686="L","Light",$J686="D","Dark")</f>
        <v>Light</v>
      </c>
      <c r="P686" t="str">
        <f>_xlfn.XLOOKUP(Table1[[#This Row],[Customer ID]],customers!$A$1:$A$1001,customers!$I$1:$I$1001,0)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 MATCH(orders!I$1,products!$A$1:$G$1,0))</f>
        <v>Lib</v>
      </c>
      <c r="J687" t="str">
        <f>INDEX(products!$A$1:$G$49,MATCH(orders!$D687,products!$A$1:$A$49,0), MATCH(orders!J$1,products!$A$1:$G$1,0))</f>
        <v>L</v>
      </c>
      <c r="K687" s="4">
        <f>INDEX(products!$A$1:$G$49,MATCH(orders!$D687,products!$A$1:$A$49,0), MATCH(orders!K$1,products!$A$1:$G$1,0))</f>
        <v>2.5</v>
      </c>
      <c r="L687" s="5">
        <f>INDEX(products!$A$1:$G$49,MATCH(orders!$D687,products!$A$1:$A$49,0), MATCH(orders!L$1,products!$A$1:$G$1,0))</f>
        <v>36.454999999999998</v>
      </c>
      <c r="M687" s="5">
        <f t="shared" si="10"/>
        <v>72.91</v>
      </c>
      <c r="N687" t="str" cm="1">
        <f t="array" ref="N687">_xlfn.IFS($I687="Rob","Robusta",$I687="Exc","Excelsa",$I687="Ara","Arabica",$I687="Lib","Liberica")</f>
        <v>Liberica</v>
      </c>
      <c r="O687" t="str" cm="1">
        <f t="array" ref="O687">_xlfn.IFS($J687="M","Medium",$J687="L","Light",$J687="D","Dark")</f>
        <v>Light</v>
      </c>
      <c r="P687" t="str">
        <f>_xlfn.XLOOKUP(Table1[[#This Row],[Customer ID]],customers!$A$1:$A$1001,customers!$I$1:$I$1001,0)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 MATCH(orders!I$1,products!$A$1:$G$1,0))</f>
        <v>Rob</v>
      </c>
      <c r="J688" t="str">
        <f>INDEX(products!$A$1:$G$49,MATCH(orders!$D688,products!$A$1:$A$49,0), MATCH(orders!J$1,products!$A$1:$G$1,0))</f>
        <v>D</v>
      </c>
      <c r="K688" s="4">
        <f>INDEX(products!$A$1:$G$49,MATCH(orders!$D688,products!$A$1:$A$49,0), MATCH(orders!K$1,products!$A$1:$G$1,0))</f>
        <v>0.2</v>
      </c>
      <c r="L688" s="5">
        <f>INDEX(products!$A$1:$G$49,MATCH(orders!$D688,products!$A$1:$A$49,0), MATCH(orders!L$1,products!$A$1:$G$1,0))</f>
        <v>2.6849999999999996</v>
      </c>
      <c r="M688" s="5">
        <f t="shared" si="10"/>
        <v>8.0549999999999997</v>
      </c>
      <c r="N688" t="str" cm="1">
        <f t="array" ref="N688">_xlfn.IFS($I688="Rob","Robusta",$I688="Exc","Excelsa",$I688="Ara","Arabica",$I688="Lib","Liberica")</f>
        <v>Robusta</v>
      </c>
      <c r="O688" t="str" cm="1">
        <f t="array" ref="O688">_xlfn.IFS($J688="M","Medium",$J688="L","Light",$J688="D","Dark")</f>
        <v>Dark</v>
      </c>
      <c r="P688" t="str">
        <f>_xlfn.XLOOKUP(Table1[[#This Row],[Customer ID]],customers!$A$1:$A$1001,customers!$I$1:$I$1001,0)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 MATCH(orders!I$1,products!$A$1:$G$1,0))</f>
        <v>Exc</v>
      </c>
      <c r="J689" t="str">
        <f>INDEX(products!$A$1:$G$49,MATCH(orders!$D689,products!$A$1:$A$49,0), MATCH(orders!J$1,products!$A$1:$G$1,0))</f>
        <v>M</v>
      </c>
      <c r="K689" s="4">
        <f>INDEX(products!$A$1:$G$49,MATCH(orders!$D689,products!$A$1:$A$49,0), MATCH(orders!K$1,products!$A$1:$G$1,0))</f>
        <v>0.5</v>
      </c>
      <c r="L689" s="5">
        <f>INDEX(products!$A$1:$G$49,MATCH(orders!$D689,products!$A$1:$A$49,0), MATCH(orders!L$1,products!$A$1:$G$1,0))</f>
        <v>8.25</v>
      </c>
      <c r="M689" s="5">
        <f t="shared" si="10"/>
        <v>16.5</v>
      </c>
      <c r="N689" t="str" cm="1">
        <f t="array" ref="N689">_xlfn.IFS($I689="Rob","Robusta",$I689="Exc","Excelsa",$I689="Ara","Arabica",$I689="Lib","Liberica")</f>
        <v>Excelsa</v>
      </c>
      <c r="O689" t="str" cm="1">
        <f t="array" ref="O689">_xlfn.IFS($J689="M","Medium",$J689="L","Light",$J689="D","Dark")</f>
        <v>Medium</v>
      </c>
      <c r="P689" t="str">
        <f>_xlfn.XLOOKUP(Table1[[#This Row],[Customer ID]],customers!$A$1:$A$1001,customers!$I$1:$I$1001,0)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 MATCH(orders!I$1,products!$A$1:$G$1,0))</f>
        <v>Ara</v>
      </c>
      <c r="J690" t="str">
        <f>INDEX(products!$A$1:$G$49,MATCH(orders!$D690,products!$A$1:$A$49,0), MATCH(orders!J$1,products!$A$1:$G$1,0))</f>
        <v>L</v>
      </c>
      <c r="K690" s="4">
        <f>INDEX(products!$A$1:$G$49,MATCH(orders!$D690,products!$A$1:$A$49,0), MATCH(orders!K$1,products!$A$1:$G$1,0))</f>
        <v>1</v>
      </c>
      <c r="L690" s="5">
        <f>INDEX(products!$A$1:$G$49,MATCH(orders!$D690,products!$A$1:$A$49,0), MATCH(orders!L$1,products!$A$1:$G$1,0))</f>
        <v>12.95</v>
      </c>
      <c r="M690" s="5">
        <f t="shared" si="10"/>
        <v>64.75</v>
      </c>
      <c r="N690" t="str" cm="1">
        <f t="array" ref="N690">_xlfn.IFS($I690="Rob","Robusta",$I690="Exc","Excelsa",$I690="Ara","Arabica",$I690="Lib","Liberica")</f>
        <v>Arabica</v>
      </c>
      <c r="O690" t="str" cm="1">
        <f t="array" ref="O690">_xlfn.IFS($J690="M","Medium",$J690="L","Light",$J690="D","Dark")</f>
        <v>Light</v>
      </c>
      <c r="P690" t="str">
        <f>_xlfn.XLOOKUP(Table1[[#This Row],[Customer ID]],customers!$A$1:$A$1001,customers!$I$1:$I$1001,0)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 MATCH(orders!I$1,products!$A$1:$G$1,0))</f>
        <v>Ara</v>
      </c>
      <c r="J691" t="str">
        <f>INDEX(products!$A$1:$G$49,MATCH(orders!$D691,products!$A$1:$A$49,0), MATCH(orders!J$1,products!$A$1:$G$1,0))</f>
        <v>M</v>
      </c>
      <c r="K691" s="4">
        <f>INDEX(products!$A$1:$G$49,MATCH(orders!$D691,products!$A$1:$A$49,0), MATCH(orders!K$1,products!$A$1:$G$1,0))</f>
        <v>0.5</v>
      </c>
      <c r="L691" s="5">
        <f>INDEX(products!$A$1:$G$49,MATCH(orders!$D691,products!$A$1:$A$49,0), MATCH(orders!L$1,products!$A$1:$G$1,0))</f>
        <v>6.75</v>
      </c>
      <c r="M691" s="5">
        <f t="shared" si="10"/>
        <v>33.75</v>
      </c>
      <c r="N691" t="str" cm="1">
        <f t="array" ref="N691">_xlfn.IFS($I691="Rob","Robusta",$I691="Exc","Excelsa",$I691="Ara","Arabica",$I691="Lib","Liberica")</f>
        <v>Arabica</v>
      </c>
      <c r="O691" t="str" cm="1">
        <f t="array" ref="O691">_xlfn.IFS($J691="M","Medium",$J691="L","Light",$J691="D","Dark")</f>
        <v>Medium</v>
      </c>
      <c r="P691" t="str">
        <f>_xlfn.XLOOKUP(Table1[[#This Row],[Customer ID]],customers!$A$1:$A$1001,customers!$I$1:$I$1001,0)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 MATCH(orders!I$1,products!$A$1:$G$1,0))</f>
        <v>Lib</v>
      </c>
      <c r="J692" t="str">
        <f>INDEX(products!$A$1:$G$49,MATCH(orders!$D692,products!$A$1:$A$49,0), MATCH(orders!J$1,products!$A$1:$G$1,0))</f>
        <v>D</v>
      </c>
      <c r="K692" s="4">
        <f>INDEX(products!$A$1:$G$49,MATCH(orders!$D692,products!$A$1:$A$49,0), MATCH(orders!K$1,products!$A$1:$G$1,0))</f>
        <v>2.5</v>
      </c>
      <c r="L692" s="5">
        <f>INDEX(products!$A$1:$G$49,MATCH(orders!$D692,products!$A$1:$A$49,0), MATCH(orders!L$1,products!$A$1:$G$1,0))</f>
        <v>29.784999999999997</v>
      </c>
      <c r="M692" s="5">
        <f t="shared" si="10"/>
        <v>178.70999999999998</v>
      </c>
      <c r="N692" t="str" cm="1">
        <f t="array" ref="N692">_xlfn.IFS($I692="Rob","Robusta",$I692="Exc","Excelsa",$I692="Ara","Arabica",$I692="Lib","Liberica")</f>
        <v>Liberica</v>
      </c>
      <c r="O692" t="str" cm="1">
        <f t="array" ref="O692">_xlfn.IFS($J692="M","Medium",$J692="L","Light",$J692="D","Dark")</f>
        <v>Dark</v>
      </c>
      <c r="P692" t="str">
        <f>_xlfn.XLOOKUP(Table1[[#This Row],[Customer ID]],customers!$A$1:$A$1001,customers!$I$1:$I$1001,0)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 MATCH(orders!I$1,products!$A$1:$G$1,0))</f>
        <v>Ara</v>
      </c>
      <c r="J693" t="str">
        <f>INDEX(products!$A$1:$G$49,MATCH(orders!$D693,products!$A$1:$A$49,0), MATCH(orders!J$1,products!$A$1:$G$1,0))</f>
        <v>M</v>
      </c>
      <c r="K693" s="4">
        <f>INDEX(products!$A$1:$G$49,MATCH(orders!$D693,products!$A$1:$A$49,0), MATCH(orders!K$1,products!$A$1:$G$1,0))</f>
        <v>1</v>
      </c>
      <c r="L693" s="5">
        <f>INDEX(products!$A$1:$G$49,MATCH(orders!$D693,products!$A$1:$A$49,0), MATCH(orders!L$1,products!$A$1:$G$1,0))</f>
        <v>11.25</v>
      </c>
      <c r="M693" s="5">
        <f t="shared" si="10"/>
        <v>22.5</v>
      </c>
      <c r="N693" t="str" cm="1">
        <f t="array" ref="N693">_xlfn.IFS($I693="Rob","Robusta",$I693="Exc","Excelsa",$I693="Ara","Arabica",$I693="Lib","Liberica")</f>
        <v>Arabica</v>
      </c>
      <c r="O693" t="str" cm="1">
        <f t="array" ref="O693">_xlfn.IFS($J693="M","Medium",$J693="L","Light",$J693="D","Dark")</f>
        <v>Medium</v>
      </c>
      <c r="P693" t="str">
        <f>_xlfn.XLOOKUP(Table1[[#This Row],[Customer ID]],customers!$A$1:$A$1001,customers!$I$1:$I$1001,0)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 MATCH(orders!I$1,products!$A$1:$G$1,0))</f>
        <v>Lib</v>
      </c>
      <c r="J694" t="str">
        <f>INDEX(products!$A$1:$G$49,MATCH(orders!$D694,products!$A$1:$A$49,0), MATCH(orders!J$1,products!$A$1:$G$1,0))</f>
        <v>D</v>
      </c>
      <c r="K694" s="4">
        <f>INDEX(products!$A$1:$G$49,MATCH(orders!$D694,products!$A$1:$A$49,0), MATCH(orders!K$1,products!$A$1:$G$1,0))</f>
        <v>1</v>
      </c>
      <c r="L694" s="5">
        <f>INDEX(products!$A$1:$G$49,MATCH(orders!$D694,products!$A$1:$A$49,0), MATCH(orders!L$1,products!$A$1:$G$1,0))</f>
        <v>12.95</v>
      </c>
      <c r="M694" s="5">
        <f t="shared" si="10"/>
        <v>12.95</v>
      </c>
      <c r="N694" t="str" cm="1">
        <f t="array" ref="N694">_xlfn.IFS($I694="Rob","Robusta",$I694="Exc","Excelsa",$I694="Ara","Arabica",$I694="Lib","Liberica")</f>
        <v>Liberica</v>
      </c>
      <c r="O694" t="str" cm="1">
        <f t="array" ref="O694">_xlfn.IFS($J694="M","Medium",$J694="L","Light",$J694="D","Dark")</f>
        <v>Dark</v>
      </c>
      <c r="P694" t="str">
        <f>_xlfn.XLOOKUP(Table1[[#This Row],[Customer ID]],customers!$A$1:$A$1001,customers!$I$1:$I$1001,0)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 MATCH(orders!I$1,products!$A$1:$G$1,0))</f>
        <v>Ara</v>
      </c>
      <c r="J695" t="str">
        <f>INDEX(products!$A$1:$G$49,MATCH(orders!$D695,products!$A$1:$A$49,0), MATCH(orders!J$1,products!$A$1:$G$1,0))</f>
        <v>M</v>
      </c>
      <c r="K695" s="4">
        <f>INDEX(products!$A$1:$G$49,MATCH(orders!$D695,products!$A$1:$A$49,0), MATCH(orders!K$1,products!$A$1:$G$1,0))</f>
        <v>2.5</v>
      </c>
      <c r="L695" s="5">
        <f>INDEX(products!$A$1:$G$49,MATCH(orders!$D695,products!$A$1:$A$49,0), MATCH(orders!L$1,products!$A$1:$G$1,0))</f>
        <v>25.874999999999996</v>
      </c>
      <c r="M695" s="5">
        <f t="shared" si="10"/>
        <v>51.749999999999993</v>
      </c>
      <c r="N695" t="str" cm="1">
        <f t="array" ref="N695">_xlfn.IFS($I695="Rob","Robusta",$I695="Exc","Excelsa",$I695="Ara","Arabica",$I695="Lib","Liberica")</f>
        <v>Arabica</v>
      </c>
      <c r="O695" t="str" cm="1">
        <f t="array" ref="O695">_xlfn.IFS($J695="M","Medium",$J695="L","Light",$J695="D","Dark")</f>
        <v>Medium</v>
      </c>
      <c r="P695" t="str">
        <f>_xlfn.XLOOKUP(Table1[[#This Row],[Customer ID]],customers!$A$1:$A$1001,customers!$I$1:$I$1001,0)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 MATCH(orders!I$1,products!$A$1:$G$1,0))</f>
        <v>Exc</v>
      </c>
      <c r="J696" t="str">
        <f>INDEX(products!$A$1:$G$49,MATCH(orders!$D696,products!$A$1:$A$49,0), MATCH(orders!J$1,products!$A$1:$G$1,0))</f>
        <v>D</v>
      </c>
      <c r="K696" s="4">
        <f>INDEX(products!$A$1:$G$49,MATCH(orders!$D696,products!$A$1:$A$49,0), MATCH(orders!K$1,products!$A$1:$G$1,0))</f>
        <v>0.5</v>
      </c>
      <c r="L696" s="5">
        <f>INDEX(products!$A$1:$G$49,MATCH(orders!$D696,products!$A$1:$A$49,0), MATCH(orders!L$1,products!$A$1:$G$1,0))</f>
        <v>7.29</v>
      </c>
      <c r="M696" s="5">
        <f t="shared" si="10"/>
        <v>36.450000000000003</v>
      </c>
      <c r="N696" t="str" cm="1">
        <f t="array" ref="N696">_xlfn.IFS($I696="Rob","Robusta",$I696="Exc","Excelsa",$I696="Ara","Arabica",$I696="Lib","Liberica")</f>
        <v>Excelsa</v>
      </c>
      <c r="O696" t="str" cm="1">
        <f t="array" ref="O696">_xlfn.IFS($J696="M","Medium",$J696="L","Light",$J696="D","Dark")</f>
        <v>Dark</v>
      </c>
      <c r="P696" t="str">
        <f>_xlfn.XLOOKUP(Table1[[#This Row],[Customer ID]],customers!$A$1:$A$1001,customers!$I$1:$I$1001,0)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 MATCH(orders!I$1,products!$A$1:$G$1,0))</f>
        <v>Lib</v>
      </c>
      <c r="J697" t="str">
        <f>INDEX(products!$A$1:$G$49,MATCH(orders!$D697,products!$A$1:$A$49,0), MATCH(orders!J$1,products!$A$1:$G$1,0))</f>
        <v>L</v>
      </c>
      <c r="K697" s="4">
        <f>INDEX(products!$A$1:$G$49,MATCH(orders!$D697,products!$A$1:$A$49,0), MATCH(orders!K$1,products!$A$1:$G$1,0))</f>
        <v>2.5</v>
      </c>
      <c r="L697" s="5">
        <f>INDEX(products!$A$1:$G$49,MATCH(orders!$D697,products!$A$1:$A$49,0), MATCH(orders!L$1,products!$A$1:$G$1,0))</f>
        <v>36.454999999999998</v>
      </c>
      <c r="M697" s="5">
        <f t="shared" si="10"/>
        <v>182.27499999999998</v>
      </c>
      <c r="N697" t="str" cm="1">
        <f t="array" ref="N697">_xlfn.IFS($I697="Rob","Robusta",$I697="Exc","Excelsa",$I697="Ara","Arabica",$I697="Lib","Liberica")</f>
        <v>Liberica</v>
      </c>
      <c r="O697" t="str" cm="1">
        <f t="array" ref="O697">_xlfn.IFS($J697="M","Medium",$J697="L","Light",$J697="D","Dark")</f>
        <v>Light</v>
      </c>
      <c r="P697" t="str">
        <f>_xlfn.XLOOKUP(Table1[[#This Row],[Customer ID]],customers!$A$1:$A$1001,customers!$I$1:$I$1001,0)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 MATCH(orders!I$1,products!$A$1:$G$1,0))</f>
        <v>Lib</v>
      </c>
      <c r="J698" t="str">
        <f>INDEX(products!$A$1:$G$49,MATCH(orders!$D698,products!$A$1:$A$49,0), MATCH(orders!J$1,products!$A$1:$G$1,0))</f>
        <v>D</v>
      </c>
      <c r="K698" s="4">
        <f>INDEX(products!$A$1:$G$49,MATCH(orders!$D698,products!$A$1:$A$49,0), MATCH(orders!K$1,products!$A$1:$G$1,0))</f>
        <v>0.5</v>
      </c>
      <c r="L698" s="5">
        <f>INDEX(products!$A$1:$G$49,MATCH(orders!$D698,products!$A$1:$A$49,0), MATCH(orders!L$1,products!$A$1:$G$1,0))</f>
        <v>7.77</v>
      </c>
      <c r="M698" s="5">
        <f t="shared" si="10"/>
        <v>31.08</v>
      </c>
      <c r="N698" t="str" cm="1">
        <f t="array" ref="N698">_xlfn.IFS($I698="Rob","Robusta",$I698="Exc","Excelsa",$I698="Ara","Arabica",$I698="Lib","Liberica")</f>
        <v>Liberica</v>
      </c>
      <c r="O698" t="str" cm="1">
        <f t="array" ref="O698">_xlfn.IFS($J698="M","Medium",$J698="L","Light",$J698="D","Dark")</f>
        <v>Dark</v>
      </c>
      <c r="P698" t="str">
        <f>_xlfn.XLOOKUP(Table1[[#This Row],[Customer ID]],customers!$A$1:$A$1001,customers!$I$1:$I$1001,0)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 MATCH(orders!I$1,products!$A$1:$G$1,0))</f>
        <v>Ara</v>
      </c>
      <c r="J699" t="str">
        <f>INDEX(products!$A$1:$G$49,MATCH(orders!$D699,products!$A$1:$A$49,0), MATCH(orders!J$1,products!$A$1:$G$1,0))</f>
        <v>M</v>
      </c>
      <c r="K699" s="4">
        <f>INDEX(products!$A$1:$G$49,MATCH(orders!$D699,products!$A$1:$A$49,0), MATCH(orders!K$1,products!$A$1:$G$1,0))</f>
        <v>0.5</v>
      </c>
      <c r="L699" s="5">
        <f>INDEX(products!$A$1:$G$49,MATCH(orders!$D699,products!$A$1:$A$49,0), MATCH(orders!L$1,products!$A$1:$G$1,0))</f>
        <v>6.75</v>
      </c>
      <c r="M699" s="5">
        <f t="shared" si="10"/>
        <v>20.25</v>
      </c>
      <c r="N699" t="str" cm="1">
        <f t="array" ref="N699">_xlfn.IFS($I699="Rob","Robusta",$I699="Exc","Excelsa",$I699="Ara","Arabica",$I699="Lib","Liberica")</f>
        <v>Arabica</v>
      </c>
      <c r="O699" t="str" cm="1">
        <f t="array" ref="O699">_xlfn.IFS($J699="M","Medium",$J699="L","Light",$J699="D","Dark")</f>
        <v>Medium</v>
      </c>
      <c r="P699" t="str">
        <f>_xlfn.XLOOKUP(Table1[[#This Row],[Customer ID]],customers!$A$1:$A$1001,customers!$I$1:$I$1001,0)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 MATCH(orders!I$1,products!$A$1:$G$1,0))</f>
        <v>Lib</v>
      </c>
      <c r="J700" t="str">
        <f>INDEX(products!$A$1:$G$49,MATCH(orders!$D700,products!$A$1:$A$49,0), MATCH(orders!J$1,products!$A$1:$G$1,0))</f>
        <v>D</v>
      </c>
      <c r="K700" s="4">
        <f>INDEX(products!$A$1:$G$49,MATCH(orders!$D700,products!$A$1:$A$49,0), MATCH(orders!K$1,products!$A$1:$G$1,0))</f>
        <v>1</v>
      </c>
      <c r="L700" s="5">
        <f>INDEX(products!$A$1:$G$49,MATCH(orders!$D700,products!$A$1:$A$49,0), MATCH(orders!L$1,products!$A$1:$G$1,0))</f>
        <v>12.95</v>
      </c>
      <c r="M700" s="5">
        <f t="shared" si="10"/>
        <v>25.9</v>
      </c>
      <c r="N700" t="str" cm="1">
        <f t="array" ref="N700">_xlfn.IFS($I700="Rob","Robusta",$I700="Exc","Excelsa",$I700="Ara","Arabica",$I700="Lib","Liberica")</f>
        <v>Liberica</v>
      </c>
      <c r="O700" t="str" cm="1">
        <f t="array" ref="O700">_xlfn.IFS($J700="M","Medium",$J700="L","Light",$J700="D","Dark")</f>
        <v>Dark</v>
      </c>
      <c r="P700" t="str">
        <f>_xlfn.XLOOKUP(Table1[[#This Row],[Customer ID]],customers!$A$1:$A$1001,customers!$I$1:$I$1001,0)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 MATCH(orders!I$1,products!$A$1:$G$1,0))</f>
        <v>Ara</v>
      </c>
      <c r="J701" t="str">
        <f>INDEX(products!$A$1:$G$49,MATCH(orders!$D701,products!$A$1:$A$49,0), MATCH(orders!J$1,products!$A$1:$G$1,0))</f>
        <v>D</v>
      </c>
      <c r="K701" s="4">
        <f>INDEX(products!$A$1:$G$49,MATCH(orders!$D701,products!$A$1:$A$49,0), MATCH(orders!K$1,products!$A$1:$G$1,0))</f>
        <v>0.5</v>
      </c>
      <c r="L701" s="5">
        <f>INDEX(products!$A$1:$G$49,MATCH(orders!$D701,products!$A$1:$A$49,0), MATCH(orders!L$1,products!$A$1:$G$1,0))</f>
        <v>5.97</v>
      </c>
      <c r="M701" s="5">
        <f t="shared" si="10"/>
        <v>23.88</v>
      </c>
      <c r="N701" t="str" cm="1">
        <f t="array" ref="N701">_xlfn.IFS($I701="Rob","Robusta",$I701="Exc","Excelsa",$I701="Ara","Arabica",$I701="Lib","Liberica")</f>
        <v>Arabica</v>
      </c>
      <c r="O701" t="str" cm="1">
        <f t="array" ref="O701">_xlfn.IFS($J701="M","Medium",$J701="L","Light",$J701="D","Dark")</f>
        <v>Dark</v>
      </c>
      <c r="P701" t="str">
        <f>_xlfn.XLOOKUP(Table1[[#This Row],[Customer ID]],customers!$A$1:$A$1001,customers!$I$1:$I$1001,0)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 MATCH(orders!I$1,products!$A$1:$G$1,0))</f>
        <v>Lib</v>
      </c>
      <c r="J702" t="str">
        <f>INDEX(products!$A$1:$G$49,MATCH(orders!$D702,products!$A$1:$A$49,0), MATCH(orders!J$1,products!$A$1:$G$1,0))</f>
        <v>L</v>
      </c>
      <c r="K702" s="4">
        <f>INDEX(products!$A$1:$G$49,MATCH(orders!$D702,products!$A$1:$A$49,0), MATCH(orders!K$1,products!$A$1:$G$1,0))</f>
        <v>0.5</v>
      </c>
      <c r="L702" s="5">
        <f>INDEX(products!$A$1:$G$49,MATCH(orders!$D702,products!$A$1:$A$49,0), MATCH(orders!L$1,products!$A$1:$G$1,0))</f>
        <v>9.51</v>
      </c>
      <c r="M702" s="5">
        <f t="shared" si="10"/>
        <v>19.02</v>
      </c>
      <c r="N702" t="str" cm="1">
        <f t="array" ref="N702">_xlfn.IFS($I702="Rob","Robusta",$I702="Exc","Excelsa",$I702="Ara","Arabica",$I702="Lib","Liberica")</f>
        <v>Liberica</v>
      </c>
      <c r="O702" t="str" cm="1">
        <f t="array" ref="O702">_xlfn.IFS($J702="M","Medium",$J702="L","Light",$J702="D","Dark")</f>
        <v>Light</v>
      </c>
      <c r="P702" t="str">
        <f>_xlfn.XLOOKUP(Table1[[#This Row],[Customer ID]],customers!$A$1:$A$1001,customers!$I$1:$I$1001,0)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 MATCH(orders!I$1,products!$A$1:$G$1,0))</f>
        <v>Ara</v>
      </c>
      <c r="J703" t="str">
        <f>INDEX(products!$A$1:$G$49,MATCH(orders!$D703,products!$A$1:$A$49,0), MATCH(orders!J$1,products!$A$1:$G$1,0))</f>
        <v>D</v>
      </c>
      <c r="K703" s="4">
        <f>INDEX(products!$A$1:$G$49,MATCH(orders!$D703,products!$A$1:$A$49,0), MATCH(orders!K$1,products!$A$1:$G$1,0))</f>
        <v>0.5</v>
      </c>
      <c r="L703" s="5">
        <f>INDEX(products!$A$1:$G$49,MATCH(orders!$D703,products!$A$1:$A$49,0), MATCH(orders!L$1,products!$A$1:$G$1,0))</f>
        <v>5.97</v>
      </c>
      <c r="M703" s="5">
        <f t="shared" si="10"/>
        <v>29.849999999999998</v>
      </c>
      <c r="N703" t="str" cm="1">
        <f t="array" ref="N703">_xlfn.IFS($I703="Rob","Robusta",$I703="Exc","Excelsa",$I703="Ara","Arabica",$I703="Lib","Liberica")</f>
        <v>Arabica</v>
      </c>
      <c r="O703" t="str" cm="1">
        <f t="array" ref="O703">_xlfn.IFS($J703="M","Medium",$J703="L","Light",$J703="D","Dark")</f>
        <v>Dark</v>
      </c>
      <c r="P703" t="str">
        <f>_xlfn.XLOOKUP(Table1[[#This Row],[Customer ID]],customers!$A$1:$A$1001,customers!$I$1:$I$1001,0)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 MATCH(orders!I$1,products!$A$1:$G$1,0))</f>
        <v>Ara</v>
      </c>
      <c r="J704" t="str">
        <f>INDEX(products!$A$1:$G$49,MATCH(orders!$D704,products!$A$1:$A$49,0), MATCH(orders!J$1,products!$A$1:$G$1,0))</f>
        <v>L</v>
      </c>
      <c r="K704" s="4">
        <f>INDEX(products!$A$1:$G$49,MATCH(orders!$D704,products!$A$1:$A$49,0), MATCH(orders!K$1,products!$A$1:$G$1,0))</f>
        <v>0.5</v>
      </c>
      <c r="L704" s="5">
        <f>INDEX(products!$A$1:$G$49,MATCH(orders!$D704,products!$A$1:$A$49,0), MATCH(orders!L$1,products!$A$1:$G$1,0))</f>
        <v>7.77</v>
      </c>
      <c r="M704" s="5">
        <f t="shared" si="10"/>
        <v>7.77</v>
      </c>
      <c r="N704" t="str" cm="1">
        <f t="array" ref="N704">_xlfn.IFS($I704="Rob","Robusta",$I704="Exc","Excelsa",$I704="Ara","Arabica",$I704="Lib","Liberica")</f>
        <v>Arabica</v>
      </c>
      <c r="O704" t="str" cm="1">
        <f t="array" ref="O704">_xlfn.IFS($J704="M","Medium",$J704="L","Light",$J704="D","Dark")</f>
        <v>Light</v>
      </c>
      <c r="P704" t="str">
        <f>_xlfn.XLOOKUP(Table1[[#This Row],[Customer ID]],customers!$A$1:$A$1001,customers!$I$1:$I$1001,0)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 MATCH(orders!I$1,products!$A$1:$G$1,0))</f>
        <v>Lib</v>
      </c>
      <c r="J705" t="str">
        <f>INDEX(products!$A$1:$G$49,MATCH(orders!$D705,products!$A$1:$A$49,0), MATCH(orders!J$1,products!$A$1:$G$1,0))</f>
        <v>D</v>
      </c>
      <c r="K705" s="4">
        <f>INDEX(products!$A$1:$G$49,MATCH(orders!$D705,products!$A$1:$A$49,0), MATCH(orders!K$1,products!$A$1:$G$1,0))</f>
        <v>2.5</v>
      </c>
      <c r="L705" s="5">
        <f>INDEX(products!$A$1:$G$49,MATCH(orders!$D705,products!$A$1:$A$49,0), MATCH(orders!L$1,products!$A$1:$G$1,0))</f>
        <v>29.784999999999997</v>
      </c>
      <c r="M705" s="5">
        <f t="shared" si="10"/>
        <v>119.13999999999999</v>
      </c>
      <c r="N705" t="str" cm="1">
        <f t="array" ref="N705">_xlfn.IFS($I705="Rob","Robusta",$I705="Exc","Excelsa",$I705="Ara","Arabica",$I705="Lib","Liberica")</f>
        <v>Liberica</v>
      </c>
      <c r="O705" t="str" cm="1">
        <f t="array" ref="O705">_xlfn.IFS($J705="M","Medium",$J705="L","Light",$J705="D","Dark")</f>
        <v>Dark</v>
      </c>
      <c r="P705" t="str">
        <f>_xlfn.XLOOKUP(Table1[[#This Row],[Customer ID]],customers!$A$1:$A$1001,customers!$I$1:$I$1001,0)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 MATCH(orders!I$1,products!$A$1:$G$1,0))</f>
        <v>Exc</v>
      </c>
      <c r="J706" t="str">
        <f>INDEX(products!$A$1:$G$49,MATCH(orders!$D706,products!$A$1:$A$49,0), MATCH(orders!J$1,products!$A$1:$G$1,0))</f>
        <v>D</v>
      </c>
      <c r="K706" s="4">
        <f>INDEX(products!$A$1:$G$49,MATCH(orders!$D706,products!$A$1:$A$49,0), MATCH(orders!K$1,products!$A$1:$G$1,0))</f>
        <v>0.2</v>
      </c>
      <c r="L706" s="5">
        <f>INDEX(products!$A$1:$G$49,MATCH(orders!$D706,products!$A$1:$A$49,0), MATCH(orders!L$1,products!$A$1:$G$1,0))</f>
        <v>3.645</v>
      </c>
      <c r="M706" s="5">
        <f t="shared" si="10"/>
        <v>21.87</v>
      </c>
      <c r="N706" t="str" cm="1">
        <f t="array" ref="N706">_xlfn.IFS($I706="Rob","Robusta",$I706="Exc","Excelsa",$I706="Ara","Arabica",$I706="Lib","Liberica")</f>
        <v>Excelsa</v>
      </c>
      <c r="O706" t="str" cm="1">
        <f t="array" ref="O706">_xlfn.IFS($J706="M","Medium",$J706="L","Light",$J706="D","Dark")</f>
        <v>Dark</v>
      </c>
      <c r="P706" t="str">
        <f>_xlfn.XLOOKUP(Table1[[#This Row],[Customer ID]],customers!$A$1:$A$1001,customers!$I$1:$I$1001,0)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 MATCH(orders!I$1,products!$A$1:$G$1,0))</f>
        <v>Exc</v>
      </c>
      <c r="J707" t="str">
        <f>INDEX(products!$A$1:$G$49,MATCH(orders!$D707,products!$A$1:$A$49,0), MATCH(orders!J$1,products!$A$1:$G$1,0))</f>
        <v>L</v>
      </c>
      <c r="K707" s="4">
        <f>INDEX(products!$A$1:$G$49,MATCH(orders!$D707,products!$A$1:$A$49,0), MATCH(orders!K$1,products!$A$1:$G$1,0))</f>
        <v>0.5</v>
      </c>
      <c r="L707" s="5">
        <f>INDEX(products!$A$1:$G$49,MATCH(orders!$D707,products!$A$1:$A$49,0), MATCH(orders!L$1,products!$A$1:$G$1,0))</f>
        <v>8.91</v>
      </c>
      <c r="M707" s="5">
        <f t="shared" ref="M707:M770" si="11">$L707*$E707</f>
        <v>17.82</v>
      </c>
      <c r="N707" t="str" cm="1">
        <f t="array" ref="N707">_xlfn.IFS($I707="Rob","Robusta",$I707="Exc","Excelsa",$I707="Ara","Arabica",$I707="Lib","Liberica")</f>
        <v>Excelsa</v>
      </c>
      <c r="O707" t="str" cm="1">
        <f t="array" ref="O707">_xlfn.IFS($J707="M","Medium",$J707="L","Light",$J707="D","Dark")</f>
        <v>Light</v>
      </c>
      <c r="P707" t="str">
        <f>_xlfn.XLOOKUP(Table1[[#This Row],[Customer ID]],customers!$A$1:$A$1001,customers!$I$1:$I$1001,0)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 MATCH(orders!I$1,products!$A$1:$G$1,0))</f>
        <v>Exc</v>
      </c>
      <c r="J708" t="str">
        <f>INDEX(products!$A$1:$G$49,MATCH(orders!$D708,products!$A$1:$A$49,0), MATCH(orders!J$1,products!$A$1:$G$1,0))</f>
        <v>M</v>
      </c>
      <c r="K708" s="4">
        <f>INDEX(products!$A$1:$G$49,MATCH(orders!$D708,products!$A$1:$A$49,0), MATCH(orders!K$1,products!$A$1:$G$1,0))</f>
        <v>0.2</v>
      </c>
      <c r="L708" s="5">
        <f>INDEX(products!$A$1:$G$49,MATCH(orders!$D708,products!$A$1:$A$49,0), MATCH(orders!L$1,products!$A$1:$G$1,0))</f>
        <v>4.125</v>
      </c>
      <c r="M708" s="5">
        <f t="shared" si="11"/>
        <v>12.375</v>
      </c>
      <c r="N708" t="str" cm="1">
        <f t="array" ref="N708">_xlfn.IFS($I708="Rob","Robusta",$I708="Exc","Excelsa",$I708="Ara","Arabica",$I708="Lib","Liberica")</f>
        <v>Excelsa</v>
      </c>
      <c r="O708" t="str" cm="1">
        <f t="array" ref="O708">_xlfn.IFS($J708="M","Medium",$J708="L","Light",$J708="D","Dark")</f>
        <v>Medium</v>
      </c>
      <c r="P708" t="str">
        <f>_xlfn.XLOOKUP(Table1[[#This Row],[Customer ID]],customers!$A$1:$A$1001,customers!$I$1:$I$1001,0)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 MATCH(orders!I$1,products!$A$1:$G$1,0))</f>
        <v>Lib</v>
      </c>
      <c r="J709" t="str">
        <f>INDEX(products!$A$1:$G$49,MATCH(orders!$D709,products!$A$1:$A$49,0), MATCH(orders!J$1,products!$A$1:$G$1,0))</f>
        <v>D</v>
      </c>
      <c r="K709" s="4">
        <f>INDEX(products!$A$1:$G$49,MATCH(orders!$D709,products!$A$1:$A$49,0), MATCH(orders!K$1,products!$A$1:$G$1,0))</f>
        <v>1</v>
      </c>
      <c r="L709" s="5">
        <f>INDEX(products!$A$1:$G$49,MATCH(orders!$D709,products!$A$1:$A$49,0), MATCH(orders!L$1,products!$A$1:$G$1,0))</f>
        <v>12.95</v>
      </c>
      <c r="M709" s="5">
        <f t="shared" si="11"/>
        <v>25.9</v>
      </c>
      <c r="N709" t="str" cm="1">
        <f t="array" ref="N709">_xlfn.IFS($I709="Rob","Robusta",$I709="Exc","Excelsa",$I709="Ara","Arabica",$I709="Lib","Liberica")</f>
        <v>Liberica</v>
      </c>
      <c r="O709" t="str" cm="1">
        <f t="array" ref="O709">_xlfn.IFS($J709="M","Medium",$J709="L","Light",$J709="D","Dark")</f>
        <v>Dark</v>
      </c>
      <c r="P709" t="str">
        <f>_xlfn.XLOOKUP(Table1[[#This Row],[Customer ID]],customers!$A$1:$A$1001,customers!$I$1:$I$1001,0)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 MATCH(orders!I$1,products!$A$1:$G$1,0))</f>
        <v>Ara</v>
      </c>
      <c r="J710" t="str">
        <f>INDEX(products!$A$1:$G$49,MATCH(orders!$D710,products!$A$1:$A$49,0), MATCH(orders!J$1,products!$A$1:$G$1,0))</f>
        <v>M</v>
      </c>
      <c r="K710" s="4">
        <f>INDEX(products!$A$1:$G$49,MATCH(orders!$D710,products!$A$1:$A$49,0), MATCH(orders!K$1,products!$A$1:$G$1,0))</f>
        <v>0.5</v>
      </c>
      <c r="L710" s="5">
        <f>INDEX(products!$A$1:$G$49,MATCH(orders!$D710,products!$A$1:$A$49,0), MATCH(orders!L$1,products!$A$1:$G$1,0))</f>
        <v>6.75</v>
      </c>
      <c r="M710" s="5">
        <f t="shared" si="11"/>
        <v>13.5</v>
      </c>
      <c r="N710" t="str" cm="1">
        <f t="array" ref="N710">_xlfn.IFS($I710="Rob","Robusta",$I710="Exc","Excelsa",$I710="Ara","Arabica",$I710="Lib","Liberica")</f>
        <v>Arabica</v>
      </c>
      <c r="O710" t="str" cm="1">
        <f t="array" ref="O710">_xlfn.IFS($J710="M","Medium",$J710="L","Light",$J710="D","Dark")</f>
        <v>Medium</v>
      </c>
      <c r="P710" t="str">
        <f>_xlfn.XLOOKUP(Table1[[#This Row],[Customer ID]],customers!$A$1:$A$1001,customers!$I$1:$I$1001,0)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 MATCH(orders!I$1,products!$A$1:$G$1,0))</f>
        <v>Exc</v>
      </c>
      <c r="J711" t="str">
        <f>INDEX(products!$A$1:$G$49,MATCH(orders!$D711,products!$A$1:$A$49,0), MATCH(orders!J$1,products!$A$1:$G$1,0))</f>
        <v>L</v>
      </c>
      <c r="K711" s="4">
        <f>INDEX(products!$A$1:$G$49,MATCH(orders!$D711,products!$A$1:$A$49,0), MATCH(orders!K$1,products!$A$1:$G$1,0))</f>
        <v>0.5</v>
      </c>
      <c r="L711" s="5">
        <f>INDEX(products!$A$1:$G$49,MATCH(orders!$D711,products!$A$1:$A$49,0), MATCH(orders!L$1,products!$A$1:$G$1,0))</f>
        <v>8.91</v>
      </c>
      <c r="M711" s="5">
        <f t="shared" si="11"/>
        <v>17.82</v>
      </c>
      <c r="N711" t="str" cm="1">
        <f t="array" ref="N711">_xlfn.IFS($I711="Rob","Robusta",$I711="Exc","Excelsa",$I711="Ara","Arabica",$I711="Lib","Liberica")</f>
        <v>Excelsa</v>
      </c>
      <c r="O711" t="str" cm="1">
        <f t="array" ref="O711">_xlfn.IFS($J711="M","Medium",$J711="L","Light",$J711="D","Dark")</f>
        <v>Light</v>
      </c>
      <c r="P711" t="str">
        <f>_xlfn.XLOOKUP(Table1[[#This Row],[Customer ID]],customers!$A$1:$A$1001,customers!$I$1:$I$1001,0)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 MATCH(orders!I$1,products!$A$1:$G$1,0))</f>
        <v>Exc</v>
      </c>
      <c r="J712" t="str">
        <f>INDEX(products!$A$1:$G$49,MATCH(orders!$D712,products!$A$1:$A$49,0), MATCH(orders!J$1,products!$A$1:$G$1,0))</f>
        <v>M</v>
      </c>
      <c r="K712" s="4">
        <f>INDEX(products!$A$1:$G$49,MATCH(orders!$D712,products!$A$1:$A$49,0), MATCH(orders!K$1,products!$A$1:$G$1,0))</f>
        <v>0.5</v>
      </c>
      <c r="L712" s="5">
        <f>INDEX(products!$A$1:$G$49,MATCH(orders!$D712,products!$A$1:$A$49,0), MATCH(orders!L$1,products!$A$1:$G$1,0))</f>
        <v>8.25</v>
      </c>
      <c r="M712" s="5">
        <f t="shared" si="11"/>
        <v>24.75</v>
      </c>
      <c r="N712" t="str" cm="1">
        <f t="array" ref="N712">_xlfn.IFS($I712="Rob","Robusta",$I712="Exc","Excelsa",$I712="Ara","Arabica",$I712="Lib","Liberica")</f>
        <v>Excelsa</v>
      </c>
      <c r="O712" t="str" cm="1">
        <f t="array" ref="O712">_xlfn.IFS($J712="M","Medium",$J712="L","Light",$J712="D","Dark")</f>
        <v>Medium</v>
      </c>
      <c r="P712" t="str">
        <f>_xlfn.XLOOKUP(Table1[[#This Row],[Customer ID]],customers!$A$1:$A$1001,customers!$I$1:$I$1001,0)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 MATCH(orders!I$1,products!$A$1:$G$1,0))</f>
        <v>Rob</v>
      </c>
      <c r="J713" t="str">
        <f>INDEX(products!$A$1:$G$49,MATCH(orders!$D713,products!$A$1:$A$49,0), MATCH(orders!J$1,products!$A$1:$G$1,0))</f>
        <v>M</v>
      </c>
      <c r="K713" s="4">
        <f>INDEX(products!$A$1:$G$49,MATCH(orders!$D713,products!$A$1:$A$49,0), MATCH(orders!K$1,products!$A$1:$G$1,0))</f>
        <v>0.2</v>
      </c>
      <c r="L713" s="5">
        <f>INDEX(products!$A$1:$G$49,MATCH(orders!$D713,products!$A$1:$A$49,0), MATCH(orders!L$1,products!$A$1:$G$1,0))</f>
        <v>2.9849999999999999</v>
      </c>
      <c r="M713" s="5">
        <f t="shared" si="11"/>
        <v>17.91</v>
      </c>
      <c r="N713" t="str" cm="1">
        <f t="array" ref="N713">_xlfn.IFS($I713="Rob","Robusta",$I713="Exc","Excelsa",$I713="Ara","Arabica",$I713="Lib","Liberica")</f>
        <v>Robusta</v>
      </c>
      <c r="O713" t="str" cm="1">
        <f t="array" ref="O713">_xlfn.IFS($J713="M","Medium",$J713="L","Light",$J713="D","Dark")</f>
        <v>Medium</v>
      </c>
      <c r="P713" t="str">
        <f>_xlfn.XLOOKUP(Table1[[#This Row],[Customer ID]],customers!$A$1:$A$1001,customers!$I$1:$I$1001,0)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 MATCH(orders!I$1,products!$A$1:$G$1,0))</f>
        <v>Exc</v>
      </c>
      <c r="J714" t="str">
        <f>INDEX(products!$A$1:$G$49,MATCH(orders!$D714,products!$A$1:$A$49,0), MATCH(orders!J$1,products!$A$1:$G$1,0))</f>
        <v>M</v>
      </c>
      <c r="K714" s="4">
        <f>INDEX(products!$A$1:$G$49,MATCH(orders!$D714,products!$A$1:$A$49,0), MATCH(orders!K$1,products!$A$1:$G$1,0))</f>
        <v>0.5</v>
      </c>
      <c r="L714" s="5">
        <f>INDEX(products!$A$1:$G$49,MATCH(orders!$D714,products!$A$1:$A$49,0), MATCH(orders!L$1,products!$A$1:$G$1,0))</f>
        <v>8.25</v>
      </c>
      <c r="M714" s="5">
        <f t="shared" si="11"/>
        <v>16.5</v>
      </c>
      <c r="N714" t="str" cm="1">
        <f t="array" ref="N714">_xlfn.IFS($I714="Rob","Robusta",$I714="Exc","Excelsa",$I714="Ara","Arabica",$I714="Lib","Liberica")</f>
        <v>Excelsa</v>
      </c>
      <c r="O714" t="str" cm="1">
        <f t="array" ref="O714">_xlfn.IFS($J714="M","Medium",$J714="L","Light",$J714="D","Dark")</f>
        <v>Medium</v>
      </c>
      <c r="P714" t="str">
        <f>_xlfn.XLOOKUP(Table1[[#This Row],[Customer ID]],customers!$A$1:$A$1001,customers!$I$1:$I$1001,0)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 MATCH(orders!I$1,products!$A$1:$G$1,0))</f>
        <v>Rob</v>
      </c>
      <c r="J715" t="str">
        <f>INDEX(products!$A$1:$G$49,MATCH(orders!$D715,products!$A$1:$A$49,0), MATCH(orders!J$1,products!$A$1:$G$1,0))</f>
        <v>M</v>
      </c>
      <c r="K715" s="4">
        <f>INDEX(products!$A$1:$G$49,MATCH(orders!$D715,products!$A$1:$A$49,0), MATCH(orders!K$1,products!$A$1:$G$1,0))</f>
        <v>0.2</v>
      </c>
      <c r="L715" s="5">
        <f>INDEX(products!$A$1:$G$49,MATCH(orders!$D715,products!$A$1:$A$49,0), MATCH(orders!L$1,products!$A$1:$G$1,0))</f>
        <v>2.9849999999999999</v>
      </c>
      <c r="M715" s="5">
        <f t="shared" si="11"/>
        <v>2.9849999999999999</v>
      </c>
      <c r="N715" t="str" cm="1">
        <f t="array" ref="N715">_xlfn.IFS($I715="Rob","Robusta",$I715="Exc","Excelsa",$I715="Ara","Arabica",$I715="Lib","Liberica")</f>
        <v>Robusta</v>
      </c>
      <c r="O715" t="str" cm="1">
        <f t="array" ref="O715">_xlfn.IFS($J715="M","Medium",$J715="L","Light",$J715="D","Dark")</f>
        <v>Medium</v>
      </c>
      <c r="P715" t="str">
        <f>_xlfn.XLOOKUP(Table1[[#This Row],[Customer ID]],customers!$A$1:$A$1001,customers!$I$1:$I$1001,0)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 MATCH(orders!I$1,products!$A$1:$G$1,0))</f>
        <v>Exc</v>
      </c>
      <c r="J716" t="str">
        <f>INDEX(products!$A$1:$G$49,MATCH(orders!$D716,products!$A$1:$A$49,0), MATCH(orders!J$1,products!$A$1:$G$1,0))</f>
        <v>D</v>
      </c>
      <c r="K716" s="4">
        <f>INDEX(products!$A$1:$G$49,MATCH(orders!$D716,products!$A$1:$A$49,0), MATCH(orders!K$1,products!$A$1:$G$1,0))</f>
        <v>0.2</v>
      </c>
      <c r="L716" s="5">
        <f>INDEX(products!$A$1:$G$49,MATCH(orders!$D716,products!$A$1:$A$49,0), MATCH(orders!L$1,products!$A$1:$G$1,0))</f>
        <v>3.645</v>
      </c>
      <c r="M716" s="5">
        <f t="shared" si="11"/>
        <v>14.58</v>
      </c>
      <c r="N716" t="str" cm="1">
        <f t="array" ref="N716">_xlfn.IFS($I716="Rob","Robusta",$I716="Exc","Excelsa",$I716="Ara","Arabica",$I716="Lib","Liberica")</f>
        <v>Excelsa</v>
      </c>
      <c r="O716" t="str" cm="1">
        <f t="array" ref="O716">_xlfn.IFS($J716="M","Medium",$J716="L","Light",$J716="D","Dark")</f>
        <v>Dark</v>
      </c>
      <c r="P716" t="str">
        <f>_xlfn.XLOOKUP(Table1[[#This Row],[Customer ID]],customers!$A$1:$A$1001,customers!$I$1:$I$1001,0)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 MATCH(orders!I$1,products!$A$1:$G$1,0))</f>
        <v>Exc</v>
      </c>
      <c r="J717" t="str">
        <f>INDEX(products!$A$1:$G$49,MATCH(orders!$D717,products!$A$1:$A$49,0), MATCH(orders!J$1,products!$A$1:$G$1,0))</f>
        <v>L</v>
      </c>
      <c r="K717" s="4">
        <f>INDEX(products!$A$1:$G$49,MATCH(orders!$D717,products!$A$1:$A$49,0), MATCH(orders!K$1,products!$A$1:$G$1,0))</f>
        <v>1</v>
      </c>
      <c r="L717" s="5">
        <f>INDEX(products!$A$1:$G$49,MATCH(orders!$D717,products!$A$1:$A$49,0), MATCH(orders!L$1,products!$A$1:$G$1,0))</f>
        <v>14.85</v>
      </c>
      <c r="M717" s="5">
        <f t="shared" si="11"/>
        <v>89.1</v>
      </c>
      <c r="N717" t="str" cm="1">
        <f t="array" ref="N717">_xlfn.IFS($I717="Rob","Robusta",$I717="Exc","Excelsa",$I717="Ara","Arabica",$I717="Lib","Liberica")</f>
        <v>Excelsa</v>
      </c>
      <c r="O717" t="str" cm="1">
        <f t="array" ref="O717">_xlfn.IFS($J717="M","Medium",$J717="L","Light",$J717="D","Dark")</f>
        <v>Light</v>
      </c>
      <c r="P717" t="str">
        <f>_xlfn.XLOOKUP(Table1[[#This Row],[Customer ID]],customers!$A$1:$A$1001,customers!$I$1:$I$1001,0)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 MATCH(orders!I$1,products!$A$1:$G$1,0))</f>
        <v>Rob</v>
      </c>
      <c r="J718" t="str">
        <f>INDEX(products!$A$1:$G$49,MATCH(orders!$D718,products!$A$1:$A$49,0), MATCH(orders!J$1,products!$A$1:$G$1,0))</f>
        <v>L</v>
      </c>
      <c r="K718" s="4">
        <f>INDEX(products!$A$1:$G$49,MATCH(orders!$D718,products!$A$1:$A$49,0), MATCH(orders!K$1,products!$A$1:$G$1,0))</f>
        <v>1</v>
      </c>
      <c r="L718" s="5">
        <f>INDEX(products!$A$1:$G$49,MATCH(orders!$D718,products!$A$1:$A$49,0), MATCH(orders!L$1,products!$A$1:$G$1,0))</f>
        <v>11.95</v>
      </c>
      <c r="M718" s="5">
        <f t="shared" si="11"/>
        <v>35.849999999999994</v>
      </c>
      <c r="N718" t="str" cm="1">
        <f t="array" ref="N718">_xlfn.IFS($I718="Rob","Robusta",$I718="Exc","Excelsa",$I718="Ara","Arabica",$I718="Lib","Liberica")</f>
        <v>Robusta</v>
      </c>
      <c r="O718" t="str" cm="1">
        <f t="array" ref="O718">_xlfn.IFS($J718="M","Medium",$J718="L","Light",$J718="D","Dark")</f>
        <v>Light</v>
      </c>
      <c r="P718" t="str">
        <f>_xlfn.XLOOKUP(Table1[[#This Row],[Customer ID]],customers!$A$1:$A$1001,customers!$I$1:$I$1001,0)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 MATCH(orders!I$1,products!$A$1:$G$1,0))</f>
        <v>Ara</v>
      </c>
      <c r="J719" t="str">
        <f>INDEX(products!$A$1:$G$49,MATCH(orders!$D719,products!$A$1:$A$49,0), MATCH(orders!J$1,products!$A$1:$G$1,0))</f>
        <v>D</v>
      </c>
      <c r="K719" s="4">
        <f>INDEX(products!$A$1:$G$49,MATCH(orders!$D719,products!$A$1:$A$49,0), MATCH(orders!K$1,products!$A$1:$G$1,0))</f>
        <v>2.5</v>
      </c>
      <c r="L719" s="5">
        <f>INDEX(products!$A$1:$G$49,MATCH(orders!$D719,products!$A$1:$A$49,0), MATCH(orders!L$1,products!$A$1:$G$1,0))</f>
        <v>22.884999999999998</v>
      </c>
      <c r="M719" s="5">
        <f t="shared" si="11"/>
        <v>68.655000000000001</v>
      </c>
      <c r="N719" t="str" cm="1">
        <f t="array" ref="N719">_xlfn.IFS($I719="Rob","Robusta",$I719="Exc","Excelsa",$I719="Ara","Arabica",$I719="Lib","Liberica")</f>
        <v>Arabica</v>
      </c>
      <c r="O719" t="str" cm="1">
        <f t="array" ref="O719">_xlfn.IFS($J719="M","Medium",$J719="L","Light",$J719="D","Dark")</f>
        <v>Dark</v>
      </c>
      <c r="P719" t="str">
        <f>_xlfn.XLOOKUP(Table1[[#This Row],[Customer ID]],customers!$A$1:$A$1001,customers!$I$1:$I$1001,0)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 MATCH(orders!I$1,products!$A$1:$G$1,0))</f>
        <v>Lib</v>
      </c>
      <c r="J720" t="str">
        <f>INDEX(products!$A$1:$G$49,MATCH(orders!$D720,products!$A$1:$A$49,0), MATCH(orders!J$1,products!$A$1:$G$1,0))</f>
        <v>D</v>
      </c>
      <c r="K720" s="4">
        <f>INDEX(products!$A$1:$G$49,MATCH(orders!$D720,products!$A$1:$A$49,0), MATCH(orders!K$1,products!$A$1:$G$1,0))</f>
        <v>1</v>
      </c>
      <c r="L720" s="5">
        <f>INDEX(products!$A$1:$G$49,MATCH(orders!$D720,products!$A$1:$A$49,0), MATCH(orders!L$1,products!$A$1:$G$1,0))</f>
        <v>12.95</v>
      </c>
      <c r="M720" s="5">
        <f t="shared" si="11"/>
        <v>38.849999999999994</v>
      </c>
      <c r="N720" t="str" cm="1">
        <f t="array" ref="N720">_xlfn.IFS($I720="Rob","Robusta",$I720="Exc","Excelsa",$I720="Ara","Arabica",$I720="Lib","Liberica")</f>
        <v>Liberica</v>
      </c>
      <c r="O720" t="str" cm="1">
        <f t="array" ref="O720">_xlfn.IFS($J720="M","Medium",$J720="L","Light",$J720="D","Dark")</f>
        <v>Dark</v>
      </c>
      <c r="P720" t="str">
        <f>_xlfn.XLOOKUP(Table1[[#This Row],[Customer ID]],customers!$A$1:$A$1001,customers!$I$1:$I$1001,0)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 MATCH(orders!I$1,products!$A$1:$G$1,0))</f>
        <v>Lib</v>
      </c>
      <c r="J721" t="str">
        <f>INDEX(products!$A$1:$G$49,MATCH(orders!$D721,products!$A$1:$A$49,0), MATCH(orders!J$1,products!$A$1:$G$1,0))</f>
        <v>L</v>
      </c>
      <c r="K721" s="4">
        <f>INDEX(products!$A$1:$G$49,MATCH(orders!$D721,products!$A$1:$A$49,0), MATCH(orders!K$1,products!$A$1:$G$1,0))</f>
        <v>1</v>
      </c>
      <c r="L721" s="5">
        <f>INDEX(products!$A$1:$G$49,MATCH(orders!$D721,products!$A$1:$A$49,0), MATCH(orders!L$1,products!$A$1:$G$1,0))</f>
        <v>15.85</v>
      </c>
      <c r="M721" s="5">
        <f t="shared" si="11"/>
        <v>79.25</v>
      </c>
      <c r="N721" t="str" cm="1">
        <f t="array" ref="N721">_xlfn.IFS($I721="Rob","Robusta",$I721="Exc","Excelsa",$I721="Ara","Arabica",$I721="Lib","Liberica")</f>
        <v>Liberica</v>
      </c>
      <c r="O721" t="str" cm="1">
        <f t="array" ref="O721">_xlfn.IFS($J721="M","Medium",$J721="L","Light",$J721="D","Dark")</f>
        <v>Light</v>
      </c>
      <c r="P721" t="str">
        <f>_xlfn.XLOOKUP(Table1[[#This Row],[Customer ID]],customers!$A$1:$A$1001,customers!$I$1:$I$1001,0)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 MATCH(orders!I$1,products!$A$1:$G$1,0))</f>
        <v>Exc</v>
      </c>
      <c r="J722" t="str">
        <f>INDEX(products!$A$1:$G$49,MATCH(orders!$D722,products!$A$1:$A$49,0), MATCH(orders!J$1,products!$A$1:$G$1,0))</f>
        <v>D</v>
      </c>
      <c r="K722" s="4">
        <f>INDEX(products!$A$1:$G$49,MATCH(orders!$D722,products!$A$1:$A$49,0), MATCH(orders!K$1,products!$A$1:$G$1,0))</f>
        <v>0.5</v>
      </c>
      <c r="L722" s="5">
        <f>INDEX(products!$A$1:$G$49,MATCH(orders!$D722,products!$A$1:$A$49,0), MATCH(orders!L$1,products!$A$1:$G$1,0))</f>
        <v>7.29</v>
      </c>
      <c r="M722" s="5">
        <f t="shared" si="11"/>
        <v>36.450000000000003</v>
      </c>
      <c r="N722" t="str" cm="1">
        <f t="array" ref="N722">_xlfn.IFS($I722="Rob","Robusta",$I722="Exc","Excelsa",$I722="Ara","Arabica",$I722="Lib","Liberica")</f>
        <v>Excelsa</v>
      </c>
      <c r="O722" t="str" cm="1">
        <f t="array" ref="O722">_xlfn.IFS($J722="M","Medium",$J722="L","Light",$J722="D","Dark")</f>
        <v>Dark</v>
      </c>
      <c r="P722" t="str">
        <f>_xlfn.XLOOKUP(Table1[[#This Row],[Customer ID]],customers!$A$1:$A$1001,customers!$I$1:$I$1001,0)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 MATCH(orders!I$1,products!$A$1:$G$1,0))</f>
        <v>Rob</v>
      </c>
      <c r="J723" t="str">
        <f>INDEX(products!$A$1:$G$49,MATCH(orders!$D723,products!$A$1:$A$49,0), MATCH(orders!J$1,products!$A$1:$G$1,0))</f>
        <v>M</v>
      </c>
      <c r="K723" s="4">
        <f>INDEX(products!$A$1:$G$49,MATCH(orders!$D723,products!$A$1:$A$49,0), MATCH(orders!K$1,products!$A$1:$G$1,0))</f>
        <v>0.2</v>
      </c>
      <c r="L723" s="5">
        <f>INDEX(products!$A$1:$G$49,MATCH(orders!$D723,products!$A$1:$A$49,0), MATCH(orders!L$1,products!$A$1:$G$1,0))</f>
        <v>2.9849999999999999</v>
      </c>
      <c r="M723" s="5">
        <f t="shared" si="11"/>
        <v>8.9550000000000001</v>
      </c>
      <c r="N723" t="str" cm="1">
        <f t="array" ref="N723">_xlfn.IFS($I723="Rob","Robusta",$I723="Exc","Excelsa",$I723="Ara","Arabica",$I723="Lib","Liberica")</f>
        <v>Robusta</v>
      </c>
      <c r="O723" t="str" cm="1">
        <f t="array" ref="O723">_xlfn.IFS($J723="M","Medium",$J723="L","Light",$J723="D","Dark")</f>
        <v>Medium</v>
      </c>
      <c r="P723" t="str">
        <f>_xlfn.XLOOKUP(Table1[[#This Row],[Customer ID]],customers!$A$1:$A$1001,customers!$I$1:$I$1001,0)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 MATCH(orders!I$1,products!$A$1:$G$1,0))</f>
        <v>Exc</v>
      </c>
      <c r="J724" t="str">
        <f>INDEX(products!$A$1:$G$49,MATCH(orders!$D724,products!$A$1:$A$49,0), MATCH(orders!J$1,products!$A$1:$G$1,0))</f>
        <v>D</v>
      </c>
      <c r="K724" s="4">
        <f>INDEX(products!$A$1:$G$49,MATCH(orders!$D724,products!$A$1:$A$49,0), MATCH(orders!K$1,products!$A$1:$G$1,0))</f>
        <v>1</v>
      </c>
      <c r="L724" s="5">
        <f>INDEX(products!$A$1:$G$49,MATCH(orders!$D724,products!$A$1:$A$49,0), MATCH(orders!L$1,products!$A$1:$G$1,0))</f>
        <v>12.15</v>
      </c>
      <c r="M724" s="5">
        <f t="shared" si="11"/>
        <v>24.3</v>
      </c>
      <c r="N724" t="str" cm="1">
        <f t="array" ref="N724">_xlfn.IFS($I724="Rob","Robusta",$I724="Exc","Excelsa",$I724="Ara","Arabica",$I724="Lib","Liberica")</f>
        <v>Excelsa</v>
      </c>
      <c r="O724" t="str" cm="1">
        <f t="array" ref="O724">_xlfn.IFS($J724="M","Medium",$J724="L","Light",$J724="D","Dark")</f>
        <v>Dark</v>
      </c>
      <c r="P724" t="str">
        <f>_xlfn.XLOOKUP(Table1[[#This Row],[Customer ID]],customers!$A$1:$A$1001,customers!$I$1:$I$1001,0)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 MATCH(orders!I$1,products!$A$1:$G$1,0))</f>
        <v>Exc</v>
      </c>
      <c r="J725" t="str">
        <f>INDEX(products!$A$1:$G$49,MATCH(orders!$D725,products!$A$1:$A$49,0), MATCH(orders!J$1,products!$A$1:$G$1,0))</f>
        <v>M</v>
      </c>
      <c r="K725" s="4">
        <f>INDEX(products!$A$1:$G$49,MATCH(orders!$D725,products!$A$1:$A$49,0), MATCH(orders!K$1,products!$A$1:$G$1,0))</f>
        <v>2.5</v>
      </c>
      <c r="L725" s="5">
        <f>INDEX(products!$A$1:$G$49,MATCH(orders!$D725,products!$A$1:$A$49,0), MATCH(orders!L$1,products!$A$1:$G$1,0))</f>
        <v>31.624999999999996</v>
      </c>
      <c r="M725" s="5">
        <f t="shared" si="11"/>
        <v>63.249999999999993</v>
      </c>
      <c r="N725" t="str" cm="1">
        <f t="array" ref="N725">_xlfn.IFS($I725="Rob","Robusta",$I725="Exc","Excelsa",$I725="Ara","Arabica",$I725="Lib","Liberica")</f>
        <v>Excelsa</v>
      </c>
      <c r="O725" t="str" cm="1">
        <f t="array" ref="O725">_xlfn.IFS($J725="M","Medium",$J725="L","Light",$J725="D","Dark")</f>
        <v>Medium</v>
      </c>
      <c r="P725" t="str">
        <f>_xlfn.XLOOKUP(Table1[[#This Row],[Customer ID]],customers!$A$1:$A$1001,customers!$I$1:$I$1001,0)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 MATCH(orders!I$1,products!$A$1:$G$1,0))</f>
        <v>Ara</v>
      </c>
      <c r="J726" t="str">
        <f>INDEX(products!$A$1:$G$49,MATCH(orders!$D726,products!$A$1:$A$49,0), MATCH(orders!J$1,products!$A$1:$G$1,0))</f>
        <v>M</v>
      </c>
      <c r="K726" s="4">
        <f>INDEX(products!$A$1:$G$49,MATCH(orders!$D726,products!$A$1:$A$49,0), MATCH(orders!K$1,products!$A$1:$G$1,0))</f>
        <v>0.2</v>
      </c>
      <c r="L726" s="5">
        <f>INDEX(products!$A$1:$G$49,MATCH(orders!$D726,products!$A$1:$A$49,0), MATCH(orders!L$1,products!$A$1:$G$1,0))</f>
        <v>3.375</v>
      </c>
      <c r="M726" s="5">
        <f t="shared" si="11"/>
        <v>6.75</v>
      </c>
      <c r="N726" t="str" cm="1">
        <f t="array" ref="N726">_xlfn.IFS($I726="Rob","Robusta",$I726="Exc","Excelsa",$I726="Ara","Arabica",$I726="Lib","Liberica")</f>
        <v>Arabica</v>
      </c>
      <c r="O726" t="str" cm="1">
        <f t="array" ref="O726">_xlfn.IFS($J726="M","Medium",$J726="L","Light",$J726="D","Dark")</f>
        <v>Medium</v>
      </c>
      <c r="P726" t="str">
        <f>_xlfn.XLOOKUP(Table1[[#This Row],[Customer ID]],customers!$A$1:$A$1001,customers!$I$1:$I$1001,0)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 MATCH(orders!I$1,products!$A$1:$G$1,0))</f>
        <v>Ara</v>
      </c>
      <c r="J727" t="str">
        <f>INDEX(products!$A$1:$G$49,MATCH(orders!$D727,products!$A$1:$A$49,0), MATCH(orders!J$1,products!$A$1:$G$1,0))</f>
        <v>L</v>
      </c>
      <c r="K727" s="4">
        <f>INDEX(products!$A$1:$G$49,MATCH(orders!$D727,products!$A$1:$A$49,0), MATCH(orders!K$1,products!$A$1:$G$1,0))</f>
        <v>0.2</v>
      </c>
      <c r="L727" s="5">
        <f>INDEX(products!$A$1:$G$49,MATCH(orders!$D727,products!$A$1:$A$49,0), MATCH(orders!L$1,products!$A$1:$G$1,0))</f>
        <v>3.8849999999999998</v>
      </c>
      <c r="M727" s="5">
        <f t="shared" si="11"/>
        <v>23.31</v>
      </c>
      <c r="N727" t="str" cm="1">
        <f t="array" ref="N727">_xlfn.IFS($I727="Rob","Robusta",$I727="Exc","Excelsa",$I727="Ara","Arabica",$I727="Lib","Liberica")</f>
        <v>Arabica</v>
      </c>
      <c r="O727" t="str" cm="1">
        <f t="array" ref="O727">_xlfn.IFS($J727="M","Medium",$J727="L","Light",$J727="D","Dark")</f>
        <v>Light</v>
      </c>
      <c r="P727" t="str">
        <f>_xlfn.XLOOKUP(Table1[[#This Row],[Customer ID]],customers!$A$1:$A$1001,customers!$I$1:$I$1001,0)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 MATCH(orders!I$1,products!$A$1:$G$1,0))</f>
        <v>Lib</v>
      </c>
      <c r="J728" t="str">
        <f>INDEX(products!$A$1:$G$49,MATCH(orders!$D728,products!$A$1:$A$49,0), MATCH(orders!J$1,products!$A$1:$G$1,0))</f>
        <v>L</v>
      </c>
      <c r="K728" s="4">
        <f>INDEX(products!$A$1:$G$49,MATCH(orders!$D728,products!$A$1:$A$49,0), MATCH(orders!K$1,products!$A$1:$G$1,0))</f>
        <v>2.5</v>
      </c>
      <c r="L728" s="5">
        <f>INDEX(products!$A$1:$G$49,MATCH(orders!$D728,products!$A$1:$A$49,0), MATCH(orders!L$1,products!$A$1:$G$1,0))</f>
        <v>36.454999999999998</v>
      </c>
      <c r="M728" s="5">
        <f t="shared" si="11"/>
        <v>145.82</v>
      </c>
      <c r="N728" t="str" cm="1">
        <f t="array" ref="N728">_xlfn.IFS($I728="Rob","Robusta",$I728="Exc","Excelsa",$I728="Ara","Arabica",$I728="Lib","Liberica")</f>
        <v>Liberica</v>
      </c>
      <c r="O728" t="str" cm="1">
        <f t="array" ref="O728">_xlfn.IFS($J728="M","Medium",$J728="L","Light",$J728="D","Dark")</f>
        <v>Light</v>
      </c>
      <c r="P728" t="str">
        <f>_xlfn.XLOOKUP(Table1[[#This Row],[Customer ID]],customers!$A$1:$A$1001,customers!$I$1:$I$1001,0)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 MATCH(orders!I$1,products!$A$1:$G$1,0))</f>
        <v>Rob</v>
      </c>
      <c r="J729" t="str">
        <f>INDEX(products!$A$1:$G$49,MATCH(orders!$D729,products!$A$1:$A$49,0), MATCH(orders!J$1,products!$A$1:$G$1,0))</f>
        <v>M</v>
      </c>
      <c r="K729" s="4">
        <f>INDEX(products!$A$1:$G$49,MATCH(orders!$D729,products!$A$1:$A$49,0), MATCH(orders!K$1,products!$A$1:$G$1,0))</f>
        <v>0.5</v>
      </c>
      <c r="L729" s="5">
        <f>INDEX(products!$A$1:$G$49,MATCH(orders!$D729,products!$A$1:$A$49,0), MATCH(orders!L$1,products!$A$1:$G$1,0))</f>
        <v>5.97</v>
      </c>
      <c r="M729" s="5">
        <f t="shared" si="11"/>
        <v>29.849999999999998</v>
      </c>
      <c r="N729" t="str" cm="1">
        <f t="array" ref="N729">_xlfn.IFS($I729="Rob","Robusta",$I729="Exc","Excelsa",$I729="Ara","Arabica",$I729="Lib","Liberica")</f>
        <v>Robusta</v>
      </c>
      <c r="O729" t="str" cm="1">
        <f t="array" ref="O729">_xlfn.IFS($J729="M","Medium",$J729="L","Light",$J729="D","Dark")</f>
        <v>Medium</v>
      </c>
      <c r="P729" t="str">
        <f>_xlfn.XLOOKUP(Table1[[#This Row],[Customer ID]],customers!$A$1:$A$1001,customers!$I$1:$I$1001,0)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 MATCH(orders!I$1,products!$A$1:$G$1,0))</f>
        <v>Exc</v>
      </c>
      <c r="J730" t="str">
        <f>INDEX(products!$A$1:$G$49,MATCH(orders!$D730,products!$A$1:$A$49,0), MATCH(orders!J$1,products!$A$1:$G$1,0))</f>
        <v>D</v>
      </c>
      <c r="K730" s="4">
        <f>INDEX(products!$A$1:$G$49,MATCH(orders!$D730,products!$A$1:$A$49,0), MATCH(orders!K$1,products!$A$1:$G$1,0))</f>
        <v>0.5</v>
      </c>
      <c r="L730" s="5">
        <f>INDEX(products!$A$1:$G$49,MATCH(orders!$D730,products!$A$1:$A$49,0), MATCH(orders!L$1,products!$A$1:$G$1,0))</f>
        <v>7.29</v>
      </c>
      <c r="M730" s="5">
        <f t="shared" si="11"/>
        <v>21.87</v>
      </c>
      <c r="N730" t="str" cm="1">
        <f t="array" ref="N730">_xlfn.IFS($I730="Rob","Robusta",$I730="Exc","Excelsa",$I730="Ara","Arabica",$I730="Lib","Liberica")</f>
        <v>Excelsa</v>
      </c>
      <c r="O730" t="str" cm="1">
        <f t="array" ref="O730">_xlfn.IFS($J730="M","Medium",$J730="L","Light",$J730="D","Dark")</f>
        <v>Dark</v>
      </c>
      <c r="P730" t="str">
        <f>_xlfn.XLOOKUP(Table1[[#This Row],[Customer ID]],customers!$A$1:$A$1001,customers!$I$1:$I$1001,0)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 MATCH(orders!I$1,products!$A$1:$G$1,0))</f>
        <v>Lib</v>
      </c>
      <c r="J731" t="str">
        <f>INDEX(products!$A$1:$G$49,MATCH(orders!$D731,products!$A$1:$A$49,0), MATCH(orders!J$1,products!$A$1:$G$1,0))</f>
        <v>M</v>
      </c>
      <c r="K731" s="4">
        <f>INDEX(products!$A$1:$G$49,MATCH(orders!$D731,products!$A$1:$A$49,0), MATCH(orders!K$1,products!$A$1:$G$1,0))</f>
        <v>0.2</v>
      </c>
      <c r="L731" s="5">
        <f>INDEX(products!$A$1:$G$49,MATCH(orders!$D731,products!$A$1:$A$49,0), MATCH(orders!L$1,products!$A$1:$G$1,0))</f>
        <v>4.3650000000000002</v>
      </c>
      <c r="M731" s="5">
        <f t="shared" si="11"/>
        <v>4.3650000000000002</v>
      </c>
      <c r="N731" t="str" cm="1">
        <f t="array" ref="N731">_xlfn.IFS($I731="Rob","Robusta",$I731="Exc","Excelsa",$I731="Ara","Arabica",$I731="Lib","Liberica")</f>
        <v>Liberica</v>
      </c>
      <c r="O731" t="str" cm="1">
        <f t="array" ref="O731">_xlfn.IFS($J731="M","Medium",$J731="L","Light",$J731="D","Dark")</f>
        <v>Medium</v>
      </c>
      <c r="P731" t="str">
        <f>_xlfn.XLOOKUP(Table1[[#This Row],[Customer ID]],customers!$A$1:$A$1001,customers!$I$1:$I$1001,0)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 MATCH(orders!I$1,products!$A$1:$G$1,0))</f>
        <v>Lib</v>
      </c>
      <c r="J732" t="str">
        <f>INDEX(products!$A$1:$G$49,MATCH(orders!$D732,products!$A$1:$A$49,0), MATCH(orders!J$1,products!$A$1:$G$1,0))</f>
        <v>L</v>
      </c>
      <c r="K732" s="4">
        <f>INDEX(products!$A$1:$G$49,MATCH(orders!$D732,products!$A$1:$A$49,0), MATCH(orders!K$1,products!$A$1:$G$1,0))</f>
        <v>2.5</v>
      </c>
      <c r="L732" s="5">
        <f>INDEX(products!$A$1:$G$49,MATCH(orders!$D732,products!$A$1:$A$49,0), MATCH(orders!L$1,products!$A$1:$G$1,0))</f>
        <v>36.454999999999998</v>
      </c>
      <c r="M732" s="5">
        <f t="shared" si="11"/>
        <v>36.454999999999998</v>
      </c>
      <c r="N732" t="str" cm="1">
        <f t="array" ref="N732">_xlfn.IFS($I732="Rob","Robusta",$I732="Exc","Excelsa",$I732="Ara","Arabica",$I732="Lib","Liberica")</f>
        <v>Liberica</v>
      </c>
      <c r="O732" t="str" cm="1">
        <f t="array" ref="O732">_xlfn.IFS($J732="M","Medium",$J732="L","Light",$J732="D","Dark")</f>
        <v>Light</v>
      </c>
      <c r="P732" t="str">
        <f>_xlfn.XLOOKUP(Table1[[#This Row],[Customer ID]],customers!$A$1:$A$1001,customers!$I$1:$I$1001,0)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 MATCH(orders!I$1,products!$A$1:$G$1,0))</f>
        <v>Lib</v>
      </c>
      <c r="J733" t="str">
        <f>INDEX(products!$A$1:$G$49,MATCH(orders!$D733,products!$A$1:$A$49,0), MATCH(orders!J$1,products!$A$1:$G$1,0))</f>
        <v>D</v>
      </c>
      <c r="K733" s="4">
        <f>INDEX(products!$A$1:$G$49,MATCH(orders!$D733,products!$A$1:$A$49,0), MATCH(orders!K$1,products!$A$1:$G$1,0))</f>
        <v>0.2</v>
      </c>
      <c r="L733" s="5">
        <f>INDEX(products!$A$1:$G$49,MATCH(orders!$D733,products!$A$1:$A$49,0), MATCH(orders!L$1,products!$A$1:$G$1,0))</f>
        <v>3.8849999999999998</v>
      </c>
      <c r="M733" s="5">
        <f t="shared" si="11"/>
        <v>15.54</v>
      </c>
      <c r="N733" t="str" cm="1">
        <f t="array" ref="N733">_xlfn.IFS($I733="Rob","Robusta",$I733="Exc","Excelsa",$I733="Ara","Arabica",$I733="Lib","Liberica")</f>
        <v>Liberica</v>
      </c>
      <c r="O733" t="str" cm="1">
        <f t="array" ref="O733">_xlfn.IFS($J733="M","Medium",$J733="L","Light",$J733="D","Dark")</f>
        <v>Dark</v>
      </c>
      <c r="P733" t="str">
        <f>_xlfn.XLOOKUP(Table1[[#This Row],[Customer ID]],customers!$A$1:$A$1001,customers!$I$1:$I$1001,0)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 MATCH(orders!I$1,products!$A$1:$G$1,0))</f>
        <v>Exc</v>
      </c>
      <c r="J734" t="str">
        <f>INDEX(products!$A$1:$G$49,MATCH(orders!$D734,products!$A$1:$A$49,0), MATCH(orders!J$1,products!$A$1:$G$1,0))</f>
        <v>L</v>
      </c>
      <c r="K734" s="4">
        <f>INDEX(products!$A$1:$G$49,MATCH(orders!$D734,products!$A$1:$A$49,0), MATCH(orders!K$1,products!$A$1:$G$1,0))</f>
        <v>0.2</v>
      </c>
      <c r="L734" s="5">
        <f>INDEX(products!$A$1:$G$49,MATCH(orders!$D734,products!$A$1:$A$49,0), MATCH(orders!L$1,products!$A$1:$G$1,0))</f>
        <v>4.4550000000000001</v>
      </c>
      <c r="M734" s="5">
        <f t="shared" si="11"/>
        <v>8.91</v>
      </c>
      <c r="N734" t="str" cm="1">
        <f t="array" ref="N734">_xlfn.IFS($I734="Rob","Robusta",$I734="Exc","Excelsa",$I734="Ara","Arabica",$I734="Lib","Liberica")</f>
        <v>Excelsa</v>
      </c>
      <c r="O734" t="str" cm="1">
        <f t="array" ref="O734">_xlfn.IFS($J734="M","Medium",$J734="L","Light",$J734="D","Dark")</f>
        <v>Light</v>
      </c>
      <c r="P734" t="str">
        <f>_xlfn.XLOOKUP(Table1[[#This Row],[Customer ID]],customers!$A$1:$A$1001,customers!$I$1:$I$1001,0)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 MATCH(orders!I$1,products!$A$1:$G$1,0))</f>
        <v>Lib</v>
      </c>
      <c r="J735" t="str">
        <f>INDEX(products!$A$1:$G$49,MATCH(orders!$D735,products!$A$1:$A$49,0), MATCH(orders!J$1,products!$A$1:$G$1,0))</f>
        <v>M</v>
      </c>
      <c r="K735" s="4">
        <f>INDEX(products!$A$1:$G$49,MATCH(orders!$D735,products!$A$1:$A$49,0), MATCH(orders!K$1,products!$A$1:$G$1,0))</f>
        <v>2.5</v>
      </c>
      <c r="L735" s="5">
        <f>INDEX(products!$A$1:$G$49,MATCH(orders!$D735,products!$A$1:$A$49,0), MATCH(orders!L$1,products!$A$1:$G$1,0))</f>
        <v>33.464999999999996</v>
      </c>
      <c r="M735" s="5">
        <f t="shared" si="11"/>
        <v>100.39499999999998</v>
      </c>
      <c r="N735" t="str" cm="1">
        <f t="array" ref="N735">_xlfn.IFS($I735="Rob","Robusta",$I735="Exc","Excelsa",$I735="Ara","Arabica",$I735="Lib","Liberica")</f>
        <v>Liberica</v>
      </c>
      <c r="O735" t="str" cm="1">
        <f t="array" ref="O735">_xlfn.IFS($J735="M","Medium",$J735="L","Light",$J735="D","Dark")</f>
        <v>Medium</v>
      </c>
      <c r="P735" t="str">
        <f>_xlfn.XLOOKUP(Table1[[#This Row],[Customer ID]],customers!$A$1:$A$1001,customers!$I$1:$I$1001,0)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 MATCH(orders!I$1,products!$A$1:$G$1,0))</f>
        <v>Rob</v>
      </c>
      <c r="J736" t="str">
        <f>INDEX(products!$A$1:$G$49,MATCH(orders!$D736,products!$A$1:$A$49,0), MATCH(orders!J$1,products!$A$1:$G$1,0))</f>
        <v>D</v>
      </c>
      <c r="K736" s="4">
        <f>INDEX(products!$A$1:$G$49,MATCH(orders!$D736,products!$A$1:$A$49,0), MATCH(orders!K$1,products!$A$1:$G$1,0))</f>
        <v>0.2</v>
      </c>
      <c r="L736" s="5">
        <f>INDEX(products!$A$1:$G$49,MATCH(orders!$D736,products!$A$1:$A$49,0), MATCH(orders!L$1,products!$A$1:$G$1,0))</f>
        <v>2.6849999999999996</v>
      </c>
      <c r="M736" s="5">
        <f t="shared" si="11"/>
        <v>13.424999999999997</v>
      </c>
      <c r="N736" t="str" cm="1">
        <f t="array" ref="N736">_xlfn.IFS($I736="Rob","Robusta",$I736="Exc","Excelsa",$I736="Ara","Arabica",$I736="Lib","Liberica")</f>
        <v>Robusta</v>
      </c>
      <c r="O736" t="str" cm="1">
        <f t="array" ref="O736">_xlfn.IFS($J736="M","Medium",$J736="L","Light",$J736="D","Dark")</f>
        <v>Dark</v>
      </c>
      <c r="P736" t="str">
        <f>_xlfn.XLOOKUP(Table1[[#This Row],[Customer ID]],customers!$A$1:$A$1001,customers!$I$1:$I$1001,0)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 MATCH(orders!I$1,products!$A$1:$G$1,0))</f>
        <v>Exc</v>
      </c>
      <c r="J737" t="str">
        <f>INDEX(products!$A$1:$G$49,MATCH(orders!$D737,products!$A$1:$A$49,0), MATCH(orders!J$1,products!$A$1:$G$1,0))</f>
        <v>D</v>
      </c>
      <c r="K737" s="4">
        <f>INDEX(products!$A$1:$G$49,MATCH(orders!$D737,products!$A$1:$A$49,0), MATCH(orders!K$1,products!$A$1:$G$1,0))</f>
        <v>0.2</v>
      </c>
      <c r="L737" s="5">
        <f>INDEX(products!$A$1:$G$49,MATCH(orders!$D737,products!$A$1:$A$49,0), MATCH(orders!L$1,products!$A$1:$G$1,0))</f>
        <v>3.645</v>
      </c>
      <c r="M737" s="5">
        <f t="shared" si="11"/>
        <v>21.87</v>
      </c>
      <c r="N737" t="str" cm="1">
        <f t="array" ref="N737">_xlfn.IFS($I737="Rob","Robusta",$I737="Exc","Excelsa",$I737="Ara","Arabica",$I737="Lib","Liberica")</f>
        <v>Excelsa</v>
      </c>
      <c r="O737" t="str" cm="1">
        <f t="array" ref="O737">_xlfn.IFS($J737="M","Medium",$J737="L","Light",$J737="D","Dark")</f>
        <v>Dark</v>
      </c>
      <c r="P737" t="str">
        <f>_xlfn.XLOOKUP(Table1[[#This Row],[Customer ID]],customers!$A$1:$A$1001,customers!$I$1:$I$1001,0)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 MATCH(orders!I$1,products!$A$1:$G$1,0))</f>
        <v>Lib</v>
      </c>
      <c r="J738" t="str">
        <f>INDEX(products!$A$1:$G$49,MATCH(orders!$D738,products!$A$1:$A$49,0), MATCH(orders!J$1,products!$A$1:$G$1,0))</f>
        <v>D</v>
      </c>
      <c r="K738" s="4">
        <f>INDEX(products!$A$1:$G$49,MATCH(orders!$D738,products!$A$1:$A$49,0), MATCH(orders!K$1,products!$A$1:$G$1,0))</f>
        <v>1</v>
      </c>
      <c r="L738" s="5">
        <f>INDEX(products!$A$1:$G$49,MATCH(orders!$D738,products!$A$1:$A$49,0), MATCH(orders!L$1,products!$A$1:$G$1,0))</f>
        <v>12.95</v>
      </c>
      <c r="M738" s="5">
        <f t="shared" si="11"/>
        <v>25.9</v>
      </c>
      <c r="N738" t="str" cm="1">
        <f t="array" ref="N738">_xlfn.IFS($I738="Rob","Robusta",$I738="Exc","Excelsa",$I738="Ara","Arabica",$I738="Lib","Liberica")</f>
        <v>Liberica</v>
      </c>
      <c r="O738" t="str" cm="1">
        <f t="array" ref="O738">_xlfn.IFS($J738="M","Medium",$J738="L","Light",$J738="D","Dark")</f>
        <v>Dark</v>
      </c>
      <c r="P738" t="str">
        <f>_xlfn.XLOOKUP(Table1[[#This Row],[Customer ID]],customers!$A$1:$A$1001,customers!$I$1:$I$1001,0)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 MATCH(orders!I$1,products!$A$1:$G$1,0))</f>
        <v>Ara</v>
      </c>
      <c r="J739" t="str">
        <f>INDEX(products!$A$1:$G$49,MATCH(orders!$D739,products!$A$1:$A$49,0), MATCH(orders!J$1,products!$A$1:$G$1,0))</f>
        <v>M</v>
      </c>
      <c r="K739" s="4">
        <f>INDEX(products!$A$1:$G$49,MATCH(orders!$D739,products!$A$1:$A$49,0), MATCH(orders!K$1,products!$A$1:$G$1,0))</f>
        <v>1</v>
      </c>
      <c r="L739" s="5">
        <f>INDEX(products!$A$1:$G$49,MATCH(orders!$D739,products!$A$1:$A$49,0), MATCH(orders!L$1,products!$A$1:$G$1,0))</f>
        <v>11.25</v>
      </c>
      <c r="M739" s="5">
        <f t="shared" si="11"/>
        <v>56.25</v>
      </c>
      <c r="N739" t="str" cm="1">
        <f t="array" ref="N739">_xlfn.IFS($I739="Rob","Robusta",$I739="Exc","Excelsa",$I739="Ara","Arabica",$I739="Lib","Liberica")</f>
        <v>Arabica</v>
      </c>
      <c r="O739" t="str" cm="1">
        <f t="array" ref="O739">_xlfn.IFS($J739="M","Medium",$J739="L","Light",$J739="D","Dark")</f>
        <v>Medium</v>
      </c>
      <c r="P739" t="str">
        <f>_xlfn.XLOOKUP(Table1[[#This Row],[Customer ID]],customers!$A$1:$A$1001,customers!$I$1:$I$1001,0)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 MATCH(orders!I$1,products!$A$1:$G$1,0))</f>
        <v>Rob</v>
      </c>
      <c r="J740" t="str">
        <f>INDEX(products!$A$1:$G$49,MATCH(orders!$D740,products!$A$1:$A$49,0), MATCH(orders!J$1,products!$A$1:$G$1,0))</f>
        <v>L</v>
      </c>
      <c r="K740" s="4">
        <f>INDEX(products!$A$1:$G$49,MATCH(orders!$D740,products!$A$1:$A$49,0), MATCH(orders!K$1,products!$A$1:$G$1,0))</f>
        <v>0.2</v>
      </c>
      <c r="L740" s="5">
        <f>INDEX(products!$A$1:$G$49,MATCH(orders!$D740,products!$A$1:$A$49,0), MATCH(orders!L$1,products!$A$1:$G$1,0))</f>
        <v>3.5849999999999995</v>
      </c>
      <c r="M740" s="5">
        <f t="shared" si="11"/>
        <v>10.754999999999999</v>
      </c>
      <c r="N740" t="str" cm="1">
        <f t="array" ref="N740">_xlfn.IFS($I740="Rob","Robusta",$I740="Exc","Excelsa",$I740="Ara","Arabica",$I740="Lib","Liberica")</f>
        <v>Robusta</v>
      </c>
      <c r="O740" t="str" cm="1">
        <f t="array" ref="O740">_xlfn.IFS($J740="M","Medium",$J740="L","Light",$J740="D","Dark")</f>
        <v>Light</v>
      </c>
      <c r="P740" t="str">
        <f>_xlfn.XLOOKUP(Table1[[#This Row],[Customer ID]],customers!$A$1:$A$1001,customers!$I$1:$I$1001,0)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 MATCH(orders!I$1,products!$A$1:$G$1,0))</f>
        <v>Exc</v>
      </c>
      <c r="J741" t="str">
        <f>INDEX(products!$A$1:$G$49,MATCH(orders!$D741,products!$A$1:$A$49,0), MATCH(orders!J$1,products!$A$1:$G$1,0))</f>
        <v>D</v>
      </c>
      <c r="K741" s="4">
        <f>INDEX(products!$A$1:$G$49,MATCH(orders!$D741,products!$A$1:$A$49,0), MATCH(orders!K$1,products!$A$1:$G$1,0))</f>
        <v>0.2</v>
      </c>
      <c r="L741" s="5">
        <f>INDEX(products!$A$1:$G$49,MATCH(orders!$D741,products!$A$1:$A$49,0), MATCH(orders!L$1,products!$A$1:$G$1,0))</f>
        <v>3.645</v>
      </c>
      <c r="M741" s="5">
        <f t="shared" si="11"/>
        <v>18.225000000000001</v>
      </c>
      <c r="N741" t="str" cm="1">
        <f t="array" ref="N741">_xlfn.IFS($I741="Rob","Robusta",$I741="Exc","Excelsa",$I741="Ara","Arabica",$I741="Lib","Liberica")</f>
        <v>Excelsa</v>
      </c>
      <c r="O741" t="str" cm="1">
        <f t="array" ref="O741">_xlfn.IFS($J741="M","Medium",$J741="L","Light",$J741="D","Dark")</f>
        <v>Dark</v>
      </c>
      <c r="P741" t="str">
        <f>_xlfn.XLOOKUP(Table1[[#This Row],[Customer ID]],customers!$A$1:$A$1001,customers!$I$1:$I$1001,0)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 MATCH(orders!I$1,products!$A$1:$G$1,0))</f>
        <v>Rob</v>
      </c>
      <c r="J742" t="str">
        <f>INDEX(products!$A$1:$G$49,MATCH(orders!$D742,products!$A$1:$A$49,0), MATCH(orders!J$1,products!$A$1:$G$1,0))</f>
        <v>L</v>
      </c>
      <c r="K742" s="4">
        <f>INDEX(products!$A$1:$G$49,MATCH(orders!$D742,products!$A$1:$A$49,0), MATCH(orders!K$1,products!$A$1:$G$1,0))</f>
        <v>0.5</v>
      </c>
      <c r="L742" s="5">
        <f>INDEX(products!$A$1:$G$49,MATCH(orders!$D742,products!$A$1:$A$49,0), MATCH(orders!L$1,products!$A$1:$G$1,0))</f>
        <v>7.169999999999999</v>
      </c>
      <c r="M742" s="5">
        <f t="shared" si="11"/>
        <v>28.679999999999996</v>
      </c>
      <c r="N742" t="str" cm="1">
        <f t="array" ref="N742">_xlfn.IFS($I742="Rob","Robusta",$I742="Exc","Excelsa",$I742="Ara","Arabica",$I742="Lib","Liberica")</f>
        <v>Robusta</v>
      </c>
      <c r="O742" t="str" cm="1">
        <f t="array" ref="O742">_xlfn.IFS($J742="M","Medium",$J742="L","Light",$J742="D","Dark")</f>
        <v>Light</v>
      </c>
      <c r="P742" t="str">
        <f>_xlfn.XLOOKUP(Table1[[#This Row],[Customer ID]],customers!$A$1:$A$1001,customers!$I$1:$I$1001,0)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 MATCH(orders!I$1,products!$A$1:$G$1,0))</f>
        <v>Lib</v>
      </c>
      <c r="J743" t="str">
        <f>INDEX(products!$A$1:$G$49,MATCH(orders!$D743,products!$A$1:$A$49,0), MATCH(orders!J$1,products!$A$1:$G$1,0))</f>
        <v>M</v>
      </c>
      <c r="K743" s="4">
        <f>INDEX(products!$A$1:$G$49,MATCH(orders!$D743,products!$A$1:$A$49,0), MATCH(orders!K$1,products!$A$1:$G$1,0))</f>
        <v>0.2</v>
      </c>
      <c r="L743" s="5">
        <f>INDEX(products!$A$1:$G$49,MATCH(orders!$D743,products!$A$1:$A$49,0), MATCH(orders!L$1,products!$A$1:$G$1,0))</f>
        <v>4.3650000000000002</v>
      </c>
      <c r="M743" s="5">
        <f t="shared" si="11"/>
        <v>8.73</v>
      </c>
      <c r="N743" t="str" cm="1">
        <f t="array" ref="N743">_xlfn.IFS($I743="Rob","Robusta",$I743="Exc","Excelsa",$I743="Ara","Arabica",$I743="Lib","Liberica")</f>
        <v>Liberica</v>
      </c>
      <c r="O743" t="str" cm="1">
        <f t="array" ref="O743">_xlfn.IFS($J743="M","Medium",$J743="L","Light",$J743="D","Dark")</f>
        <v>Medium</v>
      </c>
      <c r="P743" t="str">
        <f>_xlfn.XLOOKUP(Table1[[#This Row],[Customer ID]],customers!$A$1:$A$1001,customers!$I$1:$I$1001,0)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 MATCH(orders!I$1,products!$A$1:$G$1,0))</f>
        <v>Lib</v>
      </c>
      <c r="J744" t="str">
        <f>INDEX(products!$A$1:$G$49,MATCH(orders!$D744,products!$A$1:$A$49,0), MATCH(orders!J$1,products!$A$1:$G$1,0))</f>
        <v>M</v>
      </c>
      <c r="K744" s="4">
        <f>INDEX(products!$A$1:$G$49,MATCH(orders!$D744,products!$A$1:$A$49,0), MATCH(orders!K$1,products!$A$1:$G$1,0))</f>
        <v>1</v>
      </c>
      <c r="L744" s="5">
        <f>INDEX(products!$A$1:$G$49,MATCH(orders!$D744,products!$A$1:$A$49,0), MATCH(orders!L$1,products!$A$1:$G$1,0))</f>
        <v>14.55</v>
      </c>
      <c r="M744" s="5">
        <f t="shared" si="11"/>
        <v>58.2</v>
      </c>
      <c r="N744" t="str" cm="1">
        <f t="array" ref="N744">_xlfn.IFS($I744="Rob","Robusta",$I744="Exc","Excelsa",$I744="Ara","Arabica",$I744="Lib","Liberica")</f>
        <v>Liberica</v>
      </c>
      <c r="O744" t="str" cm="1">
        <f t="array" ref="O744">_xlfn.IFS($J744="M","Medium",$J744="L","Light",$J744="D","Dark")</f>
        <v>Medium</v>
      </c>
      <c r="P744" t="str">
        <f>_xlfn.XLOOKUP(Table1[[#This Row],[Customer ID]],customers!$A$1:$A$1001,customers!$I$1:$I$1001,0)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 MATCH(orders!I$1,products!$A$1:$G$1,0))</f>
        <v>Ara</v>
      </c>
      <c r="J745" t="str">
        <f>INDEX(products!$A$1:$G$49,MATCH(orders!$D745,products!$A$1:$A$49,0), MATCH(orders!J$1,products!$A$1:$G$1,0))</f>
        <v>D</v>
      </c>
      <c r="K745" s="4">
        <f>INDEX(products!$A$1:$G$49,MATCH(orders!$D745,products!$A$1:$A$49,0), MATCH(orders!K$1,products!$A$1:$G$1,0))</f>
        <v>0.5</v>
      </c>
      <c r="L745" s="5">
        <f>INDEX(products!$A$1:$G$49,MATCH(orders!$D745,products!$A$1:$A$49,0), MATCH(orders!L$1,products!$A$1:$G$1,0))</f>
        <v>5.97</v>
      </c>
      <c r="M745" s="5">
        <f t="shared" si="11"/>
        <v>17.91</v>
      </c>
      <c r="N745" t="str" cm="1">
        <f t="array" ref="N745">_xlfn.IFS($I745="Rob","Robusta",$I745="Exc","Excelsa",$I745="Ara","Arabica",$I745="Lib","Liberica")</f>
        <v>Arabica</v>
      </c>
      <c r="O745" t="str" cm="1">
        <f t="array" ref="O745">_xlfn.IFS($J745="M","Medium",$J745="L","Light",$J745="D","Dark")</f>
        <v>Dark</v>
      </c>
      <c r="P745" t="str">
        <f>_xlfn.XLOOKUP(Table1[[#This Row],[Customer ID]],customers!$A$1:$A$1001,customers!$I$1:$I$1001,0)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 MATCH(orders!I$1,products!$A$1:$G$1,0))</f>
        <v>Rob</v>
      </c>
      <c r="J746" t="str">
        <f>INDEX(products!$A$1:$G$49,MATCH(orders!$D746,products!$A$1:$A$49,0), MATCH(orders!J$1,products!$A$1:$G$1,0))</f>
        <v>M</v>
      </c>
      <c r="K746" s="4">
        <f>INDEX(products!$A$1:$G$49,MATCH(orders!$D746,products!$A$1:$A$49,0), MATCH(orders!K$1,products!$A$1:$G$1,0))</f>
        <v>0.2</v>
      </c>
      <c r="L746" s="5">
        <f>INDEX(products!$A$1:$G$49,MATCH(orders!$D746,products!$A$1:$A$49,0), MATCH(orders!L$1,products!$A$1:$G$1,0))</f>
        <v>2.9849999999999999</v>
      </c>
      <c r="M746" s="5">
        <f t="shared" si="11"/>
        <v>17.91</v>
      </c>
      <c r="N746" t="str" cm="1">
        <f t="array" ref="N746">_xlfn.IFS($I746="Rob","Robusta",$I746="Exc","Excelsa",$I746="Ara","Arabica",$I746="Lib","Liberica")</f>
        <v>Robusta</v>
      </c>
      <c r="O746" t="str" cm="1">
        <f t="array" ref="O746">_xlfn.IFS($J746="M","Medium",$J746="L","Light",$J746="D","Dark")</f>
        <v>Medium</v>
      </c>
      <c r="P746" t="str">
        <f>_xlfn.XLOOKUP(Table1[[#This Row],[Customer ID]],customers!$A$1:$A$1001,customers!$I$1:$I$1001,0)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 MATCH(orders!I$1,products!$A$1:$G$1,0))</f>
        <v>Exc</v>
      </c>
      <c r="J747" t="str">
        <f>INDEX(products!$A$1:$G$49,MATCH(orders!$D747,products!$A$1:$A$49,0), MATCH(orders!J$1,products!$A$1:$G$1,0))</f>
        <v>D</v>
      </c>
      <c r="K747" s="4">
        <f>INDEX(products!$A$1:$G$49,MATCH(orders!$D747,products!$A$1:$A$49,0), MATCH(orders!K$1,products!$A$1:$G$1,0))</f>
        <v>0.5</v>
      </c>
      <c r="L747" s="5">
        <f>INDEX(products!$A$1:$G$49,MATCH(orders!$D747,products!$A$1:$A$49,0), MATCH(orders!L$1,products!$A$1:$G$1,0))</f>
        <v>7.29</v>
      </c>
      <c r="M747" s="5">
        <f t="shared" si="11"/>
        <v>14.58</v>
      </c>
      <c r="N747" t="str" cm="1">
        <f t="array" ref="N747">_xlfn.IFS($I747="Rob","Robusta",$I747="Exc","Excelsa",$I747="Ara","Arabica",$I747="Lib","Liberica")</f>
        <v>Excelsa</v>
      </c>
      <c r="O747" t="str" cm="1">
        <f t="array" ref="O747">_xlfn.IFS($J747="M","Medium",$J747="L","Light",$J747="D","Dark")</f>
        <v>Dark</v>
      </c>
      <c r="P747" t="str">
        <f>_xlfn.XLOOKUP(Table1[[#This Row],[Customer ID]],customers!$A$1:$A$1001,customers!$I$1:$I$1001,0)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 MATCH(orders!I$1,products!$A$1:$G$1,0))</f>
        <v>Ara</v>
      </c>
      <c r="J748" t="str">
        <f>INDEX(products!$A$1:$G$49,MATCH(orders!$D748,products!$A$1:$A$49,0), MATCH(orders!J$1,products!$A$1:$G$1,0))</f>
        <v>M</v>
      </c>
      <c r="K748" s="4">
        <f>INDEX(products!$A$1:$G$49,MATCH(orders!$D748,products!$A$1:$A$49,0), MATCH(orders!K$1,products!$A$1:$G$1,0))</f>
        <v>1</v>
      </c>
      <c r="L748" s="5">
        <f>INDEX(products!$A$1:$G$49,MATCH(orders!$D748,products!$A$1:$A$49,0), MATCH(orders!L$1,products!$A$1:$G$1,0))</f>
        <v>11.25</v>
      </c>
      <c r="M748" s="5">
        <f t="shared" si="11"/>
        <v>33.75</v>
      </c>
      <c r="N748" t="str" cm="1">
        <f t="array" ref="N748">_xlfn.IFS($I748="Rob","Robusta",$I748="Exc","Excelsa",$I748="Ara","Arabica",$I748="Lib","Liberica")</f>
        <v>Arabica</v>
      </c>
      <c r="O748" t="str" cm="1">
        <f t="array" ref="O748">_xlfn.IFS($J748="M","Medium",$J748="L","Light",$J748="D","Dark")</f>
        <v>Medium</v>
      </c>
      <c r="P748" t="str">
        <f>_xlfn.XLOOKUP(Table1[[#This Row],[Customer ID]],customers!$A$1:$A$1001,customers!$I$1:$I$1001,0)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 MATCH(orders!I$1,products!$A$1:$G$1,0))</f>
        <v>Lib</v>
      </c>
      <c r="J749" t="str">
        <f>INDEX(products!$A$1:$G$49,MATCH(orders!$D749,products!$A$1:$A$49,0), MATCH(orders!J$1,products!$A$1:$G$1,0))</f>
        <v>M</v>
      </c>
      <c r="K749" s="4">
        <f>INDEX(products!$A$1:$G$49,MATCH(orders!$D749,products!$A$1:$A$49,0), MATCH(orders!K$1,products!$A$1:$G$1,0))</f>
        <v>0.5</v>
      </c>
      <c r="L749" s="5">
        <f>INDEX(products!$A$1:$G$49,MATCH(orders!$D749,products!$A$1:$A$49,0), MATCH(orders!L$1,products!$A$1:$G$1,0))</f>
        <v>8.73</v>
      </c>
      <c r="M749" s="5">
        <f t="shared" si="11"/>
        <v>34.92</v>
      </c>
      <c r="N749" t="str" cm="1">
        <f t="array" ref="N749">_xlfn.IFS($I749="Rob","Robusta",$I749="Exc","Excelsa",$I749="Ara","Arabica",$I749="Lib","Liberica")</f>
        <v>Liberica</v>
      </c>
      <c r="O749" t="str" cm="1">
        <f t="array" ref="O749">_xlfn.IFS($J749="M","Medium",$J749="L","Light",$J749="D","Dark")</f>
        <v>Medium</v>
      </c>
      <c r="P749" t="str">
        <f>_xlfn.XLOOKUP(Table1[[#This Row],[Customer ID]],customers!$A$1:$A$1001,customers!$I$1:$I$1001,0)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 MATCH(orders!I$1,products!$A$1:$G$1,0))</f>
        <v>Exc</v>
      </c>
      <c r="J750" t="str">
        <f>INDEX(products!$A$1:$G$49,MATCH(orders!$D750,products!$A$1:$A$49,0), MATCH(orders!J$1,products!$A$1:$G$1,0))</f>
        <v>D</v>
      </c>
      <c r="K750" s="4">
        <f>INDEX(products!$A$1:$G$49,MATCH(orders!$D750,products!$A$1:$A$49,0), MATCH(orders!K$1,products!$A$1:$G$1,0))</f>
        <v>0.5</v>
      </c>
      <c r="L750" s="5">
        <f>INDEX(products!$A$1:$G$49,MATCH(orders!$D750,products!$A$1:$A$49,0), MATCH(orders!L$1,products!$A$1:$G$1,0))</f>
        <v>7.29</v>
      </c>
      <c r="M750" s="5">
        <f t="shared" si="11"/>
        <v>14.58</v>
      </c>
      <c r="N750" t="str" cm="1">
        <f t="array" ref="N750">_xlfn.IFS($I750="Rob","Robusta",$I750="Exc","Excelsa",$I750="Ara","Arabica",$I750="Lib","Liberica")</f>
        <v>Excelsa</v>
      </c>
      <c r="O750" t="str" cm="1">
        <f t="array" ref="O750">_xlfn.IFS($J750="M","Medium",$J750="L","Light",$J750="D","Dark")</f>
        <v>Dark</v>
      </c>
      <c r="P750" t="str">
        <f>_xlfn.XLOOKUP(Table1[[#This Row],[Customer ID]],customers!$A$1:$A$1001,customers!$I$1:$I$1001,0)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 MATCH(orders!I$1,products!$A$1:$G$1,0))</f>
        <v>Rob</v>
      </c>
      <c r="J751" t="str">
        <f>INDEX(products!$A$1:$G$49,MATCH(orders!$D751,products!$A$1:$A$49,0), MATCH(orders!J$1,products!$A$1:$G$1,0))</f>
        <v>D</v>
      </c>
      <c r="K751" s="4">
        <f>INDEX(products!$A$1:$G$49,MATCH(orders!$D751,products!$A$1:$A$49,0), MATCH(orders!K$1,products!$A$1:$G$1,0))</f>
        <v>0.2</v>
      </c>
      <c r="L751" s="5">
        <f>INDEX(products!$A$1:$G$49,MATCH(orders!$D751,products!$A$1:$A$49,0), MATCH(orders!L$1,products!$A$1:$G$1,0))</f>
        <v>2.6849999999999996</v>
      </c>
      <c r="M751" s="5">
        <f t="shared" si="11"/>
        <v>5.3699999999999992</v>
      </c>
      <c r="N751" t="str" cm="1">
        <f t="array" ref="N751">_xlfn.IFS($I751="Rob","Robusta",$I751="Exc","Excelsa",$I751="Ara","Arabica",$I751="Lib","Liberica")</f>
        <v>Robusta</v>
      </c>
      <c r="O751" t="str" cm="1">
        <f t="array" ref="O751">_xlfn.IFS($J751="M","Medium",$J751="L","Light",$J751="D","Dark")</f>
        <v>Dark</v>
      </c>
      <c r="P751" t="str">
        <f>_xlfn.XLOOKUP(Table1[[#This Row],[Customer ID]],customers!$A$1:$A$1001,customers!$I$1:$I$1001,0)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 MATCH(orders!I$1,products!$A$1:$G$1,0))</f>
        <v>Rob</v>
      </c>
      <c r="J752" t="str">
        <f>INDEX(products!$A$1:$G$49,MATCH(orders!$D752,products!$A$1:$A$49,0), MATCH(orders!J$1,products!$A$1:$G$1,0))</f>
        <v>M</v>
      </c>
      <c r="K752" s="4">
        <f>INDEX(products!$A$1:$G$49,MATCH(orders!$D752,products!$A$1:$A$49,0), MATCH(orders!K$1,products!$A$1:$G$1,0))</f>
        <v>0.5</v>
      </c>
      <c r="L752" s="5">
        <f>INDEX(products!$A$1:$G$49,MATCH(orders!$D752,products!$A$1:$A$49,0), MATCH(orders!L$1,products!$A$1:$G$1,0))</f>
        <v>5.97</v>
      </c>
      <c r="M752" s="5">
        <f t="shared" si="11"/>
        <v>5.97</v>
      </c>
      <c r="N752" t="str" cm="1">
        <f t="array" ref="N752">_xlfn.IFS($I752="Rob","Robusta",$I752="Exc","Excelsa",$I752="Ara","Arabica",$I752="Lib","Liberica")</f>
        <v>Robusta</v>
      </c>
      <c r="O752" t="str" cm="1">
        <f t="array" ref="O752">_xlfn.IFS($J752="M","Medium",$J752="L","Light",$J752="D","Dark")</f>
        <v>Medium</v>
      </c>
      <c r="P752" t="str">
        <f>_xlfn.XLOOKUP(Table1[[#This Row],[Customer ID]],customers!$A$1:$A$1001,customers!$I$1:$I$1001,0)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 MATCH(orders!I$1,products!$A$1:$G$1,0))</f>
        <v>Lib</v>
      </c>
      <c r="J753" t="str">
        <f>INDEX(products!$A$1:$G$49,MATCH(orders!$D753,products!$A$1:$A$49,0), MATCH(orders!J$1,products!$A$1:$G$1,0))</f>
        <v>L</v>
      </c>
      <c r="K753" s="4">
        <f>INDEX(products!$A$1:$G$49,MATCH(orders!$D753,products!$A$1:$A$49,0), MATCH(orders!K$1,products!$A$1:$G$1,0))</f>
        <v>0.5</v>
      </c>
      <c r="L753" s="5">
        <f>INDEX(products!$A$1:$G$49,MATCH(orders!$D753,products!$A$1:$A$49,0), MATCH(orders!L$1,products!$A$1:$G$1,0))</f>
        <v>9.51</v>
      </c>
      <c r="M753" s="5">
        <f t="shared" si="11"/>
        <v>19.02</v>
      </c>
      <c r="N753" t="str" cm="1">
        <f t="array" ref="N753">_xlfn.IFS($I753="Rob","Robusta",$I753="Exc","Excelsa",$I753="Ara","Arabica",$I753="Lib","Liberica")</f>
        <v>Liberica</v>
      </c>
      <c r="O753" t="str" cm="1">
        <f t="array" ref="O753">_xlfn.IFS($J753="M","Medium",$J753="L","Light",$J753="D","Dark")</f>
        <v>Light</v>
      </c>
      <c r="P753" t="str">
        <f>_xlfn.XLOOKUP(Table1[[#This Row],[Customer ID]],customers!$A$1:$A$1001,customers!$I$1:$I$1001,0)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 MATCH(orders!I$1,products!$A$1:$G$1,0))</f>
        <v>Exc</v>
      </c>
      <c r="J754" t="str">
        <f>INDEX(products!$A$1:$G$49,MATCH(orders!$D754,products!$A$1:$A$49,0), MATCH(orders!J$1,products!$A$1:$G$1,0))</f>
        <v>M</v>
      </c>
      <c r="K754" s="4">
        <f>INDEX(products!$A$1:$G$49,MATCH(orders!$D754,products!$A$1:$A$49,0), MATCH(orders!K$1,products!$A$1:$G$1,0))</f>
        <v>1</v>
      </c>
      <c r="L754" s="5">
        <f>INDEX(products!$A$1:$G$49,MATCH(orders!$D754,products!$A$1:$A$49,0), MATCH(orders!L$1,products!$A$1:$G$1,0))</f>
        <v>13.75</v>
      </c>
      <c r="M754" s="5">
        <f t="shared" si="11"/>
        <v>27.5</v>
      </c>
      <c r="N754" t="str" cm="1">
        <f t="array" ref="N754">_xlfn.IFS($I754="Rob","Robusta",$I754="Exc","Excelsa",$I754="Ara","Arabica",$I754="Lib","Liberica")</f>
        <v>Excelsa</v>
      </c>
      <c r="O754" t="str" cm="1">
        <f t="array" ref="O754">_xlfn.IFS($J754="M","Medium",$J754="L","Light",$J754="D","Dark")</f>
        <v>Medium</v>
      </c>
      <c r="P754" t="str">
        <f>_xlfn.XLOOKUP(Table1[[#This Row],[Customer ID]],customers!$A$1:$A$1001,customers!$I$1:$I$1001,0)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 MATCH(orders!I$1,products!$A$1:$G$1,0))</f>
        <v>Ara</v>
      </c>
      <c r="J755" t="str">
        <f>INDEX(products!$A$1:$G$49,MATCH(orders!$D755,products!$A$1:$A$49,0), MATCH(orders!J$1,products!$A$1:$G$1,0))</f>
        <v>D</v>
      </c>
      <c r="K755" s="4">
        <f>INDEX(products!$A$1:$G$49,MATCH(orders!$D755,products!$A$1:$A$49,0), MATCH(orders!K$1,products!$A$1:$G$1,0))</f>
        <v>0.5</v>
      </c>
      <c r="L755" s="5">
        <f>INDEX(products!$A$1:$G$49,MATCH(orders!$D755,products!$A$1:$A$49,0), MATCH(orders!L$1,products!$A$1:$G$1,0))</f>
        <v>5.97</v>
      </c>
      <c r="M755" s="5">
        <f t="shared" si="11"/>
        <v>29.849999999999998</v>
      </c>
      <c r="N755" t="str" cm="1">
        <f t="array" ref="N755">_xlfn.IFS($I755="Rob","Robusta",$I755="Exc","Excelsa",$I755="Ara","Arabica",$I755="Lib","Liberica")</f>
        <v>Arabica</v>
      </c>
      <c r="O755" t="str" cm="1">
        <f t="array" ref="O755">_xlfn.IFS($J755="M","Medium",$J755="L","Light",$J755="D","Dark")</f>
        <v>Dark</v>
      </c>
      <c r="P755" t="str">
        <f>_xlfn.XLOOKUP(Table1[[#This Row],[Customer ID]],customers!$A$1:$A$1001,customers!$I$1:$I$1001,0)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 MATCH(orders!I$1,products!$A$1:$G$1,0))</f>
        <v>Ara</v>
      </c>
      <c r="J756" t="str">
        <f>INDEX(products!$A$1:$G$49,MATCH(orders!$D756,products!$A$1:$A$49,0), MATCH(orders!J$1,products!$A$1:$G$1,0))</f>
        <v>D</v>
      </c>
      <c r="K756" s="4">
        <f>INDEX(products!$A$1:$G$49,MATCH(orders!$D756,products!$A$1:$A$49,0), MATCH(orders!K$1,products!$A$1:$G$1,0))</f>
        <v>0.2</v>
      </c>
      <c r="L756" s="5">
        <f>INDEX(products!$A$1:$G$49,MATCH(orders!$D756,products!$A$1:$A$49,0), MATCH(orders!L$1,products!$A$1:$G$1,0))</f>
        <v>2.9849999999999999</v>
      </c>
      <c r="M756" s="5">
        <f t="shared" si="11"/>
        <v>17.91</v>
      </c>
      <c r="N756" t="str" cm="1">
        <f t="array" ref="N756">_xlfn.IFS($I756="Rob","Robusta",$I756="Exc","Excelsa",$I756="Ara","Arabica",$I756="Lib","Liberica")</f>
        <v>Arabica</v>
      </c>
      <c r="O756" t="str" cm="1">
        <f t="array" ref="O756">_xlfn.IFS($J756="M","Medium",$J756="L","Light",$J756="D","Dark")</f>
        <v>Dark</v>
      </c>
      <c r="P756" t="str">
        <f>_xlfn.XLOOKUP(Table1[[#This Row],[Customer ID]],customers!$A$1:$A$1001,customers!$I$1:$I$1001,0)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 MATCH(orders!I$1,products!$A$1:$G$1,0))</f>
        <v>Lib</v>
      </c>
      <c r="J757" t="str">
        <f>INDEX(products!$A$1:$G$49,MATCH(orders!$D757,products!$A$1:$A$49,0), MATCH(orders!J$1,products!$A$1:$G$1,0))</f>
        <v>L</v>
      </c>
      <c r="K757" s="4">
        <f>INDEX(products!$A$1:$G$49,MATCH(orders!$D757,products!$A$1:$A$49,0), MATCH(orders!K$1,products!$A$1:$G$1,0))</f>
        <v>0.2</v>
      </c>
      <c r="L757" s="5">
        <f>INDEX(products!$A$1:$G$49,MATCH(orders!$D757,products!$A$1:$A$49,0), MATCH(orders!L$1,products!$A$1:$G$1,0))</f>
        <v>4.7549999999999999</v>
      </c>
      <c r="M757" s="5">
        <f t="shared" si="11"/>
        <v>28.53</v>
      </c>
      <c r="N757" t="str" cm="1">
        <f t="array" ref="N757">_xlfn.IFS($I757="Rob","Robusta",$I757="Exc","Excelsa",$I757="Ara","Arabica",$I757="Lib","Liberica")</f>
        <v>Liberica</v>
      </c>
      <c r="O757" t="str" cm="1">
        <f t="array" ref="O757">_xlfn.IFS($J757="M","Medium",$J757="L","Light",$J757="D","Dark")</f>
        <v>Light</v>
      </c>
      <c r="P757" t="str">
        <f>_xlfn.XLOOKUP(Table1[[#This Row],[Customer ID]],customers!$A$1:$A$1001,customers!$I$1:$I$1001,0)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 MATCH(orders!I$1,products!$A$1:$G$1,0))</f>
        <v>Rob</v>
      </c>
      <c r="J758" t="str">
        <f>INDEX(products!$A$1:$G$49,MATCH(orders!$D758,products!$A$1:$A$49,0), MATCH(orders!J$1,products!$A$1:$G$1,0))</f>
        <v>D</v>
      </c>
      <c r="K758" s="4">
        <f>INDEX(products!$A$1:$G$49,MATCH(orders!$D758,products!$A$1:$A$49,0), MATCH(orders!K$1,products!$A$1:$G$1,0))</f>
        <v>1</v>
      </c>
      <c r="L758" s="5">
        <f>INDEX(products!$A$1:$G$49,MATCH(orders!$D758,products!$A$1:$A$49,0), MATCH(orders!L$1,products!$A$1:$G$1,0))</f>
        <v>8.9499999999999993</v>
      </c>
      <c r="M758" s="5">
        <f t="shared" si="11"/>
        <v>35.799999999999997</v>
      </c>
      <c r="N758" t="str" cm="1">
        <f t="array" ref="N758">_xlfn.IFS($I758="Rob","Robusta",$I758="Exc","Excelsa",$I758="Ara","Arabica",$I758="Lib","Liberica")</f>
        <v>Robusta</v>
      </c>
      <c r="O758" t="str" cm="1">
        <f t="array" ref="O758">_xlfn.IFS($J758="M","Medium",$J758="L","Light",$J758="D","Dark")</f>
        <v>Dark</v>
      </c>
      <c r="P758" t="str">
        <f>_xlfn.XLOOKUP(Table1[[#This Row],[Customer ID]],customers!$A$1:$A$1001,customers!$I$1:$I$1001,0)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 MATCH(orders!I$1,products!$A$1:$G$1,0))</f>
        <v>Ara</v>
      </c>
      <c r="J759" t="str">
        <f>INDEX(products!$A$1:$G$49,MATCH(orders!$D759,products!$A$1:$A$49,0), MATCH(orders!J$1,products!$A$1:$G$1,0))</f>
        <v>D</v>
      </c>
      <c r="K759" s="4">
        <f>INDEX(products!$A$1:$G$49,MATCH(orders!$D759,products!$A$1:$A$49,0), MATCH(orders!K$1,products!$A$1:$G$1,0))</f>
        <v>0.5</v>
      </c>
      <c r="L759" s="5">
        <f>INDEX(products!$A$1:$G$49,MATCH(orders!$D759,products!$A$1:$A$49,0), MATCH(orders!L$1,products!$A$1:$G$1,0))</f>
        <v>5.97</v>
      </c>
      <c r="M759" s="5">
        <f t="shared" si="11"/>
        <v>17.91</v>
      </c>
      <c r="N759" t="str" cm="1">
        <f t="array" ref="N759">_xlfn.IFS($I759="Rob","Robusta",$I759="Exc","Excelsa",$I759="Ara","Arabica",$I759="Lib","Liberica")</f>
        <v>Arabica</v>
      </c>
      <c r="O759" t="str" cm="1">
        <f t="array" ref="O759">_xlfn.IFS($J759="M","Medium",$J759="L","Light",$J759="D","Dark")</f>
        <v>Dark</v>
      </c>
      <c r="P759" t="str">
        <f>_xlfn.XLOOKUP(Table1[[#This Row],[Customer ID]],customers!$A$1:$A$1001,customers!$I$1:$I$1001,0)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 MATCH(orders!I$1,products!$A$1:$G$1,0))</f>
        <v>Rob</v>
      </c>
      <c r="J760" t="str">
        <f>INDEX(products!$A$1:$G$49,MATCH(orders!$D760,products!$A$1:$A$49,0), MATCH(orders!J$1,products!$A$1:$G$1,0))</f>
        <v>D</v>
      </c>
      <c r="K760" s="4">
        <f>INDEX(products!$A$1:$G$49,MATCH(orders!$D760,products!$A$1:$A$49,0), MATCH(orders!K$1,products!$A$1:$G$1,0))</f>
        <v>1</v>
      </c>
      <c r="L760" s="5">
        <f>INDEX(products!$A$1:$G$49,MATCH(orders!$D760,products!$A$1:$A$49,0), MATCH(orders!L$1,products!$A$1:$G$1,0))</f>
        <v>8.9499999999999993</v>
      </c>
      <c r="M760" s="5">
        <f t="shared" si="11"/>
        <v>8.9499999999999993</v>
      </c>
      <c r="N760" t="str" cm="1">
        <f t="array" ref="N760">_xlfn.IFS($I760="Rob","Robusta",$I760="Exc","Excelsa",$I760="Ara","Arabica",$I760="Lib","Liberica")</f>
        <v>Robusta</v>
      </c>
      <c r="O760" t="str" cm="1">
        <f t="array" ref="O760">_xlfn.IFS($J760="M","Medium",$J760="L","Light",$J760="D","Dark")</f>
        <v>Dark</v>
      </c>
      <c r="P760" t="str">
        <f>_xlfn.XLOOKUP(Table1[[#This Row],[Customer ID]],customers!$A$1:$A$1001,customers!$I$1:$I$1001,0)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 MATCH(orders!I$1,products!$A$1:$G$1,0))</f>
        <v>Lib</v>
      </c>
      <c r="J761" t="str">
        <f>INDEX(products!$A$1:$G$49,MATCH(orders!$D761,products!$A$1:$A$49,0), MATCH(orders!J$1,products!$A$1:$G$1,0))</f>
        <v>D</v>
      </c>
      <c r="K761" s="4">
        <f>INDEX(products!$A$1:$G$49,MATCH(orders!$D761,products!$A$1:$A$49,0), MATCH(orders!K$1,products!$A$1:$G$1,0))</f>
        <v>2.5</v>
      </c>
      <c r="L761" s="5">
        <f>INDEX(products!$A$1:$G$49,MATCH(orders!$D761,products!$A$1:$A$49,0), MATCH(orders!L$1,products!$A$1:$G$1,0))</f>
        <v>29.784999999999997</v>
      </c>
      <c r="M761" s="5">
        <f t="shared" si="11"/>
        <v>29.784999999999997</v>
      </c>
      <c r="N761" t="str" cm="1">
        <f t="array" ref="N761">_xlfn.IFS($I761="Rob","Robusta",$I761="Exc","Excelsa",$I761="Ara","Arabica",$I761="Lib","Liberica")</f>
        <v>Liberica</v>
      </c>
      <c r="O761" t="str" cm="1">
        <f t="array" ref="O761">_xlfn.IFS($J761="M","Medium",$J761="L","Light",$J761="D","Dark")</f>
        <v>Dark</v>
      </c>
      <c r="P761" t="str">
        <f>_xlfn.XLOOKUP(Table1[[#This Row],[Customer ID]],customers!$A$1:$A$1001,customers!$I$1:$I$1001,0)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 MATCH(orders!I$1,products!$A$1:$G$1,0))</f>
        <v>Exc</v>
      </c>
      <c r="J762" t="str">
        <f>INDEX(products!$A$1:$G$49,MATCH(orders!$D762,products!$A$1:$A$49,0), MATCH(orders!J$1,products!$A$1:$G$1,0))</f>
        <v>L</v>
      </c>
      <c r="K762" s="4">
        <f>INDEX(products!$A$1:$G$49,MATCH(orders!$D762,products!$A$1:$A$49,0), MATCH(orders!K$1,products!$A$1:$G$1,0))</f>
        <v>0.5</v>
      </c>
      <c r="L762" s="5">
        <f>INDEX(products!$A$1:$G$49,MATCH(orders!$D762,products!$A$1:$A$49,0), MATCH(orders!L$1,products!$A$1:$G$1,0))</f>
        <v>8.91</v>
      </c>
      <c r="M762" s="5">
        <f t="shared" si="11"/>
        <v>44.55</v>
      </c>
      <c r="N762" t="str" cm="1">
        <f t="array" ref="N762">_xlfn.IFS($I762="Rob","Robusta",$I762="Exc","Excelsa",$I762="Ara","Arabica",$I762="Lib","Liberica")</f>
        <v>Excelsa</v>
      </c>
      <c r="O762" t="str" cm="1">
        <f t="array" ref="O762">_xlfn.IFS($J762="M","Medium",$J762="L","Light",$J762="D","Dark")</f>
        <v>Light</v>
      </c>
      <c r="P762" t="str">
        <f>_xlfn.XLOOKUP(Table1[[#This Row],[Customer ID]],customers!$A$1:$A$1001,customers!$I$1:$I$1001,0)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 MATCH(orders!I$1,products!$A$1:$G$1,0))</f>
        <v>Exc</v>
      </c>
      <c r="J763" t="str">
        <f>INDEX(products!$A$1:$G$49,MATCH(orders!$D763,products!$A$1:$A$49,0), MATCH(orders!J$1,products!$A$1:$G$1,0))</f>
        <v>L</v>
      </c>
      <c r="K763" s="4">
        <f>INDEX(products!$A$1:$G$49,MATCH(orders!$D763,products!$A$1:$A$49,0), MATCH(orders!K$1,products!$A$1:$G$1,0))</f>
        <v>1</v>
      </c>
      <c r="L763" s="5">
        <f>INDEX(products!$A$1:$G$49,MATCH(orders!$D763,products!$A$1:$A$49,0), MATCH(orders!L$1,products!$A$1:$G$1,0))</f>
        <v>14.85</v>
      </c>
      <c r="M763" s="5">
        <f t="shared" si="11"/>
        <v>89.1</v>
      </c>
      <c r="N763" t="str" cm="1">
        <f t="array" ref="N763">_xlfn.IFS($I763="Rob","Robusta",$I763="Exc","Excelsa",$I763="Ara","Arabica",$I763="Lib","Liberica")</f>
        <v>Excelsa</v>
      </c>
      <c r="O763" t="str" cm="1">
        <f t="array" ref="O763">_xlfn.IFS($J763="M","Medium",$J763="L","Light",$J763="D","Dark")</f>
        <v>Light</v>
      </c>
      <c r="P763" t="str">
        <f>_xlfn.XLOOKUP(Table1[[#This Row],[Customer ID]],customers!$A$1:$A$1001,customers!$I$1:$I$1001,0)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 MATCH(orders!I$1,products!$A$1:$G$1,0))</f>
        <v>Lib</v>
      </c>
      <c r="J764" t="str">
        <f>INDEX(products!$A$1:$G$49,MATCH(orders!$D764,products!$A$1:$A$49,0), MATCH(orders!J$1,products!$A$1:$G$1,0))</f>
        <v>M</v>
      </c>
      <c r="K764" s="4">
        <f>INDEX(products!$A$1:$G$49,MATCH(orders!$D764,products!$A$1:$A$49,0), MATCH(orders!K$1,products!$A$1:$G$1,0))</f>
        <v>0.5</v>
      </c>
      <c r="L764" s="5">
        <f>INDEX(products!$A$1:$G$49,MATCH(orders!$D764,products!$A$1:$A$49,0), MATCH(orders!L$1,products!$A$1:$G$1,0))</f>
        <v>8.73</v>
      </c>
      <c r="M764" s="5">
        <f t="shared" si="11"/>
        <v>43.650000000000006</v>
      </c>
      <c r="N764" t="str" cm="1">
        <f t="array" ref="N764">_xlfn.IFS($I764="Rob","Robusta",$I764="Exc","Excelsa",$I764="Ara","Arabica",$I764="Lib","Liberica")</f>
        <v>Liberica</v>
      </c>
      <c r="O764" t="str" cm="1">
        <f t="array" ref="O764">_xlfn.IFS($J764="M","Medium",$J764="L","Light",$J764="D","Dark")</f>
        <v>Medium</v>
      </c>
      <c r="P764" t="str">
        <f>_xlfn.XLOOKUP(Table1[[#This Row],[Customer ID]],customers!$A$1:$A$1001,customers!$I$1:$I$1001,0)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 MATCH(orders!I$1,products!$A$1:$G$1,0))</f>
        <v>Ara</v>
      </c>
      <c r="J765" t="str">
        <f>INDEX(products!$A$1:$G$49,MATCH(orders!$D765,products!$A$1:$A$49,0), MATCH(orders!J$1,products!$A$1:$G$1,0))</f>
        <v>L</v>
      </c>
      <c r="K765" s="4">
        <f>INDEX(products!$A$1:$G$49,MATCH(orders!$D765,products!$A$1:$A$49,0), MATCH(orders!K$1,products!$A$1:$G$1,0))</f>
        <v>0.5</v>
      </c>
      <c r="L765" s="5">
        <f>INDEX(products!$A$1:$G$49,MATCH(orders!$D765,products!$A$1:$A$49,0), MATCH(orders!L$1,products!$A$1:$G$1,0))</f>
        <v>7.77</v>
      </c>
      <c r="M765" s="5">
        <f t="shared" si="11"/>
        <v>23.31</v>
      </c>
      <c r="N765" t="str" cm="1">
        <f t="array" ref="N765">_xlfn.IFS($I765="Rob","Robusta",$I765="Exc","Excelsa",$I765="Ara","Arabica",$I765="Lib","Liberica")</f>
        <v>Arabica</v>
      </c>
      <c r="O765" t="str" cm="1">
        <f t="array" ref="O765">_xlfn.IFS($J765="M","Medium",$J765="L","Light",$J765="D","Dark")</f>
        <v>Light</v>
      </c>
      <c r="P765" t="str">
        <f>_xlfn.XLOOKUP(Table1[[#This Row],[Customer ID]],customers!$A$1:$A$1001,customers!$I$1:$I$1001,0)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 MATCH(orders!I$1,products!$A$1:$G$1,0))</f>
        <v>Ara</v>
      </c>
      <c r="J766" t="str">
        <f>INDEX(products!$A$1:$G$49,MATCH(orders!$D766,products!$A$1:$A$49,0), MATCH(orders!J$1,products!$A$1:$G$1,0))</f>
        <v>L</v>
      </c>
      <c r="K766" s="4">
        <f>INDEX(products!$A$1:$G$49,MATCH(orders!$D766,products!$A$1:$A$49,0), MATCH(orders!K$1,products!$A$1:$G$1,0))</f>
        <v>2.5</v>
      </c>
      <c r="L766" s="5">
        <f>INDEX(products!$A$1:$G$49,MATCH(orders!$D766,products!$A$1:$A$49,0), MATCH(orders!L$1,products!$A$1:$G$1,0))</f>
        <v>29.784999999999997</v>
      </c>
      <c r="M766" s="5">
        <f t="shared" si="11"/>
        <v>178.70999999999998</v>
      </c>
      <c r="N766" t="str" cm="1">
        <f t="array" ref="N766">_xlfn.IFS($I766="Rob","Robusta",$I766="Exc","Excelsa",$I766="Ara","Arabica",$I766="Lib","Liberica")</f>
        <v>Arabica</v>
      </c>
      <c r="O766" t="str" cm="1">
        <f t="array" ref="O766">_xlfn.IFS($J766="M","Medium",$J766="L","Light",$J766="D","Dark")</f>
        <v>Light</v>
      </c>
      <c r="P766" t="str">
        <f>_xlfn.XLOOKUP(Table1[[#This Row],[Customer ID]],customers!$A$1:$A$1001,customers!$I$1:$I$1001,0)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 MATCH(orders!I$1,products!$A$1:$G$1,0))</f>
        <v>Rob</v>
      </c>
      <c r="J767" t="str">
        <f>INDEX(products!$A$1:$G$49,MATCH(orders!$D767,products!$A$1:$A$49,0), MATCH(orders!J$1,products!$A$1:$G$1,0))</f>
        <v>M</v>
      </c>
      <c r="K767" s="4">
        <f>INDEX(products!$A$1:$G$49,MATCH(orders!$D767,products!$A$1:$A$49,0), MATCH(orders!K$1,products!$A$1:$G$1,0))</f>
        <v>1</v>
      </c>
      <c r="L767" s="5">
        <f>INDEX(products!$A$1:$G$49,MATCH(orders!$D767,products!$A$1:$A$49,0), MATCH(orders!L$1,products!$A$1:$G$1,0))</f>
        <v>9.9499999999999993</v>
      </c>
      <c r="M767" s="5">
        <f t="shared" si="11"/>
        <v>59.699999999999996</v>
      </c>
      <c r="N767" t="str" cm="1">
        <f t="array" ref="N767">_xlfn.IFS($I767="Rob","Robusta",$I767="Exc","Excelsa",$I767="Ara","Arabica",$I767="Lib","Liberica")</f>
        <v>Robusta</v>
      </c>
      <c r="O767" t="str" cm="1">
        <f t="array" ref="O767">_xlfn.IFS($J767="M","Medium",$J767="L","Light",$J767="D","Dark")</f>
        <v>Medium</v>
      </c>
      <c r="P767" t="str">
        <f>_xlfn.XLOOKUP(Table1[[#This Row],[Customer ID]],customers!$A$1:$A$1001,customers!$I$1:$I$1001,0)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 MATCH(orders!I$1,products!$A$1:$G$1,0))</f>
        <v>Ara</v>
      </c>
      <c r="J768" t="str">
        <f>INDEX(products!$A$1:$G$49,MATCH(orders!$D768,products!$A$1:$A$49,0), MATCH(orders!J$1,products!$A$1:$G$1,0))</f>
        <v>L</v>
      </c>
      <c r="K768" s="4">
        <f>INDEX(products!$A$1:$G$49,MATCH(orders!$D768,products!$A$1:$A$49,0), MATCH(orders!K$1,products!$A$1:$G$1,0))</f>
        <v>0.5</v>
      </c>
      <c r="L768" s="5">
        <f>INDEX(products!$A$1:$G$49,MATCH(orders!$D768,products!$A$1:$A$49,0), MATCH(orders!L$1,products!$A$1:$G$1,0))</f>
        <v>7.77</v>
      </c>
      <c r="M768" s="5">
        <f t="shared" si="11"/>
        <v>15.54</v>
      </c>
      <c r="N768" t="str" cm="1">
        <f t="array" ref="N768">_xlfn.IFS($I768="Rob","Robusta",$I768="Exc","Excelsa",$I768="Ara","Arabica",$I768="Lib","Liberica")</f>
        <v>Arabica</v>
      </c>
      <c r="O768" t="str" cm="1">
        <f t="array" ref="O768">_xlfn.IFS($J768="M","Medium",$J768="L","Light",$J768="D","Dark")</f>
        <v>Light</v>
      </c>
      <c r="P768" t="str">
        <f>_xlfn.XLOOKUP(Table1[[#This Row],[Customer ID]],customers!$A$1:$A$1001,customers!$I$1:$I$1001,0)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 MATCH(orders!I$1,products!$A$1:$G$1,0))</f>
        <v>Ara</v>
      </c>
      <c r="J769" t="str">
        <f>INDEX(products!$A$1:$G$49,MATCH(orders!$D769,products!$A$1:$A$49,0), MATCH(orders!J$1,products!$A$1:$G$1,0))</f>
        <v>L</v>
      </c>
      <c r="K769" s="4">
        <f>INDEX(products!$A$1:$G$49,MATCH(orders!$D769,products!$A$1:$A$49,0), MATCH(orders!K$1,products!$A$1:$G$1,0))</f>
        <v>2.5</v>
      </c>
      <c r="L769" s="5">
        <f>INDEX(products!$A$1:$G$49,MATCH(orders!$D769,products!$A$1:$A$49,0), MATCH(orders!L$1,products!$A$1:$G$1,0))</f>
        <v>29.784999999999997</v>
      </c>
      <c r="M769" s="5">
        <f t="shared" si="11"/>
        <v>89.35499999999999</v>
      </c>
      <c r="N769" t="str" cm="1">
        <f t="array" ref="N769">_xlfn.IFS($I769="Rob","Robusta",$I769="Exc","Excelsa",$I769="Ara","Arabica",$I769="Lib","Liberica")</f>
        <v>Arabica</v>
      </c>
      <c r="O769" t="str" cm="1">
        <f t="array" ref="O769">_xlfn.IFS($J769="M","Medium",$J769="L","Light",$J769="D","Dark")</f>
        <v>Light</v>
      </c>
      <c r="P769" t="str">
        <f>_xlfn.XLOOKUP(Table1[[#This Row],[Customer ID]],customers!$A$1:$A$1001,customers!$I$1:$I$1001,0)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 MATCH(orders!I$1,products!$A$1:$G$1,0))</f>
        <v>Rob</v>
      </c>
      <c r="J770" t="str">
        <f>INDEX(products!$A$1:$G$49,MATCH(orders!$D770,products!$A$1:$A$49,0), MATCH(orders!J$1,products!$A$1:$G$1,0))</f>
        <v>L</v>
      </c>
      <c r="K770" s="4">
        <f>INDEX(products!$A$1:$G$49,MATCH(orders!$D770,products!$A$1:$A$49,0), MATCH(orders!K$1,products!$A$1:$G$1,0))</f>
        <v>1</v>
      </c>
      <c r="L770" s="5">
        <f>INDEX(products!$A$1:$G$49,MATCH(orders!$D770,products!$A$1:$A$49,0), MATCH(orders!L$1,products!$A$1:$G$1,0))</f>
        <v>11.95</v>
      </c>
      <c r="M770" s="5">
        <f t="shared" si="11"/>
        <v>23.9</v>
      </c>
      <c r="N770" t="str" cm="1">
        <f t="array" ref="N770">_xlfn.IFS($I770="Rob","Robusta",$I770="Exc","Excelsa",$I770="Ara","Arabica",$I770="Lib","Liberica")</f>
        <v>Robusta</v>
      </c>
      <c r="O770" t="str" cm="1">
        <f t="array" ref="O770">_xlfn.IFS($J770="M","Medium",$J770="L","Light",$J770="D","Dark")</f>
        <v>Light</v>
      </c>
      <c r="P770" t="str">
        <f>_xlfn.XLOOKUP(Table1[[#This Row],[Customer ID]],customers!$A$1:$A$1001,customers!$I$1:$I$1001,0)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 MATCH(orders!I$1,products!$A$1:$G$1,0))</f>
        <v>Rob</v>
      </c>
      <c r="J771" t="str">
        <f>INDEX(products!$A$1:$G$49,MATCH(orders!$D771,products!$A$1:$A$49,0), MATCH(orders!J$1,products!$A$1:$G$1,0))</f>
        <v>M</v>
      </c>
      <c r="K771" s="4">
        <f>INDEX(products!$A$1:$G$49,MATCH(orders!$D771,products!$A$1:$A$49,0), MATCH(orders!K$1,products!$A$1:$G$1,0))</f>
        <v>2.5</v>
      </c>
      <c r="L771" s="5">
        <f>INDEX(products!$A$1:$G$49,MATCH(orders!$D771,products!$A$1:$A$49,0), MATCH(orders!L$1,products!$A$1:$G$1,0))</f>
        <v>22.884999999999998</v>
      </c>
      <c r="M771" s="5">
        <f t="shared" ref="M771:M834" si="12">$L771*$E771</f>
        <v>137.31</v>
      </c>
      <c r="N771" t="str" cm="1">
        <f t="array" ref="N771">_xlfn.IFS($I771="Rob","Robusta",$I771="Exc","Excelsa",$I771="Ara","Arabica",$I771="Lib","Liberica")</f>
        <v>Robusta</v>
      </c>
      <c r="O771" t="str" cm="1">
        <f t="array" ref="O771">_xlfn.IFS($J771="M","Medium",$J771="L","Light",$J771="D","Dark")</f>
        <v>Medium</v>
      </c>
      <c r="P771" t="str">
        <f>_xlfn.XLOOKUP(Table1[[#This Row],[Customer ID]],customers!$A$1:$A$1001,customers!$I$1:$I$1001,0)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 MATCH(orders!I$1,products!$A$1:$G$1,0))</f>
        <v>Ara</v>
      </c>
      <c r="J772" t="str">
        <f>INDEX(products!$A$1:$G$49,MATCH(orders!$D772,products!$A$1:$A$49,0), MATCH(orders!J$1,products!$A$1:$G$1,0))</f>
        <v>D</v>
      </c>
      <c r="K772" s="4">
        <f>INDEX(products!$A$1:$G$49,MATCH(orders!$D772,products!$A$1:$A$49,0), MATCH(orders!K$1,products!$A$1:$G$1,0))</f>
        <v>1</v>
      </c>
      <c r="L772" s="5">
        <f>INDEX(products!$A$1:$G$49,MATCH(orders!$D772,products!$A$1:$A$49,0), MATCH(orders!L$1,products!$A$1:$G$1,0))</f>
        <v>9.9499999999999993</v>
      </c>
      <c r="M772" s="5">
        <f t="shared" si="12"/>
        <v>9.9499999999999993</v>
      </c>
      <c r="N772" t="str" cm="1">
        <f t="array" ref="N772">_xlfn.IFS($I772="Rob","Robusta",$I772="Exc","Excelsa",$I772="Ara","Arabica",$I772="Lib","Liberica")</f>
        <v>Arabica</v>
      </c>
      <c r="O772" t="str" cm="1">
        <f t="array" ref="O772">_xlfn.IFS($J772="M","Medium",$J772="L","Light",$J772="D","Dark")</f>
        <v>Dark</v>
      </c>
      <c r="P772" t="str">
        <f>_xlfn.XLOOKUP(Table1[[#This Row],[Customer ID]],customers!$A$1:$A$1001,customers!$I$1:$I$1001,0)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 MATCH(orders!I$1,products!$A$1:$G$1,0))</f>
        <v>Rob</v>
      </c>
      <c r="J773" t="str">
        <f>INDEX(products!$A$1:$G$49,MATCH(orders!$D773,products!$A$1:$A$49,0), MATCH(orders!J$1,products!$A$1:$G$1,0))</f>
        <v>L</v>
      </c>
      <c r="K773" s="4">
        <f>INDEX(products!$A$1:$G$49,MATCH(orders!$D773,products!$A$1:$A$49,0), MATCH(orders!K$1,products!$A$1:$G$1,0))</f>
        <v>0.5</v>
      </c>
      <c r="L773" s="5">
        <f>INDEX(products!$A$1:$G$49,MATCH(orders!$D773,products!$A$1:$A$49,0), MATCH(orders!L$1,products!$A$1:$G$1,0))</f>
        <v>7.169999999999999</v>
      </c>
      <c r="M773" s="5">
        <f t="shared" si="12"/>
        <v>21.509999999999998</v>
      </c>
      <c r="N773" t="str" cm="1">
        <f t="array" ref="N773">_xlfn.IFS($I773="Rob","Robusta",$I773="Exc","Excelsa",$I773="Ara","Arabica",$I773="Lib","Liberica")</f>
        <v>Robusta</v>
      </c>
      <c r="O773" t="str" cm="1">
        <f t="array" ref="O773">_xlfn.IFS($J773="M","Medium",$J773="L","Light",$J773="D","Dark")</f>
        <v>Light</v>
      </c>
      <c r="P773" t="str">
        <f>_xlfn.XLOOKUP(Table1[[#This Row],[Customer ID]],customers!$A$1:$A$1001,customers!$I$1:$I$1001,0)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 MATCH(orders!I$1,products!$A$1:$G$1,0))</f>
        <v>Exc</v>
      </c>
      <c r="J774" t="str">
        <f>INDEX(products!$A$1:$G$49,MATCH(orders!$D774,products!$A$1:$A$49,0), MATCH(orders!J$1,products!$A$1:$G$1,0))</f>
        <v>M</v>
      </c>
      <c r="K774" s="4">
        <f>INDEX(products!$A$1:$G$49,MATCH(orders!$D774,products!$A$1:$A$49,0), MATCH(orders!K$1,products!$A$1:$G$1,0))</f>
        <v>1</v>
      </c>
      <c r="L774" s="5">
        <f>INDEX(products!$A$1:$G$49,MATCH(orders!$D774,products!$A$1:$A$49,0), MATCH(orders!L$1,products!$A$1:$G$1,0))</f>
        <v>13.75</v>
      </c>
      <c r="M774" s="5">
        <f t="shared" si="12"/>
        <v>82.5</v>
      </c>
      <c r="N774" t="str" cm="1">
        <f t="array" ref="N774">_xlfn.IFS($I774="Rob","Robusta",$I774="Exc","Excelsa",$I774="Ara","Arabica",$I774="Lib","Liberica")</f>
        <v>Excelsa</v>
      </c>
      <c r="O774" t="str" cm="1">
        <f t="array" ref="O774">_xlfn.IFS($J774="M","Medium",$J774="L","Light",$J774="D","Dark")</f>
        <v>Medium</v>
      </c>
      <c r="P774" t="str">
        <f>_xlfn.XLOOKUP(Table1[[#This Row],[Customer ID]],customers!$A$1:$A$1001,customers!$I$1:$I$1001,0)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 MATCH(orders!I$1,products!$A$1:$G$1,0))</f>
        <v>Lib</v>
      </c>
      <c r="J775" t="str">
        <f>INDEX(products!$A$1:$G$49,MATCH(orders!$D775,products!$A$1:$A$49,0), MATCH(orders!J$1,products!$A$1:$G$1,0))</f>
        <v>M</v>
      </c>
      <c r="K775" s="4">
        <f>INDEX(products!$A$1:$G$49,MATCH(orders!$D775,products!$A$1:$A$49,0), MATCH(orders!K$1,products!$A$1:$G$1,0))</f>
        <v>0.2</v>
      </c>
      <c r="L775" s="5">
        <f>INDEX(products!$A$1:$G$49,MATCH(orders!$D775,products!$A$1:$A$49,0), MATCH(orders!L$1,products!$A$1:$G$1,0))</f>
        <v>4.3650000000000002</v>
      </c>
      <c r="M775" s="5">
        <f t="shared" si="12"/>
        <v>8.73</v>
      </c>
      <c r="N775" t="str" cm="1">
        <f t="array" ref="N775">_xlfn.IFS($I775="Rob","Robusta",$I775="Exc","Excelsa",$I775="Ara","Arabica",$I775="Lib","Liberica")</f>
        <v>Liberica</v>
      </c>
      <c r="O775" t="str" cm="1">
        <f t="array" ref="O775">_xlfn.IFS($J775="M","Medium",$J775="L","Light",$J775="D","Dark")</f>
        <v>Medium</v>
      </c>
      <c r="P775" t="str">
        <f>_xlfn.XLOOKUP(Table1[[#This Row],[Customer ID]],customers!$A$1:$A$1001,customers!$I$1:$I$1001,0)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 MATCH(orders!I$1,products!$A$1:$G$1,0))</f>
        <v>Rob</v>
      </c>
      <c r="J776" t="str">
        <f>INDEX(products!$A$1:$G$49,MATCH(orders!$D776,products!$A$1:$A$49,0), MATCH(orders!J$1,products!$A$1:$G$1,0))</f>
        <v>M</v>
      </c>
      <c r="K776" s="4">
        <f>INDEX(products!$A$1:$G$49,MATCH(orders!$D776,products!$A$1:$A$49,0), MATCH(orders!K$1,products!$A$1:$G$1,0))</f>
        <v>1</v>
      </c>
      <c r="L776" s="5">
        <f>INDEX(products!$A$1:$G$49,MATCH(orders!$D776,products!$A$1:$A$49,0), MATCH(orders!L$1,products!$A$1:$G$1,0))</f>
        <v>9.9499999999999993</v>
      </c>
      <c r="M776" s="5">
        <f t="shared" si="12"/>
        <v>19.899999999999999</v>
      </c>
      <c r="N776" t="str" cm="1">
        <f t="array" ref="N776">_xlfn.IFS($I776="Rob","Robusta",$I776="Exc","Excelsa",$I776="Ara","Arabica",$I776="Lib","Liberica")</f>
        <v>Robusta</v>
      </c>
      <c r="O776" t="str" cm="1">
        <f t="array" ref="O776">_xlfn.IFS($J776="M","Medium",$J776="L","Light",$J776="D","Dark")</f>
        <v>Medium</v>
      </c>
      <c r="P776" t="str">
        <f>_xlfn.XLOOKUP(Table1[[#This Row],[Customer ID]],customers!$A$1:$A$1001,customers!$I$1:$I$1001,0)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 MATCH(orders!I$1,products!$A$1:$G$1,0))</f>
        <v>Exc</v>
      </c>
      <c r="J777" t="str">
        <f>INDEX(products!$A$1:$G$49,MATCH(orders!$D777,products!$A$1:$A$49,0), MATCH(orders!J$1,products!$A$1:$G$1,0))</f>
        <v>L</v>
      </c>
      <c r="K777" s="4">
        <f>INDEX(products!$A$1:$G$49,MATCH(orders!$D777,products!$A$1:$A$49,0), MATCH(orders!K$1,products!$A$1:$G$1,0))</f>
        <v>0.5</v>
      </c>
      <c r="L777" s="5">
        <f>INDEX(products!$A$1:$G$49,MATCH(orders!$D777,products!$A$1:$A$49,0), MATCH(orders!L$1,products!$A$1:$G$1,0))</f>
        <v>8.91</v>
      </c>
      <c r="M777" s="5">
        <f t="shared" si="12"/>
        <v>17.82</v>
      </c>
      <c r="N777" t="str" cm="1">
        <f t="array" ref="N777">_xlfn.IFS($I777="Rob","Robusta",$I777="Exc","Excelsa",$I777="Ara","Arabica",$I777="Lib","Liberica")</f>
        <v>Excelsa</v>
      </c>
      <c r="O777" t="str" cm="1">
        <f t="array" ref="O777">_xlfn.IFS($J777="M","Medium",$J777="L","Light",$J777="D","Dark")</f>
        <v>Light</v>
      </c>
      <c r="P777" t="str">
        <f>_xlfn.XLOOKUP(Table1[[#This Row],[Customer ID]],customers!$A$1:$A$1001,customers!$I$1:$I$1001,0)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 MATCH(orders!I$1,products!$A$1:$G$1,0))</f>
        <v>Ara</v>
      </c>
      <c r="J778" t="str">
        <f>INDEX(products!$A$1:$G$49,MATCH(orders!$D778,products!$A$1:$A$49,0), MATCH(orders!J$1,products!$A$1:$G$1,0))</f>
        <v>M</v>
      </c>
      <c r="K778" s="4">
        <f>INDEX(products!$A$1:$G$49,MATCH(orders!$D778,products!$A$1:$A$49,0), MATCH(orders!K$1,products!$A$1:$G$1,0))</f>
        <v>0.5</v>
      </c>
      <c r="L778" s="5">
        <f>INDEX(products!$A$1:$G$49,MATCH(orders!$D778,products!$A$1:$A$49,0), MATCH(orders!L$1,products!$A$1:$G$1,0))</f>
        <v>6.75</v>
      </c>
      <c r="M778" s="5">
        <f t="shared" si="12"/>
        <v>20.25</v>
      </c>
      <c r="N778" t="str" cm="1">
        <f t="array" ref="N778">_xlfn.IFS($I778="Rob","Robusta",$I778="Exc","Excelsa",$I778="Ara","Arabica",$I778="Lib","Liberica")</f>
        <v>Arabica</v>
      </c>
      <c r="O778" t="str" cm="1">
        <f t="array" ref="O778">_xlfn.IFS($J778="M","Medium",$J778="L","Light",$J778="D","Dark")</f>
        <v>Medium</v>
      </c>
      <c r="P778" t="str">
        <f>_xlfn.XLOOKUP(Table1[[#This Row],[Customer ID]],customers!$A$1:$A$1001,customers!$I$1:$I$1001,0)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 MATCH(orders!I$1,products!$A$1:$G$1,0))</f>
        <v>Ara</v>
      </c>
      <c r="J779" t="str">
        <f>INDEX(products!$A$1:$G$49,MATCH(orders!$D779,products!$A$1:$A$49,0), MATCH(orders!J$1,products!$A$1:$G$1,0))</f>
        <v>L</v>
      </c>
      <c r="K779" s="4">
        <f>INDEX(products!$A$1:$G$49,MATCH(orders!$D779,products!$A$1:$A$49,0), MATCH(orders!K$1,products!$A$1:$G$1,0))</f>
        <v>2.5</v>
      </c>
      <c r="L779" s="5">
        <f>INDEX(products!$A$1:$G$49,MATCH(orders!$D779,products!$A$1:$A$49,0), MATCH(orders!L$1,products!$A$1:$G$1,0))</f>
        <v>29.784999999999997</v>
      </c>
      <c r="M779" s="5">
        <f t="shared" si="12"/>
        <v>59.569999999999993</v>
      </c>
      <c r="N779" t="str" cm="1">
        <f t="array" ref="N779">_xlfn.IFS($I779="Rob","Robusta",$I779="Exc","Excelsa",$I779="Ara","Arabica",$I779="Lib","Liberica")</f>
        <v>Arabica</v>
      </c>
      <c r="O779" t="str" cm="1">
        <f t="array" ref="O779">_xlfn.IFS($J779="M","Medium",$J779="L","Light",$J779="D","Dark")</f>
        <v>Light</v>
      </c>
      <c r="P779" t="str">
        <f>_xlfn.XLOOKUP(Table1[[#This Row],[Customer ID]],customers!$A$1:$A$1001,customers!$I$1:$I$1001,0)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 MATCH(orders!I$1,products!$A$1:$G$1,0))</f>
        <v>Lib</v>
      </c>
      <c r="J780" t="str">
        <f>INDEX(products!$A$1:$G$49,MATCH(orders!$D780,products!$A$1:$A$49,0), MATCH(orders!J$1,products!$A$1:$G$1,0))</f>
        <v>L</v>
      </c>
      <c r="K780" s="4">
        <f>INDEX(products!$A$1:$G$49,MATCH(orders!$D780,products!$A$1:$A$49,0), MATCH(orders!K$1,products!$A$1:$G$1,0))</f>
        <v>0.5</v>
      </c>
      <c r="L780" s="5">
        <f>INDEX(products!$A$1:$G$49,MATCH(orders!$D780,products!$A$1:$A$49,0), MATCH(orders!L$1,products!$A$1:$G$1,0))</f>
        <v>9.51</v>
      </c>
      <c r="M780" s="5">
        <f t="shared" si="12"/>
        <v>19.02</v>
      </c>
      <c r="N780" t="str" cm="1">
        <f t="array" ref="N780">_xlfn.IFS($I780="Rob","Robusta",$I780="Exc","Excelsa",$I780="Ara","Arabica",$I780="Lib","Liberica")</f>
        <v>Liberica</v>
      </c>
      <c r="O780" t="str" cm="1">
        <f t="array" ref="O780">_xlfn.IFS($J780="M","Medium",$J780="L","Light",$J780="D","Dark")</f>
        <v>Light</v>
      </c>
      <c r="P780" t="str">
        <f>_xlfn.XLOOKUP(Table1[[#This Row],[Customer ID]],customers!$A$1:$A$1001,customers!$I$1:$I$1001,0)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 MATCH(orders!I$1,products!$A$1:$G$1,0))</f>
        <v>Lib</v>
      </c>
      <c r="J781" t="str">
        <f>INDEX(products!$A$1:$G$49,MATCH(orders!$D781,products!$A$1:$A$49,0), MATCH(orders!J$1,products!$A$1:$G$1,0))</f>
        <v>D</v>
      </c>
      <c r="K781" s="4">
        <f>INDEX(products!$A$1:$G$49,MATCH(orders!$D781,products!$A$1:$A$49,0), MATCH(orders!K$1,products!$A$1:$G$1,0))</f>
        <v>1</v>
      </c>
      <c r="L781" s="5">
        <f>INDEX(products!$A$1:$G$49,MATCH(orders!$D781,products!$A$1:$A$49,0), MATCH(orders!L$1,products!$A$1:$G$1,0))</f>
        <v>12.95</v>
      </c>
      <c r="M781" s="5">
        <f t="shared" si="12"/>
        <v>77.699999999999989</v>
      </c>
      <c r="N781" t="str" cm="1">
        <f t="array" ref="N781">_xlfn.IFS($I781="Rob","Robusta",$I781="Exc","Excelsa",$I781="Ara","Arabica",$I781="Lib","Liberica")</f>
        <v>Liberica</v>
      </c>
      <c r="O781" t="str" cm="1">
        <f t="array" ref="O781">_xlfn.IFS($J781="M","Medium",$J781="L","Light",$J781="D","Dark")</f>
        <v>Dark</v>
      </c>
      <c r="P781" t="str">
        <f>_xlfn.XLOOKUP(Table1[[#This Row],[Customer ID]],customers!$A$1:$A$1001,customers!$I$1:$I$1001,0)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 MATCH(orders!I$1,products!$A$1:$G$1,0))</f>
        <v>Exc</v>
      </c>
      <c r="J782" t="str">
        <f>INDEX(products!$A$1:$G$49,MATCH(orders!$D782,products!$A$1:$A$49,0), MATCH(orders!J$1,products!$A$1:$G$1,0))</f>
        <v>M</v>
      </c>
      <c r="K782" s="4">
        <f>INDEX(products!$A$1:$G$49,MATCH(orders!$D782,products!$A$1:$A$49,0), MATCH(orders!K$1,products!$A$1:$G$1,0))</f>
        <v>1</v>
      </c>
      <c r="L782" s="5">
        <f>INDEX(products!$A$1:$G$49,MATCH(orders!$D782,products!$A$1:$A$49,0), MATCH(orders!L$1,products!$A$1:$G$1,0))</f>
        <v>13.75</v>
      </c>
      <c r="M782" s="5">
        <f t="shared" si="12"/>
        <v>41.25</v>
      </c>
      <c r="N782" t="str" cm="1">
        <f t="array" ref="N782">_xlfn.IFS($I782="Rob","Robusta",$I782="Exc","Excelsa",$I782="Ara","Arabica",$I782="Lib","Liberica")</f>
        <v>Excelsa</v>
      </c>
      <c r="O782" t="str" cm="1">
        <f t="array" ref="O782">_xlfn.IFS($J782="M","Medium",$J782="L","Light",$J782="D","Dark")</f>
        <v>Medium</v>
      </c>
      <c r="P782" t="str">
        <f>_xlfn.XLOOKUP(Table1[[#This Row],[Customer ID]],customers!$A$1:$A$1001,customers!$I$1:$I$1001,0)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 MATCH(orders!I$1,products!$A$1:$G$1,0))</f>
        <v>Lib</v>
      </c>
      <c r="J783" t="str">
        <f>INDEX(products!$A$1:$G$49,MATCH(orders!$D783,products!$A$1:$A$49,0), MATCH(orders!J$1,products!$A$1:$G$1,0))</f>
        <v>L</v>
      </c>
      <c r="K783" s="4">
        <f>INDEX(products!$A$1:$G$49,MATCH(orders!$D783,products!$A$1:$A$49,0), MATCH(orders!K$1,products!$A$1:$G$1,0))</f>
        <v>2.5</v>
      </c>
      <c r="L783" s="5">
        <f>INDEX(products!$A$1:$G$49,MATCH(orders!$D783,products!$A$1:$A$49,0), MATCH(orders!L$1,products!$A$1:$G$1,0))</f>
        <v>36.454999999999998</v>
      </c>
      <c r="M783" s="5">
        <f t="shared" si="12"/>
        <v>145.82</v>
      </c>
      <c r="N783" t="str" cm="1">
        <f t="array" ref="N783">_xlfn.IFS($I783="Rob","Robusta",$I783="Exc","Excelsa",$I783="Ara","Arabica",$I783="Lib","Liberica")</f>
        <v>Liberica</v>
      </c>
      <c r="O783" t="str" cm="1">
        <f t="array" ref="O783">_xlfn.IFS($J783="M","Medium",$J783="L","Light",$J783="D","Dark")</f>
        <v>Light</v>
      </c>
      <c r="P783" t="str">
        <f>_xlfn.XLOOKUP(Table1[[#This Row],[Customer ID]],customers!$A$1:$A$1001,customers!$I$1:$I$1001,0)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 MATCH(orders!I$1,products!$A$1:$G$1,0))</f>
        <v>Exc</v>
      </c>
      <c r="J784" t="str">
        <f>INDEX(products!$A$1:$G$49,MATCH(orders!$D784,products!$A$1:$A$49,0), MATCH(orders!J$1,products!$A$1:$G$1,0))</f>
        <v>L</v>
      </c>
      <c r="K784" s="4">
        <f>INDEX(products!$A$1:$G$49,MATCH(orders!$D784,products!$A$1:$A$49,0), MATCH(orders!K$1,products!$A$1:$G$1,0))</f>
        <v>0.2</v>
      </c>
      <c r="L784" s="5">
        <f>INDEX(products!$A$1:$G$49,MATCH(orders!$D784,products!$A$1:$A$49,0), MATCH(orders!L$1,products!$A$1:$G$1,0))</f>
        <v>4.4550000000000001</v>
      </c>
      <c r="M784" s="5">
        <f t="shared" si="12"/>
        <v>26.73</v>
      </c>
      <c r="N784" t="str" cm="1">
        <f t="array" ref="N784">_xlfn.IFS($I784="Rob","Robusta",$I784="Exc","Excelsa",$I784="Ara","Arabica",$I784="Lib","Liberica")</f>
        <v>Excelsa</v>
      </c>
      <c r="O784" t="str" cm="1">
        <f t="array" ref="O784">_xlfn.IFS($J784="M","Medium",$J784="L","Light",$J784="D","Dark")</f>
        <v>Light</v>
      </c>
      <c r="P784" t="str">
        <f>_xlfn.XLOOKUP(Table1[[#This Row],[Customer ID]],customers!$A$1:$A$1001,customers!$I$1:$I$1001,0)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 MATCH(orders!I$1,products!$A$1:$G$1,0))</f>
        <v>Lib</v>
      </c>
      <c r="J785" t="str">
        <f>INDEX(products!$A$1:$G$49,MATCH(orders!$D785,products!$A$1:$A$49,0), MATCH(orders!J$1,products!$A$1:$G$1,0))</f>
        <v>M</v>
      </c>
      <c r="K785" s="4">
        <f>INDEX(products!$A$1:$G$49,MATCH(orders!$D785,products!$A$1:$A$49,0), MATCH(orders!K$1,products!$A$1:$G$1,0))</f>
        <v>0.5</v>
      </c>
      <c r="L785" s="5">
        <f>INDEX(products!$A$1:$G$49,MATCH(orders!$D785,products!$A$1:$A$49,0), MATCH(orders!L$1,products!$A$1:$G$1,0))</f>
        <v>8.73</v>
      </c>
      <c r="M785" s="5">
        <f t="shared" si="12"/>
        <v>43.650000000000006</v>
      </c>
      <c r="N785" t="str" cm="1">
        <f t="array" ref="N785">_xlfn.IFS($I785="Rob","Robusta",$I785="Exc","Excelsa",$I785="Ara","Arabica",$I785="Lib","Liberica")</f>
        <v>Liberica</v>
      </c>
      <c r="O785" t="str" cm="1">
        <f t="array" ref="O785">_xlfn.IFS($J785="M","Medium",$J785="L","Light",$J785="D","Dark")</f>
        <v>Medium</v>
      </c>
      <c r="P785" t="str">
        <f>_xlfn.XLOOKUP(Table1[[#This Row],[Customer ID]],customers!$A$1:$A$1001,customers!$I$1:$I$1001,0)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 MATCH(orders!I$1,products!$A$1:$G$1,0))</f>
        <v>Lib</v>
      </c>
      <c r="J786" t="str">
        <f>INDEX(products!$A$1:$G$49,MATCH(orders!$D786,products!$A$1:$A$49,0), MATCH(orders!J$1,products!$A$1:$G$1,0))</f>
        <v>L</v>
      </c>
      <c r="K786" s="4">
        <f>INDEX(products!$A$1:$G$49,MATCH(orders!$D786,products!$A$1:$A$49,0), MATCH(orders!K$1,products!$A$1:$G$1,0))</f>
        <v>1</v>
      </c>
      <c r="L786" s="5">
        <f>INDEX(products!$A$1:$G$49,MATCH(orders!$D786,products!$A$1:$A$49,0), MATCH(orders!L$1,products!$A$1:$G$1,0))</f>
        <v>15.85</v>
      </c>
      <c r="M786" s="5">
        <f t="shared" si="12"/>
        <v>31.7</v>
      </c>
      <c r="N786" t="str" cm="1">
        <f t="array" ref="N786">_xlfn.IFS($I786="Rob","Robusta",$I786="Exc","Excelsa",$I786="Ara","Arabica",$I786="Lib","Liberica")</f>
        <v>Liberica</v>
      </c>
      <c r="O786" t="str" cm="1">
        <f t="array" ref="O786">_xlfn.IFS($J786="M","Medium",$J786="L","Light",$J786="D","Dark")</f>
        <v>Light</v>
      </c>
      <c r="P786" t="str">
        <f>_xlfn.XLOOKUP(Table1[[#This Row],[Customer ID]],customers!$A$1:$A$1001,customers!$I$1:$I$1001,0)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 MATCH(orders!I$1,products!$A$1:$G$1,0))</f>
        <v>Ara</v>
      </c>
      <c r="J787" t="str">
        <f>INDEX(products!$A$1:$G$49,MATCH(orders!$D787,products!$A$1:$A$49,0), MATCH(orders!J$1,products!$A$1:$G$1,0))</f>
        <v>D</v>
      </c>
      <c r="K787" s="4">
        <f>INDEX(products!$A$1:$G$49,MATCH(orders!$D787,products!$A$1:$A$49,0), MATCH(orders!K$1,products!$A$1:$G$1,0))</f>
        <v>2.5</v>
      </c>
      <c r="L787" s="5">
        <f>INDEX(products!$A$1:$G$49,MATCH(orders!$D787,products!$A$1:$A$49,0), MATCH(orders!L$1,products!$A$1:$G$1,0))</f>
        <v>22.884999999999998</v>
      </c>
      <c r="M787" s="5">
        <f t="shared" si="12"/>
        <v>22.884999999999998</v>
      </c>
      <c r="N787" t="str" cm="1">
        <f t="array" ref="N787">_xlfn.IFS($I787="Rob","Robusta",$I787="Exc","Excelsa",$I787="Ara","Arabica",$I787="Lib","Liberica")</f>
        <v>Arabica</v>
      </c>
      <c r="O787" t="str" cm="1">
        <f t="array" ref="O787">_xlfn.IFS($J787="M","Medium",$J787="L","Light",$J787="D","Dark")</f>
        <v>Dark</v>
      </c>
      <c r="P787" t="str">
        <f>_xlfn.XLOOKUP(Table1[[#This Row],[Customer ID]],customers!$A$1:$A$1001,customers!$I$1:$I$1001,0)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 MATCH(orders!I$1,products!$A$1:$G$1,0))</f>
        <v>Exc</v>
      </c>
      <c r="J788" t="str">
        <f>INDEX(products!$A$1:$G$49,MATCH(orders!$D788,products!$A$1:$A$49,0), MATCH(orders!J$1,products!$A$1:$G$1,0))</f>
        <v>D</v>
      </c>
      <c r="K788" s="4">
        <f>INDEX(products!$A$1:$G$49,MATCH(orders!$D788,products!$A$1:$A$49,0), MATCH(orders!K$1,products!$A$1:$G$1,0))</f>
        <v>2.5</v>
      </c>
      <c r="L788" s="5">
        <f>INDEX(products!$A$1:$G$49,MATCH(orders!$D788,products!$A$1:$A$49,0), MATCH(orders!L$1,products!$A$1:$G$1,0))</f>
        <v>27.945</v>
      </c>
      <c r="M788" s="5">
        <f t="shared" si="12"/>
        <v>27.945</v>
      </c>
      <c r="N788" t="str" cm="1">
        <f t="array" ref="N788">_xlfn.IFS($I788="Rob","Robusta",$I788="Exc","Excelsa",$I788="Ara","Arabica",$I788="Lib","Liberica")</f>
        <v>Excelsa</v>
      </c>
      <c r="O788" t="str" cm="1">
        <f t="array" ref="O788">_xlfn.IFS($J788="M","Medium",$J788="L","Light",$J788="D","Dark")</f>
        <v>Dark</v>
      </c>
      <c r="P788" t="str">
        <f>_xlfn.XLOOKUP(Table1[[#This Row],[Customer ID]],customers!$A$1:$A$1001,customers!$I$1:$I$1001,0)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 MATCH(orders!I$1,products!$A$1:$G$1,0))</f>
        <v>Exc</v>
      </c>
      <c r="J789" t="str">
        <f>INDEX(products!$A$1:$G$49,MATCH(orders!$D789,products!$A$1:$A$49,0), MATCH(orders!J$1,products!$A$1:$G$1,0))</f>
        <v>M</v>
      </c>
      <c r="K789" s="4">
        <f>INDEX(products!$A$1:$G$49,MATCH(orders!$D789,products!$A$1:$A$49,0), MATCH(orders!K$1,products!$A$1:$G$1,0))</f>
        <v>1</v>
      </c>
      <c r="L789" s="5">
        <f>INDEX(products!$A$1:$G$49,MATCH(orders!$D789,products!$A$1:$A$49,0), MATCH(orders!L$1,products!$A$1:$G$1,0))</f>
        <v>13.75</v>
      </c>
      <c r="M789" s="5">
        <f t="shared" si="12"/>
        <v>82.5</v>
      </c>
      <c r="N789" t="str" cm="1">
        <f t="array" ref="N789">_xlfn.IFS($I789="Rob","Robusta",$I789="Exc","Excelsa",$I789="Ara","Arabica",$I789="Lib","Liberica")</f>
        <v>Excelsa</v>
      </c>
      <c r="O789" t="str" cm="1">
        <f t="array" ref="O789">_xlfn.IFS($J789="M","Medium",$J789="L","Light",$J789="D","Dark")</f>
        <v>Medium</v>
      </c>
      <c r="P789" t="str">
        <f>_xlfn.XLOOKUP(Table1[[#This Row],[Customer ID]],customers!$A$1:$A$1001,customers!$I$1:$I$1001,0)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 MATCH(orders!I$1,products!$A$1:$G$1,0))</f>
        <v>Rob</v>
      </c>
      <c r="J790" t="str">
        <f>INDEX(products!$A$1:$G$49,MATCH(orders!$D790,products!$A$1:$A$49,0), MATCH(orders!J$1,products!$A$1:$G$1,0))</f>
        <v>M</v>
      </c>
      <c r="K790" s="4">
        <f>INDEX(products!$A$1:$G$49,MATCH(orders!$D790,products!$A$1:$A$49,0), MATCH(orders!K$1,products!$A$1:$G$1,0))</f>
        <v>2.5</v>
      </c>
      <c r="L790" s="5">
        <f>INDEX(products!$A$1:$G$49,MATCH(orders!$D790,products!$A$1:$A$49,0), MATCH(orders!L$1,products!$A$1:$G$1,0))</f>
        <v>22.884999999999998</v>
      </c>
      <c r="M790" s="5">
        <f t="shared" si="12"/>
        <v>45.769999999999996</v>
      </c>
      <c r="N790" t="str" cm="1">
        <f t="array" ref="N790">_xlfn.IFS($I790="Rob","Robusta",$I790="Exc","Excelsa",$I790="Ara","Arabica",$I790="Lib","Liberica")</f>
        <v>Robusta</v>
      </c>
      <c r="O790" t="str" cm="1">
        <f t="array" ref="O790">_xlfn.IFS($J790="M","Medium",$J790="L","Light",$J790="D","Dark")</f>
        <v>Medium</v>
      </c>
      <c r="P790" t="str">
        <f>_xlfn.XLOOKUP(Table1[[#This Row],[Customer ID]],customers!$A$1:$A$1001,customers!$I$1:$I$1001,0)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 MATCH(orders!I$1,products!$A$1:$G$1,0))</f>
        <v>Ara</v>
      </c>
      <c r="J791" t="str">
        <f>INDEX(products!$A$1:$G$49,MATCH(orders!$D791,products!$A$1:$A$49,0), MATCH(orders!J$1,products!$A$1:$G$1,0))</f>
        <v>L</v>
      </c>
      <c r="K791" s="4">
        <f>INDEX(products!$A$1:$G$49,MATCH(orders!$D791,products!$A$1:$A$49,0), MATCH(orders!K$1,products!$A$1:$G$1,0))</f>
        <v>1</v>
      </c>
      <c r="L791" s="5">
        <f>INDEX(products!$A$1:$G$49,MATCH(orders!$D791,products!$A$1:$A$49,0), MATCH(orders!L$1,products!$A$1:$G$1,0))</f>
        <v>12.95</v>
      </c>
      <c r="M791" s="5">
        <f t="shared" si="12"/>
        <v>77.699999999999989</v>
      </c>
      <c r="N791" t="str" cm="1">
        <f t="array" ref="N791">_xlfn.IFS($I791="Rob","Robusta",$I791="Exc","Excelsa",$I791="Ara","Arabica",$I791="Lib","Liberica")</f>
        <v>Arabica</v>
      </c>
      <c r="O791" t="str" cm="1">
        <f t="array" ref="O791">_xlfn.IFS($J791="M","Medium",$J791="L","Light",$J791="D","Dark")</f>
        <v>Light</v>
      </c>
      <c r="P791" t="str">
        <f>_xlfn.XLOOKUP(Table1[[#This Row],[Customer ID]],customers!$A$1:$A$1001,customers!$I$1:$I$1001,0)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 MATCH(orders!I$1,products!$A$1:$G$1,0))</f>
        <v>Ara</v>
      </c>
      <c r="J792" t="str">
        <f>INDEX(products!$A$1:$G$49,MATCH(orders!$D792,products!$A$1:$A$49,0), MATCH(orders!J$1,products!$A$1:$G$1,0))</f>
        <v>L</v>
      </c>
      <c r="K792" s="4">
        <f>INDEX(products!$A$1:$G$49,MATCH(orders!$D792,products!$A$1:$A$49,0), MATCH(orders!K$1,products!$A$1:$G$1,0))</f>
        <v>0.5</v>
      </c>
      <c r="L792" s="5">
        <f>INDEX(products!$A$1:$G$49,MATCH(orders!$D792,products!$A$1:$A$49,0), MATCH(orders!L$1,products!$A$1:$G$1,0))</f>
        <v>7.77</v>
      </c>
      <c r="M792" s="5">
        <f t="shared" si="12"/>
        <v>23.31</v>
      </c>
      <c r="N792" t="str" cm="1">
        <f t="array" ref="N792">_xlfn.IFS($I792="Rob","Robusta",$I792="Exc","Excelsa",$I792="Ara","Arabica",$I792="Lib","Liberica")</f>
        <v>Arabica</v>
      </c>
      <c r="O792" t="str" cm="1">
        <f t="array" ref="O792">_xlfn.IFS($J792="M","Medium",$J792="L","Light",$J792="D","Dark")</f>
        <v>Light</v>
      </c>
      <c r="P792" t="str">
        <f>_xlfn.XLOOKUP(Table1[[#This Row],[Customer ID]],customers!$A$1:$A$1001,customers!$I$1:$I$1001,0)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 MATCH(orders!I$1,products!$A$1:$G$1,0))</f>
        <v>Lib</v>
      </c>
      <c r="J793" t="str">
        <f>INDEX(products!$A$1:$G$49,MATCH(orders!$D793,products!$A$1:$A$49,0), MATCH(orders!J$1,products!$A$1:$G$1,0))</f>
        <v>L</v>
      </c>
      <c r="K793" s="4">
        <f>INDEX(products!$A$1:$G$49,MATCH(orders!$D793,products!$A$1:$A$49,0), MATCH(orders!K$1,products!$A$1:$G$1,0))</f>
        <v>0.2</v>
      </c>
      <c r="L793" s="5">
        <f>INDEX(products!$A$1:$G$49,MATCH(orders!$D793,products!$A$1:$A$49,0), MATCH(orders!L$1,products!$A$1:$G$1,0))</f>
        <v>4.7549999999999999</v>
      </c>
      <c r="M793" s="5">
        <f t="shared" si="12"/>
        <v>23.774999999999999</v>
      </c>
      <c r="N793" t="str" cm="1">
        <f t="array" ref="N793">_xlfn.IFS($I793="Rob","Robusta",$I793="Exc","Excelsa",$I793="Ara","Arabica",$I793="Lib","Liberica")</f>
        <v>Liberica</v>
      </c>
      <c r="O793" t="str" cm="1">
        <f t="array" ref="O793">_xlfn.IFS($J793="M","Medium",$J793="L","Light",$J793="D","Dark")</f>
        <v>Light</v>
      </c>
      <c r="P793" t="str">
        <f>_xlfn.XLOOKUP(Table1[[#This Row],[Customer ID]],customers!$A$1:$A$1001,customers!$I$1:$I$1001,0)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 MATCH(orders!I$1,products!$A$1:$G$1,0))</f>
        <v>Lib</v>
      </c>
      <c r="J794" t="str">
        <f>INDEX(products!$A$1:$G$49,MATCH(orders!$D794,products!$A$1:$A$49,0), MATCH(orders!J$1,products!$A$1:$G$1,0))</f>
        <v>M</v>
      </c>
      <c r="K794" s="4">
        <f>INDEX(products!$A$1:$G$49,MATCH(orders!$D794,products!$A$1:$A$49,0), MATCH(orders!K$1,products!$A$1:$G$1,0))</f>
        <v>0.5</v>
      </c>
      <c r="L794" s="5">
        <f>INDEX(products!$A$1:$G$49,MATCH(orders!$D794,products!$A$1:$A$49,0), MATCH(orders!L$1,products!$A$1:$G$1,0))</f>
        <v>8.73</v>
      </c>
      <c r="M794" s="5">
        <f t="shared" si="12"/>
        <v>52.38</v>
      </c>
      <c r="N794" t="str" cm="1">
        <f t="array" ref="N794">_xlfn.IFS($I794="Rob","Robusta",$I794="Exc","Excelsa",$I794="Ara","Arabica",$I794="Lib","Liberica")</f>
        <v>Liberica</v>
      </c>
      <c r="O794" t="str" cm="1">
        <f t="array" ref="O794">_xlfn.IFS($J794="M","Medium",$J794="L","Light",$J794="D","Dark")</f>
        <v>Medium</v>
      </c>
      <c r="P794" t="str">
        <f>_xlfn.XLOOKUP(Table1[[#This Row],[Customer ID]],customers!$A$1:$A$1001,customers!$I$1:$I$1001,0)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 MATCH(orders!I$1,products!$A$1:$G$1,0))</f>
        <v>Rob</v>
      </c>
      <c r="J795" t="str">
        <f>INDEX(products!$A$1:$G$49,MATCH(orders!$D795,products!$A$1:$A$49,0), MATCH(orders!J$1,products!$A$1:$G$1,0))</f>
        <v>L</v>
      </c>
      <c r="K795" s="4">
        <f>INDEX(products!$A$1:$G$49,MATCH(orders!$D795,products!$A$1:$A$49,0), MATCH(orders!K$1,products!$A$1:$G$1,0))</f>
        <v>0.2</v>
      </c>
      <c r="L795" s="5">
        <f>INDEX(products!$A$1:$G$49,MATCH(orders!$D795,products!$A$1:$A$49,0), MATCH(orders!L$1,products!$A$1:$G$1,0))</f>
        <v>3.5849999999999995</v>
      </c>
      <c r="M795" s="5">
        <f t="shared" si="12"/>
        <v>17.924999999999997</v>
      </c>
      <c r="N795" t="str" cm="1">
        <f t="array" ref="N795">_xlfn.IFS($I795="Rob","Robusta",$I795="Exc","Excelsa",$I795="Ara","Arabica",$I795="Lib","Liberica")</f>
        <v>Robusta</v>
      </c>
      <c r="O795" t="str" cm="1">
        <f t="array" ref="O795">_xlfn.IFS($J795="M","Medium",$J795="L","Light",$J795="D","Dark")</f>
        <v>Light</v>
      </c>
      <c r="P795" t="str">
        <f>_xlfn.XLOOKUP(Table1[[#This Row],[Customer ID]],customers!$A$1:$A$1001,customers!$I$1:$I$1001,0)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 MATCH(orders!I$1,products!$A$1:$G$1,0))</f>
        <v>Ara</v>
      </c>
      <c r="J796" t="str">
        <f>INDEX(products!$A$1:$G$49,MATCH(orders!$D796,products!$A$1:$A$49,0), MATCH(orders!J$1,products!$A$1:$G$1,0))</f>
        <v>L</v>
      </c>
      <c r="K796" s="4">
        <f>INDEX(products!$A$1:$G$49,MATCH(orders!$D796,products!$A$1:$A$49,0), MATCH(orders!K$1,products!$A$1:$G$1,0))</f>
        <v>2.5</v>
      </c>
      <c r="L796" s="5">
        <f>INDEX(products!$A$1:$G$49,MATCH(orders!$D796,products!$A$1:$A$49,0), MATCH(orders!L$1,products!$A$1:$G$1,0))</f>
        <v>29.784999999999997</v>
      </c>
      <c r="M796" s="5">
        <f t="shared" si="12"/>
        <v>148.92499999999998</v>
      </c>
      <c r="N796" t="str" cm="1">
        <f t="array" ref="N796">_xlfn.IFS($I796="Rob","Robusta",$I796="Exc","Excelsa",$I796="Ara","Arabica",$I796="Lib","Liberica")</f>
        <v>Arabica</v>
      </c>
      <c r="O796" t="str" cm="1">
        <f t="array" ref="O796">_xlfn.IFS($J796="M","Medium",$J796="L","Light",$J796="D","Dark")</f>
        <v>Light</v>
      </c>
      <c r="P796" t="str">
        <f>_xlfn.XLOOKUP(Table1[[#This Row],[Customer ID]],customers!$A$1:$A$1001,customers!$I$1:$I$1001,0)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 MATCH(orders!I$1,products!$A$1:$G$1,0))</f>
        <v>Rob</v>
      </c>
      <c r="J797" t="str">
        <f>INDEX(products!$A$1:$G$49,MATCH(orders!$D797,products!$A$1:$A$49,0), MATCH(orders!J$1,products!$A$1:$G$1,0))</f>
        <v>L</v>
      </c>
      <c r="K797" s="4">
        <f>INDEX(products!$A$1:$G$49,MATCH(orders!$D797,products!$A$1:$A$49,0), MATCH(orders!K$1,products!$A$1:$G$1,0))</f>
        <v>0.5</v>
      </c>
      <c r="L797" s="5">
        <f>INDEX(products!$A$1:$G$49,MATCH(orders!$D797,products!$A$1:$A$49,0), MATCH(orders!L$1,products!$A$1:$G$1,0))</f>
        <v>7.169999999999999</v>
      </c>
      <c r="M797" s="5">
        <f t="shared" si="12"/>
        <v>28.679999999999996</v>
      </c>
      <c r="N797" t="str" cm="1">
        <f t="array" ref="N797">_xlfn.IFS($I797="Rob","Robusta",$I797="Exc","Excelsa",$I797="Ara","Arabica",$I797="Lib","Liberica")</f>
        <v>Robusta</v>
      </c>
      <c r="O797" t="str" cm="1">
        <f t="array" ref="O797">_xlfn.IFS($J797="M","Medium",$J797="L","Light",$J797="D","Dark")</f>
        <v>Light</v>
      </c>
      <c r="P797" t="str">
        <f>_xlfn.XLOOKUP(Table1[[#This Row],[Customer ID]],customers!$A$1:$A$1001,customers!$I$1:$I$1001,0)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 MATCH(orders!I$1,products!$A$1:$G$1,0))</f>
        <v>Lib</v>
      </c>
      <c r="J798" t="str">
        <f>INDEX(products!$A$1:$G$49,MATCH(orders!$D798,products!$A$1:$A$49,0), MATCH(orders!J$1,products!$A$1:$G$1,0))</f>
        <v>L</v>
      </c>
      <c r="K798" s="4">
        <f>INDEX(products!$A$1:$G$49,MATCH(orders!$D798,products!$A$1:$A$49,0), MATCH(orders!K$1,products!$A$1:$G$1,0))</f>
        <v>0.5</v>
      </c>
      <c r="L798" s="5">
        <f>INDEX(products!$A$1:$G$49,MATCH(orders!$D798,products!$A$1:$A$49,0), MATCH(orders!L$1,products!$A$1:$G$1,0))</f>
        <v>9.51</v>
      </c>
      <c r="M798" s="5">
        <f t="shared" si="12"/>
        <v>9.51</v>
      </c>
      <c r="N798" t="str" cm="1">
        <f t="array" ref="N798">_xlfn.IFS($I798="Rob","Robusta",$I798="Exc","Excelsa",$I798="Ara","Arabica",$I798="Lib","Liberica")</f>
        <v>Liberica</v>
      </c>
      <c r="O798" t="str" cm="1">
        <f t="array" ref="O798">_xlfn.IFS($J798="M","Medium",$J798="L","Light",$J798="D","Dark")</f>
        <v>Light</v>
      </c>
      <c r="P798" t="str">
        <f>_xlfn.XLOOKUP(Table1[[#This Row],[Customer ID]],customers!$A$1:$A$1001,customers!$I$1:$I$1001,0)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 MATCH(orders!I$1,products!$A$1:$G$1,0))</f>
        <v>Ara</v>
      </c>
      <c r="J799" t="str">
        <f>INDEX(products!$A$1:$G$49,MATCH(orders!$D799,products!$A$1:$A$49,0), MATCH(orders!J$1,products!$A$1:$G$1,0))</f>
        <v>L</v>
      </c>
      <c r="K799" s="4">
        <f>INDEX(products!$A$1:$G$49,MATCH(orders!$D799,products!$A$1:$A$49,0), MATCH(orders!K$1,products!$A$1:$G$1,0))</f>
        <v>0.5</v>
      </c>
      <c r="L799" s="5">
        <f>INDEX(products!$A$1:$G$49,MATCH(orders!$D799,products!$A$1:$A$49,0), MATCH(orders!L$1,products!$A$1:$G$1,0))</f>
        <v>7.77</v>
      </c>
      <c r="M799" s="5">
        <f t="shared" si="12"/>
        <v>31.08</v>
      </c>
      <c r="N799" t="str" cm="1">
        <f t="array" ref="N799">_xlfn.IFS($I799="Rob","Robusta",$I799="Exc","Excelsa",$I799="Ara","Arabica",$I799="Lib","Liberica")</f>
        <v>Arabica</v>
      </c>
      <c r="O799" t="str" cm="1">
        <f t="array" ref="O799">_xlfn.IFS($J799="M","Medium",$J799="L","Light",$J799="D","Dark")</f>
        <v>Light</v>
      </c>
      <c r="P799" t="str">
        <f>_xlfn.XLOOKUP(Table1[[#This Row],[Customer ID]],customers!$A$1:$A$1001,customers!$I$1:$I$1001,0)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 MATCH(orders!I$1,products!$A$1:$G$1,0))</f>
        <v>Rob</v>
      </c>
      <c r="J800" t="str">
        <f>INDEX(products!$A$1:$G$49,MATCH(orders!$D800,products!$A$1:$A$49,0), MATCH(orders!J$1,products!$A$1:$G$1,0))</f>
        <v>D</v>
      </c>
      <c r="K800" s="4">
        <f>INDEX(products!$A$1:$G$49,MATCH(orders!$D800,products!$A$1:$A$49,0), MATCH(orders!K$1,products!$A$1:$G$1,0))</f>
        <v>0.2</v>
      </c>
      <c r="L800" s="5">
        <f>INDEX(products!$A$1:$G$49,MATCH(orders!$D800,products!$A$1:$A$49,0), MATCH(orders!L$1,products!$A$1:$G$1,0))</f>
        <v>2.6849999999999996</v>
      </c>
      <c r="M800" s="5">
        <f t="shared" si="12"/>
        <v>8.0549999999999997</v>
      </c>
      <c r="N800" t="str" cm="1">
        <f t="array" ref="N800">_xlfn.IFS($I800="Rob","Robusta",$I800="Exc","Excelsa",$I800="Ara","Arabica",$I800="Lib","Liberica")</f>
        <v>Robusta</v>
      </c>
      <c r="O800" t="str" cm="1">
        <f t="array" ref="O800">_xlfn.IFS($J800="M","Medium",$J800="L","Light",$J800="D","Dark")</f>
        <v>Dark</v>
      </c>
      <c r="P800" t="str">
        <f>_xlfn.XLOOKUP(Table1[[#This Row],[Customer ID]],customers!$A$1:$A$1001,customers!$I$1:$I$1001,0)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 MATCH(orders!I$1,products!$A$1:$G$1,0))</f>
        <v>Exc</v>
      </c>
      <c r="J801" t="str">
        <f>INDEX(products!$A$1:$G$49,MATCH(orders!$D801,products!$A$1:$A$49,0), MATCH(orders!J$1,products!$A$1:$G$1,0))</f>
        <v>D</v>
      </c>
      <c r="K801" s="4">
        <f>INDEX(products!$A$1:$G$49,MATCH(orders!$D801,products!$A$1:$A$49,0), MATCH(orders!K$1,products!$A$1:$G$1,0))</f>
        <v>1</v>
      </c>
      <c r="L801" s="5">
        <f>INDEX(products!$A$1:$G$49,MATCH(orders!$D801,products!$A$1:$A$49,0), MATCH(orders!L$1,products!$A$1:$G$1,0))</f>
        <v>12.15</v>
      </c>
      <c r="M801" s="5">
        <f t="shared" si="12"/>
        <v>36.450000000000003</v>
      </c>
      <c r="N801" t="str" cm="1">
        <f t="array" ref="N801">_xlfn.IFS($I801="Rob","Robusta",$I801="Exc","Excelsa",$I801="Ara","Arabica",$I801="Lib","Liberica")</f>
        <v>Excelsa</v>
      </c>
      <c r="O801" t="str" cm="1">
        <f t="array" ref="O801">_xlfn.IFS($J801="M","Medium",$J801="L","Light",$J801="D","Dark")</f>
        <v>Dark</v>
      </c>
      <c r="P801" t="str">
        <f>_xlfn.XLOOKUP(Table1[[#This Row],[Customer ID]],customers!$A$1:$A$1001,customers!$I$1:$I$1001,0)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 MATCH(orders!I$1,products!$A$1:$G$1,0))</f>
        <v>Rob</v>
      </c>
      <c r="J802" t="str">
        <f>INDEX(products!$A$1:$G$49,MATCH(orders!$D802,products!$A$1:$A$49,0), MATCH(orders!J$1,products!$A$1:$G$1,0))</f>
        <v>D</v>
      </c>
      <c r="K802" s="4">
        <f>INDEX(products!$A$1:$G$49,MATCH(orders!$D802,products!$A$1:$A$49,0), MATCH(orders!K$1,products!$A$1:$G$1,0))</f>
        <v>0.2</v>
      </c>
      <c r="L802" s="5">
        <f>INDEX(products!$A$1:$G$49,MATCH(orders!$D802,products!$A$1:$A$49,0), MATCH(orders!L$1,products!$A$1:$G$1,0))</f>
        <v>2.6849999999999996</v>
      </c>
      <c r="M802" s="5">
        <f t="shared" si="12"/>
        <v>16.11</v>
      </c>
      <c r="N802" t="str" cm="1">
        <f t="array" ref="N802">_xlfn.IFS($I802="Rob","Robusta",$I802="Exc","Excelsa",$I802="Ara","Arabica",$I802="Lib","Liberica")</f>
        <v>Robusta</v>
      </c>
      <c r="O802" t="str" cm="1">
        <f t="array" ref="O802">_xlfn.IFS($J802="M","Medium",$J802="L","Light",$J802="D","Dark")</f>
        <v>Dark</v>
      </c>
      <c r="P802" t="str">
        <f>_xlfn.XLOOKUP(Table1[[#This Row],[Customer ID]],customers!$A$1:$A$1001,customers!$I$1:$I$1001,0)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 MATCH(orders!I$1,products!$A$1:$G$1,0))</f>
        <v>Rob</v>
      </c>
      <c r="J803" t="str">
        <f>INDEX(products!$A$1:$G$49,MATCH(orders!$D803,products!$A$1:$A$49,0), MATCH(orders!J$1,products!$A$1:$G$1,0))</f>
        <v>D</v>
      </c>
      <c r="K803" s="4">
        <f>INDEX(products!$A$1:$G$49,MATCH(orders!$D803,products!$A$1:$A$49,0), MATCH(orders!K$1,products!$A$1:$G$1,0))</f>
        <v>2.5</v>
      </c>
      <c r="L803" s="5">
        <f>INDEX(products!$A$1:$G$49,MATCH(orders!$D803,products!$A$1:$A$49,0), MATCH(orders!L$1,products!$A$1:$G$1,0))</f>
        <v>20.584999999999997</v>
      </c>
      <c r="M803" s="5">
        <f t="shared" si="12"/>
        <v>41.169999999999995</v>
      </c>
      <c r="N803" t="str" cm="1">
        <f t="array" ref="N803">_xlfn.IFS($I803="Rob","Robusta",$I803="Exc","Excelsa",$I803="Ara","Arabica",$I803="Lib","Liberica")</f>
        <v>Robusta</v>
      </c>
      <c r="O803" t="str" cm="1">
        <f t="array" ref="O803">_xlfn.IFS($J803="M","Medium",$J803="L","Light",$J803="D","Dark")</f>
        <v>Dark</v>
      </c>
      <c r="P803" t="str">
        <f>_xlfn.XLOOKUP(Table1[[#This Row],[Customer ID]],customers!$A$1:$A$1001,customers!$I$1:$I$1001,0)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 MATCH(orders!I$1,products!$A$1:$G$1,0))</f>
        <v>Rob</v>
      </c>
      <c r="J804" t="str">
        <f>INDEX(products!$A$1:$G$49,MATCH(orders!$D804,products!$A$1:$A$49,0), MATCH(orders!J$1,products!$A$1:$G$1,0))</f>
        <v>D</v>
      </c>
      <c r="K804" s="4">
        <f>INDEX(products!$A$1:$G$49,MATCH(orders!$D804,products!$A$1:$A$49,0), MATCH(orders!K$1,products!$A$1:$G$1,0))</f>
        <v>0.2</v>
      </c>
      <c r="L804" s="5">
        <f>INDEX(products!$A$1:$G$49,MATCH(orders!$D804,products!$A$1:$A$49,0), MATCH(orders!L$1,products!$A$1:$G$1,0))</f>
        <v>2.6849999999999996</v>
      </c>
      <c r="M804" s="5">
        <f t="shared" si="12"/>
        <v>10.739999999999998</v>
      </c>
      <c r="N804" t="str" cm="1">
        <f t="array" ref="N804">_xlfn.IFS($I804="Rob","Robusta",$I804="Exc","Excelsa",$I804="Ara","Arabica",$I804="Lib","Liberica")</f>
        <v>Robusta</v>
      </c>
      <c r="O804" t="str" cm="1">
        <f t="array" ref="O804">_xlfn.IFS($J804="M","Medium",$J804="L","Light",$J804="D","Dark")</f>
        <v>Dark</v>
      </c>
      <c r="P804" t="str">
        <f>_xlfn.XLOOKUP(Table1[[#This Row],[Customer ID]],customers!$A$1:$A$1001,customers!$I$1:$I$1001,0)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 MATCH(orders!I$1,products!$A$1:$G$1,0))</f>
        <v>Exc</v>
      </c>
      <c r="J805" t="str">
        <f>INDEX(products!$A$1:$G$49,MATCH(orders!$D805,products!$A$1:$A$49,0), MATCH(orders!J$1,products!$A$1:$G$1,0))</f>
        <v>M</v>
      </c>
      <c r="K805" s="4">
        <f>INDEX(products!$A$1:$G$49,MATCH(orders!$D805,products!$A$1:$A$49,0), MATCH(orders!K$1,products!$A$1:$G$1,0))</f>
        <v>2.5</v>
      </c>
      <c r="L805" s="5">
        <f>INDEX(products!$A$1:$G$49,MATCH(orders!$D805,products!$A$1:$A$49,0), MATCH(orders!L$1,products!$A$1:$G$1,0))</f>
        <v>31.624999999999996</v>
      </c>
      <c r="M805" s="5">
        <f t="shared" si="12"/>
        <v>126.49999999999999</v>
      </c>
      <c r="N805" t="str" cm="1">
        <f t="array" ref="N805">_xlfn.IFS($I805="Rob","Robusta",$I805="Exc","Excelsa",$I805="Ara","Arabica",$I805="Lib","Liberica")</f>
        <v>Excelsa</v>
      </c>
      <c r="O805" t="str" cm="1">
        <f t="array" ref="O805">_xlfn.IFS($J805="M","Medium",$J805="L","Light",$J805="D","Dark")</f>
        <v>Medium</v>
      </c>
      <c r="P805" t="str">
        <f>_xlfn.XLOOKUP(Table1[[#This Row],[Customer ID]],customers!$A$1:$A$1001,customers!$I$1:$I$1001,0)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 MATCH(orders!I$1,products!$A$1:$G$1,0))</f>
        <v>Rob</v>
      </c>
      <c r="J806" t="str">
        <f>INDEX(products!$A$1:$G$49,MATCH(orders!$D806,products!$A$1:$A$49,0), MATCH(orders!J$1,products!$A$1:$G$1,0))</f>
        <v>L</v>
      </c>
      <c r="K806" s="4">
        <f>INDEX(products!$A$1:$G$49,MATCH(orders!$D806,products!$A$1:$A$49,0), MATCH(orders!K$1,products!$A$1:$G$1,0))</f>
        <v>1</v>
      </c>
      <c r="L806" s="5">
        <f>INDEX(products!$A$1:$G$49,MATCH(orders!$D806,products!$A$1:$A$49,0), MATCH(orders!L$1,products!$A$1:$G$1,0))</f>
        <v>11.95</v>
      </c>
      <c r="M806" s="5">
        <f t="shared" si="12"/>
        <v>23.9</v>
      </c>
      <c r="N806" t="str" cm="1">
        <f t="array" ref="N806">_xlfn.IFS($I806="Rob","Robusta",$I806="Exc","Excelsa",$I806="Ara","Arabica",$I806="Lib","Liberica")</f>
        <v>Robusta</v>
      </c>
      <c r="O806" t="str" cm="1">
        <f t="array" ref="O806">_xlfn.IFS($J806="M","Medium",$J806="L","Light",$J806="D","Dark")</f>
        <v>Light</v>
      </c>
      <c r="P806" t="str">
        <f>_xlfn.XLOOKUP(Table1[[#This Row],[Customer ID]],customers!$A$1:$A$1001,customers!$I$1:$I$1001,0)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 MATCH(orders!I$1,products!$A$1:$G$1,0))</f>
        <v>Rob</v>
      </c>
      <c r="J807" t="str">
        <f>INDEX(products!$A$1:$G$49,MATCH(orders!$D807,products!$A$1:$A$49,0), MATCH(orders!J$1,products!$A$1:$G$1,0))</f>
        <v>M</v>
      </c>
      <c r="K807" s="4">
        <f>INDEX(products!$A$1:$G$49,MATCH(orders!$D807,products!$A$1:$A$49,0), MATCH(orders!K$1,products!$A$1:$G$1,0))</f>
        <v>0.5</v>
      </c>
      <c r="L807" s="5">
        <f>INDEX(products!$A$1:$G$49,MATCH(orders!$D807,products!$A$1:$A$49,0), MATCH(orders!L$1,products!$A$1:$G$1,0))</f>
        <v>5.97</v>
      </c>
      <c r="M807" s="5">
        <f t="shared" si="12"/>
        <v>5.97</v>
      </c>
      <c r="N807" t="str" cm="1">
        <f t="array" ref="N807">_xlfn.IFS($I807="Rob","Robusta",$I807="Exc","Excelsa",$I807="Ara","Arabica",$I807="Lib","Liberica")</f>
        <v>Robusta</v>
      </c>
      <c r="O807" t="str" cm="1">
        <f t="array" ref="O807">_xlfn.IFS($J807="M","Medium",$J807="L","Light",$J807="D","Dark")</f>
        <v>Medium</v>
      </c>
      <c r="P807" t="str">
        <f>_xlfn.XLOOKUP(Table1[[#This Row],[Customer ID]],customers!$A$1:$A$1001,customers!$I$1:$I$1001,0)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 MATCH(orders!I$1,products!$A$1:$G$1,0))</f>
        <v>Lib</v>
      </c>
      <c r="J808" t="str">
        <f>INDEX(products!$A$1:$G$49,MATCH(orders!$D808,products!$A$1:$A$49,0), MATCH(orders!J$1,products!$A$1:$G$1,0))</f>
        <v>D</v>
      </c>
      <c r="K808" s="4">
        <f>INDEX(products!$A$1:$G$49,MATCH(orders!$D808,products!$A$1:$A$49,0), MATCH(orders!K$1,products!$A$1:$G$1,0))</f>
        <v>0.2</v>
      </c>
      <c r="L808" s="5">
        <f>INDEX(products!$A$1:$G$49,MATCH(orders!$D808,products!$A$1:$A$49,0), MATCH(orders!L$1,products!$A$1:$G$1,0))</f>
        <v>3.8849999999999998</v>
      </c>
      <c r="M808" s="5">
        <f t="shared" si="12"/>
        <v>7.77</v>
      </c>
      <c r="N808" t="str" cm="1">
        <f t="array" ref="N808">_xlfn.IFS($I808="Rob","Robusta",$I808="Exc","Excelsa",$I808="Ara","Arabica",$I808="Lib","Liberica")</f>
        <v>Liberica</v>
      </c>
      <c r="O808" t="str" cm="1">
        <f t="array" ref="O808">_xlfn.IFS($J808="M","Medium",$J808="L","Light",$J808="D","Dark")</f>
        <v>Dark</v>
      </c>
      <c r="P808" t="str">
        <f>_xlfn.XLOOKUP(Table1[[#This Row],[Customer ID]],customers!$A$1:$A$1001,customers!$I$1:$I$1001,0)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 MATCH(orders!I$1,products!$A$1:$G$1,0))</f>
        <v>Lib</v>
      </c>
      <c r="J809" t="str">
        <f>INDEX(products!$A$1:$G$49,MATCH(orders!$D809,products!$A$1:$A$49,0), MATCH(orders!J$1,products!$A$1:$G$1,0))</f>
        <v>D</v>
      </c>
      <c r="K809" s="4">
        <f>INDEX(products!$A$1:$G$49,MATCH(orders!$D809,products!$A$1:$A$49,0), MATCH(orders!K$1,products!$A$1:$G$1,0))</f>
        <v>0.5</v>
      </c>
      <c r="L809" s="5">
        <f>INDEX(products!$A$1:$G$49,MATCH(orders!$D809,products!$A$1:$A$49,0), MATCH(orders!L$1,products!$A$1:$G$1,0))</f>
        <v>7.77</v>
      </c>
      <c r="M809" s="5">
        <f t="shared" si="12"/>
        <v>23.31</v>
      </c>
      <c r="N809" t="str" cm="1">
        <f t="array" ref="N809">_xlfn.IFS($I809="Rob","Robusta",$I809="Exc","Excelsa",$I809="Ara","Arabica",$I809="Lib","Liberica")</f>
        <v>Liberica</v>
      </c>
      <c r="O809" t="str" cm="1">
        <f t="array" ref="O809">_xlfn.IFS($J809="M","Medium",$J809="L","Light",$J809="D","Dark")</f>
        <v>Dark</v>
      </c>
      <c r="P809" t="str">
        <f>_xlfn.XLOOKUP(Table1[[#This Row],[Customer ID]],customers!$A$1:$A$1001,customers!$I$1:$I$1001,0)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 MATCH(orders!I$1,products!$A$1:$G$1,0))</f>
        <v>Rob</v>
      </c>
      <c r="J810" t="str">
        <f>INDEX(products!$A$1:$G$49,MATCH(orders!$D810,products!$A$1:$A$49,0), MATCH(orders!J$1,products!$A$1:$G$1,0))</f>
        <v>L</v>
      </c>
      <c r="K810" s="4">
        <f>INDEX(products!$A$1:$G$49,MATCH(orders!$D810,products!$A$1:$A$49,0), MATCH(orders!K$1,products!$A$1:$G$1,0))</f>
        <v>2.5</v>
      </c>
      <c r="L810" s="5">
        <f>INDEX(products!$A$1:$G$49,MATCH(orders!$D810,products!$A$1:$A$49,0), MATCH(orders!L$1,products!$A$1:$G$1,0))</f>
        <v>27.484999999999996</v>
      </c>
      <c r="M810" s="5">
        <f t="shared" si="12"/>
        <v>137.42499999999998</v>
      </c>
      <c r="N810" t="str" cm="1">
        <f t="array" ref="N810">_xlfn.IFS($I810="Rob","Robusta",$I810="Exc","Excelsa",$I810="Ara","Arabica",$I810="Lib","Liberica")</f>
        <v>Robusta</v>
      </c>
      <c r="O810" t="str" cm="1">
        <f t="array" ref="O810">_xlfn.IFS($J810="M","Medium",$J810="L","Light",$J810="D","Dark")</f>
        <v>Light</v>
      </c>
      <c r="P810" t="str">
        <f>_xlfn.XLOOKUP(Table1[[#This Row],[Customer ID]],customers!$A$1:$A$1001,customers!$I$1:$I$1001,0)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 MATCH(orders!I$1,products!$A$1:$G$1,0))</f>
        <v>Rob</v>
      </c>
      <c r="J811" t="str">
        <f>INDEX(products!$A$1:$G$49,MATCH(orders!$D811,products!$A$1:$A$49,0), MATCH(orders!J$1,products!$A$1:$G$1,0))</f>
        <v>D</v>
      </c>
      <c r="K811" s="4">
        <f>INDEX(products!$A$1:$G$49,MATCH(orders!$D811,products!$A$1:$A$49,0), MATCH(orders!K$1,products!$A$1:$G$1,0))</f>
        <v>0.2</v>
      </c>
      <c r="L811" s="5">
        <f>INDEX(products!$A$1:$G$49,MATCH(orders!$D811,products!$A$1:$A$49,0), MATCH(orders!L$1,products!$A$1:$G$1,0))</f>
        <v>2.6849999999999996</v>
      </c>
      <c r="M811" s="5">
        <f t="shared" si="12"/>
        <v>8.0549999999999997</v>
      </c>
      <c r="N811" t="str" cm="1">
        <f t="array" ref="N811">_xlfn.IFS($I811="Rob","Robusta",$I811="Exc","Excelsa",$I811="Ara","Arabica",$I811="Lib","Liberica")</f>
        <v>Robusta</v>
      </c>
      <c r="O811" t="str" cm="1">
        <f t="array" ref="O811">_xlfn.IFS($J811="M","Medium",$J811="L","Light",$J811="D","Dark")</f>
        <v>Dark</v>
      </c>
      <c r="P811" t="str">
        <f>_xlfn.XLOOKUP(Table1[[#This Row],[Customer ID]],customers!$A$1:$A$1001,customers!$I$1:$I$1001,0)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 MATCH(orders!I$1,products!$A$1:$G$1,0))</f>
        <v>Lib</v>
      </c>
      <c r="J812" t="str">
        <f>INDEX(products!$A$1:$G$49,MATCH(orders!$D812,products!$A$1:$A$49,0), MATCH(orders!J$1,products!$A$1:$G$1,0))</f>
        <v>L</v>
      </c>
      <c r="K812" s="4">
        <f>INDEX(products!$A$1:$G$49,MATCH(orders!$D812,products!$A$1:$A$49,0), MATCH(orders!K$1,products!$A$1:$G$1,0))</f>
        <v>0.5</v>
      </c>
      <c r="L812" s="5">
        <f>INDEX(products!$A$1:$G$49,MATCH(orders!$D812,products!$A$1:$A$49,0), MATCH(orders!L$1,products!$A$1:$G$1,0))</f>
        <v>9.51</v>
      </c>
      <c r="M812" s="5">
        <f t="shared" si="12"/>
        <v>28.53</v>
      </c>
      <c r="N812" t="str" cm="1">
        <f t="array" ref="N812">_xlfn.IFS($I812="Rob","Robusta",$I812="Exc","Excelsa",$I812="Ara","Arabica",$I812="Lib","Liberica")</f>
        <v>Liberica</v>
      </c>
      <c r="O812" t="str" cm="1">
        <f t="array" ref="O812">_xlfn.IFS($J812="M","Medium",$J812="L","Light",$J812="D","Dark")</f>
        <v>Light</v>
      </c>
      <c r="P812" t="str">
        <f>_xlfn.XLOOKUP(Table1[[#This Row],[Customer ID]],customers!$A$1:$A$1001,customers!$I$1:$I$1001,0)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 MATCH(orders!I$1,products!$A$1:$G$1,0))</f>
        <v>Ara</v>
      </c>
      <c r="J813" t="str">
        <f>INDEX(products!$A$1:$G$49,MATCH(orders!$D813,products!$A$1:$A$49,0), MATCH(orders!J$1,products!$A$1:$G$1,0))</f>
        <v>M</v>
      </c>
      <c r="K813" s="4">
        <f>INDEX(products!$A$1:$G$49,MATCH(orders!$D813,products!$A$1:$A$49,0), MATCH(orders!K$1,products!$A$1:$G$1,0))</f>
        <v>1</v>
      </c>
      <c r="L813" s="5">
        <f>INDEX(products!$A$1:$G$49,MATCH(orders!$D813,products!$A$1:$A$49,0), MATCH(orders!L$1,products!$A$1:$G$1,0))</f>
        <v>11.25</v>
      </c>
      <c r="M813" s="5">
        <f t="shared" si="12"/>
        <v>67.5</v>
      </c>
      <c r="N813" t="str" cm="1">
        <f t="array" ref="N813">_xlfn.IFS($I813="Rob","Robusta",$I813="Exc","Excelsa",$I813="Ara","Arabica",$I813="Lib","Liberica")</f>
        <v>Arabica</v>
      </c>
      <c r="O813" t="str" cm="1">
        <f t="array" ref="O813">_xlfn.IFS($J813="M","Medium",$J813="L","Light",$J813="D","Dark")</f>
        <v>Medium</v>
      </c>
      <c r="P813" t="str">
        <f>_xlfn.XLOOKUP(Table1[[#This Row],[Customer ID]],customers!$A$1:$A$1001,customers!$I$1:$I$1001,0)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 MATCH(orders!I$1,products!$A$1:$G$1,0))</f>
        <v>Lib</v>
      </c>
      <c r="J814" t="str">
        <f>INDEX(products!$A$1:$G$49,MATCH(orders!$D814,products!$A$1:$A$49,0), MATCH(orders!J$1,products!$A$1:$G$1,0))</f>
        <v>D</v>
      </c>
      <c r="K814" s="4">
        <f>INDEX(products!$A$1:$G$49,MATCH(orders!$D814,products!$A$1:$A$49,0), MATCH(orders!K$1,products!$A$1:$G$1,0))</f>
        <v>2.5</v>
      </c>
      <c r="L814" s="5">
        <f>INDEX(products!$A$1:$G$49,MATCH(orders!$D814,products!$A$1:$A$49,0), MATCH(orders!L$1,products!$A$1:$G$1,0))</f>
        <v>29.784999999999997</v>
      </c>
      <c r="M814" s="5">
        <f t="shared" si="12"/>
        <v>178.70999999999998</v>
      </c>
      <c r="N814" t="str" cm="1">
        <f t="array" ref="N814">_xlfn.IFS($I814="Rob","Robusta",$I814="Exc","Excelsa",$I814="Ara","Arabica",$I814="Lib","Liberica")</f>
        <v>Liberica</v>
      </c>
      <c r="O814" t="str" cm="1">
        <f t="array" ref="O814">_xlfn.IFS($J814="M","Medium",$J814="L","Light",$J814="D","Dark")</f>
        <v>Dark</v>
      </c>
      <c r="P814" t="str">
        <f>_xlfn.XLOOKUP(Table1[[#This Row],[Customer ID]],customers!$A$1:$A$1001,customers!$I$1:$I$1001,0)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 MATCH(orders!I$1,products!$A$1:$G$1,0))</f>
        <v>Exc</v>
      </c>
      <c r="J815" t="str">
        <f>INDEX(products!$A$1:$G$49,MATCH(orders!$D815,products!$A$1:$A$49,0), MATCH(orders!J$1,products!$A$1:$G$1,0))</f>
        <v>M</v>
      </c>
      <c r="K815" s="4">
        <f>INDEX(products!$A$1:$G$49,MATCH(orders!$D815,products!$A$1:$A$49,0), MATCH(orders!K$1,products!$A$1:$G$1,0))</f>
        <v>2.5</v>
      </c>
      <c r="L815" s="5">
        <f>INDEX(products!$A$1:$G$49,MATCH(orders!$D815,products!$A$1:$A$49,0), MATCH(orders!L$1,products!$A$1:$G$1,0))</f>
        <v>31.624999999999996</v>
      </c>
      <c r="M815" s="5">
        <f t="shared" si="12"/>
        <v>31.624999999999996</v>
      </c>
      <c r="N815" t="str" cm="1">
        <f t="array" ref="N815">_xlfn.IFS($I815="Rob","Robusta",$I815="Exc","Excelsa",$I815="Ara","Arabica",$I815="Lib","Liberica")</f>
        <v>Excelsa</v>
      </c>
      <c r="O815" t="str" cm="1">
        <f t="array" ref="O815">_xlfn.IFS($J815="M","Medium",$J815="L","Light",$J815="D","Dark")</f>
        <v>Medium</v>
      </c>
      <c r="P815" t="str">
        <f>_xlfn.XLOOKUP(Table1[[#This Row],[Customer ID]],customers!$A$1:$A$1001,customers!$I$1:$I$1001,0)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 MATCH(orders!I$1,products!$A$1:$G$1,0))</f>
        <v>Exc</v>
      </c>
      <c r="J816" t="str">
        <f>INDEX(products!$A$1:$G$49,MATCH(orders!$D816,products!$A$1:$A$49,0), MATCH(orders!J$1,products!$A$1:$G$1,0))</f>
        <v>L</v>
      </c>
      <c r="K816" s="4">
        <f>INDEX(products!$A$1:$G$49,MATCH(orders!$D816,products!$A$1:$A$49,0), MATCH(orders!K$1,products!$A$1:$G$1,0))</f>
        <v>0.2</v>
      </c>
      <c r="L816" s="5">
        <f>INDEX(products!$A$1:$G$49,MATCH(orders!$D816,products!$A$1:$A$49,0), MATCH(orders!L$1,products!$A$1:$G$1,0))</f>
        <v>4.4550000000000001</v>
      </c>
      <c r="M816" s="5">
        <f t="shared" si="12"/>
        <v>8.91</v>
      </c>
      <c r="N816" t="str" cm="1">
        <f t="array" ref="N816">_xlfn.IFS($I816="Rob","Robusta",$I816="Exc","Excelsa",$I816="Ara","Arabica",$I816="Lib","Liberica")</f>
        <v>Excelsa</v>
      </c>
      <c r="O816" t="str" cm="1">
        <f t="array" ref="O816">_xlfn.IFS($J816="M","Medium",$J816="L","Light",$J816="D","Dark")</f>
        <v>Light</v>
      </c>
      <c r="P816" t="str">
        <f>_xlfn.XLOOKUP(Table1[[#This Row],[Customer ID]],customers!$A$1:$A$1001,customers!$I$1:$I$1001,0)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 MATCH(orders!I$1,products!$A$1:$G$1,0))</f>
        <v>Rob</v>
      </c>
      <c r="J817" t="str">
        <f>INDEX(products!$A$1:$G$49,MATCH(orders!$D817,products!$A$1:$A$49,0), MATCH(orders!J$1,products!$A$1:$G$1,0))</f>
        <v>M</v>
      </c>
      <c r="K817" s="4">
        <f>INDEX(products!$A$1:$G$49,MATCH(orders!$D817,products!$A$1:$A$49,0), MATCH(orders!K$1,products!$A$1:$G$1,0))</f>
        <v>0.5</v>
      </c>
      <c r="L817" s="5">
        <f>INDEX(products!$A$1:$G$49,MATCH(orders!$D817,products!$A$1:$A$49,0), MATCH(orders!L$1,products!$A$1:$G$1,0))</f>
        <v>5.97</v>
      </c>
      <c r="M817" s="5">
        <f t="shared" si="12"/>
        <v>35.82</v>
      </c>
      <c r="N817" t="str" cm="1">
        <f t="array" ref="N817">_xlfn.IFS($I817="Rob","Robusta",$I817="Exc","Excelsa",$I817="Ara","Arabica",$I817="Lib","Liberica")</f>
        <v>Robusta</v>
      </c>
      <c r="O817" t="str" cm="1">
        <f t="array" ref="O817">_xlfn.IFS($J817="M","Medium",$J817="L","Light",$J817="D","Dark")</f>
        <v>Medium</v>
      </c>
      <c r="P817" t="str">
        <f>_xlfn.XLOOKUP(Table1[[#This Row],[Customer ID]],customers!$A$1:$A$1001,customers!$I$1:$I$1001,0)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 MATCH(orders!I$1,products!$A$1:$G$1,0))</f>
        <v>Lib</v>
      </c>
      <c r="J818" t="str">
        <f>INDEX(products!$A$1:$G$49,MATCH(orders!$D818,products!$A$1:$A$49,0), MATCH(orders!J$1,products!$A$1:$G$1,0))</f>
        <v>L</v>
      </c>
      <c r="K818" s="4">
        <f>INDEX(products!$A$1:$G$49,MATCH(orders!$D818,products!$A$1:$A$49,0), MATCH(orders!K$1,products!$A$1:$G$1,0))</f>
        <v>0.5</v>
      </c>
      <c r="L818" s="5">
        <f>INDEX(products!$A$1:$G$49,MATCH(orders!$D818,products!$A$1:$A$49,0), MATCH(orders!L$1,products!$A$1:$G$1,0))</f>
        <v>9.51</v>
      </c>
      <c r="M818" s="5">
        <f t="shared" si="12"/>
        <v>38.04</v>
      </c>
      <c r="N818" t="str" cm="1">
        <f t="array" ref="N818">_xlfn.IFS($I818="Rob","Robusta",$I818="Exc","Excelsa",$I818="Ara","Arabica",$I818="Lib","Liberica")</f>
        <v>Liberica</v>
      </c>
      <c r="O818" t="str" cm="1">
        <f t="array" ref="O818">_xlfn.IFS($J818="M","Medium",$J818="L","Light",$J818="D","Dark")</f>
        <v>Light</v>
      </c>
      <c r="P818" t="str">
        <f>_xlfn.XLOOKUP(Table1[[#This Row],[Customer ID]],customers!$A$1:$A$1001,customers!$I$1:$I$1001,0)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 MATCH(orders!I$1,products!$A$1:$G$1,0))</f>
        <v>Lib</v>
      </c>
      <c r="J819" t="str">
        <f>INDEX(products!$A$1:$G$49,MATCH(orders!$D819,products!$A$1:$A$49,0), MATCH(orders!J$1,products!$A$1:$G$1,0))</f>
        <v>D</v>
      </c>
      <c r="K819" s="4">
        <f>INDEX(products!$A$1:$G$49,MATCH(orders!$D819,products!$A$1:$A$49,0), MATCH(orders!K$1,products!$A$1:$G$1,0))</f>
        <v>0.5</v>
      </c>
      <c r="L819" s="5">
        <f>INDEX(products!$A$1:$G$49,MATCH(orders!$D819,products!$A$1:$A$49,0), MATCH(orders!L$1,products!$A$1:$G$1,0))</f>
        <v>7.77</v>
      </c>
      <c r="M819" s="5">
        <f t="shared" si="12"/>
        <v>15.54</v>
      </c>
      <c r="N819" t="str" cm="1">
        <f t="array" ref="N819">_xlfn.IFS($I819="Rob","Robusta",$I819="Exc","Excelsa",$I819="Ara","Arabica",$I819="Lib","Liberica")</f>
        <v>Liberica</v>
      </c>
      <c r="O819" t="str" cm="1">
        <f t="array" ref="O819">_xlfn.IFS($J819="M","Medium",$J819="L","Light",$J819="D","Dark")</f>
        <v>Dark</v>
      </c>
      <c r="P819" t="str">
        <f>_xlfn.XLOOKUP(Table1[[#This Row],[Customer ID]],customers!$A$1:$A$1001,customers!$I$1:$I$1001,0)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 MATCH(orders!I$1,products!$A$1:$G$1,0))</f>
        <v>Lib</v>
      </c>
      <c r="J820" t="str">
        <f>INDEX(products!$A$1:$G$49,MATCH(orders!$D820,products!$A$1:$A$49,0), MATCH(orders!J$1,products!$A$1:$G$1,0))</f>
        <v>L</v>
      </c>
      <c r="K820" s="4">
        <f>INDEX(products!$A$1:$G$49,MATCH(orders!$D820,products!$A$1:$A$49,0), MATCH(orders!K$1,products!$A$1:$G$1,0))</f>
        <v>1</v>
      </c>
      <c r="L820" s="5">
        <f>INDEX(products!$A$1:$G$49,MATCH(orders!$D820,products!$A$1:$A$49,0), MATCH(orders!L$1,products!$A$1:$G$1,0))</f>
        <v>15.85</v>
      </c>
      <c r="M820" s="5">
        <f t="shared" si="12"/>
        <v>79.25</v>
      </c>
      <c r="N820" t="str" cm="1">
        <f t="array" ref="N820">_xlfn.IFS($I820="Rob","Robusta",$I820="Exc","Excelsa",$I820="Ara","Arabica",$I820="Lib","Liberica")</f>
        <v>Liberica</v>
      </c>
      <c r="O820" t="str" cm="1">
        <f t="array" ref="O820">_xlfn.IFS($J820="M","Medium",$J820="L","Light",$J820="D","Dark")</f>
        <v>Light</v>
      </c>
      <c r="P820" t="str">
        <f>_xlfn.XLOOKUP(Table1[[#This Row],[Customer ID]],customers!$A$1:$A$1001,customers!$I$1:$I$1001,0)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 MATCH(orders!I$1,products!$A$1:$G$1,0))</f>
        <v>Lib</v>
      </c>
      <c r="J821" t="str">
        <f>INDEX(products!$A$1:$G$49,MATCH(orders!$D821,products!$A$1:$A$49,0), MATCH(orders!J$1,products!$A$1:$G$1,0))</f>
        <v>L</v>
      </c>
      <c r="K821" s="4">
        <f>INDEX(products!$A$1:$G$49,MATCH(orders!$D821,products!$A$1:$A$49,0), MATCH(orders!K$1,products!$A$1:$G$1,0))</f>
        <v>0.2</v>
      </c>
      <c r="L821" s="5">
        <f>INDEX(products!$A$1:$G$49,MATCH(orders!$D821,products!$A$1:$A$49,0), MATCH(orders!L$1,products!$A$1:$G$1,0))</f>
        <v>4.7549999999999999</v>
      </c>
      <c r="M821" s="5">
        <f t="shared" si="12"/>
        <v>4.7549999999999999</v>
      </c>
      <c r="N821" t="str" cm="1">
        <f t="array" ref="N821">_xlfn.IFS($I821="Rob","Robusta",$I821="Exc","Excelsa",$I821="Ara","Arabica",$I821="Lib","Liberica")</f>
        <v>Liberica</v>
      </c>
      <c r="O821" t="str" cm="1">
        <f t="array" ref="O821">_xlfn.IFS($J821="M","Medium",$J821="L","Light",$J821="D","Dark")</f>
        <v>Light</v>
      </c>
      <c r="P821" t="str">
        <f>_xlfn.XLOOKUP(Table1[[#This Row],[Customer ID]],customers!$A$1:$A$1001,customers!$I$1:$I$1001,0)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 MATCH(orders!I$1,products!$A$1:$G$1,0))</f>
        <v>Exc</v>
      </c>
      <c r="J822" t="str">
        <f>INDEX(products!$A$1:$G$49,MATCH(orders!$D822,products!$A$1:$A$49,0), MATCH(orders!J$1,products!$A$1:$G$1,0))</f>
        <v>M</v>
      </c>
      <c r="K822" s="4">
        <f>INDEX(products!$A$1:$G$49,MATCH(orders!$D822,products!$A$1:$A$49,0), MATCH(orders!K$1,products!$A$1:$G$1,0))</f>
        <v>1</v>
      </c>
      <c r="L822" s="5">
        <f>INDEX(products!$A$1:$G$49,MATCH(orders!$D822,products!$A$1:$A$49,0), MATCH(orders!L$1,products!$A$1:$G$1,0))</f>
        <v>13.75</v>
      </c>
      <c r="M822" s="5">
        <f t="shared" si="12"/>
        <v>55</v>
      </c>
      <c r="N822" t="str" cm="1">
        <f t="array" ref="N822">_xlfn.IFS($I822="Rob","Robusta",$I822="Exc","Excelsa",$I822="Ara","Arabica",$I822="Lib","Liberica")</f>
        <v>Excelsa</v>
      </c>
      <c r="O822" t="str" cm="1">
        <f t="array" ref="O822">_xlfn.IFS($J822="M","Medium",$J822="L","Light",$J822="D","Dark")</f>
        <v>Medium</v>
      </c>
      <c r="P822" t="str">
        <f>_xlfn.XLOOKUP(Table1[[#This Row],[Customer ID]],customers!$A$1:$A$1001,customers!$I$1:$I$1001,0)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 MATCH(orders!I$1,products!$A$1:$G$1,0))</f>
        <v>Rob</v>
      </c>
      <c r="J823" t="str">
        <f>INDEX(products!$A$1:$G$49,MATCH(orders!$D823,products!$A$1:$A$49,0), MATCH(orders!J$1,products!$A$1:$G$1,0))</f>
        <v>D</v>
      </c>
      <c r="K823" s="4">
        <f>INDEX(products!$A$1:$G$49,MATCH(orders!$D823,products!$A$1:$A$49,0), MATCH(orders!K$1,products!$A$1:$G$1,0))</f>
        <v>0.5</v>
      </c>
      <c r="L823" s="5">
        <f>INDEX(products!$A$1:$G$49,MATCH(orders!$D823,products!$A$1:$A$49,0), MATCH(orders!L$1,products!$A$1:$G$1,0))</f>
        <v>5.3699999999999992</v>
      </c>
      <c r="M823" s="5">
        <f t="shared" si="12"/>
        <v>26.849999999999994</v>
      </c>
      <c r="N823" t="str" cm="1">
        <f t="array" ref="N823">_xlfn.IFS($I823="Rob","Robusta",$I823="Exc","Excelsa",$I823="Ara","Arabica",$I823="Lib","Liberica")</f>
        <v>Robusta</v>
      </c>
      <c r="O823" t="str" cm="1">
        <f t="array" ref="O823">_xlfn.IFS($J823="M","Medium",$J823="L","Light",$J823="D","Dark")</f>
        <v>Dark</v>
      </c>
      <c r="P823" t="str">
        <f>_xlfn.XLOOKUP(Table1[[#This Row],[Customer ID]],customers!$A$1:$A$1001,customers!$I$1:$I$1001,0)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 MATCH(orders!I$1,products!$A$1:$G$1,0))</f>
        <v>Exc</v>
      </c>
      <c r="J824" t="str">
        <f>INDEX(products!$A$1:$G$49,MATCH(orders!$D824,products!$A$1:$A$49,0), MATCH(orders!J$1,products!$A$1:$G$1,0))</f>
        <v>L</v>
      </c>
      <c r="K824" s="4">
        <f>INDEX(products!$A$1:$G$49,MATCH(orders!$D824,products!$A$1:$A$49,0), MATCH(orders!K$1,products!$A$1:$G$1,0))</f>
        <v>2.5</v>
      </c>
      <c r="L824" s="5">
        <f>INDEX(products!$A$1:$G$49,MATCH(orders!$D824,products!$A$1:$A$49,0), MATCH(orders!L$1,products!$A$1:$G$1,0))</f>
        <v>34.154999999999994</v>
      </c>
      <c r="M824" s="5">
        <f t="shared" si="12"/>
        <v>136.61999999999998</v>
      </c>
      <c r="N824" t="str" cm="1">
        <f t="array" ref="N824">_xlfn.IFS($I824="Rob","Robusta",$I824="Exc","Excelsa",$I824="Ara","Arabica",$I824="Lib","Liberica")</f>
        <v>Excelsa</v>
      </c>
      <c r="O824" t="str" cm="1">
        <f t="array" ref="O824">_xlfn.IFS($J824="M","Medium",$J824="L","Light",$J824="D","Dark")</f>
        <v>Light</v>
      </c>
      <c r="P824" t="str">
        <f>_xlfn.XLOOKUP(Table1[[#This Row],[Customer ID]],customers!$A$1:$A$1001,customers!$I$1:$I$1001,0)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 MATCH(orders!I$1,products!$A$1:$G$1,0))</f>
        <v>Lib</v>
      </c>
      <c r="J825" t="str">
        <f>INDEX(products!$A$1:$G$49,MATCH(orders!$D825,products!$A$1:$A$49,0), MATCH(orders!J$1,products!$A$1:$G$1,0))</f>
        <v>L</v>
      </c>
      <c r="K825" s="4">
        <f>INDEX(products!$A$1:$G$49,MATCH(orders!$D825,products!$A$1:$A$49,0), MATCH(orders!K$1,products!$A$1:$G$1,0))</f>
        <v>1</v>
      </c>
      <c r="L825" s="5">
        <f>INDEX(products!$A$1:$G$49,MATCH(orders!$D825,products!$A$1:$A$49,0), MATCH(orders!L$1,products!$A$1:$G$1,0))</f>
        <v>15.85</v>
      </c>
      <c r="M825" s="5">
        <f t="shared" si="12"/>
        <v>47.55</v>
      </c>
      <c r="N825" t="str" cm="1">
        <f t="array" ref="N825">_xlfn.IFS($I825="Rob","Robusta",$I825="Exc","Excelsa",$I825="Ara","Arabica",$I825="Lib","Liberica")</f>
        <v>Liberica</v>
      </c>
      <c r="O825" t="str" cm="1">
        <f t="array" ref="O825">_xlfn.IFS($J825="M","Medium",$J825="L","Light",$J825="D","Dark")</f>
        <v>Light</v>
      </c>
      <c r="P825" t="str">
        <f>_xlfn.XLOOKUP(Table1[[#This Row],[Customer ID]],customers!$A$1:$A$1001,customers!$I$1:$I$1001,0)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 MATCH(orders!I$1,products!$A$1:$G$1,0))</f>
        <v>Ara</v>
      </c>
      <c r="J826" t="str">
        <f>INDEX(products!$A$1:$G$49,MATCH(orders!$D826,products!$A$1:$A$49,0), MATCH(orders!J$1,products!$A$1:$G$1,0))</f>
        <v>M</v>
      </c>
      <c r="K826" s="4">
        <f>INDEX(products!$A$1:$G$49,MATCH(orders!$D826,products!$A$1:$A$49,0), MATCH(orders!K$1,products!$A$1:$G$1,0))</f>
        <v>0.2</v>
      </c>
      <c r="L826" s="5">
        <f>INDEX(products!$A$1:$G$49,MATCH(orders!$D826,products!$A$1:$A$49,0), MATCH(orders!L$1,products!$A$1:$G$1,0))</f>
        <v>3.375</v>
      </c>
      <c r="M826" s="5">
        <f t="shared" si="12"/>
        <v>16.875</v>
      </c>
      <c r="N826" t="str" cm="1">
        <f t="array" ref="N826">_xlfn.IFS($I826="Rob","Robusta",$I826="Exc","Excelsa",$I826="Ara","Arabica",$I826="Lib","Liberica")</f>
        <v>Arabica</v>
      </c>
      <c r="O826" t="str" cm="1">
        <f t="array" ref="O826">_xlfn.IFS($J826="M","Medium",$J826="L","Light",$J826="D","Dark")</f>
        <v>Medium</v>
      </c>
      <c r="P826" t="str">
        <f>_xlfn.XLOOKUP(Table1[[#This Row],[Customer ID]],customers!$A$1:$A$1001,customers!$I$1:$I$1001,0)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 MATCH(orders!I$1,products!$A$1:$G$1,0))</f>
        <v>Ara</v>
      </c>
      <c r="J827" t="str">
        <f>INDEX(products!$A$1:$G$49,MATCH(orders!$D827,products!$A$1:$A$49,0), MATCH(orders!J$1,products!$A$1:$G$1,0))</f>
        <v>D</v>
      </c>
      <c r="K827" s="4">
        <f>INDEX(products!$A$1:$G$49,MATCH(orders!$D827,products!$A$1:$A$49,0), MATCH(orders!K$1,products!$A$1:$G$1,0))</f>
        <v>1</v>
      </c>
      <c r="L827" s="5">
        <f>INDEX(products!$A$1:$G$49,MATCH(orders!$D827,products!$A$1:$A$49,0), MATCH(orders!L$1,products!$A$1:$G$1,0))</f>
        <v>9.9499999999999993</v>
      </c>
      <c r="M827" s="5">
        <f t="shared" si="12"/>
        <v>29.849999999999998</v>
      </c>
      <c r="N827" t="str" cm="1">
        <f t="array" ref="N827">_xlfn.IFS($I827="Rob","Robusta",$I827="Exc","Excelsa",$I827="Ara","Arabica",$I827="Lib","Liberica")</f>
        <v>Arabica</v>
      </c>
      <c r="O827" t="str" cm="1">
        <f t="array" ref="O827">_xlfn.IFS($J827="M","Medium",$J827="L","Light",$J827="D","Dark")</f>
        <v>Dark</v>
      </c>
      <c r="P827" t="str">
        <f>_xlfn.XLOOKUP(Table1[[#This Row],[Customer ID]],customers!$A$1:$A$1001,customers!$I$1:$I$1001,0)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 MATCH(orders!I$1,products!$A$1:$G$1,0))</f>
        <v>Exc</v>
      </c>
      <c r="J828" t="str">
        <f>INDEX(products!$A$1:$G$49,MATCH(orders!$D828,products!$A$1:$A$49,0), MATCH(orders!J$1,products!$A$1:$G$1,0))</f>
        <v>M</v>
      </c>
      <c r="K828" s="4">
        <f>INDEX(products!$A$1:$G$49,MATCH(orders!$D828,products!$A$1:$A$49,0), MATCH(orders!K$1,products!$A$1:$G$1,0))</f>
        <v>0.5</v>
      </c>
      <c r="L828" s="5">
        <f>INDEX(products!$A$1:$G$49,MATCH(orders!$D828,products!$A$1:$A$49,0), MATCH(orders!L$1,products!$A$1:$G$1,0))</f>
        <v>8.25</v>
      </c>
      <c r="M828" s="5">
        <f t="shared" si="12"/>
        <v>41.25</v>
      </c>
      <c r="N828" t="str" cm="1">
        <f t="array" ref="N828">_xlfn.IFS($I828="Rob","Robusta",$I828="Exc","Excelsa",$I828="Ara","Arabica",$I828="Lib","Liberica")</f>
        <v>Excelsa</v>
      </c>
      <c r="O828" t="str" cm="1">
        <f t="array" ref="O828">_xlfn.IFS($J828="M","Medium",$J828="L","Light",$J828="D","Dark")</f>
        <v>Medium</v>
      </c>
      <c r="P828" t="str">
        <f>_xlfn.XLOOKUP(Table1[[#This Row],[Customer ID]],customers!$A$1:$A$1001,customers!$I$1:$I$1001,0)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 MATCH(orders!I$1,products!$A$1:$G$1,0))</f>
        <v>Exc</v>
      </c>
      <c r="J829" t="str">
        <f>INDEX(products!$A$1:$G$49,MATCH(orders!$D829,products!$A$1:$A$49,0), MATCH(orders!J$1,products!$A$1:$G$1,0))</f>
        <v>M</v>
      </c>
      <c r="K829" s="4">
        <f>INDEX(products!$A$1:$G$49,MATCH(orders!$D829,products!$A$1:$A$49,0), MATCH(orders!K$1,products!$A$1:$G$1,0))</f>
        <v>0.2</v>
      </c>
      <c r="L829" s="5">
        <f>INDEX(products!$A$1:$G$49,MATCH(orders!$D829,products!$A$1:$A$49,0), MATCH(orders!L$1,products!$A$1:$G$1,0))</f>
        <v>4.125</v>
      </c>
      <c r="M829" s="5">
        <f t="shared" si="12"/>
        <v>20.625</v>
      </c>
      <c r="N829" t="str" cm="1">
        <f t="array" ref="N829">_xlfn.IFS($I829="Rob","Robusta",$I829="Exc","Excelsa",$I829="Ara","Arabica",$I829="Lib","Liberica")</f>
        <v>Excelsa</v>
      </c>
      <c r="O829" t="str" cm="1">
        <f t="array" ref="O829">_xlfn.IFS($J829="M","Medium",$J829="L","Light",$J829="D","Dark")</f>
        <v>Medium</v>
      </c>
      <c r="P829" t="str">
        <f>_xlfn.XLOOKUP(Table1[[#This Row],[Customer ID]],customers!$A$1:$A$1001,customers!$I$1:$I$1001,0)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 MATCH(orders!I$1,products!$A$1:$G$1,0))</f>
        <v>Ara</v>
      </c>
      <c r="J830" t="str">
        <f>INDEX(products!$A$1:$G$49,MATCH(orders!$D830,products!$A$1:$A$49,0), MATCH(orders!J$1,products!$A$1:$G$1,0))</f>
        <v>D</v>
      </c>
      <c r="K830" s="4">
        <f>INDEX(products!$A$1:$G$49,MATCH(orders!$D830,products!$A$1:$A$49,0), MATCH(orders!K$1,products!$A$1:$G$1,0))</f>
        <v>2.5</v>
      </c>
      <c r="L830" s="5">
        <f>INDEX(products!$A$1:$G$49,MATCH(orders!$D830,products!$A$1:$A$49,0), MATCH(orders!L$1,products!$A$1:$G$1,0))</f>
        <v>22.884999999999998</v>
      </c>
      <c r="M830" s="5">
        <f t="shared" si="12"/>
        <v>137.31</v>
      </c>
      <c r="N830" t="str" cm="1">
        <f t="array" ref="N830">_xlfn.IFS($I830="Rob","Robusta",$I830="Exc","Excelsa",$I830="Ara","Arabica",$I830="Lib","Liberica")</f>
        <v>Arabica</v>
      </c>
      <c r="O830" t="str" cm="1">
        <f t="array" ref="O830">_xlfn.IFS($J830="M","Medium",$J830="L","Light",$J830="D","Dark")</f>
        <v>Dark</v>
      </c>
      <c r="P830" t="str">
        <f>_xlfn.XLOOKUP(Table1[[#This Row],[Customer ID]],customers!$A$1:$A$1001,customers!$I$1:$I$1001,0)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 MATCH(orders!I$1,products!$A$1:$G$1,0))</f>
        <v>Ara</v>
      </c>
      <c r="J831" t="str">
        <f>INDEX(products!$A$1:$G$49,MATCH(orders!$D831,products!$A$1:$A$49,0), MATCH(orders!J$1,products!$A$1:$G$1,0))</f>
        <v>D</v>
      </c>
      <c r="K831" s="4">
        <f>INDEX(products!$A$1:$G$49,MATCH(orders!$D831,products!$A$1:$A$49,0), MATCH(orders!K$1,products!$A$1:$G$1,0))</f>
        <v>0.2</v>
      </c>
      <c r="L831" s="5">
        <f>INDEX(products!$A$1:$G$49,MATCH(orders!$D831,products!$A$1:$A$49,0), MATCH(orders!L$1,products!$A$1:$G$1,0))</f>
        <v>2.9849999999999999</v>
      </c>
      <c r="M831" s="5">
        <f t="shared" si="12"/>
        <v>2.9849999999999999</v>
      </c>
      <c r="N831" t="str" cm="1">
        <f t="array" ref="N831">_xlfn.IFS($I831="Rob","Robusta",$I831="Exc","Excelsa",$I831="Ara","Arabica",$I831="Lib","Liberica")</f>
        <v>Arabica</v>
      </c>
      <c r="O831" t="str" cm="1">
        <f t="array" ref="O831">_xlfn.IFS($J831="M","Medium",$J831="L","Light",$J831="D","Dark")</f>
        <v>Dark</v>
      </c>
      <c r="P831" t="str">
        <f>_xlfn.XLOOKUP(Table1[[#This Row],[Customer ID]],customers!$A$1:$A$1001,customers!$I$1:$I$1001,0)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 MATCH(orders!I$1,products!$A$1:$G$1,0))</f>
        <v>Exc</v>
      </c>
      <c r="J832" t="str">
        <f>INDEX(products!$A$1:$G$49,MATCH(orders!$D832,products!$A$1:$A$49,0), MATCH(orders!J$1,products!$A$1:$G$1,0))</f>
        <v>M</v>
      </c>
      <c r="K832" s="4">
        <f>INDEX(products!$A$1:$G$49,MATCH(orders!$D832,products!$A$1:$A$49,0), MATCH(orders!K$1,products!$A$1:$G$1,0))</f>
        <v>1</v>
      </c>
      <c r="L832" s="5">
        <f>INDEX(products!$A$1:$G$49,MATCH(orders!$D832,products!$A$1:$A$49,0), MATCH(orders!L$1,products!$A$1:$G$1,0))</f>
        <v>13.75</v>
      </c>
      <c r="M832" s="5">
        <f t="shared" si="12"/>
        <v>27.5</v>
      </c>
      <c r="N832" t="str" cm="1">
        <f t="array" ref="N832">_xlfn.IFS($I832="Rob","Robusta",$I832="Exc","Excelsa",$I832="Ara","Arabica",$I832="Lib","Liberica")</f>
        <v>Excelsa</v>
      </c>
      <c r="O832" t="str" cm="1">
        <f t="array" ref="O832">_xlfn.IFS($J832="M","Medium",$J832="L","Light",$J832="D","Dark")</f>
        <v>Medium</v>
      </c>
      <c r="P832" t="str">
        <f>_xlfn.XLOOKUP(Table1[[#This Row],[Customer ID]],customers!$A$1:$A$1001,customers!$I$1:$I$1001,0)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 MATCH(orders!I$1,products!$A$1:$G$1,0))</f>
        <v>Ara</v>
      </c>
      <c r="J833" t="str">
        <f>INDEX(products!$A$1:$G$49,MATCH(orders!$D833,products!$A$1:$A$49,0), MATCH(orders!J$1,products!$A$1:$G$1,0))</f>
        <v>D</v>
      </c>
      <c r="K833" s="4">
        <f>INDEX(products!$A$1:$G$49,MATCH(orders!$D833,products!$A$1:$A$49,0), MATCH(orders!K$1,products!$A$1:$G$1,0))</f>
        <v>0.2</v>
      </c>
      <c r="L833" s="5">
        <f>INDEX(products!$A$1:$G$49,MATCH(orders!$D833,products!$A$1:$A$49,0), MATCH(orders!L$1,products!$A$1:$G$1,0))</f>
        <v>2.9849999999999999</v>
      </c>
      <c r="M833" s="5">
        <f t="shared" si="12"/>
        <v>5.97</v>
      </c>
      <c r="N833" t="str" cm="1">
        <f t="array" ref="N833">_xlfn.IFS($I833="Rob","Robusta",$I833="Exc","Excelsa",$I833="Ara","Arabica",$I833="Lib","Liberica")</f>
        <v>Arabica</v>
      </c>
      <c r="O833" t="str" cm="1">
        <f t="array" ref="O833">_xlfn.IFS($J833="M","Medium",$J833="L","Light",$J833="D","Dark")</f>
        <v>Dark</v>
      </c>
      <c r="P833" t="str">
        <f>_xlfn.XLOOKUP(Table1[[#This Row],[Customer ID]],customers!$A$1:$A$1001,customers!$I$1:$I$1001,0)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 MATCH(orders!I$1,products!$A$1:$G$1,0))</f>
        <v>Rob</v>
      </c>
      <c r="J834" t="str">
        <f>INDEX(products!$A$1:$G$49,MATCH(orders!$D834,products!$A$1:$A$49,0), MATCH(orders!J$1,products!$A$1:$G$1,0))</f>
        <v>M</v>
      </c>
      <c r="K834" s="4">
        <f>INDEX(products!$A$1:$G$49,MATCH(orders!$D834,products!$A$1:$A$49,0), MATCH(orders!K$1,products!$A$1:$G$1,0))</f>
        <v>1</v>
      </c>
      <c r="L834" s="5">
        <f>INDEX(products!$A$1:$G$49,MATCH(orders!$D834,products!$A$1:$A$49,0), MATCH(orders!L$1,products!$A$1:$G$1,0))</f>
        <v>9.9499999999999993</v>
      </c>
      <c r="M834" s="5">
        <f t="shared" si="12"/>
        <v>59.699999999999996</v>
      </c>
      <c r="N834" t="str" cm="1">
        <f t="array" ref="N834">_xlfn.IFS($I834="Rob","Robusta",$I834="Exc","Excelsa",$I834="Ara","Arabica",$I834="Lib","Liberica")</f>
        <v>Robusta</v>
      </c>
      <c r="O834" t="str" cm="1">
        <f t="array" ref="O834">_xlfn.IFS($J834="M","Medium",$J834="L","Light",$J834="D","Dark")</f>
        <v>Medium</v>
      </c>
      <c r="P834" t="str">
        <f>_xlfn.XLOOKUP(Table1[[#This Row],[Customer ID]],customers!$A$1:$A$1001,customers!$I$1:$I$1001,0)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 MATCH(orders!I$1,products!$A$1:$G$1,0))</f>
        <v>Rob</v>
      </c>
      <c r="J835" t="str">
        <f>INDEX(products!$A$1:$G$49,MATCH(orders!$D835,products!$A$1:$A$49,0), MATCH(orders!J$1,products!$A$1:$G$1,0))</f>
        <v>D</v>
      </c>
      <c r="K835" s="4">
        <f>INDEX(products!$A$1:$G$49,MATCH(orders!$D835,products!$A$1:$A$49,0), MATCH(orders!K$1,products!$A$1:$G$1,0))</f>
        <v>2.5</v>
      </c>
      <c r="L835" s="5">
        <f>INDEX(products!$A$1:$G$49,MATCH(orders!$D835,products!$A$1:$A$49,0), MATCH(orders!L$1,products!$A$1:$G$1,0))</f>
        <v>20.584999999999997</v>
      </c>
      <c r="M835" s="5">
        <f t="shared" ref="M835:M898" si="13">$L835*$E835</f>
        <v>82.339999999999989</v>
      </c>
      <c r="N835" t="str" cm="1">
        <f t="array" ref="N835">_xlfn.IFS($I835="Rob","Robusta",$I835="Exc","Excelsa",$I835="Ara","Arabica",$I835="Lib","Liberica")</f>
        <v>Robusta</v>
      </c>
      <c r="O835" t="str" cm="1">
        <f t="array" ref="O835">_xlfn.IFS($J835="M","Medium",$J835="L","Light",$J835="D","Dark")</f>
        <v>Dark</v>
      </c>
      <c r="P835" t="str">
        <f>_xlfn.XLOOKUP(Table1[[#This Row],[Customer ID]],customers!$A$1:$A$1001,customers!$I$1:$I$1001,0)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 MATCH(orders!I$1,products!$A$1:$G$1,0))</f>
        <v>Ara</v>
      </c>
      <c r="J836" t="str">
        <f>INDEX(products!$A$1:$G$49,MATCH(orders!$D836,products!$A$1:$A$49,0), MATCH(orders!J$1,products!$A$1:$G$1,0))</f>
        <v>D</v>
      </c>
      <c r="K836" s="4">
        <f>INDEX(products!$A$1:$G$49,MATCH(orders!$D836,products!$A$1:$A$49,0), MATCH(orders!K$1,products!$A$1:$G$1,0))</f>
        <v>2.5</v>
      </c>
      <c r="L836" s="5">
        <f>INDEX(products!$A$1:$G$49,MATCH(orders!$D836,products!$A$1:$A$49,0), MATCH(orders!L$1,products!$A$1:$G$1,0))</f>
        <v>22.884999999999998</v>
      </c>
      <c r="M836" s="5">
        <f t="shared" si="13"/>
        <v>22.884999999999998</v>
      </c>
      <c r="N836" t="str" cm="1">
        <f t="array" ref="N836">_xlfn.IFS($I836="Rob","Robusta",$I836="Exc","Excelsa",$I836="Ara","Arabica",$I836="Lib","Liberica")</f>
        <v>Arabica</v>
      </c>
      <c r="O836" t="str" cm="1">
        <f t="array" ref="O836">_xlfn.IFS($J836="M","Medium",$J836="L","Light",$J836="D","Dark")</f>
        <v>Dark</v>
      </c>
      <c r="P836" t="str">
        <f>_xlfn.XLOOKUP(Table1[[#This Row],[Customer ID]],customers!$A$1:$A$1001,customers!$I$1:$I$1001,0)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 MATCH(orders!I$1,products!$A$1:$G$1,0))</f>
        <v>Exc</v>
      </c>
      <c r="J837" t="str">
        <f>INDEX(products!$A$1:$G$49,MATCH(orders!$D837,products!$A$1:$A$49,0), MATCH(orders!J$1,products!$A$1:$G$1,0))</f>
        <v>L</v>
      </c>
      <c r="K837" s="4">
        <f>INDEX(products!$A$1:$G$49,MATCH(orders!$D837,products!$A$1:$A$49,0), MATCH(orders!K$1,products!$A$1:$G$1,0))</f>
        <v>0.5</v>
      </c>
      <c r="L837" s="5">
        <f>INDEX(products!$A$1:$G$49,MATCH(orders!$D837,products!$A$1:$A$49,0), MATCH(orders!L$1,products!$A$1:$G$1,0))</f>
        <v>8.91</v>
      </c>
      <c r="M837" s="5">
        <f t="shared" si="13"/>
        <v>8.91</v>
      </c>
      <c r="N837" t="str" cm="1">
        <f t="array" ref="N837">_xlfn.IFS($I837="Rob","Robusta",$I837="Exc","Excelsa",$I837="Ara","Arabica",$I837="Lib","Liberica")</f>
        <v>Excelsa</v>
      </c>
      <c r="O837" t="str" cm="1">
        <f t="array" ref="O837">_xlfn.IFS($J837="M","Medium",$J837="L","Light",$J837="D","Dark")</f>
        <v>Light</v>
      </c>
      <c r="P837" t="str">
        <f>_xlfn.XLOOKUP(Table1[[#This Row],[Customer ID]],customers!$A$1:$A$1001,customers!$I$1:$I$1001,0)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 MATCH(orders!I$1,products!$A$1:$G$1,0))</f>
        <v>Ara</v>
      </c>
      <c r="J838" t="str">
        <f>INDEX(products!$A$1:$G$49,MATCH(orders!$D838,products!$A$1:$A$49,0), MATCH(orders!J$1,products!$A$1:$G$1,0))</f>
        <v>D</v>
      </c>
      <c r="K838" s="4">
        <f>INDEX(products!$A$1:$G$49,MATCH(orders!$D838,products!$A$1:$A$49,0), MATCH(orders!K$1,products!$A$1:$G$1,0))</f>
        <v>0.2</v>
      </c>
      <c r="L838" s="5">
        <f>INDEX(products!$A$1:$G$49,MATCH(orders!$D838,products!$A$1:$A$49,0), MATCH(orders!L$1,products!$A$1:$G$1,0))</f>
        <v>2.9849999999999999</v>
      </c>
      <c r="M838" s="5">
        <f t="shared" si="13"/>
        <v>11.94</v>
      </c>
      <c r="N838" t="str" cm="1">
        <f t="array" ref="N838">_xlfn.IFS($I838="Rob","Robusta",$I838="Exc","Excelsa",$I838="Ara","Arabica",$I838="Lib","Liberica")</f>
        <v>Arabica</v>
      </c>
      <c r="O838" t="str" cm="1">
        <f t="array" ref="O838">_xlfn.IFS($J838="M","Medium",$J838="L","Light",$J838="D","Dark")</f>
        <v>Dark</v>
      </c>
      <c r="P838" t="str">
        <f>_xlfn.XLOOKUP(Table1[[#This Row],[Customer ID]],customers!$A$1:$A$1001,customers!$I$1:$I$1001,0)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 MATCH(orders!I$1,products!$A$1:$G$1,0))</f>
        <v>Lib</v>
      </c>
      <c r="J839" t="str">
        <f>INDEX(products!$A$1:$G$49,MATCH(orders!$D839,products!$A$1:$A$49,0), MATCH(orders!J$1,products!$A$1:$G$1,0))</f>
        <v>M</v>
      </c>
      <c r="K839" s="4">
        <f>INDEX(products!$A$1:$G$49,MATCH(orders!$D839,products!$A$1:$A$49,0), MATCH(orders!K$1,products!$A$1:$G$1,0))</f>
        <v>2.5</v>
      </c>
      <c r="L839" s="5">
        <f>INDEX(products!$A$1:$G$49,MATCH(orders!$D839,products!$A$1:$A$49,0), MATCH(orders!L$1,products!$A$1:$G$1,0))</f>
        <v>33.464999999999996</v>
      </c>
      <c r="M839" s="5">
        <f t="shared" si="13"/>
        <v>100.39499999999998</v>
      </c>
      <c r="N839" t="str" cm="1">
        <f t="array" ref="N839">_xlfn.IFS($I839="Rob","Robusta",$I839="Exc","Excelsa",$I839="Ara","Arabica",$I839="Lib","Liberica")</f>
        <v>Liberica</v>
      </c>
      <c r="O839" t="str" cm="1">
        <f t="array" ref="O839">_xlfn.IFS($J839="M","Medium",$J839="L","Light",$J839="D","Dark")</f>
        <v>Medium</v>
      </c>
      <c r="P839" t="str">
        <f>_xlfn.XLOOKUP(Table1[[#This Row],[Customer ID]],customers!$A$1:$A$1001,customers!$I$1:$I$1001,0)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 MATCH(orders!I$1,products!$A$1:$G$1,0))</f>
        <v>Ara</v>
      </c>
      <c r="J840" t="str">
        <f>INDEX(products!$A$1:$G$49,MATCH(orders!$D840,products!$A$1:$A$49,0), MATCH(orders!J$1,products!$A$1:$G$1,0))</f>
        <v>D</v>
      </c>
      <c r="K840" s="4">
        <f>INDEX(products!$A$1:$G$49,MATCH(orders!$D840,products!$A$1:$A$49,0), MATCH(orders!K$1,products!$A$1:$G$1,0))</f>
        <v>2.5</v>
      </c>
      <c r="L840" s="5">
        <f>INDEX(products!$A$1:$G$49,MATCH(orders!$D840,products!$A$1:$A$49,0), MATCH(orders!L$1,products!$A$1:$G$1,0))</f>
        <v>22.884999999999998</v>
      </c>
      <c r="M840" s="5">
        <f t="shared" si="13"/>
        <v>114.42499999999998</v>
      </c>
      <c r="N840" t="str" cm="1">
        <f t="array" ref="N840">_xlfn.IFS($I840="Rob","Robusta",$I840="Exc","Excelsa",$I840="Ara","Arabica",$I840="Lib","Liberica")</f>
        <v>Arabica</v>
      </c>
      <c r="O840" t="str" cm="1">
        <f t="array" ref="O840">_xlfn.IFS($J840="M","Medium",$J840="L","Light",$J840="D","Dark")</f>
        <v>Dark</v>
      </c>
      <c r="P840" t="str">
        <f>_xlfn.XLOOKUP(Table1[[#This Row],[Customer ID]],customers!$A$1:$A$1001,customers!$I$1:$I$1001,0)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 MATCH(orders!I$1,products!$A$1:$G$1,0))</f>
        <v>Exc</v>
      </c>
      <c r="J841" t="str">
        <f>INDEX(products!$A$1:$G$49,MATCH(orders!$D841,products!$A$1:$A$49,0), MATCH(orders!J$1,products!$A$1:$G$1,0))</f>
        <v>M</v>
      </c>
      <c r="K841" s="4">
        <f>INDEX(products!$A$1:$G$49,MATCH(orders!$D841,products!$A$1:$A$49,0), MATCH(orders!K$1,products!$A$1:$G$1,0))</f>
        <v>0.5</v>
      </c>
      <c r="L841" s="5">
        <f>INDEX(products!$A$1:$G$49,MATCH(orders!$D841,products!$A$1:$A$49,0), MATCH(orders!L$1,products!$A$1:$G$1,0))</f>
        <v>8.25</v>
      </c>
      <c r="M841" s="5">
        <f t="shared" si="13"/>
        <v>41.25</v>
      </c>
      <c r="N841" t="str" cm="1">
        <f t="array" ref="N841">_xlfn.IFS($I841="Rob","Robusta",$I841="Exc","Excelsa",$I841="Ara","Arabica",$I841="Lib","Liberica")</f>
        <v>Excelsa</v>
      </c>
      <c r="O841" t="str" cm="1">
        <f t="array" ref="O841">_xlfn.IFS($J841="M","Medium",$J841="L","Light",$J841="D","Dark")</f>
        <v>Medium</v>
      </c>
      <c r="P841" t="str">
        <f>_xlfn.XLOOKUP(Table1[[#This Row],[Customer ID]],customers!$A$1:$A$1001,customers!$I$1:$I$1001,0)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 MATCH(orders!I$1,products!$A$1:$G$1,0))</f>
        <v>Rob</v>
      </c>
      <c r="J842" t="str">
        <f>INDEX(products!$A$1:$G$49,MATCH(orders!$D842,products!$A$1:$A$49,0), MATCH(orders!J$1,products!$A$1:$G$1,0))</f>
        <v>L</v>
      </c>
      <c r="K842" s="4">
        <f>INDEX(products!$A$1:$G$49,MATCH(orders!$D842,products!$A$1:$A$49,0), MATCH(orders!K$1,products!$A$1:$G$1,0))</f>
        <v>0.5</v>
      </c>
      <c r="L842" s="5">
        <f>INDEX(products!$A$1:$G$49,MATCH(orders!$D842,products!$A$1:$A$49,0), MATCH(orders!L$1,products!$A$1:$G$1,0))</f>
        <v>7.169999999999999</v>
      </c>
      <c r="M842" s="5">
        <f t="shared" si="13"/>
        <v>28.679999999999996</v>
      </c>
      <c r="N842" t="str" cm="1">
        <f t="array" ref="N842">_xlfn.IFS($I842="Rob","Robusta",$I842="Exc","Excelsa",$I842="Ara","Arabica",$I842="Lib","Liberica")</f>
        <v>Robusta</v>
      </c>
      <c r="O842" t="str" cm="1">
        <f t="array" ref="O842">_xlfn.IFS($J842="M","Medium",$J842="L","Light",$J842="D","Dark")</f>
        <v>Light</v>
      </c>
      <c r="P842" t="str">
        <f>_xlfn.XLOOKUP(Table1[[#This Row],[Customer ID]],customers!$A$1:$A$1001,customers!$I$1:$I$1001,0)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 MATCH(orders!I$1,products!$A$1:$G$1,0))</f>
        <v>Lib</v>
      </c>
      <c r="J843" t="str">
        <f>INDEX(products!$A$1:$G$49,MATCH(orders!$D843,products!$A$1:$A$49,0), MATCH(orders!J$1,products!$A$1:$G$1,0))</f>
        <v>M</v>
      </c>
      <c r="K843" s="4">
        <f>INDEX(products!$A$1:$G$49,MATCH(orders!$D843,products!$A$1:$A$49,0), MATCH(orders!K$1,products!$A$1:$G$1,0))</f>
        <v>0.2</v>
      </c>
      <c r="L843" s="5">
        <f>INDEX(products!$A$1:$G$49,MATCH(orders!$D843,products!$A$1:$A$49,0), MATCH(orders!L$1,products!$A$1:$G$1,0))</f>
        <v>4.3650000000000002</v>
      </c>
      <c r="M843" s="5">
        <f t="shared" si="13"/>
        <v>4.3650000000000002</v>
      </c>
      <c r="N843" t="str" cm="1">
        <f t="array" ref="N843">_xlfn.IFS($I843="Rob","Robusta",$I843="Exc","Excelsa",$I843="Ara","Arabica",$I843="Lib","Liberica")</f>
        <v>Liberica</v>
      </c>
      <c r="O843" t="str" cm="1">
        <f t="array" ref="O843">_xlfn.IFS($J843="M","Medium",$J843="L","Light",$J843="D","Dark")</f>
        <v>Medium</v>
      </c>
      <c r="P843" t="str">
        <f>_xlfn.XLOOKUP(Table1[[#This Row],[Customer ID]],customers!$A$1:$A$1001,customers!$I$1:$I$1001,0)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 MATCH(orders!I$1,products!$A$1:$G$1,0))</f>
        <v>Exc</v>
      </c>
      <c r="J844" t="str">
        <f>INDEX(products!$A$1:$G$49,MATCH(orders!$D844,products!$A$1:$A$49,0), MATCH(orders!J$1,products!$A$1:$G$1,0))</f>
        <v>M</v>
      </c>
      <c r="K844" s="4">
        <f>INDEX(products!$A$1:$G$49,MATCH(orders!$D844,products!$A$1:$A$49,0), MATCH(orders!K$1,products!$A$1:$G$1,0))</f>
        <v>0.2</v>
      </c>
      <c r="L844" s="5">
        <f>INDEX(products!$A$1:$G$49,MATCH(orders!$D844,products!$A$1:$A$49,0), MATCH(orders!L$1,products!$A$1:$G$1,0))</f>
        <v>4.125</v>
      </c>
      <c r="M844" s="5">
        <f t="shared" si="13"/>
        <v>8.25</v>
      </c>
      <c r="N844" t="str" cm="1">
        <f t="array" ref="N844">_xlfn.IFS($I844="Rob","Robusta",$I844="Exc","Excelsa",$I844="Ara","Arabica",$I844="Lib","Liberica")</f>
        <v>Excelsa</v>
      </c>
      <c r="O844" t="str" cm="1">
        <f t="array" ref="O844">_xlfn.IFS($J844="M","Medium",$J844="L","Light",$J844="D","Dark")</f>
        <v>Medium</v>
      </c>
      <c r="P844" t="str">
        <f>_xlfn.XLOOKUP(Table1[[#This Row],[Customer ID]],customers!$A$1:$A$1001,customers!$I$1:$I$1001,0)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 MATCH(orders!I$1,products!$A$1:$G$1,0))</f>
        <v>Exc</v>
      </c>
      <c r="J845" t="str">
        <f>INDEX(products!$A$1:$G$49,MATCH(orders!$D845,products!$A$1:$A$49,0), MATCH(orders!J$1,products!$A$1:$G$1,0))</f>
        <v>M</v>
      </c>
      <c r="K845" s="4">
        <f>INDEX(products!$A$1:$G$49,MATCH(orders!$D845,products!$A$1:$A$49,0), MATCH(orders!K$1,products!$A$1:$G$1,0))</f>
        <v>0.2</v>
      </c>
      <c r="L845" s="5">
        <f>INDEX(products!$A$1:$G$49,MATCH(orders!$D845,products!$A$1:$A$49,0), MATCH(orders!L$1,products!$A$1:$G$1,0))</f>
        <v>4.125</v>
      </c>
      <c r="M845" s="5">
        <f t="shared" si="13"/>
        <v>8.25</v>
      </c>
      <c r="N845" t="str" cm="1">
        <f t="array" ref="N845">_xlfn.IFS($I845="Rob","Robusta",$I845="Exc","Excelsa",$I845="Ara","Arabica",$I845="Lib","Liberica")</f>
        <v>Excelsa</v>
      </c>
      <c r="O845" t="str" cm="1">
        <f t="array" ref="O845">_xlfn.IFS($J845="M","Medium",$J845="L","Light",$J845="D","Dark")</f>
        <v>Medium</v>
      </c>
      <c r="P845" t="str">
        <f>_xlfn.XLOOKUP(Table1[[#This Row],[Customer ID]],customers!$A$1:$A$1001,customers!$I$1:$I$1001,0)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 MATCH(orders!I$1,products!$A$1:$G$1,0))</f>
        <v>Ara</v>
      </c>
      <c r="J846" t="str">
        <f>INDEX(products!$A$1:$G$49,MATCH(orders!$D846,products!$A$1:$A$49,0), MATCH(orders!J$1,products!$A$1:$G$1,0))</f>
        <v>D</v>
      </c>
      <c r="K846" s="4">
        <f>INDEX(products!$A$1:$G$49,MATCH(orders!$D846,products!$A$1:$A$49,0), MATCH(orders!K$1,products!$A$1:$G$1,0))</f>
        <v>0.5</v>
      </c>
      <c r="L846" s="5">
        <f>INDEX(products!$A$1:$G$49,MATCH(orders!$D846,products!$A$1:$A$49,0), MATCH(orders!L$1,products!$A$1:$G$1,0))</f>
        <v>5.97</v>
      </c>
      <c r="M846" s="5">
        <f t="shared" si="13"/>
        <v>35.82</v>
      </c>
      <c r="N846" t="str" cm="1">
        <f t="array" ref="N846">_xlfn.IFS($I846="Rob","Robusta",$I846="Exc","Excelsa",$I846="Ara","Arabica",$I846="Lib","Liberica")</f>
        <v>Arabica</v>
      </c>
      <c r="O846" t="str" cm="1">
        <f t="array" ref="O846">_xlfn.IFS($J846="M","Medium",$J846="L","Light",$J846="D","Dark")</f>
        <v>Dark</v>
      </c>
      <c r="P846" t="str">
        <f>_xlfn.XLOOKUP(Table1[[#This Row],[Customer ID]],customers!$A$1:$A$1001,customers!$I$1:$I$1001,0)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 MATCH(orders!I$1,products!$A$1:$G$1,0))</f>
        <v>Exc</v>
      </c>
      <c r="J847" t="str">
        <f>INDEX(products!$A$1:$G$49,MATCH(orders!$D847,products!$A$1:$A$49,0), MATCH(orders!J$1,products!$A$1:$G$1,0))</f>
        <v>D</v>
      </c>
      <c r="K847" s="4">
        <f>INDEX(products!$A$1:$G$49,MATCH(orders!$D847,products!$A$1:$A$49,0), MATCH(orders!K$1,products!$A$1:$G$1,0))</f>
        <v>2.5</v>
      </c>
      <c r="L847" s="5">
        <f>INDEX(products!$A$1:$G$49,MATCH(orders!$D847,products!$A$1:$A$49,0), MATCH(orders!L$1,products!$A$1:$G$1,0))</f>
        <v>27.945</v>
      </c>
      <c r="M847" s="5">
        <f t="shared" si="13"/>
        <v>167.67000000000002</v>
      </c>
      <c r="N847" t="str" cm="1">
        <f t="array" ref="N847">_xlfn.IFS($I847="Rob","Robusta",$I847="Exc","Excelsa",$I847="Ara","Arabica",$I847="Lib","Liberica")</f>
        <v>Excelsa</v>
      </c>
      <c r="O847" t="str" cm="1">
        <f t="array" ref="O847">_xlfn.IFS($J847="M","Medium",$J847="L","Light",$J847="D","Dark")</f>
        <v>Dark</v>
      </c>
      <c r="P847" t="str">
        <f>_xlfn.XLOOKUP(Table1[[#This Row],[Customer ID]],customers!$A$1:$A$1001,customers!$I$1:$I$1001,0)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 MATCH(orders!I$1,products!$A$1:$G$1,0))</f>
        <v>Ara</v>
      </c>
      <c r="J848" t="str">
        <f>INDEX(products!$A$1:$G$49,MATCH(orders!$D848,products!$A$1:$A$49,0), MATCH(orders!J$1,products!$A$1:$G$1,0))</f>
        <v>M</v>
      </c>
      <c r="K848" s="4">
        <f>INDEX(products!$A$1:$G$49,MATCH(orders!$D848,products!$A$1:$A$49,0), MATCH(orders!K$1,products!$A$1:$G$1,0))</f>
        <v>2.5</v>
      </c>
      <c r="L848" s="5">
        <f>INDEX(products!$A$1:$G$49,MATCH(orders!$D848,products!$A$1:$A$49,0), MATCH(orders!L$1,products!$A$1:$G$1,0))</f>
        <v>25.874999999999996</v>
      </c>
      <c r="M848" s="5">
        <f t="shared" si="13"/>
        <v>51.749999999999993</v>
      </c>
      <c r="N848" t="str" cm="1">
        <f t="array" ref="N848">_xlfn.IFS($I848="Rob","Robusta",$I848="Exc","Excelsa",$I848="Ara","Arabica",$I848="Lib","Liberica")</f>
        <v>Arabica</v>
      </c>
      <c r="O848" t="str" cm="1">
        <f t="array" ref="O848">_xlfn.IFS($J848="M","Medium",$J848="L","Light",$J848="D","Dark")</f>
        <v>Medium</v>
      </c>
      <c r="P848" t="str">
        <f>_xlfn.XLOOKUP(Table1[[#This Row],[Customer ID]],customers!$A$1:$A$1001,customers!$I$1:$I$1001,0)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 MATCH(orders!I$1,products!$A$1:$G$1,0))</f>
        <v>Ara</v>
      </c>
      <c r="J849" t="str">
        <f>INDEX(products!$A$1:$G$49,MATCH(orders!$D849,products!$A$1:$A$49,0), MATCH(orders!J$1,products!$A$1:$G$1,0))</f>
        <v>D</v>
      </c>
      <c r="K849" s="4">
        <f>INDEX(products!$A$1:$G$49,MATCH(orders!$D849,products!$A$1:$A$49,0), MATCH(orders!K$1,products!$A$1:$G$1,0))</f>
        <v>0.2</v>
      </c>
      <c r="L849" s="5">
        <f>INDEX(products!$A$1:$G$49,MATCH(orders!$D849,products!$A$1:$A$49,0), MATCH(orders!L$1,products!$A$1:$G$1,0))</f>
        <v>2.9849999999999999</v>
      </c>
      <c r="M849" s="5">
        <f t="shared" si="13"/>
        <v>8.9550000000000001</v>
      </c>
      <c r="N849" t="str" cm="1">
        <f t="array" ref="N849">_xlfn.IFS($I849="Rob","Robusta",$I849="Exc","Excelsa",$I849="Ara","Arabica",$I849="Lib","Liberica")</f>
        <v>Arabica</v>
      </c>
      <c r="O849" t="str" cm="1">
        <f t="array" ref="O849">_xlfn.IFS($J849="M","Medium",$J849="L","Light",$J849="D","Dark")</f>
        <v>Dark</v>
      </c>
      <c r="P849" t="str">
        <f>_xlfn.XLOOKUP(Table1[[#This Row],[Customer ID]],customers!$A$1:$A$1001,customers!$I$1:$I$1001,0)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 MATCH(orders!I$1,products!$A$1:$G$1,0))</f>
        <v>Exc</v>
      </c>
      <c r="J850" t="str">
        <f>INDEX(products!$A$1:$G$49,MATCH(orders!$D850,products!$A$1:$A$49,0), MATCH(orders!J$1,products!$A$1:$G$1,0))</f>
        <v>L</v>
      </c>
      <c r="K850" s="4">
        <f>INDEX(products!$A$1:$G$49,MATCH(orders!$D850,products!$A$1:$A$49,0), MATCH(orders!K$1,products!$A$1:$G$1,0))</f>
        <v>0.5</v>
      </c>
      <c r="L850" s="5">
        <f>INDEX(products!$A$1:$G$49,MATCH(orders!$D850,products!$A$1:$A$49,0), MATCH(orders!L$1,products!$A$1:$G$1,0))</f>
        <v>8.91</v>
      </c>
      <c r="M850" s="5">
        <f t="shared" si="13"/>
        <v>53.46</v>
      </c>
      <c r="N850" t="str" cm="1">
        <f t="array" ref="N850">_xlfn.IFS($I850="Rob","Robusta",$I850="Exc","Excelsa",$I850="Ara","Arabica",$I850="Lib","Liberica")</f>
        <v>Excelsa</v>
      </c>
      <c r="O850" t="str" cm="1">
        <f t="array" ref="O850">_xlfn.IFS($J850="M","Medium",$J850="L","Light",$J850="D","Dark")</f>
        <v>Light</v>
      </c>
      <c r="P850" t="str">
        <f>_xlfn.XLOOKUP(Table1[[#This Row],[Customer ID]],customers!$A$1:$A$1001,customers!$I$1:$I$1001,0)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 MATCH(orders!I$1,products!$A$1:$G$1,0))</f>
        <v>Ara</v>
      </c>
      <c r="J851" t="str">
        <f>INDEX(products!$A$1:$G$49,MATCH(orders!$D851,products!$A$1:$A$49,0), MATCH(orders!J$1,products!$A$1:$G$1,0))</f>
        <v>L</v>
      </c>
      <c r="K851" s="4">
        <f>INDEX(products!$A$1:$G$49,MATCH(orders!$D851,products!$A$1:$A$49,0), MATCH(orders!K$1,products!$A$1:$G$1,0))</f>
        <v>0.2</v>
      </c>
      <c r="L851" s="5">
        <f>INDEX(products!$A$1:$G$49,MATCH(orders!$D851,products!$A$1:$A$49,0), MATCH(orders!L$1,products!$A$1:$G$1,0))</f>
        <v>3.8849999999999998</v>
      </c>
      <c r="M851" s="5">
        <f t="shared" si="13"/>
        <v>23.31</v>
      </c>
      <c r="N851" t="str" cm="1">
        <f t="array" ref="N851">_xlfn.IFS($I851="Rob","Robusta",$I851="Exc","Excelsa",$I851="Ara","Arabica",$I851="Lib","Liberica")</f>
        <v>Arabica</v>
      </c>
      <c r="O851" t="str" cm="1">
        <f t="array" ref="O851">_xlfn.IFS($J851="M","Medium",$J851="L","Light",$J851="D","Dark")</f>
        <v>Light</v>
      </c>
      <c r="P851" t="str">
        <f>_xlfn.XLOOKUP(Table1[[#This Row],[Customer ID]],customers!$A$1:$A$1001,customers!$I$1:$I$1001,0)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 MATCH(orders!I$1,products!$A$1:$G$1,0))</f>
        <v>Ara</v>
      </c>
      <c r="J852" t="str">
        <f>INDEX(products!$A$1:$G$49,MATCH(orders!$D852,products!$A$1:$A$49,0), MATCH(orders!J$1,products!$A$1:$G$1,0))</f>
        <v>M</v>
      </c>
      <c r="K852" s="4">
        <f>INDEX(products!$A$1:$G$49,MATCH(orders!$D852,products!$A$1:$A$49,0), MATCH(orders!K$1,products!$A$1:$G$1,0))</f>
        <v>0.2</v>
      </c>
      <c r="L852" s="5">
        <f>INDEX(products!$A$1:$G$49,MATCH(orders!$D852,products!$A$1:$A$49,0), MATCH(orders!L$1,products!$A$1:$G$1,0))</f>
        <v>3.375</v>
      </c>
      <c r="M852" s="5">
        <f t="shared" si="13"/>
        <v>6.75</v>
      </c>
      <c r="N852" t="str" cm="1">
        <f t="array" ref="N852">_xlfn.IFS($I852="Rob","Robusta",$I852="Exc","Excelsa",$I852="Ara","Arabica",$I852="Lib","Liberica")</f>
        <v>Arabica</v>
      </c>
      <c r="O852" t="str" cm="1">
        <f t="array" ref="O852">_xlfn.IFS($J852="M","Medium",$J852="L","Light",$J852="D","Dark")</f>
        <v>Medium</v>
      </c>
      <c r="P852" t="str">
        <f>_xlfn.XLOOKUP(Table1[[#This Row],[Customer ID]],customers!$A$1:$A$1001,customers!$I$1:$I$1001,0)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 MATCH(orders!I$1,products!$A$1:$G$1,0))</f>
        <v>Lib</v>
      </c>
      <c r="J853" t="str">
        <f>INDEX(products!$A$1:$G$49,MATCH(orders!$D853,products!$A$1:$A$49,0), MATCH(orders!J$1,products!$A$1:$G$1,0))</f>
        <v>D</v>
      </c>
      <c r="K853" s="4">
        <f>INDEX(products!$A$1:$G$49,MATCH(orders!$D853,products!$A$1:$A$49,0), MATCH(orders!K$1,products!$A$1:$G$1,0))</f>
        <v>0.5</v>
      </c>
      <c r="L853" s="5">
        <f>INDEX(products!$A$1:$G$49,MATCH(orders!$D853,products!$A$1:$A$49,0), MATCH(orders!L$1,products!$A$1:$G$1,0))</f>
        <v>7.77</v>
      </c>
      <c r="M853" s="5">
        <f t="shared" si="13"/>
        <v>7.77</v>
      </c>
      <c r="N853" t="str" cm="1">
        <f t="array" ref="N853">_xlfn.IFS($I853="Rob","Robusta",$I853="Exc","Excelsa",$I853="Ara","Arabica",$I853="Lib","Liberica")</f>
        <v>Liberica</v>
      </c>
      <c r="O853" t="str" cm="1">
        <f t="array" ref="O853">_xlfn.IFS($J853="M","Medium",$J853="L","Light",$J853="D","Dark")</f>
        <v>Dark</v>
      </c>
      <c r="P853" t="str">
        <f>_xlfn.XLOOKUP(Table1[[#This Row],[Customer ID]],customers!$A$1:$A$1001,customers!$I$1:$I$1001,0)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 MATCH(orders!I$1,products!$A$1:$G$1,0))</f>
        <v>Lib</v>
      </c>
      <c r="J854" t="str">
        <f>INDEX(products!$A$1:$G$49,MATCH(orders!$D854,products!$A$1:$A$49,0), MATCH(orders!J$1,products!$A$1:$G$1,0))</f>
        <v>D</v>
      </c>
      <c r="K854" s="4">
        <f>INDEX(products!$A$1:$G$49,MATCH(orders!$D854,products!$A$1:$A$49,0), MATCH(orders!K$1,products!$A$1:$G$1,0))</f>
        <v>2.5</v>
      </c>
      <c r="L854" s="5">
        <f>INDEX(products!$A$1:$G$49,MATCH(orders!$D854,products!$A$1:$A$49,0), MATCH(orders!L$1,products!$A$1:$G$1,0))</f>
        <v>29.784999999999997</v>
      </c>
      <c r="M854" s="5">
        <f t="shared" si="13"/>
        <v>119.13999999999999</v>
      </c>
      <c r="N854" t="str" cm="1">
        <f t="array" ref="N854">_xlfn.IFS($I854="Rob","Robusta",$I854="Exc","Excelsa",$I854="Ara","Arabica",$I854="Lib","Liberica")</f>
        <v>Liberica</v>
      </c>
      <c r="O854" t="str" cm="1">
        <f t="array" ref="O854">_xlfn.IFS($J854="M","Medium",$J854="L","Light",$J854="D","Dark")</f>
        <v>Dark</v>
      </c>
      <c r="P854" t="str">
        <f>_xlfn.XLOOKUP(Table1[[#This Row],[Customer ID]],customers!$A$1:$A$1001,customers!$I$1:$I$1001,0)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 MATCH(orders!I$1,products!$A$1:$G$1,0))</f>
        <v>Ara</v>
      </c>
      <c r="J855" t="str">
        <f>INDEX(products!$A$1:$G$49,MATCH(orders!$D855,products!$A$1:$A$49,0), MATCH(orders!J$1,products!$A$1:$G$1,0))</f>
        <v>D</v>
      </c>
      <c r="K855" s="4">
        <f>INDEX(products!$A$1:$G$49,MATCH(orders!$D855,products!$A$1:$A$49,0), MATCH(orders!K$1,products!$A$1:$G$1,0))</f>
        <v>1</v>
      </c>
      <c r="L855" s="5">
        <f>INDEX(products!$A$1:$G$49,MATCH(orders!$D855,products!$A$1:$A$49,0), MATCH(orders!L$1,products!$A$1:$G$1,0))</f>
        <v>9.9499999999999993</v>
      </c>
      <c r="M855" s="5">
        <f t="shared" si="13"/>
        <v>19.899999999999999</v>
      </c>
      <c r="N855" t="str" cm="1">
        <f t="array" ref="N855">_xlfn.IFS($I855="Rob","Robusta",$I855="Exc","Excelsa",$I855="Ara","Arabica",$I855="Lib","Liberica")</f>
        <v>Arabica</v>
      </c>
      <c r="O855" t="str" cm="1">
        <f t="array" ref="O855">_xlfn.IFS($J855="M","Medium",$J855="L","Light",$J855="D","Dark")</f>
        <v>Dark</v>
      </c>
      <c r="P855" t="str">
        <f>_xlfn.XLOOKUP(Table1[[#This Row],[Customer ID]],customers!$A$1:$A$1001,customers!$I$1:$I$1001,0)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 MATCH(orders!I$1,products!$A$1:$G$1,0))</f>
        <v>Rob</v>
      </c>
      <c r="J856" t="str">
        <f>INDEX(products!$A$1:$G$49,MATCH(orders!$D856,products!$A$1:$A$49,0), MATCH(orders!J$1,products!$A$1:$G$1,0))</f>
        <v>L</v>
      </c>
      <c r="K856" s="4">
        <f>INDEX(products!$A$1:$G$49,MATCH(orders!$D856,products!$A$1:$A$49,0), MATCH(orders!K$1,products!$A$1:$G$1,0))</f>
        <v>0.5</v>
      </c>
      <c r="L856" s="5">
        <f>INDEX(products!$A$1:$G$49,MATCH(orders!$D856,products!$A$1:$A$49,0), MATCH(orders!L$1,products!$A$1:$G$1,0))</f>
        <v>7.169999999999999</v>
      </c>
      <c r="M856" s="5">
        <f t="shared" si="13"/>
        <v>35.849999999999994</v>
      </c>
      <c r="N856" t="str" cm="1">
        <f t="array" ref="N856">_xlfn.IFS($I856="Rob","Robusta",$I856="Exc","Excelsa",$I856="Ara","Arabica",$I856="Lib","Liberica")</f>
        <v>Robusta</v>
      </c>
      <c r="O856" t="str" cm="1">
        <f t="array" ref="O856">_xlfn.IFS($J856="M","Medium",$J856="L","Light",$J856="D","Dark")</f>
        <v>Light</v>
      </c>
      <c r="P856" t="str">
        <f>_xlfn.XLOOKUP(Table1[[#This Row],[Customer ID]],customers!$A$1:$A$1001,customers!$I$1:$I$1001,0)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 MATCH(orders!I$1,products!$A$1:$G$1,0))</f>
        <v>Lib</v>
      </c>
      <c r="J857" t="str">
        <f>INDEX(products!$A$1:$G$49,MATCH(orders!$D857,products!$A$1:$A$49,0), MATCH(orders!J$1,products!$A$1:$G$1,0))</f>
        <v>D</v>
      </c>
      <c r="K857" s="4">
        <f>INDEX(products!$A$1:$G$49,MATCH(orders!$D857,products!$A$1:$A$49,0), MATCH(orders!K$1,products!$A$1:$G$1,0))</f>
        <v>2.5</v>
      </c>
      <c r="L857" s="5">
        <f>INDEX(products!$A$1:$G$49,MATCH(orders!$D857,products!$A$1:$A$49,0), MATCH(orders!L$1,products!$A$1:$G$1,0))</f>
        <v>29.784999999999997</v>
      </c>
      <c r="M857" s="5">
        <f t="shared" si="13"/>
        <v>89.35499999999999</v>
      </c>
      <c r="N857" t="str" cm="1">
        <f t="array" ref="N857">_xlfn.IFS($I857="Rob","Robusta",$I857="Exc","Excelsa",$I857="Ara","Arabica",$I857="Lib","Liberica")</f>
        <v>Liberica</v>
      </c>
      <c r="O857" t="str" cm="1">
        <f t="array" ref="O857">_xlfn.IFS($J857="M","Medium",$J857="L","Light",$J857="D","Dark")</f>
        <v>Dark</v>
      </c>
      <c r="P857" t="str">
        <f>_xlfn.XLOOKUP(Table1[[#This Row],[Customer ID]],customers!$A$1:$A$1001,customers!$I$1:$I$1001,0)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 MATCH(orders!I$1,products!$A$1:$G$1,0))</f>
        <v>Lib</v>
      </c>
      <c r="J858" t="str">
        <f>INDEX(products!$A$1:$G$49,MATCH(orders!$D858,products!$A$1:$A$49,0), MATCH(orders!J$1,products!$A$1:$G$1,0))</f>
        <v>M</v>
      </c>
      <c r="K858" s="4">
        <f>INDEX(products!$A$1:$G$49,MATCH(orders!$D858,products!$A$1:$A$49,0), MATCH(orders!K$1,products!$A$1:$G$1,0))</f>
        <v>0.2</v>
      </c>
      <c r="L858" s="5">
        <f>INDEX(products!$A$1:$G$49,MATCH(orders!$D858,products!$A$1:$A$49,0), MATCH(orders!L$1,products!$A$1:$G$1,0))</f>
        <v>4.3650000000000002</v>
      </c>
      <c r="M858" s="5">
        <f t="shared" si="13"/>
        <v>8.73</v>
      </c>
      <c r="N858" t="str" cm="1">
        <f t="array" ref="N858">_xlfn.IFS($I858="Rob","Robusta",$I858="Exc","Excelsa",$I858="Ara","Arabica",$I858="Lib","Liberica")</f>
        <v>Liberica</v>
      </c>
      <c r="O858" t="str" cm="1">
        <f t="array" ref="O858">_xlfn.IFS($J858="M","Medium",$J858="L","Light",$J858="D","Dark")</f>
        <v>Medium</v>
      </c>
      <c r="P858" t="str">
        <f>_xlfn.XLOOKUP(Table1[[#This Row],[Customer ID]],customers!$A$1:$A$1001,customers!$I$1:$I$1001,0)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 MATCH(orders!I$1,products!$A$1:$G$1,0))</f>
        <v>Rob</v>
      </c>
      <c r="J859" t="str">
        <f>INDEX(products!$A$1:$G$49,MATCH(orders!$D859,products!$A$1:$A$49,0), MATCH(orders!J$1,products!$A$1:$G$1,0))</f>
        <v>L</v>
      </c>
      <c r="K859" s="4">
        <f>INDEX(products!$A$1:$G$49,MATCH(orders!$D859,products!$A$1:$A$49,0), MATCH(orders!K$1,products!$A$1:$G$1,0))</f>
        <v>2.5</v>
      </c>
      <c r="L859" s="5">
        <f>INDEX(products!$A$1:$G$49,MATCH(orders!$D859,products!$A$1:$A$49,0), MATCH(orders!L$1,products!$A$1:$G$1,0))</f>
        <v>27.484999999999996</v>
      </c>
      <c r="M859" s="5">
        <f t="shared" si="13"/>
        <v>137.42499999999998</v>
      </c>
      <c r="N859" t="str" cm="1">
        <f t="array" ref="N859">_xlfn.IFS($I859="Rob","Robusta",$I859="Exc","Excelsa",$I859="Ara","Arabica",$I859="Lib","Liberica")</f>
        <v>Robusta</v>
      </c>
      <c r="O859" t="str" cm="1">
        <f t="array" ref="O859">_xlfn.IFS($J859="M","Medium",$J859="L","Light",$J859="D","Dark")</f>
        <v>Light</v>
      </c>
      <c r="P859" t="str">
        <f>_xlfn.XLOOKUP(Table1[[#This Row],[Customer ID]],customers!$A$1:$A$1001,customers!$I$1:$I$1001,0)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 MATCH(orders!I$1,products!$A$1:$G$1,0))</f>
        <v>Lib</v>
      </c>
      <c r="J860" t="str">
        <f>INDEX(products!$A$1:$G$49,MATCH(orders!$D860,products!$A$1:$A$49,0), MATCH(orders!J$1,products!$A$1:$G$1,0))</f>
        <v>M</v>
      </c>
      <c r="K860" s="4">
        <f>INDEX(products!$A$1:$G$49,MATCH(orders!$D860,products!$A$1:$A$49,0), MATCH(orders!K$1,products!$A$1:$G$1,0))</f>
        <v>0.5</v>
      </c>
      <c r="L860" s="5">
        <f>INDEX(products!$A$1:$G$49,MATCH(orders!$D860,products!$A$1:$A$49,0), MATCH(orders!L$1,products!$A$1:$G$1,0))</f>
        <v>8.73</v>
      </c>
      <c r="M860" s="5">
        <f t="shared" si="13"/>
        <v>34.92</v>
      </c>
      <c r="N860" t="str" cm="1">
        <f t="array" ref="N860">_xlfn.IFS($I860="Rob","Robusta",$I860="Exc","Excelsa",$I860="Ara","Arabica",$I860="Lib","Liberica")</f>
        <v>Liberica</v>
      </c>
      <c r="O860" t="str" cm="1">
        <f t="array" ref="O860">_xlfn.IFS($J860="M","Medium",$J860="L","Light",$J860="D","Dark")</f>
        <v>Medium</v>
      </c>
      <c r="P860" t="str">
        <f>_xlfn.XLOOKUP(Table1[[#This Row],[Customer ID]],customers!$A$1:$A$1001,customers!$I$1:$I$1001,0)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 MATCH(orders!I$1,products!$A$1:$G$1,0))</f>
        <v>Ara</v>
      </c>
      <c r="J861" t="str">
        <f>INDEX(products!$A$1:$G$49,MATCH(orders!$D861,products!$A$1:$A$49,0), MATCH(orders!J$1,products!$A$1:$G$1,0))</f>
        <v>L</v>
      </c>
      <c r="K861" s="4">
        <f>INDEX(products!$A$1:$G$49,MATCH(orders!$D861,products!$A$1:$A$49,0), MATCH(orders!K$1,products!$A$1:$G$1,0))</f>
        <v>2.5</v>
      </c>
      <c r="L861" s="5">
        <f>INDEX(products!$A$1:$G$49,MATCH(orders!$D861,products!$A$1:$A$49,0), MATCH(orders!L$1,products!$A$1:$G$1,0))</f>
        <v>29.784999999999997</v>
      </c>
      <c r="M861" s="5">
        <f t="shared" si="13"/>
        <v>178.70999999999998</v>
      </c>
      <c r="N861" t="str" cm="1">
        <f t="array" ref="N861">_xlfn.IFS($I861="Rob","Robusta",$I861="Exc","Excelsa",$I861="Ara","Arabica",$I861="Lib","Liberica")</f>
        <v>Arabica</v>
      </c>
      <c r="O861" t="str" cm="1">
        <f t="array" ref="O861">_xlfn.IFS($J861="M","Medium",$J861="L","Light",$J861="D","Dark")</f>
        <v>Light</v>
      </c>
      <c r="P861" t="str">
        <f>_xlfn.XLOOKUP(Table1[[#This Row],[Customer ID]],customers!$A$1:$A$1001,customers!$I$1:$I$1001,0)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 MATCH(orders!I$1,products!$A$1:$G$1,0))</f>
        <v>Ara</v>
      </c>
      <c r="J862" t="str">
        <f>INDEX(products!$A$1:$G$49,MATCH(orders!$D862,products!$A$1:$A$49,0), MATCH(orders!J$1,products!$A$1:$G$1,0))</f>
        <v>M</v>
      </c>
      <c r="K862" s="4">
        <f>INDEX(products!$A$1:$G$49,MATCH(orders!$D862,products!$A$1:$A$49,0), MATCH(orders!K$1,products!$A$1:$G$1,0))</f>
        <v>2.5</v>
      </c>
      <c r="L862" s="5">
        <f>INDEX(products!$A$1:$G$49,MATCH(orders!$D862,products!$A$1:$A$49,0), MATCH(orders!L$1,products!$A$1:$G$1,0))</f>
        <v>25.874999999999996</v>
      </c>
      <c r="M862" s="5">
        <f t="shared" si="13"/>
        <v>25.874999999999996</v>
      </c>
      <c r="N862" t="str" cm="1">
        <f t="array" ref="N862">_xlfn.IFS($I862="Rob","Robusta",$I862="Exc","Excelsa",$I862="Ara","Arabica",$I862="Lib","Liberica")</f>
        <v>Arabica</v>
      </c>
      <c r="O862" t="str" cm="1">
        <f t="array" ref="O862">_xlfn.IFS($J862="M","Medium",$J862="L","Light",$J862="D","Dark")</f>
        <v>Medium</v>
      </c>
      <c r="P862" t="str">
        <f>_xlfn.XLOOKUP(Table1[[#This Row],[Customer ID]],customers!$A$1:$A$1001,customers!$I$1:$I$1001,0)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 MATCH(orders!I$1,products!$A$1:$G$1,0))</f>
        <v>Lib</v>
      </c>
      <c r="J863" t="str">
        <f>INDEX(products!$A$1:$G$49,MATCH(orders!$D863,products!$A$1:$A$49,0), MATCH(orders!J$1,products!$A$1:$G$1,0))</f>
        <v>D</v>
      </c>
      <c r="K863" s="4">
        <f>INDEX(products!$A$1:$G$49,MATCH(orders!$D863,products!$A$1:$A$49,0), MATCH(orders!K$1,products!$A$1:$G$1,0))</f>
        <v>1</v>
      </c>
      <c r="L863" s="5">
        <f>INDEX(products!$A$1:$G$49,MATCH(orders!$D863,products!$A$1:$A$49,0), MATCH(orders!L$1,products!$A$1:$G$1,0))</f>
        <v>12.95</v>
      </c>
      <c r="M863" s="5">
        <f t="shared" si="13"/>
        <v>77.699999999999989</v>
      </c>
      <c r="N863" t="str" cm="1">
        <f t="array" ref="N863">_xlfn.IFS($I863="Rob","Robusta",$I863="Exc","Excelsa",$I863="Ara","Arabica",$I863="Lib","Liberica")</f>
        <v>Liberica</v>
      </c>
      <c r="O863" t="str" cm="1">
        <f t="array" ref="O863">_xlfn.IFS($J863="M","Medium",$J863="L","Light",$J863="D","Dark")</f>
        <v>Dark</v>
      </c>
      <c r="P863" t="str">
        <f>_xlfn.XLOOKUP(Table1[[#This Row],[Customer ID]],customers!$A$1:$A$1001,customers!$I$1:$I$1001,0)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 MATCH(orders!I$1,products!$A$1:$G$1,0))</f>
        <v>Rob</v>
      </c>
      <c r="J864" t="str">
        <f>INDEX(products!$A$1:$G$49,MATCH(orders!$D864,products!$A$1:$A$49,0), MATCH(orders!J$1,products!$A$1:$G$1,0))</f>
        <v>M</v>
      </c>
      <c r="K864" s="4">
        <f>INDEX(products!$A$1:$G$49,MATCH(orders!$D864,products!$A$1:$A$49,0), MATCH(orders!K$1,products!$A$1:$G$1,0))</f>
        <v>1</v>
      </c>
      <c r="L864" s="5">
        <f>INDEX(products!$A$1:$G$49,MATCH(orders!$D864,products!$A$1:$A$49,0), MATCH(orders!L$1,products!$A$1:$G$1,0))</f>
        <v>9.9499999999999993</v>
      </c>
      <c r="M864" s="5">
        <f t="shared" si="13"/>
        <v>9.9499999999999993</v>
      </c>
      <c r="N864" t="str" cm="1">
        <f t="array" ref="N864">_xlfn.IFS($I864="Rob","Robusta",$I864="Exc","Excelsa",$I864="Ara","Arabica",$I864="Lib","Liberica")</f>
        <v>Robusta</v>
      </c>
      <c r="O864" t="str" cm="1">
        <f t="array" ref="O864">_xlfn.IFS($J864="M","Medium",$J864="L","Light",$J864="D","Dark")</f>
        <v>Medium</v>
      </c>
      <c r="P864" t="str">
        <f>_xlfn.XLOOKUP(Table1[[#This Row],[Customer ID]],customers!$A$1:$A$1001,customers!$I$1:$I$1001,0)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 MATCH(orders!I$1,products!$A$1:$G$1,0))</f>
        <v>Lib</v>
      </c>
      <c r="J865" t="str">
        <f>INDEX(products!$A$1:$G$49,MATCH(orders!$D865,products!$A$1:$A$49,0), MATCH(orders!J$1,products!$A$1:$G$1,0))</f>
        <v>M</v>
      </c>
      <c r="K865" s="4">
        <f>INDEX(products!$A$1:$G$49,MATCH(orders!$D865,products!$A$1:$A$49,0), MATCH(orders!K$1,products!$A$1:$G$1,0))</f>
        <v>1</v>
      </c>
      <c r="L865" s="5">
        <f>INDEX(products!$A$1:$G$49,MATCH(orders!$D865,products!$A$1:$A$49,0), MATCH(orders!L$1,products!$A$1:$G$1,0))</f>
        <v>14.55</v>
      </c>
      <c r="M865" s="5">
        <f t="shared" si="13"/>
        <v>29.1</v>
      </c>
      <c r="N865" t="str" cm="1">
        <f t="array" ref="N865">_xlfn.IFS($I865="Rob","Robusta",$I865="Exc","Excelsa",$I865="Ara","Arabica",$I865="Lib","Liberica")</f>
        <v>Liberica</v>
      </c>
      <c r="O865" t="str" cm="1">
        <f t="array" ref="O865">_xlfn.IFS($J865="M","Medium",$J865="L","Light",$J865="D","Dark")</f>
        <v>Medium</v>
      </c>
      <c r="P865" t="str">
        <f>_xlfn.XLOOKUP(Table1[[#This Row],[Customer ID]],customers!$A$1:$A$1001,customers!$I$1:$I$1001,0)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 MATCH(orders!I$1,products!$A$1:$G$1,0))</f>
        <v>Rob</v>
      </c>
      <c r="J866" t="str">
        <f>INDEX(products!$A$1:$G$49,MATCH(orders!$D866,products!$A$1:$A$49,0), MATCH(orders!J$1,products!$A$1:$G$1,0))</f>
        <v>L</v>
      </c>
      <c r="K866" s="4">
        <f>INDEX(products!$A$1:$G$49,MATCH(orders!$D866,products!$A$1:$A$49,0), MATCH(orders!K$1,products!$A$1:$G$1,0))</f>
        <v>0.2</v>
      </c>
      <c r="L866" s="5">
        <f>INDEX(products!$A$1:$G$49,MATCH(orders!$D866,products!$A$1:$A$49,0), MATCH(orders!L$1,products!$A$1:$G$1,0))</f>
        <v>3.5849999999999995</v>
      </c>
      <c r="M866" s="5">
        <f t="shared" si="13"/>
        <v>21.509999999999998</v>
      </c>
      <c r="N866" t="str" cm="1">
        <f t="array" ref="N866">_xlfn.IFS($I866="Rob","Robusta",$I866="Exc","Excelsa",$I866="Ara","Arabica",$I866="Lib","Liberica")</f>
        <v>Robusta</v>
      </c>
      <c r="O866" t="str" cm="1">
        <f t="array" ref="O866">_xlfn.IFS($J866="M","Medium",$J866="L","Light",$J866="D","Dark")</f>
        <v>Light</v>
      </c>
      <c r="P866" t="str">
        <f>_xlfn.XLOOKUP(Table1[[#This Row],[Customer ID]],customers!$A$1:$A$1001,customers!$I$1:$I$1001,0)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 MATCH(orders!I$1,products!$A$1:$G$1,0))</f>
        <v>Ara</v>
      </c>
      <c r="J867" t="str">
        <f>INDEX(products!$A$1:$G$49,MATCH(orders!$D867,products!$A$1:$A$49,0), MATCH(orders!J$1,products!$A$1:$G$1,0))</f>
        <v>M</v>
      </c>
      <c r="K867" s="4">
        <f>INDEX(products!$A$1:$G$49,MATCH(orders!$D867,products!$A$1:$A$49,0), MATCH(orders!K$1,products!$A$1:$G$1,0))</f>
        <v>0.5</v>
      </c>
      <c r="L867" s="5">
        <f>INDEX(products!$A$1:$G$49,MATCH(orders!$D867,products!$A$1:$A$49,0), MATCH(orders!L$1,products!$A$1:$G$1,0))</f>
        <v>6.75</v>
      </c>
      <c r="M867" s="5">
        <f t="shared" si="13"/>
        <v>6.75</v>
      </c>
      <c r="N867" t="str" cm="1">
        <f t="array" ref="N867">_xlfn.IFS($I867="Rob","Robusta",$I867="Exc","Excelsa",$I867="Ara","Arabica",$I867="Lib","Liberica")</f>
        <v>Arabica</v>
      </c>
      <c r="O867" t="str" cm="1">
        <f t="array" ref="O867">_xlfn.IFS($J867="M","Medium",$J867="L","Light",$J867="D","Dark")</f>
        <v>Medium</v>
      </c>
      <c r="P867" t="str">
        <f>_xlfn.XLOOKUP(Table1[[#This Row],[Customer ID]],customers!$A$1:$A$1001,customers!$I$1:$I$1001,0)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 MATCH(orders!I$1,products!$A$1:$G$1,0))</f>
        <v>Ara</v>
      </c>
      <c r="J868" t="str">
        <f>INDEX(products!$A$1:$G$49,MATCH(orders!$D868,products!$A$1:$A$49,0), MATCH(orders!J$1,products!$A$1:$G$1,0))</f>
        <v>D</v>
      </c>
      <c r="K868" s="4">
        <f>INDEX(products!$A$1:$G$49,MATCH(orders!$D868,products!$A$1:$A$49,0), MATCH(orders!K$1,products!$A$1:$G$1,0))</f>
        <v>0.5</v>
      </c>
      <c r="L868" s="5">
        <f>INDEX(products!$A$1:$G$49,MATCH(orders!$D868,products!$A$1:$A$49,0), MATCH(orders!L$1,products!$A$1:$G$1,0))</f>
        <v>5.97</v>
      </c>
      <c r="M868" s="5">
        <f t="shared" si="13"/>
        <v>17.91</v>
      </c>
      <c r="N868" t="str" cm="1">
        <f t="array" ref="N868">_xlfn.IFS($I868="Rob","Robusta",$I868="Exc","Excelsa",$I868="Ara","Arabica",$I868="Lib","Liberica")</f>
        <v>Arabica</v>
      </c>
      <c r="O868" t="str" cm="1">
        <f t="array" ref="O868">_xlfn.IFS($J868="M","Medium",$J868="L","Light",$J868="D","Dark")</f>
        <v>Dark</v>
      </c>
      <c r="P868" t="str">
        <f>_xlfn.XLOOKUP(Table1[[#This Row],[Customer ID]],customers!$A$1:$A$1001,customers!$I$1:$I$1001,0)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 MATCH(orders!I$1,products!$A$1:$G$1,0))</f>
        <v>Ara</v>
      </c>
      <c r="J869" t="str">
        <f>INDEX(products!$A$1:$G$49,MATCH(orders!$D869,products!$A$1:$A$49,0), MATCH(orders!J$1,products!$A$1:$G$1,0))</f>
        <v>L</v>
      </c>
      <c r="K869" s="4">
        <f>INDEX(products!$A$1:$G$49,MATCH(orders!$D869,products!$A$1:$A$49,0), MATCH(orders!K$1,products!$A$1:$G$1,0))</f>
        <v>2.5</v>
      </c>
      <c r="L869" s="5">
        <f>INDEX(products!$A$1:$G$49,MATCH(orders!$D869,products!$A$1:$A$49,0), MATCH(orders!L$1,products!$A$1:$G$1,0))</f>
        <v>29.784999999999997</v>
      </c>
      <c r="M869" s="5">
        <f t="shared" si="13"/>
        <v>29.784999999999997</v>
      </c>
      <c r="N869" t="str" cm="1">
        <f t="array" ref="N869">_xlfn.IFS($I869="Rob","Robusta",$I869="Exc","Excelsa",$I869="Ara","Arabica",$I869="Lib","Liberica")</f>
        <v>Arabica</v>
      </c>
      <c r="O869" t="str" cm="1">
        <f t="array" ref="O869">_xlfn.IFS($J869="M","Medium",$J869="L","Light",$J869="D","Dark")</f>
        <v>Light</v>
      </c>
      <c r="P869" t="str">
        <f>_xlfn.XLOOKUP(Table1[[#This Row],[Customer ID]],customers!$A$1:$A$1001,customers!$I$1:$I$1001,0)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 MATCH(orders!I$1,products!$A$1:$G$1,0))</f>
        <v>Exc</v>
      </c>
      <c r="J870" t="str">
        <f>INDEX(products!$A$1:$G$49,MATCH(orders!$D870,products!$A$1:$A$49,0), MATCH(orders!J$1,products!$A$1:$G$1,0))</f>
        <v>M</v>
      </c>
      <c r="K870" s="4">
        <f>INDEX(products!$A$1:$G$49,MATCH(orders!$D870,products!$A$1:$A$49,0), MATCH(orders!K$1,products!$A$1:$G$1,0))</f>
        <v>0.5</v>
      </c>
      <c r="L870" s="5">
        <f>INDEX(products!$A$1:$G$49,MATCH(orders!$D870,products!$A$1:$A$49,0), MATCH(orders!L$1,products!$A$1:$G$1,0))</f>
        <v>8.25</v>
      </c>
      <c r="M870" s="5">
        <f t="shared" si="13"/>
        <v>41.25</v>
      </c>
      <c r="N870" t="str" cm="1">
        <f t="array" ref="N870">_xlfn.IFS($I870="Rob","Robusta",$I870="Exc","Excelsa",$I870="Ara","Arabica",$I870="Lib","Liberica")</f>
        <v>Excelsa</v>
      </c>
      <c r="O870" t="str" cm="1">
        <f t="array" ref="O870">_xlfn.IFS($J870="M","Medium",$J870="L","Light",$J870="D","Dark")</f>
        <v>Medium</v>
      </c>
      <c r="P870" t="str">
        <f>_xlfn.XLOOKUP(Table1[[#This Row],[Customer ID]],customers!$A$1:$A$1001,customers!$I$1:$I$1001,0)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 MATCH(orders!I$1,products!$A$1:$G$1,0))</f>
        <v>Rob</v>
      </c>
      <c r="J871" t="str">
        <f>INDEX(products!$A$1:$G$49,MATCH(orders!$D871,products!$A$1:$A$49,0), MATCH(orders!J$1,products!$A$1:$G$1,0))</f>
        <v>M</v>
      </c>
      <c r="K871" s="4">
        <f>INDEX(products!$A$1:$G$49,MATCH(orders!$D871,products!$A$1:$A$49,0), MATCH(orders!K$1,products!$A$1:$G$1,0))</f>
        <v>0.5</v>
      </c>
      <c r="L871" s="5">
        <f>INDEX(products!$A$1:$G$49,MATCH(orders!$D871,products!$A$1:$A$49,0), MATCH(orders!L$1,products!$A$1:$G$1,0))</f>
        <v>5.97</v>
      </c>
      <c r="M871" s="5">
        <f t="shared" si="13"/>
        <v>17.91</v>
      </c>
      <c r="N871" t="str" cm="1">
        <f t="array" ref="N871">_xlfn.IFS($I871="Rob","Robusta",$I871="Exc","Excelsa",$I871="Ara","Arabica",$I871="Lib","Liberica")</f>
        <v>Robusta</v>
      </c>
      <c r="O871" t="str" cm="1">
        <f t="array" ref="O871">_xlfn.IFS($J871="M","Medium",$J871="L","Light",$J871="D","Dark")</f>
        <v>Medium</v>
      </c>
      <c r="P871" t="str">
        <f>_xlfn.XLOOKUP(Table1[[#This Row],[Customer ID]],customers!$A$1:$A$1001,customers!$I$1:$I$1001,0)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 MATCH(orders!I$1,products!$A$1:$G$1,0))</f>
        <v>Exc</v>
      </c>
      <c r="J872" t="str">
        <f>INDEX(products!$A$1:$G$49,MATCH(orders!$D872,products!$A$1:$A$49,0), MATCH(orders!J$1,products!$A$1:$G$1,0))</f>
        <v>D</v>
      </c>
      <c r="K872" s="4">
        <f>INDEX(products!$A$1:$G$49,MATCH(orders!$D872,products!$A$1:$A$49,0), MATCH(orders!K$1,products!$A$1:$G$1,0))</f>
        <v>0.5</v>
      </c>
      <c r="L872" s="5">
        <f>INDEX(products!$A$1:$G$49,MATCH(orders!$D872,products!$A$1:$A$49,0), MATCH(orders!L$1,products!$A$1:$G$1,0))</f>
        <v>7.29</v>
      </c>
      <c r="M872" s="5">
        <f t="shared" si="13"/>
        <v>7.29</v>
      </c>
      <c r="N872" t="str" cm="1">
        <f t="array" ref="N872">_xlfn.IFS($I872="Rob","Robusta",$I872="Exc","Excelsa",$I872="Ara","Arabica",$I872="Lib","Liberica")</f>
        <v>Excelsa</v>
      </c>
      <c r="O872" t="str" cm="1">
        <f t="array" ref="O872">_xlfn.IFS($J872="M","Medium",$J872="L","Light",$J872="D","Dark")</f>
        <v>Dark</v>
      </c>
      <c r="P872" t="str">
        <f>_xlfn.XLOOKUP(Table1[[#This Row],[Customer ID]],customers!$A$1:$A$1001,customers!$I$1:$I$1001,0)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 MATCH(orders!I$1,products!$A$1:$G$1,0))</f>
        <v>Exc</v>
      </c>
      <c r="J873" t="str">
        <f>INDEX(products!$A$1:$G$49,MATCH(orders!$D873,products!$A$1:$A$49,0), MATCH(orders!J$1,products!$A$1:$G$1,0))</f>
        <v>L</v>
      </c>
      <c r="K873" s="4">
        <f>INDEX(products!$A$1:$G$49,MATCH(orders!$D873,products!$A$1:$A$49,0), MATCH(orders!K$1,products!$A$1:$G$1,0))</f>
        <v>1</v>
      </c>
      <c r="L873" s="5">
        <f>INDEX(products!$A$1:$G$49,MATCH(orders!$D873,products!$A$1:$A$49,0), MATCH(orders!L$1,products!$A$1:$G$1,0))</f>
        <v>14.85</v>
      </c>
      <c r="M873" s="5">
        <f t="shared" si="13"/>
        <v>29.7</v>
      </c>
      <c r="N873" t="str" cm="1">
        <f t="array" ref="N873">_xlfn.IFS($I873="Rob","Robusta",$I873="Exc","Excelsa",$I873="Ara","Arabica",$I873="Lib","Liberica")</f>
        <v>Excelsa</v>
      </c>
      <c r="O873" t="str" cm="1">
        <f t="array" ref="O873">_xlfn.IFS($J873="M","Medium",$J873="L","Light",$J873="D","Dark")</f>
        <v>Light</v>
      </c>
      <c r="P873" t="str">
        <f>_xlfn.XLOOKUP(Table1[[#This Row],[Customer ID]],customers!$A$1:$A$1001,customers!$I$1:$I$1001,0)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 MATCH(orders!I$1,products!$A$1:$G$1,0))</f>
        <v>Ara</v>
      </c>
      <c r="J874" t="str">
        <f>INDEX(products!$A$1:$G$49,MATCH(orders!$D874,products!$A$1:$A$49,0), MATCH(orders!J$1,products!$A$1:$G$1,0))</f>
        <v>M</v>
      </c>
      <c r="K874" s="4">
        <f>INDEX(products!$A$1:$G$49,MATCH(orders!$D874,products!$A$1:$A$49,0), MATCH(orders!K$1,products!$A$1:$G$1,0))</f>
        <v>1</v>
      </c>
      <c r="L874" s="5">
        <f>INDEX(products!$A$1:$G$49,MATCH(orders!$D874,products!$A$1:$A$49,0), MATCH(orders!L$1,products!$A$1:$G$1,0))</f>
        <v>11.25</v>
      </c>
      <c r="M874" s="5">
        <f t="shared" si="13"/>
        <v>22.5</v>
      </c>
      <c r="N874" t="str" cm="1">
        <f t="array" ref="N874">_xlfn.IFS($I874="Rob","Robusta",$I874="Exc","Excelsa",$I874="Ara","Arabica",$I874="Lib","Liberica")</f>
        <v>Arabica</v>
      </c>
      <c r="O874" t="str" cm="1">
        <f t="array" ref="O874">_xlfn.IFS($J874="M","Medium",$J874="L","Light",$J874="D","Dark")</f>
        <v>Medium</v>
      </c>
      <c r="P874" t="str">
        <f>_xlfn.XLOOKUP(Table1[[#This Row],[Customer ID]],customers!$A$1:$A$1001,customers!$I$1:$I$1001,0)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 MATCH(orders!I$1,products!$A$1:$G$1,0))</f>
        <v>Rob</v>
      </c>
      <c r="J875" t="str">
        <f>INDEX(products!$A$1:$G$49,MATCH(orders!$D875,products!$A$1:$A$49,0), MATCH(orders!J$1,products!$A$1:$G$1,0))</f>
        <v>M</v>
      </c>
      <c r="K875" s="4">
        <f>INDEX(products!$A$1:$G$49,MATCH(orders!$D875,products!$A$1:$A$49,0), MATCH(orders!K$1,products!$A$1:$G$1,0))</f>
        <v>0.2</v>
      </c>
      <c r="L875" s="5">
        <f>INDEX(products!$A$1:$G$49,MATCH(orders!$D875,products!$A$1:$A$49,0), MATCH(orders!L$1,products!$A$1:$G$1,0))</f>
        <v>2.9849999999999999</v>
      </c>
      <c r="M875" s="5">
        <f t="shared" si="13"/>
        <v>11.94</v>
      </c>
      <c r="N875" t="str" cm="1">
        <f t="array" ref="N875">_xlfn.IFS($I875="Rob","Robusta",$I875="Exc","Excelsa",$I875="Ara","Arabica",$I875="Lib","Liberica")</f>
        <v>Robusta</v>
      </c>
      <c r="O875" t="str" cm="1">
        <f t="array" ref="O875">_xlfn.IFS($J875="M","Medium",$J875="L","Light",$J875="D","Dark")</f>
        <v>Medium</v>
      </c>
      <c r="P875" t="str">
        <f>_xlfn.XLOOKUP(Table1[[#This Row],[Customer ID]],customers!$A$1:$A$1001,customers!$I$1:$I$1001,0)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 MATCH(orders!I$1,products!$A$1:$G$1,0))</f>
        <v>Ara</v>
      </c>
      <c r="J876" t="str">
        <f>INDEX(products!$A$1:$G$49,MATCH(orders!$D876,products!$A$1:$A$49,0), MATCH(orders!J$1,products!$A$1:$G$1,0))</f>
        <v>L</v>
      </c>
      <c r="K876" s="4">
        <f>INDEX(products!$A$1:$G$49,MATCH(orders!$D876,products!$A$1:$A$49,0), MATCH(orders!K$1,products!$A$1:$G$1,0))</f>
        <v>1</v>
      </c>
      <c r="L876" s="5">
        <f>INDEX(products!$A$1:$G$49,MATCH(orders!$D876,products!$A$1:$A$49,0), MATCH(orders!L$1,products!$A$1:$G$1,0))</f>
        <v>12.95</v>
      </c>
      <c r="M876" s="5">
        <f t="shared" si="13"/>
        <v>25.9</v>
      </c>
      <c r="N876" t="str" cm="1">
        <f t="array" ref="N876">_xlfn.IFS($I876="Rob","Robusta",$I876="Exc","Excelsa",$I876="Ara","Arabica",$I876="Lib","Liberica")</f>
        <v>Arabica</v>
      </c>
      <c r="O876" t="str" cm="1">
        <f t="array" ref="O876">_xlfn.IFS($J876="M","Medium",$J876="L","Light",$J876="D","Dark")</f>
        <v>Light</v>
      </c>
      <c r="P876" t="str">
        <f>_xlfn.XLOOKUP(Table1[[#This Row],[Customer ID]],customers!$A$1:$A$1001,customers!$I$1:$I$1001,0)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 MATCH(orders!I$1,products!$A$1:$G$1,0))</f>
        <v>Lib</v>
      </c>
      <c r="J877" t="str">
        <f>INDEX(products!$A$1:$G$49,MATCH(orders!$D877,products!$A$1:$A$49,0), MATCH(orders!J$1,products!$A$1:$G$1,0))</f>
        <v>M</v>
      </c>
      <c r="K877" s="4">
        <f>INDEX(products!$A$1:$G$49,MATCH(orders!$D877,products!$A$1:$A$49,0), MATCH(orders!K$1,products!$A$1:$G$1,0))</f>
        <v>0.5</v>
      </c>
      <c r="L877" s="5">
        <f>INDEX(products!$A$1:$G$49,MATCH(orders!$D877,products!$A$1:$A$49,0), MATCH(orders!L$1,products!$A$1:$G$1,0))</f>
        <v>8.73</v>
      </c>
      <c r="M877" s="5">
        <f t="shared" si="13"/>
        <v>43.650000000000006</v>
      </c>
      <c r="N877" t="str" cm="1">
        <f t="array" ref="N877">_xlfn.IFS($I877="Rob","Robusta",$I877="Exc","Excelsa",$I877="Ara","Arabica",$I877="Lib","Liberica")</f>
        <v>Liberica</v>
      </c>
      <c r="O877" t="str" cm="1">
        <f t="array" ref="O877">_xlfn.IFS($J877="M","Medium",$J877="L","Light",$J877="D","Dark")</f>
        <v>Medium</v>
      </c>
      <c r="P877" t="str">
        <f>_xlfn.XLOOKUP(Table1[[#This Row],[Customer ID]],customers!$A$1:$A$1001,customers!$I$1:$I$1001,0)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 MATCH(orders!I$1,products!$A$1:$G$1,0))</f>
        <v>Ara</v>
      </c>
      <c r="J878" t="str">
        <f>INDEX(products!$A$1:$G$49,MATCH(orders!$D878,products!$A$1:$A$49,0), MATCH(orders!J$1,products!$A$1:$G$1,0))</f>
        <v>L</v>
      </c>
      <c r="K878" s="4">
        <f>INDEX(products!$A$1:$G$49,MATCH(orders!$D878,products!$A$1:$A$49,0), MATCH(orders!K$1,products!$A$1:$G$1,0))</f>
        <v>0.5</v>
      </c>
      <c r="L878" s="5">
        <f>INDEX(products!$A$1:$G$49,MATCH(orders!$D878,products!$A$1:$A$49,0), MATCH(orders!L$1,products!$A$1:$G$1,0))</f>
        <v>7.77</v>
      </c>
      <c r="M878" s="5">
        <f t="shared" si="13"/>
        <v>46.62</v>
      </c>
      <c r="N878" t="str" cm="1">
        <f t="array" ref="N878">_xlfn.IFS($I878="Rob","Robusta",$I878="Exc","Excelsa",$I878="Ara","Arabica",$I878="Lib","Liberica")</f>
        <v>Arabica</v>
      </c>
      <c r="O878" t="str" cm="1">
        <f t="array" ref="O878">_xlfn.IFS($J878="M","Medium",$J878="L","Light",$J878="D","Dark")</f>
        <v>Light</v>
      </c>
      <c r="P878" t="str">
        <f>_xlfn.XLOOKUP(Table1[[#This Row],[Customer ID]],customers!$A$1:$A$1001,customers!$I$1:$I$1001,0)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 MATCH(orders!I$1,products!$A$1:$G$1,0))</f>
        <v>Lib</v>
      </c>
      <c r="J879" t="str">
        <f>INDEX(products!$A$1:$G$49,MATCH(orders!$D879,products!$A$1:$A$49,0), MATCH(orders!J$1,products!$A$1:$G$1,0))</f>
        <v>L</v>
      </c>
      <c r="K879" s="4">
        <f>INDEX(products!$A$1:$G$49,MATCH(orders!$D879,products!$A$1:$A$49,0), MATCH(orders!K$1,products!$A$1:$G$1,0))</f>
        <v>0.5</v>
      </c>
      <c r="L879" s="5">
        <f>INDEX(products!$A$1:$G$49,MATCH(orders!$D879,products!$A$1:$A$49,0), MATCH(orders!L$1,products!$A$1:$G$1,0))</f>
        <v>9.51</v>
      </c>
      <c r="M879" s="5">
        <f t="shared" si="13"/>
        <v>28.53</v>
      </c>
      <c r="N879" t="str" cm="1">
        <f t="array" ref="N879">_xlfn.IFS($I879="Rob","Robusta",$I879="Exc","Excelsa",$I879="Ara","Arabica",$I879="Lib","Liberica")</f>
        <v>Liberica</v>
      </c>
      <c r="O879" t="str" cm="1">
        <f t="array" ref="O879">_xlfn.IFS($J879="M","Medium",$J879="L","Light",$J879="D","Dark")</f>
        <v>Light</v>
      </c>
      <c r="P879" t="str">
        <f>_xlfn.XLOOKUP(Table1[[#This Row],[Customer ID]],customers!$A$1:$A$1001,customers!$I$1:$I$1001,0)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 MATCH(orders!I$1,products!$A$1:$G$1,0))</f>
        <v>Rob</v>
      </c>
      <c r="J880" t="str">
        <f>INDEX(products!$A$1:$G$49,MATCH(orders!$D880,products!$A$1:$A$49,0), MATCH(orders!J$1,products!$A$1:$G$1,0))</f>
        <v>L</v>
      </c>
      <c r="K880" s="4">
        <f>INDEX(products!$A$1:$G$49,MATCH(orders!$D880,products!$A$1:$A$49,0), MATCH(orders!K$1,products!$A$1:$G$1,0))</f>
        <v>2.5</v>
      </c>
      <c r="L880" s="5">
        <f>INDEX(products!$A$1:$G$49,MATCH(orders!$D880,products!$A$1:$A$49,0), MATCH(orders!L$1,products!$A$1:$G$1,0))</f>
        <v>27.484999999999996</v>
      </c>
      <c r="M880" s="5">
        <f t="shared" si="13"/>
        <v>27.484999999999996</v>
      </c>
      <c r="N880" t="str" cm="1">
        <f t="array" ref="N880">_xlfn.IFS($I880="Rob","Robusta",$I880="Exc","Excelsa",$I880="Ara","Arabica",$I880="Lib","Liberica")</f>
        <v>Robusta</v>
      </c>
      <c r="O880" t="str" cm="1">
        <f t="array" ref="O880">_xlfn.IFS($J880="M","Medium",$J880="L","Light",$J880="D","Dark")</f>
        <v>Light</v>
      </c>
      <c r="P880" t="str">
        <f>_xlfn.XLOOKUP(Table1[[#This Row],[Customer ID]],customers!$A$1:$A$1001,customers!$I$1:$I$1001,0)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 MATCH(orders!I$1,products!$A$1:$G$1,0))</f>
        <v>Exc</v>
      </c>
      <c r="J881" t="str">
        <f>INDEX(products!$A$1:$G$49,MATCH(orders!$D881,products!$A$1:$A$49,0), MATCH(orders!J$1,products!$A$1:$G$1,0))</f>
        <v>D</v>
      </c>
      <c r="K881" s="4">
        <f>INDEX(products!$A$1:$G$49,MATCH(orders!$D881,products!$A$1:$A$49,0), MATCH(orders!K$1,products!$A$1:$G$1,0))</f>
        <v>0.2</v>
      </c>
      <c r="L881" s="5">
        <f>INDEX(products!$A$1:$G$49,MATCH(orders!$D881,products!$A$1:$A$49,0), MATCH(orders!L$1,products!$A$1:$G$1,0))</f>
        <v>3.645</v>
      </c>
      <c r="M881" s="5">
        <f t="shared" si="13"/>
        <v>10.935</v>
      </c>
      <c r="N881" t="str" cm="1">
        <f t="array" ref="N881">_xlfn.IFS($I881="Rob","Robusta",$I881="Exc","Excelsa",$I881="Ara","Arabica",$I881="Lib","Liberica")</f>
        <v>Excelsa</v>
      </c>
      <c r="O881" t="str" cm="1">
        <f t="array" ref="O881">_xlfn.IFS($J881="M","Medium",$J881="L","Light",$J881="D","Dark")</f>
        <v>Dark</v>
      </c>
      <c r="P881" t="str">
        <f>_xlfn.XLOOKUP(Table1[[#This Row],[Customer ID]],customers!$A$1:$A$1001,customers!$I$1:$I$1001,0)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 MATCH(orders!I$1,products!$A$1:$G$1,0))</f>
        <v>Rob</v>
      </c>
      <c r="J882" t="str">
        <f>INDEX(products!$A$1:$G$49,MATCH(orders!$D882,products!$A$1:$A$49,0), MATCH(orders!J$1,products!$A$1:$G$1,0))</f>
        <v>L</v>
      </c>
      <c r="K882" s="4">
        <f>INDEX(products!$A$1:$G$49,MATCH(orders!$D882,products!$A$1:$A$49,0), MATCH(orders!K$1,products!$A$1:$G$1,0))</f>
        <v>0.2</v>
      </c>
      <c r="L882" s="5">
        <f>INDEX(products!$A$1:$G$49,MATCH(orders!$D882,products!$A$1:$A$49,0), MATCH(orders!L$1,products!$A$1:$G$1,0))</f>
        <v>3.5849999999999995</v>
      </c>
      <c r="M882" s="5">
        <f t="shared" si="13"/>
        <v>7.169999999999999</v>
      </c>
      <c r="N882" t="str" cm="1">
        <f t="array" ref="N882">_xlfn.IFS($I882="Rob","Robusta",$I882="Exc","Excelsa",$I882="Ara","Arabica",$I882="Lib","Liberica")</f>
        <v>Robusta</v>
      </c>
      <c r="O882" t="str" cm="1">
        <f t="array" ref="O882">_xlfn.IFS($J882="M","Medium",$J882="L","Light",$J882="D","Dark")</f>
        <v>Light</v>
      </c>
      <c r="P882" t="str">
        <f>_xlfn.XLOOKUP(Table1[[#This Row],[Customer ID]],customers!$A$1:$A$1001,customers!$I$1:$I$1001,0)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 MATCH(orders!I$1,products!$A$1:$G$1,0))</f>
        <v>Ara</v>
      </c>
      <c r="J883" t="str">
        <f>INDEX(products!$A$1:$G$49,MATCH(orders!$D883,products!$A$1:$A$49,0), MATCH(orders!J$1,products!$A$1:$G$1,0))</f>
        <v>L</v>
      </c>
      <c r="K883" s="4">
        <f>INDEX(products!$A$1:$G$49,MATCH(orders!$D883,products!$A$1:$A$49,0), MATCH(orders!K$1,products!$A$1:$G$1,0))</f>
        <v>0.2</v>
      </c>
      <c r="L883" s="5">
        <f>INDEX(products!$A$1:$G$49,MATCH(orders!$D883,products!$A$1:$A$49,0), MATCH(orders!L$1,products!$A$1:$G$1,0))</f>
        <v>3.8849999999999998</v>
      </c>
      <c r="M883" s="5">
        <f t="shared" si="13"/>
        <v>23.31</v>
      </c>
      <c r="N883" t="str" cm="1">
        <f t="array" ref="N883">_xlfn.IFS($I883="Rob","Robusta",$I883="Exc","Excelsa",$I883="Ara","Arabica",$I883="Lib","Liberica")</f>
        <v>Arabica</v>
      </c>
      <c r="O883" t="str" cm="1">
        <f t="array" ref="O883">_xlfn.IFS($J883="M","Medium",$J883="L","Light",$J883="D","Dark")</f>
        <v>Light</v>
      </c>
      <c r="P883" t="str">
        <f>_xlfn.XLOOKUP(Table1[[#This Row],[Customer ID]],customers!$A$1:$A$1001,customers!$I$1:$I$1001,0)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 MATCH(orders!I$1,products!$A$1:$G$1,0))</f>
        <v>Ara</v>
      </c>
      <c r="J884" t="str">
        <f>INDEX(products!$A$1:$G$49,MATCH(orders!$D884,products!$A$1:$A$49,0), MATCH(orders!J$1,products!$A$1:$G$1,0))</f>
        <v>D</v>
      </c>
      <c r="K884" s="4">
        <f>INDEX(products!$A$1:$G$49,MATCH(orders!$D884,products!$A$1:$A$49,0), MATCH(orders!K$1,products!$A$1:$G$1,0))</f>
        <v>2.5</v>
      </c>
      <c r="L884" s="5">
        <f>INDEX(products!$A$1:$G$49,MATCH(orders!$D884,products!$A$1:$A$49,0), MATCH(orders!L$1,products!$A$1:$G$1,0))</f>
        <v>22.884999999999998</v>
      </c>
      <c r="M884" s="5">
        <f t="shared" si="13"/>
        <v>114.42499999999998</v>
      </c>
      <c r="N884" t="str" cm="1">
        <f t="array" ref="N884">_xlfn.IFS($I884="Rob","Robusta",$I884="Exc","Excelsa",$I884="Ara","Arabica",$I884="Lib","Liberica")</f>
        <v>Arabica</v>
      </c>
      <c r="O884" t="str" cm="1">
        <f t="array" ref="O884">_xlfn.IFS($J884="M","Medium",$J884="L","Light",$J884="D","Dark")</f>
        <v>Dark</v>
      </c>
      <c r="P884" t="str">
        <f>_xlfn.XLOOKUP(Table1[[#This Row],[Customer ID]],customers!$A$1:$A$1001,customers!$I$1:$I$1001,0)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 MATCH(orders!I$1,products!$A$1:$G$1,0))</f>
        <v>Ara</v>
      </c>
      <c r="J885" t="str">
        <f>INDEX(products!$A$1:$G$49,MATCH(orders!$D885,products!$A$1:$A$49,0), MATCH(orders!J$1,products!$A$1:$G$1,0))</f>
        <v>M</v>
      </c>
      <c r="K885" s="4">
        <f>INDEX(products!$A$1:$G$49,MATCH(orders!$D885,products!$A$1:$A$49,0), MATCH(orders!K$1,products!$A$1:$G$1,0))</f>
        <v>2.5</v>
      </c>
      <c r="L885" s="5">
        <f>INDEX(products!$A$1:$G$49,MATCH(orders!$D885,products!$A$1:$A$49,0), MATCH(orders!L$1,products!$A$1:$G$1,0))</f>
        <v>25.874999999999996</v>
      </c>
      <c r="M885" s="5">
        <f t="shared" si="13"/>
        <v>77.624999999999986</v>
      </c>
      <c r="N885" t="str" cm="1">
        <f t="array" ref="N885">_xlfn.IFS($I885="Rob","Robusta",$I885="Exc","Excelsa",$I885="Ara","Arabica",$I885="Lib","Liberica")</f>
        <v>Arabica</v>
      </c>
      <c r="O885" t="str" cm="1">
        <f t="array" ref="O885">_xlfn.IFS($J885="M","Medium",$J885="L","Light",$J885="D","Dark")</f>
        <v>Medium</v>
      </c>
      <c r="P885" t="str">
        <f>_xlfn.XLOOKUP(Table1[[#This Row],[Customer ID]],customers!$A$1:$A$1001,customers!$I$1:$I$1001,0)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 MATCH(orders!I$1,products!$A$1:$G$1,0))</f>
        <v>Rob</v>
      </c>
      <c r="J886" t="str">
        <f>INDEX(products!$A$1:$G$49,MATCH(orders!$D886,products!$A$1:$A$49,0), MATCH(orders!J$1,products!$A$1:$G$1,0))</f>
        <v>D</v>
      </c>
      <c r="K886" s="4">
        <f>INDEX(products!$A$1:$G$49,MATCH(orders!$D886,products!$A$1:$A$49,0), MATCH(orders!K$1,products!$A$1:$G$1,0))</f>
        <v>0.5</v>
      </c>
      <c r="L886" s="5">
        <f>INDEX(products!$A$1:$G$49,MATCH(orders!$D886,products!$A$1:$A$49,0), MATCH(orders!L$1,products!$A$1:$G$1,0))</f>
        <v>5.3699999999999992</v>
      </c>
      <c r="M886" s="5">
        <f t="shared" si="13"/>
        <v>5.3699999999999992</v>
      </c>
      <c r="N886" t="str" cm="1">
        <f t="array" ref="N886">_xlfn.IFS($I886="Rob","Robusta",$I886="Exc","Excelsa",$I886="Ara","Arabica",$I886="Lib","Liberica")</f>
        <v>Robusta</v>
      </c>
      <c r="O886" t="str" cm="1">
        <f t="array" ref="O886">_xlfn.IFS($J886="M","Medium",$J886="L","Light",$J886="D","Dark")</f>
        <v>Dark</v>
      </c>
      <c r="P886" t="str">
        <f>_xlfn.XLOOKUP(Table1[[#This Row],[Customer ID]],customers!$A$1:$A$1001,customers!$I$1:$I$1001,0)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 MATCH(orders!I$1,products!$A$1:$G$1,0))</f>
        <v>Rob</v>
      </c>
      <c r="J887" t="str">
        <f>INDEX(products!$A$1:$G$49,MATCH(orders!$D887,products!$A$1:$A$49,0), MATCH(orders!J$1,products!$A$1:$G$1,0))</f>
        <v>D</v>
      </c>
      <c r="K887" s="4">
        <f>INDEX(products!$A$1:$G$49,MATCH(orders!$D887,products!$A$1:$A$49,0), MATCH(orders!K$1,products!$A$1:$G$1,0))</f>
        <v>2.5</v>
      </c>
      <c r="L887" s="5">
        <f>INDEX(products!$A$1:$G$49,MATCH(orders!$D887,products!$A$1:$A$49,0), MATCH(orders!L$1,products!$A$1:$G$1,0))</f>
        <v>20.584999999999997</v>
      </c>
      <c r="M887" s="5">
        <f t="shared" si="13"/>
        <v>123.50999999999999</v>
      </c>
      <c r="N887" t="str" cm="1">
        <f t="array" ref="N887">_xlfn.IFS($I887="Rob","Robusta",$I887="Exc","Excelsa",$I887="Ara","Arabica",$I887="Lib","Liberica")</f>
        <v>Robusta</v>
      </c>
      <c r="O887" t="str" cm="1">
        <f t="array" ref="O887">_xlfn.IFS($J887="M","Medium",$J887="L","Light",$J887="D","Dark")</f>
        <v>Dark</v>
      </c>
      <c r="P887" t="str">
        <f>_xlfn.XLOOKUP(Table1[[#This Row],[Customer ID]],customers!$A$1:$A$1001,customers!$I$1:$I$1001,0)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 MATCH(orders!I$1,products!$A$1:$G$1,0))</f>
        <v>Lib</v>
      </c>
      <c r="J888" t="str">
        <f>INDEX(products!$A$1:$G$49,MATCH(orders!$D888,products!$A$1:$A$49,0), MATCH(orders!J$1,products!$A$1:$G$1,0))</f>
        <v>M</v>
      </c>
      <c r="K888" s="4">
        <f>INDEX(products!$A$1:$G$49,MATCH(orders!$D888,products!$A$1:$A$49,0), MATCH(orders!K$1,products!$A$1:$G$1,0))</f>
        <v>0.5</v>
      </c>
      <c r="L888" s="5">
        <f>INDEX(products!$A$1:$G$49,MATCH(orders!$D888,products!$A$1:$A$49,0), MATCH(orders!L$1,products!$A$1:$G$1,0))</f>
        <v>8.73</v>
      </c>
      <c r="M888" s="5">
        <f t="shared" si="13"/>
        <v>17.46</v>
      </c>
      <c r="N888" t="str" cm="1">
        <f t="array" ref="N888">_xlfn.IFS($I888="Rob","Robusta",$I888="Exc","Excelsa",$I888="Ara","Arabica",$I888="Lib","Liberica")</f>
        <v>Liberica</v>
      </c>
      <c r="O888" t="str" cm="1">
        <f t="array" ref="O888">_xlfn.IFS($J888="M","Medium",$J888="L","Light",$J888="D","Dark")</f>
        <v>Medium</v>
      </c>
      <c r="P888" t="str">
        <f>_xlfn.XLOOKUP(Table1[[#This Row],[Customer ID]],customers!$A$1:$A$1001,customers!$I$1:$I$1001,0)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 MATCH(orders!I$1,products!$A$1:$G$1,0))</f>
        <v>Exc</v>
      </c>
      <c r="J889" t="str">
        <f>INDEX(products!$A$1:$G$49,MATCH(orders!$D889,products!$A$1:$A$49,0), MATCH(orders!J$1,products!$A$1:$G$1,0))</f>
        <v>L</v>
      </c>
      <c r="K889" s="4">
        <f>INDEX(products!$A$1:$G$49,MATCH(orders!$D889,products!$A$1:$A$49,0), MATCH(orders!K$1,products!$A$1:$G$1,0))</f>
        <v>0.2</v>
      </c>
      <c r="L889" s="5">
        <f>INDEX(products!$A$1:$G$49,MATCH(orders!$D889,products!$A$1:$A$49,0), MATCH(orders!L$1,products!$A$1:$G$1,0))</f>
        <v>4.4550000000000001</v>
      </c>
      <c r="M889" s="5">
        <f t="shared" si="13"/>
        <v>13.365</v>
      </c>
      <c r="N889" t="str" cm="1">
        <f t="array" ref="N889">_xlfn.IFS($I889="Rob","Robusta",$I889="Exc","Excelsa",$I889="Ara","Arabica",$I889="Lib","Liberica")</f>
        <v>Excelsa</v>
      </c>
      <c r="O889" t="str" cm="1">
        <f t="array" ref="O889">_xlfn.IFS($J889="M","Medium",$J889="L","Light",$J889="D","Dark")</f>
        <v>Light</v>
      </c>
      <c r="P889" t="str">
        <f>_xlfn.XLOOKUP(Table1[[#This Row],[Customer ID]],customers!$A$1:$A$1001,customers!$I$1:$I$1001,0)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 MATCH(orders!I$1,products!$A$1:$G$1,0))</f>
        <v>Ara</v>
      </c>
      <c r="J890" t="str">
        <f>INDEX(products!$A$1:$G$49,MATCH(orders!$D890,products!$A$1:$A$49,0), MATCH(orders!J$1,products!$A$1:$G$1,0))</f>
        <v>L</v>
      </c>
      <c r="K890" s="4">
        <f>INDEX(products!$A$1:$G$49,MATCH(orders!$D890,products!$A$1:$A$49,0), MATCH(orders!K$1,products!$A$1:$G$1,0))</f>
        <v>0.2</v>
      </c>
      <c r="L890" s="5">
        <f>INDEX(products!$A$1:$G$49,MATCH(orders!$D890,products!$A$1:$A$49,0), MATCH(orders!L$1,products!$A$1:$G$1,0))</f>
        <v>3.8849999999999998</v>
      </c>
      <c r="M890" s="5">
        <f t="shared" si="13"/>
        <v>7.77</v>
      </c>
      <c r="N890" t="str" cm="1">
        <f t="array" ref="N890">_xlfn.IFS($I890="Rob","Robusta",$I890="Exc","Excelsa",$I890="Ara","Arabica",$I890="Lib","Liberica")</f>
        <v>Arabica</v>
      </c>
      <c r="O890" t="str" cm="1">
        <f t="array" ref="O890">_xlfn.IFS($J890="M","Medium",$J890="L","Light",$J890="D","Dark")</f>
        <v>Light</v>
      </c>
      <c r="P890" t="str">
        <f>_xlfn.XLOOKUP(Table1[[#This Row],[Customer ID]],customers!$A$1:$A$1001,customers!$I$1:$I$1001,0)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 MATCH(orders!I$1,products!$A$1:$G$1,0))</f>
        <v>Rob</v>
      </c>
      <c r="J891" t="str">
        <f>INDEX(products!$A$1:$G$49,MATCH(orders!$D891,products!$A$1:$A$49,0), MATCH(orders!J$1,products!$A$1:$G$1,0))</f>
        <v>D</v>
      </c>
      <c r="K891" s="4">
        <f>INDEX(products!$A$1:$G$49,MATCH(orders!$D891,products!$A$1:$A$49,0), MATCH(orders!K$1,products!$A$1:$G$1,0))</f>
        <v>0.2</v>
      </c>
      <c r="L891" s="5">
        <f>INDEX(products!$A$1:$G$49,MATCH(orders!$D891,products!$A$1:$A$49,0), MATCH(orders!L$1,products!$A$1:$G$1,0))</f>
        <v>2.6849999999999996</v>
      </c>
      <c r="M891" s="5">
        <f t="shared" si="13"/>
        <v>2.6849999999999996</v>
      </c>
      <c r="N891" t="str" cm="1">
        <f t="array" ref="N891">_xlfn.IFS($I891="Rob","Robusta",$I891="Exc","Excelsa",$I891="Ara","Arabica",$I891="Lib","Liberica")</f>
        <v>Robusta</v>
      </c>
      <c r="O891" t="str" cm="1">
        <f t="array" ref="O891">_xlfn.IFS($J891="M","Medium",$J891="L","Light",$J891="D","Dark")</f>
        <v>Dark</v>
      </c>
      <c r="P891" t="str">
        <f>_xlfn.XLOOKUP(Table1[[#This Row],[Customer ID]],customers!$A$1:$A$1001,customers!$I$1:$I$1001,0)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 MATCH(orders!I$1,products!$A$1:$G$1,0))</f>
        <v>Rob</v>
      </c>
      <c r="J892" t="str">
        <f>INDEX(products!$A$1:$G$49,MATCH(orders!$D892,products!$A$1:$A$49,0), MATCH(orders!J$1,products!$A$1:$G$1,0))</f>
        <v>D</v>
      </c>
      <c r="K892" s="4">
        <f>INDEX(products!$A$1:$G$49,MATCH(orders!$D892,products!$A$1:$A$49,0), MATCH(orders!K$1,products!$A$1:$G$1,0))</f>
        <v>2.5</v>
      </c>
      <c r="L892" s="5">
        <f>INDEX(products!$A$1:$G$49,MATCH(orders!$D892,products!$A$1:$A$49,0), MATCH(orders!L$1,products!$A$1:$G$1,0))</f>
        <v>20.584999999999997</v>
      </c>
      <c r="M892" s="5">
        <f t="shared" si="13"/>
        <v>20.584999999999997</v>
      </c>
      <c r="N892" t="str" cm="1">
        <f t="array" ref="N892">_xlfn.IFS($I892="Rob","Robusta",$I892="Exc","Excelsa",$I892="Ara","Arabica",$I892="Lib","Liberica")</f>
        <v>Robusta</v>
      </c>
      <c r="O892" t="str" cm="1">
        <f t="array" ref="O892">_xlfn.IFS($J892="M","Medium",$J892="L","Light",$J892="D","Dark")</f>
        <v>Dark</v>
      </c>
      <c r="P892" t="str">
        <f>_xlfn.XLOOKUP(Table1[[#This Row],[Customer ID]],customers!$A$1:$A$1001,customers!$I$1:$I$1001,0)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 MATCH(orders!I$1,products!$A$1:$G$1,0))</f>
        <v>Ara</v>
      </c>
      <c r="J893" t="str">
        <f>INDEX(products!$A$1:$G$49,MATCH(orders!$D893,products!$A$1:$A$49,0), MATCH(orders!J$1,products!$A$1:$G$1,0))</f>
        <v>D</v>
      </c>
      <c r="K893" s="4">
        <f>INDEX(products!$A$1:$G$49,MATCH(orders!$D893,products!$A$1:$A$49,0), MATCH(orders!K$1,products!$A$1:$G$1,0))</f>
        <v>2.5</v>
      </c>
      <c r="L893" s="5">
        <f>INDEX(products!$A$1:$G$49,MATCH(orders!$D893,products!$A$1:$A$49,0), MATCH(orders!L$1,products!$A$1:$G$1,0))</f>
        <v>22.884999999999998</v>
      </c>
      <c r="M893" s="5">
        <f t="shared" si="13"/>
        <v>114.42499999999998</v>
      </c>
      <c r="N893" t="str" cm="1">
        <f t="array" ref="N893">_xlfn.IFS($I893="Rob","Robusta",$I893="Exc","Excelsa",$I893="Ara","Arabica",$I893="Lib","Liberica")</f>
        <v>Arabica</v>
      </c>
      <c r="O893" t="str" cm="1">
        <f t="array" ref="O893">_xlfn.IFS($J893="M","Medium",$J893="L","Light",$J893="D","Dark")</f>
        <v>Dark</v>
      </c>
      <c r="P893" t="str">
        <f>_xlfn.XLOOKUP(Table1[[#This Row],[Customer ID]],customers!$A$1:$A$1001,customers!$I$1:$I$1001,0)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 MATCH(orders!I$1,products!$A$1:$G$1,0))</f>
        <v>Exc</v>
      </c>
      <c r="J894" t="str">
        <f>INDEX(products!$A$1:$G$49,MATCH(orders!$D894,products!$A$1:$A$49,0), MATCH(orders!J$1,products!$A$1:$G$1,0))</f>
        <v>M</v>
      </c>
      <c r="K894" s="4">
        <f>INDEX(products!$A$1:$G$49,MATCH(orders!$D894,products!$A$1:$A$49,0), MATCH(orders!K$1,products!$A$1:$G$1,0))</f>
        <v>0.2</v>
      </c>
      <c r="L894" s="5">
        <f>INDEX(products!$A$1:$G$49,MATCH(orders!$D894,products!$A$1:$A$49,0), MATCH(orders!L$1,products!$A$1:$G$1,0))</f>
        <v>4.125</v>
      </c>
      <c r="M894" s="5">
        <f t="shared" si="13"/>
        <v>20.625</v>
      </c>
      <c r="N894" t="str" cm="1">
        <f t="array" ref="N894">_xlfn.IFS($I894="Rob","Robusta",$I894="Exc","Excelsa",$I894="Ara","Arabica",$I894="Lib","Liberica")</f>
        <v>Excelsa</v>
      </c>
      <c r="O894" t="str" cm="1">
        <f t="array" ref="O894">_xlfn.IFS($J894="M","Medium",$J894="L","Light",$J894="D","Dark")</f>
        <v>Medium</v>
      </c>
      <c r="P894" t="str">
        <f>_xlfn.XLOOKUP(Table1[[#This Row],[Customer ID]],customers!$A$1:$A$1001,customers!$I$1:$I$1001,0)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 MATCH(orders!I$1,products!$A$1:$G$1,0))</f>
        <v>Lib</v>
      </c>
      <c r="J895" t="str">
        <f>INDEX(products!$A$1:$G$49,MATCH(orders!$D895,products!$A$1:$A$49,0), MATCH(orders!J$1,products!$A$1:$G$1,0))</f>
        <v>L</v>
      </c>
      <c r="K895" s="4">
        <f>INDEX(products!$A$1:$G$49,MATCH(orders!$D895,products!$A$1:$A$49,0), MATCH(orders!K$1,products!$A$1:$G$1,0))</f>
        <v>0.5</v>
      </c>
      <c r="L895" s="5">
        <f>INDEX(products!$A$1:$G$49,MATCH(orders!$D895,products!$A$1:$A$49,0), MATCH(orders!L$1,products!$A$1:$G$1,0))</f>
        <v>9.51</v>
      </c>
      <c r="M895" s="5">
        <f t="shared" si="13"/>
        <v>57.06</v>
      </c>
      <c r="N895" t="str" cm="1">
        <f t="array" ref="N895">_xlfn.IFS($I895="Rob","Robusta",$I895="Exc","Excelsa",$I895="Ara","Arabica",$I895="Lib","Liberica")</f>
        <v>Liberica</v>
      </c>
      <c r="O895" t="str" cm="1">
        <f t="array" ref="O895">_xlfn.IFS($J895="M","Medium",$J895="L","Light",$J895="D","Dark")</f>
        <v>Light</v>
      </c>
      <c r="P895" t="str">
        <f>_xlfn.XLOOKUP(Table1[[#This Row],[Customer ID]],customers!$A$1:$A$1001,customers!$I$1:$I$1001,0)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 MATCH(orders!I$1,products!$A$1:$G$1,0))</f>
        <v>Rob</v>
      </c>
      <c r="J896" t="str">
        <f>INDEX(products!$A$1:$G$49,MATCH(orders!$D896,products!$A$1:$A$49,0), MATCH(orders!J$1,products!$A$1:$G$1,0))</f>
        <v>D</v>
      </c>
      <c r="K896" s="4">
        <f>INDEX(products!$A$1:$G$49,MATCH(orders!$D896,products!$A$1:$A$49,0), MATCH(orders!K$1,products!$A$1:$G$1,0))</f>
        <v>2.5</v>
      </c>
      <c r="L896" s="5">
        <f>INDEX(products!$A$1:$G$49,MATCH(orders!$D896,products!$A$1:$A$49,0), MATCH(orders!L$1,products!$A$1:$G$1,0))</f>
        <v>20.584999999999997</v>
      </c>
      <c r="M896" s="5">
        <f t="shared" si="13"/>
        <v>82.339999999999989</v>
      </c>
      <c r="N896" t="str" cm="1">
        <f t="array" ref="N896">_xlfn.IFS($I896="Rob","Robusta",$I896="Exc","Excelsa",$I896="Ara","Arabica",$I896="Lib","Liberica")</f>
        <v>Robusta</v>
      </c>
      <c r="O896" t="str" cm="1">
        <f t="array" ref="O896">_xlfn.IFS($J896="M","Medium",$J896="L","Light",$J896="D","Dark")</f>
        <v>Dark</v>
      </c>
      <c r="P896" t="str">
        <f>_xlfn.XLOOKUP(Table1[[#This Row],[Customer ID]],customers!$A$1:$A$1001,customers!$I$1:$I$1001,0)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 MATCH(orders!I$1,products!$A$1:$G$1,0))</f>
        <v>Exc</v>
      </c>
      <c r="J897" t="str">
        <f>INDEX(products!$A$1:$G$49,MATCH(orders!$D897,products!$A$1:$A$49,0), MATCH(orders!J$1,products!$A$1:$G$1,0))</f>
        <v>M</v>
      </c>
      <c r="K897" s="4">
        <f>INDEX(products!$A$1:$G$49,MATCH(orders!$D897,products!$A$1:$A$49,0), MATCH(orders!K$1,products!$A$1:$G$1,0))</f>
        <v>2.5</v>
      </c>
      <c r="L897" s="5">
        <f>INDEX(products!$A$1:$G$49,MATCH(orders!$D897,products!$A$1:$A$49,0), MATCH(orders!L$1,products!$A$1:$G$1,0))</f>
        <v>31.624999999999996</v>
      </c>
      <c r="M897" s="5">
        <f t="shared" si="13"/>
        <v>158.12499999999997</v>
      </c>
      <c r="N897" t="str" cm="1">
        <f t="array" ref="N897">_xlfn.IFS($I897="Rob","Robusta",$I897="Exc","Excelsa",$I897="Ara","Arabica",$I897="Lib","Liberica")</f>
        <v>Excelsa</v>
      </c>
      <c r="O897" t="str" cm="1">
        <f t="array" ref="O897">_xlfn.IFS($J897="M","Medium",$J897="L","Light",$J897="D","Dark")</f>
        <v>Medium</v>
      </c>
      <c r="P897" t="str">
        <f>_xlfn.XLOOKUP(Table1[[#This Row],[Customer ID]],customers!$A$1:$A$1001,customers!$I$1:$I$1001,0)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 MATCH(orders!I$1,products!$A$1:$G$1,0))</f>
        <v>Rob</v>
      </c>
      <c r="J898" t="str">
        <f>INDEX(products!$A$1:$G$49,MATCH(orders!$D898,products!$A$1:$A$49,0), MATCH(orders!J$1,products!$A$1:$G$1,0))</f>
        <v>D</v>
      </c>
      <c r="K898" s="4">
        <f>INDEX(products!$A$1:$G$49,MATCH(orders!$D898,products!$A$1:$A$49,0), MATCH(orders!K$1,products!$A$1:$G$1,0))</f>
        <v>0.5</v>
      </c>
      <c r="L898" s="5">
        <f>INDEX(products!$A$1:$G$49,MATCH(orders!$D898,products!$A$1:$A$49,0), MATCH(orders!L$1,products!$A$1:$G$1,0))</f>
        <v>5.3699999999999992</v>
      </c>
      <c r="M898" s="5">
        <f t="shared" si="13"/>
        <v>32.22</v>
      </c>
      <c r="N898" t="str" cm="1">
        <f t="array" ref="N898">_xlfn.IFS($I898="Rob","Robusta",$I898="Exc","Excelsa",$I898="Ara","Arabica",$I898="Lib","Liberica")</f>
        <v>Robusta</v>
      </c>
      <c r="O898" t="str" cm="1">
        <f t="array" ref="O898">_xlfn.IFS($J898="M","Medium",$J898="L","Light",$J898="D","Dark")</f>
        <v>Dark</v>
      </c>
      <c r="P898" t="str">
        <f>_xlfn.XLOOKUP(Table1[[#This Row],[Customer ID]],customers!$A$1:$A$1001,customers!$I$1:$I$1001,0)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 MATCH(orders!I$1,products!$A$1:$G$1,0))</f>
        <v>Exc</v>
      </c>
      <c r="J899" t="str">
        <f>INDEX(products!$A$1:$G$49,MATCH(orders!$D899,products!$A$1:$A$49,0), MATCH(orders!J$1,products!$A$1:$G$1,0))</f>
        <v>D</v>
      </c>
      <c r="K899" s="4">
        <f>INDEX(products!$A$1:$G$49,MATCH(orders!$D899,products!$A$1:$A$49,0), MATCH(orders!K$1,products!$A$1:$G$1,0))</f>
        <v>1</v>
      </c>
      <c r="L899" s="5">
        <f>INDEX(products!$A$1:$G$49,MATCH(orders!$D899,products!$A$1:$A$49,0), MATCH(orders!L$1,products!$A$1:$G$1,0))</f>
        <v>12.15</v>
      </c>
      <c r="M899" s="5">
        <f t="shared" ref="M899:M962" si="14">$L899*$E899</f>
        <v>24.3</v>
      </c>
      <c r="N899" t="str" cm="1">
        <f t="array" ref="N899">_xlfn.IFS($I899="Rob","Robusta",$I899="Exc","Excelsa",$I899="Ara","Arabica",$I899="Lib","Liberica")</f>
        <v>Excelsa</v>
      </c>
      <c r="O899" t="str" cm="1">
        <f t="array" ref="O899">_xlfn.IFS($J899="M","Medium",$J899="L","Light",$J899="D","Dark")</f>
        <v>Dark</v>
      </c>
      <c r="P899" t="str">
        <f>_xlfn.XLOOKUP(Table1[[#This Row],[Customer ID]],customers!$A$1:$A$1001,customers!$I$1:$I$1001,0)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 MATCH(orders!I$1,products!$A$1:$G$1,0))</f>
        <v>Rob</v>
      </c>
      <c r="J900" t="str">
        <f>INDEX(products!$A$1:$G$49,MATCH(orders!$D900,products!$A$1:$A$49,0), MATCH(orders!J$1,products!$A$1:$G$1,0))</f>
        <v>L</v>
      </c>
      <c r="K900" s="4">
        <f>INDEX(products!$A$1:$G$49,MATCH(orders!$D900,products!$A$1:$A$49,0), MATCH(orders!K$1,products!$A$1:$G$1,0))</f>
        <v>0.5</v>
      </c>
      <c r="L900" s="5">
        <f>INDEX(products!$A$1:$G$49,MATCH(orders!$D900,products!$A$1:$A$49,0), MATCH(orders!L$1,products!$A$1:$G$1,0))</f>
        <v>7.169999999999999</v>
      </c>
      <c r="M900" s="5">
        <f t="shared" si="14"/>
        <v>35.849999999999994</v>
      </c>
      <c r="N900" t="str" cm="1">
        <f t="array" ref="N900">_xlfn.IFS($I900="Rob","Robusta",$I900="Exc","Excelsa",$I900="Ara","Arabica",$I900="Lib","Liberica")</f>
        <v>Robusta</v>
      </c>
      <c r="O900" t="str" cm="1">
        <f t="array" ref="O900">_xlfn.IFS($J900="M","Medium",$J900="L","Light",$J900="D","Dark")</f>
        <v>Light</v>
      </c>
      <c r="P900" t="str">
        <f>_xlfn.XLOOKUP(Table1[[#This Row],[Customer ID]],customers!$A$1:$A$1001,customers!$I$1:$I$1001,0)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 MATCH(orders!I$1,products!$A$1:$G$1,0))</f>
        <v>Lib</v>
      </c>
      <c r="J901" t="str">
        <f>INDEX(products!$A$1:$G$49,MATCH(orders!$D901,products!$A$1:$A$49,0), MATCH(orders!J$1,products!$A$1:$G$1,0))</f>
        <v>M</v>
      </c>
      <c r="K901" s="4">
        <f>INDEX(products!$A$1:$G$49,MATCH(orders!$D901,products!$A$1:$A$49,0), MATCH(orders!K$1,products!$A$1:$G$1,0))</f>
        <v>1</v>
      </c>
      <c r="L901" s="5">
        <f>INDEX(products!$A$1:$G$49,MATCH(orders!$D901,products!$A$1:$A$49,0), MATCH(orders!L$1,products!$A$1:$G$1,0))</f>
        <v>14.55</v>
      </c>
      <c r="M901" s="5">
        <f t="shared" si="14"/>
        <v>72.75</v>
      </c>
      <c r="N901" t="str" cm="1">
        <f t="array" ref="N901">_xlfn.IFS($I901="Rob","Robusta",$I901="Exc","Excelsa",$I901="Ara","Arabica",$I901="Lib","Liberica")</f>
        <v>Liberica</v>
      </c>
      <c r="O901" t="str" cm="1">
        <f t="array" ref="O901">_xlfn.IFS($J901="M","Medium",$J901="L","Light",$J901="D","Dark")</f>
        <v>Medium</v>
      </c>
      <c r="P901" t="str">
        <f>_xlfn.XLOOKUP(Table1[[#This Row],[Customer ID]],customers!$A$1:$A$1001,customers!$I$1:$I$1001,0)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 MATCH(orders!I$1,products!$A$1:$G$1,0))</f>
        <v>Lib</v>
      </c>
      <c r="J902" t="str">
        <f>INDEX(products!$A$1:$G$49,MATCH(orders!$D902,products!$A$1:$A$49,0), MATCH(orders!J$1,products!$A$1:$G$1,0))</f>
        <v>L</v>
      </c>
      <c r="K902" s="4">
        <f>INDEX(products!$A$1:$G$49,MATCH(orders!$D902,products!$A$1:$A$49,0), MATCH(orders!K$1,products!$A$1:$G$1,0))</f>
        <v>1</v>
      </c>
      <c r="L902" s="5">
        <f>INDEX(products!$A$1:$G$49,MATCH(orders!$D902,products!$A$1:$A$49,0), MATCH(orders!L$1,products!$A$1:$G$1,0))</f>
        <v>15.85</v>
      </c>
      <c r="M902" s="5">
        <f t="shared" si="14"/>
        <v>47.55</v>
      </c>
      <c r="N902" t="str" cm="1">
        <f t="array" ref="N902">_xlfn.IFS($I902="Rob","Robusta",$I902="Exc","Excelsa",$I902="Ara","Arabica",$I902="Lib","Liberica")</f>
        <v>Liberica</v>
      </c>
      <c r="O902" t="str" cm="1">
        <f t="array" ref="O902">_xlfn.IFS($J902="M","Medium",$J902="L","Light",$J902="D","Dark")</f>
        <v>Light</v>
      </c>
      <c r="P902" t="str">
        <f>_xlfn.XLOOKUP(Table1[[#This Row],[Customer ID]],customers!$A$1:$A$1001,customers!$I$1:$I$1001,0)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 MATCH(orders!I$1,products!$A$1:$G$1,0))</f>
        <v>Rob</v>
      </c>
      <c r="J903" t="str">
        <f>INDEX(products!$A$1:$G$49,MATCH(orders!$D903,products!$A$1:$A$49,0), MATCH(orders!J$1,products!$A$1:$G$1,0))</f>
        <v>L</v>
      </c>
      <c r="K903" s="4">
        <f>INDEX(products!$A$1:$G$49,MATCH(orders!$D903,products!$A$1:$A$49,0), MATCH(orders!K$1,products!$A$1:$G$1,0))</f>
        <v>0.2</v>
      </c>
      <c r="L903" s="5">
        <f>INDEX(products!$A$1:$G$49,MATCH(orders!$D903,products!$A$1:$A$49,0), MATCH(orders!L$1,products!$A$1:$G$1,0))</f>
        <v>3.5849999999999995</v>
      </c>
      <c r="M903" s="5">
        <f t="shared" si="14"/>
        <v>3.5849999999999995</v>
      </c>
      <c r="N903" t="str" cm="1">
        <f t="array" ref="N903">_xlfn.IFS($I903="Rob","Robusta",$I903="Exc","Excelsa",$I903="Ara","Arabica",$I903="Lib","Liberica")</f>
        <v>Robusta</v>
      </c>
      <c r="O903" t="str" cm="1">
        <f t="array" ref="O903">_xlfn.IFS($J903="M","Medium",$J903="L","Light",$J903="D","Dark")</f>
        <v>Light</v>
      </c>
      <c r="P903" t="str">
        <f>_xlfn.XLOOKUP(Table1[[#This Row],[Customer ID]],customers!$A$1:$A$1001,customers!$I$1:$I$1001,0)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 MATCH(orders!I$1,products!$A$1:$G$1,0))</f>
        <v>Exc</v>
      </c>
      <c r="J904" t="str">
        <f>INDEX(products!$A$1:$G$49,MATCH(orders!$D904,products!$A$1:$A$49,0), MATCH(orders!J$1,products!$A$1:$G$1,0))</f>
        <v>M</v>
      </c>
      <c r="K904" s="4">
        <f>INDEX(products!$A$1:$G$49,MATCH(orders!$D904,products!$A$1:$A$49,0), MATCH(orders!K$1,products!$A$1:$G$1,0))</f>
        <v>2.5</v>
      </c>
      <c r="L904" s="5">
        <f>INDEX(products!$A$1:$G$49,MATCH(orders!$D904,products!$A$1:$A$49,0), MATCH(orders!L$1,products!$A$1:$G$1,0))</f>
        <v>31.624999999999996</v>
      </c>
      <c r="M904" s="5">
        <f t="shared" si="14"/>
        <v>158.12499999999997</v>
      </c>
      <c r="N904" t="str" cm="1">
        <f t="array" ref="N904">_xlfn.IFS($I904="Rob","Robusta",$I904="Exc","Excelsa",$I904="Ara","Arabica",$I904="Lib","Liberica")</f>
        <v>Excelsa</v>
      </c>
      <c r="O904" t="str" cm="1">
        <f t="array" ref="O904">_xlfn.IFS($J904="M","Medium",$J904="L","Light",$J904="D","Dark")</f>
        <v>Medium</v>
      </c>
      <c r="P904" t="str">
        <f>_xlfn.XLOOKUP(Table1[[#This Row],[Customer ID]],customers!$A$1:$A$1001,customers!$I$1:$I$1001,0)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 MATCH(orders!I$1,products!$A$1:$G$1,0))</f>
        <v>Lib</v>
      </c>
      <c r="J905" t="str">
        <f>INDEX(products!$A$1:$G$49,MATCH(orders!$D905,products!$A$1:$A$49,0), MATCH(orders!J$1,products!$A$1:$G$1,0))</f>
        <v>M</v>
      </c>
      <c r="K905" s="4">
        <f>INDEX(products!$A$1:$G$49,MATCH(orders!$D905,products!$A$1:$A$49,0), MATCH(orders!K$1,products!$A$1:$G$1,0))</f>
        <v>0.5</v>
      </c>
      <c r="L905" s="5">
        <f>INDEX(products!$A$1:$G$49,MATCH(orders!$D905,products!$A$1:$A$49,0), MATCH(orders!L$1,products!$A$1:$G$1,0))</f>
        <v>8.73</v>
      </c>
      <c r="M905" s="5">
        <f t="shared" si="14"/>
        <v>17.46</v>
      </c>
      <c r="N905" t="str" cm="1">
        <f t="array" ref="N905">_xlfn.IFS($I905="Rob","Robusta",$I905="Exc","Excelsa",$I905="Ara","Arabica",$I905="Lib","Liberica")</f>
        <v>Liberica</v>
      </c>
      <c r="O905" t="str" cm="1">
        <f t="array" ref="O905">_xlfn.IFS($J905="M","Medium",$J905="L","Light",$J905="D","Dark")</f>
        <v>Medium</v>
      </c>
      <c r="P905" t="str">
        <f>_xlfn.XLOOKUP(Table1[[#This Row],[Customer ID]],customers!$A$1:$A$1001,customers!$I$1:$I$1001,0)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 MATCH(orders!I$1,products!$A$1:$G$1,0))</f>
        <v>Ara</v>
      </c>
      <c r="J906" t="str">
        <f>INDEX(products!$A$1:$G$49,MATCH(orders!$D906,products!$A$1:$A$49,0), MATCH(orders!J$1,products!$A$1:$G$1,0))</f>
        <v>L</v>
      </c>
      <c r="K906" s="4">
        <f>INDEX(products!$A$1:$G$49,MATCH(orders!$D906,products!$A$1:$A$49,0), MATCH(orders!K$1,products!$A$1:$G$1,0))</f>
        <v>2.5</v>
      </c>
      <c r="L906" s="5">
        <f>INDEX(products!$A$1:$G$49,MATCH(orders!$D906,products!$A$1:$A$49,0), MATCH(orders!L$1,products!$A$1:$G$1,0))</f>
        <v>29.784999999999997</v>
      </c>
      <c r="M906" s="5">
        <f t="shared" si="14"/>
        <v>148.92499999999998</v>
      </c>
      <c r="N906" t="str" cm="1">
        <f t="array" ref="N906">_xlfn.IFS($I906="Rob","Robusta",$I906="Exc","Excelsa",$I906="Ara","Arabica",$I906="Lib","Liberica")</f>
        <v>Arabica</v>
      </c>
      <c r="O906" t="str" cm="1">
        <f t="array" ref="O906">_xlfn.IFS($J906="M","Medium",$J906="L","Light",$J906="D","Dark")</f>
        <v>Light</v>
      </c>
      <c r="P906" t="str">
        <f>_xlfn.XLOOKUP(Table1[[#This Row],[Customer ID]],customers!$A$1:$A$1001,customers!$I$1:$I$1001,0)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 MATCH(orders!I$1,products!$A$1:$G$1,0))</f>
        <v>Ara</v>
      </c>
      <c r="J907" t="str">
        <f>INDEX(products!$A$1:$G$49,MATCH(orders!$D907,products!$A$1:$A$49,0), MATCH(orders!J$1,products!$A$1:$G$1,0))</f>
        <v>M</v>
      </c>
      <c r="K907" s="4">
        <f>INDEX(products!$A$1:$G$49,MATCH(orders!$D907,products!$A$1:$A$49,0), MATCH(orders!K$1,products!$A$1:$G$1,0))</f>
        <v>0.5</v>
      </c>
      <c r="L907" s="5">
        <f>INDEX(products!$A$1:$G$49,MATCH(orders!$D907,products!$A$1:$A$49,0), MATCH(orders!L$1,products!$A$1:$G$1,0))</f>
        <v>6.75</v>
      </c>
      <c r="M907" s="5">
        <f t="shared" si="14"/>
        <v>40.5</v>
      </c>
      <c r="N907" t="str" cm="1">
        <f t="array" ref="N907">_xlfn.IFS($I907="Rob","Robusta",$I907="Exc","Excelsa",$I907="Ara","Arabica",$I907="Lib","Liberica")</f>
        <v>Arabica</v>
      </c>
      <c r="O907" t="str" cm="1">
        <f t="array" ref="O907">_xlfn.IFS($J907="M","Medium",$J907="L","Light",$J907="D","Dark")</f>
        <v>Medium</v>
      </c>
      <c r="P907" t="str">
        <f>_xlfn.XLOOKUP(Table1[[#This Row],[Customer ID]],customers!$A$1:$A$1001,customers!$I$1:$I$1001,0)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 MATCH(orders!I$1,products!$A$1:$G$1,0))</f>
        <v>Ara</v>
      </c>
      <c r="J908" t="str">
        <f>INDEX(products!$A$1:$G$49,MATCH(orders!$D908,products!$A$1:$A$49,0), MATCH(orders!J$1,products!$A$1:$G$1,0))</f>
        <v>M</v>
      </c>
      <c r="K908" s="4">
        <f>INDEX(products!$A$1:$G$49,MATCH(orders!$D908,products!$A$1:$A$49,0), MATCH(orders!K$1,products!$A$1:$G$1,0))</f>
        <v>0.5</v>
      </c>
      <c r="L908" s="5">
        <f>INDEX(products!$A$1:$G$49,MATCH(orders!$D908,products!$A$1:$A$49,0), MATCH(orders!L$1,products!$A$1:$G$1,0))</f>
        <v>6.75</v>
      </c>
      <c r="M908" s="5">
        <f t="shared" si="14"/>
        <v>27</v>
      </c>
      <c r="N908" t="str" cm="1">
        <f t="array" ref="N908">_xlfn.IFS($I908="Rob","Robusta",$I908="Exc","Excelsa",$I908="Ara","Arabica",$I908="Lib","Liberica")</f>
        <v>Arabica</v>
      </c>
      <c r="O908" t="str" cm="1">
        <f t="array" ref="O908">_xlfn.IFS($J908="M","Medium",$J908="L","Light",$J908="D","Dark")</f>
        <v>Medium</v>
      </c>
      <c r="P908" t="str">
        <f>_xlfn.XLOOKUP(Table1[[#This Row],[Customer ID]],customers!$A$1:$A$1001,customers!$I$1:$I$1001,0)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 MATCH(orders!I$1,products!$A$1:$G$1,0))</f>
        <v>Lib</v>
      </c>
      <c r="J909" t="str">
        <f>INDEX(products!$A$1:$G$49,MATCH(orders!$D909,products!$A$1:$A$49,0), MATCH(orders!J$1,products!$A$1:$G$1,0))</f>
        <v>D</v>
      </c>
      <c r="K909" s="4">
        <f>INDEX(products!$A$1:$G$49,MATCH(orders!$D909,products!$A$1:$A$49,0), MATCH(orders!K$1,products!$A$1:$G$1,0))</f>
        <v>1</v>
      </c>
      <c r="L909" s="5">
        <f>INDEX(products!$A$1:$G$49,MATCH(orders!$D909,products!$A$1:$A$49,0), MATCH(orders!L$1,products!$A$1:$G$1,0))</f>
        <v>12.95</v>
      </c>
      <c r="M909" s="5">
        <f t="shared" si="14"/>
        <v>38.849999999999994</v>
      </c>
      <c r="N909" t="str" cm="1">
        <f t="array" ref="N909">_xlfn.IFS($I909="Rob","Robusta",$I909="Exc","Excelsa",$I909="Ara","Arabica",$I909="Lib","Liberica")</f>
        <v>Liberica</v>
      </c>
      <c r="O909" t="str" cm="1">
        <f t="array" ref="O909">_xlfn.IFS($J909="M","Medium",$J909="L","Light",$J909="D","Dark")</f>
        <v>Dark</v>
      </c>
      <c r="P909" t="str">
        <f>_xlfn.XLOOKUP(Table1[[#This Row],[Customer ID]],customers!$A$1:$A$1001,customers!$I$1:$I$1001,0)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 MATCH(orders!I$1,products!$A$1:$G$1,0))</f>
        <v>Rob</v>
      </c>
      <c r="J910" t="str">
        <f>INDEX(products!$A$1:$G$49,MATCH(orders!$D910,products!$A$1:$A$49,0), MATCH(orders!J$1,products!$A$1:$G$1,0))</f>
        <v>L</v>
      </c>
      <c r="K910" s="4">
        <f>INDEX(products!$A$1:$G$49,MATCH(orders!$D910,products!$A$1:$A$49,0), MATCH(orders!K$1,products!$A$1:$G$1,0))</f>
        <v>1</v>
      </c>
      <c r="L910" s="5">
        <f>INDEX(products!$A$1:$G$49,MATCH(orders!$D910,products!$A$1:$A$49,0), MATCH(orders!L$1,products!$A$1:$G$1,0))</f>
        <v>11.95</v>
      </c>
      <c r="M910" s="5">
        <f t="shared" si="14"/>
        <v>59.75</v>
      </c>
      <c r="N910" t="str" cm="1">
        <f t="array" ref="N910">_xlfn.IFS($I910="Rob","Robusta",$I910="Exc","Excelsa",$I910="Ara","Arabica",$I910="Lib","Liberica")</f>
        <v>Robusta</v>
      </c>
      <c r="O910" t="str" cm="1">
        <f t="array" ref="O910">_xlfn.IFS($J910="M","Medium",$J910="L","Light",$J910="D","Dark")</f>
        <v>Light</v>
      </c>
      <c r="P910" t="str">
        <f>_xlfn.XLOOKUP(Table1[[#This Row],[Customer ID]],customers!$A$1:$A$1001,customers!$I$1:$I$1001,0)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 MATCH(orders!I$1,products!$A$1:$G$1,0))</f>
        <v>Rob</v>
      </c>
      <c r="J911" t="str">
        <f>INDEX(products!$A$1:$G$49,MATCH(orders!$D911,products!$A$1:$A$49,0), MATCH(orders!J$1,products!$A$1:$G$1,0))</f>
        <v>L</v>
      </c>
      <c r="K911" s="4">
        <f>INDEX(products!$A$1:$G$49,MATCH(orders!$D911,products!$A$1:$A$49,0), MATCH(orders!K$1,products!$A$1:$G$1,0))</f>
        <v>0.2</v>
      </c>
      <c r="L911" s="5">
        <f>INDEX(products!$A$1:$G$49,MATCH(orders!$D911,products!$A$1:$A$49,0), MATCH(orders!L$1,products!$A$1:$G$1,0))</f>
        <v>3.5849999999999995</v>
      </c>
      <c r="M911" s="5">
        <f t="shared" si="14"/>
        <v>10.754999999999999</v>
      </c>
      <c r="N911" t="str" cm="1">
        <f t="array" ref="N911">_xlfn.IFS($I911="Rob","Robusta",$I911="Exc","Excelsa",$I911="Ara","Arabica",$I911="Lib","Liberica")</f>
        <v>Robusta</v>
      </c>
      <c r="O911" t="str" cm="1">
        <f t="array" ref="O911">_xlfn.IFS($J911="M","Medium",$J911="L","Light",$J911="D","Dark")</f>
        <v>Light</v>
      </c>
      <c r="P911" t="str">
        <f>_xlfn.XLOOKUP(Table1[[#This Row],[Customer ID]],customers!$A$1:$A$1001,customers!$I$1:$I$1001,0)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 MATCH(orders!I$1,products!$A$1:$G$1,0))</f>
        <v>Ara</v>
      </c>
      <c r="J912" t="str">
        <f>INDEX(products!$A$1:$G$49,MATCH(orders!$D912,products!$A$1:$A$49,0), MATCH(orders!J$1,products!$A$1:$G$1,0))</f>
        <v>D</v>
      </c>
      <c r="K912" s="4">
        <f>INDEX(products!$A$1:$G$49,MATCH(orders!$D912,products!$A$1:$A$49,0), MATCH(orders!K$1,products!$A$1:$G$1,0))</f>
        <v>2.5</v>
      </c>
      <c r="L912" s="5">
        <f>INDEX(products!$A$1:$G$49,MATCH(orders!$D912,products!$A$1:$A$49,0), MATCH(orders!L$1,products!$A$1:$G$1,0))</f>
        <v>22.884999999999998</v>
      </c>
      <c r="M912" s="5">
        <f t="shared" si="14"/>
        <v>91.539999999999992</v>
      </c>
      <c r="N912" t="str" cm="1">
        <f t="array" ref="N912">_xlfn.IFS($I912="Rob","Robusta",$I912="Exc","Excelsa",$I912="Ara","Arabica",$I912="Lib","Liberica")</f>
        <v>Arabica</v>
      </c>
      <c r="O912" t="str" cm="1">
        <f t="array" ref="O912">_xlfn.IFS($J912="M","Medium",$J912="L","Light",$J912="D","Dark")</f>
        <v>Dark</v>
      </c>
      <c r="P912" t="str">
        <f>_xlfn.XLOOKUP(Table1[[#This Row],[Customer ID]],customers!$A$1:$A$1001,customers!$I$1:$I$1001,0)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 MATCH(orders!I$1,products!$A$1:$G$1,0))</f>
        <v>Ara</v>
      </c>
      <c r="J913" t="str">
        <f>INDEX(products!$A$1:$G$49,MATCH(orders!$D913,products!$A$1:$A$49,0), MATCH(orders!J$1,products!$A$1:$G$1,0))</f>
        <v>M</v>
      </c>
      <c r="K913" s="4">
        <f>INDEX(products!$A$1:$G$49,MATCH(orders!$D913,products!$A$1:$A$49,0), MATCH(orders!K$1,products!$A$1:$G$1,0))</f>
        <v>1</v>
      </c>
      <c r="L913" s="5">
        <f>INDEX(products!$A$1:$G$49,MATCH(orders!$D913,products!$A$1:$A$49,0), MATCH(orders!L$1,products!$A$1:$G$1,0))</f>
        <v>11.25</v>
      </c>
      <c r="M913" s="5">
        <f t="shared" si="14"/>
        <v>45</v>
      </c>
      <c r="N913" t="str" cm="1">
        <f t="array" ref="N913">_xlfn.IFS($I913="Rob","Robusta",$I913="Exc","Excelsa",$I913="Ara","Arabica",$I913="Lib","Liberica")</f>
        <v>Arabica</v>
      </c>
      <c r="O913" t="str" cm="1">
        <f t="array" ref="O913">_xlfn.IFS($J913="M","Medium",$J913="L","Light",$J913="D","Dark")</f>
        <v>Medium</v>
      </c>
      <c r="P913" t="str">
        <f>_xlfn.XLOOKUP(Table1[[#This Row],[Customer ID]],customers!$A$1:$A$1001,customers!$I$1:$I$1001,0)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 MATCH(orders!I$1,products!$A$1:$G$1,0))</f>
        <v>Rob</v>
      </c>
      <c r="J914" t="str">
        <f>INDEX(products!$A$1:$G$49,MATCH(orders!$D914,products!$A$1:$A$49,0), MATCH(orders!J$1,products!$A$1:$G$1,0))</f>
        <v>M</v>
      </c>
      <c r="K914" s="4">
        <f>INDEX(products!$A$1:$G$49,MATCH(orders!$D914,products!$A$1:$A$49,0), MATCH(orders!K$1,products!$A$1:$G$1,0))</f>
        <v>2.5</v>
      </c>
      <c r="L914" s="5">
        <f>INDEX(products!$A$1:$G$49,MATCH(orders!$D914,products!$A$1:$A$49,0), MATCH(orders!L$1,products!$A$1:$G$1,0))</f>
        <v>22.884999999999998</v>
      </c>
      <c r="M914" s="5">
        <f t="shared" si="14"/>
        <v>137.31</v>
      </c>
      <c r="N914" t="str" cm="1">
        <f t="array" ref="N914">_xlfn.IFS($I914="Rob","Robusta",$I914="Exc","Excelsa",$I914="Ara","Arabica",$I914="Lib","Liberica")</f>
        <v>Robusta</v>
      </c>
      <c r="O914" t="str" cm="1">
        <f t="array" ref="O914">_xlfn.IFS($J914="M","Medium",$J914="L","Light",$J914="D","Dark")</f>
        <v>Medium</v>
      </c>
      <c r="P914" t="str">
        <f>_xlfn.XLOOKUP(Table1[[#This Row],[Customer ID]],customers!$A$1:$A$1001,customers!$I$1:$I$1001,0)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 MATCH(orders!I$1,products!$A$1:$G$1,0))</f>
        <v>Ara</v>
      </c>
      <c r="J915" t="str">
        <f>INDEX(products!$A$1:$G$49,MATCH(orders!$D915,products!$A$1:$A$49,0), MATCH(orders!J$1,products!$A$1:$G$1,0))</f>
        <v>M</v>
      </c>
      <c r="K915" s="4">
        <f>INDEX(products!$A$1:$G$49,MATCH(orders!$D915,products!$A$1:$A$49,0), MATCH(orders!K$1,products!$A$1:$G$1,0))</f>
        <v>0.5</v>
      </c>
      <c r="L915" s="5">
        <f>INDEX(products!$A$1:$G$49,MATCH(orders!$D915,products!$A$1:$A$49,0), MATCH(orders!L$1,products!$A$1:$G$1,0))</f>
        <v>6.75</v>
      </c>
      <c r="M915" s="5">
        <f t="shared" si="14"/>
        <v>6.75</v>
      </c>
      <c r="N915" t="str" cm="1">
        <f t="array" ref="N915">_xlfn.IFS($I915="Rob","Robusta",$I915="Exc","Excelsa",$I915="Ara","Arabica",$I915="Lib","Liberica")</f>
        <v>Arabica</v>
      </c>
      <c r="O915" t="str" cm="1">
        <f t="array" ref="O915">_xlfn.IFS($J915="M","Medium",$J915="L","Light",$J915="D","Dark")</f>
        <v>Medium</v>
      </c>
      <c r="P915" t="str">
        <f>_xlfn.XLOOKUP(Table1[[#This Row],[Customer ID]],customers!$A$1:$A$1001,customers!$I$1:$I$1001,0)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 MATCH(orders!I$1,products!$A$1:$G$1,0))</f>
        <v>Ara</v>
      </c>
      <c r="J916" t="str">
        <f>INDEX(products!$A$1:$G$49,MATCH(orders!$D916,products!$A$1:$A$49,0), MATCH(orders!J$1,products!$A$1:$G$1,0))</f>
        <v>M</v>
      </c>
      <c r="K916" s="4">
        <f>INDEX(products!$A$1:$G$49,MATCH(orders!$D916,products!$A$1:$A$49,0), MATCH(orders!K$1,products!$A$1:$G$1,0))</f>
        <v>1</v>
      </c>
      <c r="L916" s="5">
        <f>INDEX(products!$A$1:$G$49,MATCH(orders!$D916,products!$A$1:$A$49,0), MATCH(orders!L$1,products!$A$1:$G$1,0))</f>
        <v>11.25</v>
      </c>
      <c r="M916" s="5">
        <f t="shared" si="14"/>
        <v>45</v>
      </c>
      <c r="N916" t="str" cm="1">
        <f t="array" ref="N916">_xlfn.IFS($I916="Rob","Robusta",$I916="Exc","Excelsa",$I916="Ara","Arabica",$I916="Lib","Liberica")</f>
        <v>Arabica</v>
      </c>
      <c r="O916" t="str" cm="1">
        <f t="array" ref="O916">_xlfn.IFS($J916="M","Medium",$J916="L","Light",$J916="D","Dark")</f>
        <v>Medium</v>
      </c>
      <c r="P916" t="str">
        <f>_xlfn.XLOOKUP(Table1[[#This Row],[Customer ID]],customers!$A$1:$A$1001,customers!$I$1:$I$1001,0)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 MATCH(orders!I$1,products!$A$1:$G$1,0))</f>
        <v>Exc</v>
      </c>
      <c r="J917" t="str">
        <f>INDEX(products!$A$1:$G$49,MATCH(orders!$D917,products!$A$1:$A$49,0), MATCH(orders!J$1,products!$A$1:$G$1,0))</f>
        <v>D</v>
      </c>
      <c r="K917" s="4">
        <f>INDEX(products!$A$1:$G$49,MATCH(orders!$D917,products!$A$1:$A$49,0), MATCH(orders!K$1,products!$A$1:$G$1,0))</f>
        <v>2.5</v>
      </c>
      <c r="L917" s="5">
        <f>INDEX(products!$A$1:$G$49,MATCH(orders!$D917,products!$A$1:$A$49,0), MATCH(orders!L$1,products!$A$1:$G$1,0))</f>
        <v>27.945</v>
      </c>
      <c r="M917" s="5">
        <f t="shared" si="14"/>
        <v>83.835000000000008</v>
      </c>
      <c r="N917" t="str" cm="1">
        <f t="array" ref="N917">_xlfn.IFS($I917="Rob","Robusta",$I917="Exc","Excelsa",$I917="Ara","Arabica",$I917="Lib","Liberica")</f>
        <v>Excelsa</v>
      </c>
      <c r="O917" t="str" cm="1">
        <f t="array" ref="O917">_xlfn.IFS($J917="M","Medium",$J917="L","Light",$J917="D","Dark")</f>
        <v>Dark</v>
      </c>
      <c r="P917" t="str">
        <f>_xlfn.XLOOKUP(Table1[[#This Row],[Customer ID]],customers!$A$1:$A$1001,customers!$I$1:$I$1001,0)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 MATCH(orders!I$1,products!$A$1:$G$1,0))</f>
        <v>Exc</v>
      </c>
      <c r="J918" t="str">
        <f>INDEX(products!$A$1:$G$49,MATCH(orders!$D918,products!$A$1:$A$49,0), MATCH(orders!J$1,products!$A$1:$G$1,0))</f>
        <v>D</v>
      </c>
      <c r="K918" s="4">
        <f>INDEX(products!$A$1:$G$49,MATCH(orders!$D918,products!$A$1:$A$49,0), MATCH(orders!K$1,products!$A$1:$G$1,0))</f>
        <v>0.2</v>
      </c>
      <c r="L918" s="5">
        <f>INDEX(products!$A$1:$G$49,MATCH(orders!$D918,products!$A$1:$A$49,0), MATCH(orders!L$1,products!$A$1:$G$1,0))</f>
        <v>3.645</v>
      </c>
      <c r="M918" s="5">
        <f t="shared" si="14"/>
        <v>3.645</v>
      </c>
      <c r="N918" t="str" cm="1">
        <f t="array" ref="N918">_xlfn.IFS($I918="Rob","Robusta",$I918="Exc","Excelsa",$I918="Ara","Arabica",$I918="Lib","Liberica")</f>
        <v>Excelsa</v>
      </c>
      <c r="O918" t="str" cm="1">
        <f t="array" ref="O918">_xlfn.IFS($J918="M","Medium",$J918="L","Light",$J918="D","Dark")</f>
        <v>Dark</v>
      </c>
      <c r="P918" t="str">
        <f>_xlfn.XLOOKUP(Table1[[#This Row],[Customer ID]],customers!$A$1:$A$1001,customers!$I$1:$I$1001,0)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 MATCH(orders!I$1,products!$A$1:$G$1,0))</f>
        <v>Ara</v>
      </c>
      <c r="J919" t="str">
        <f>INDEX(products!$A$1:$G$49,MATCH(orders!$D919,products!$A$1:$A$49,0), MATCH(orders!J$1,products!$A$1:$G$1,0))</f>
        <v>M</v>
      </c>
      <c r="K919" s="4">
        <f>INDEX(products!$A$1:$G$49,MATCH(orders!$D919,products!$A$1:$A$49,0), MATCH(orders!K$1,products!$A$1:$G$1,0))</f>
        <v>0.5</v>
      </c>
      <c r="L919" s="5">
        <f>INDEX(products!$A$1:$G$49,MATCH(orders!$D919,products!$A$1:$A$49,0), MATCH(orders!L$1,products!$A$1:$G$1,0))</f>
        <v>6.75</v>
      </c>
      <c r="M919" s="5">
        <f t="shared" si="14"/>
        <v>6.75</v>
      </c>
      <c r="N919" t="str" cm="1">
        <f t="array" ref="N919">_xlfn.IFS($I919="Rob","Robusta",$I919="Exc","Excelsa",$I919="Ara","Arabica",$I919="Lib","Liberica")</f>
        <v>Arabica</v>
      </c>
      <c r="O919" t="str" cm="1">
        <f t="array" ref="O919">_xlfn.IFS($J919="M","Medium",$J919="L","Light",$J919="D","Dark")</f>
        <v>Medium</v>
      </c>
      <c r="P919" t="str">
        <f>_xlfn.XLOOKUP(Table1[[#This Row],[Customer ID]],customers!$A$1:$A$1001,customers!$I$1:$I$1001,0)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 MATCH(orders!I$1,products!$A$1:$G$1,0))</f>
        <v>Exc</v>
      </c>
      <c r="J920" t="str">
        <f>INDEX(products!$A$1:$G$49,MATCH(orders!$D920,products!$A$1:$A$49,0), MATCH(orders!J$1,products!$A$1:$G$1,0))</f>
        <v>D</v>
      </c>
      <c r="K920" s="4">
        <f>INDEX(products!$A$1:$G$49,MATCH(orders!$D920,products!$A$1:$A$49,0), MATCH(orders!K$1,products!$A$1:$G$1,0))</f>
        <v>0.5</v>
      </c>
      <c r="L920" s="5">
        <f>INDEX(products!$A$1:$G$49,MATCH(orders!$D920,products!$A$1:$A$49,0), MATCH(orders!L$1,products!$A$1:$G$1,0))</f>
        <v>7.29</v>
      </c>
      <c r="M920" s="5">
        <f t="shared" si="14"/>
        <v>21.87</v>
      </c>
      <c r="N920" t="str" cm="1">
        <f t="array" ref="N920">_xlfn.IFS($I920="Rob","Robusta",$I920="Exc","Excelsa",$I920="Ara","Arabica",$I920="Lib","Liberica")</f>
        <v>Excelsa</v>
      </c>
      <c r="O920" t="str" cm="1">
        <f t="array" ref="O920">_xlfn.IFS($J920="M","Medium",$J920="L","Light",$J920="D","Dark")</f>
        <v>Dark</v>
      </c>
      <c r="P920" t="str">
        <f>_xlfn.XLOOKUP(Table1[[#This Row],[Customer ID]],customers!$A$1:$A$1001,customers!$I$1:$I$1001,0)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 MATCH(orders!I$1,products!$A$1:$G$1,0))</f>
        <v>Rob</v>
      </c>
      <c r="J921" t="str">
        <f>INDEX(products!$A$1:$G$49,MATCH(orders!$D921,products!$A$1:$A$49,0), MATCH(orders!J$1,products!$A$1:$G$1,0))</f>
        <v>D</v>
      </c>
      <c r="K921" s="4">
        <f>INDEX(products!$A$1:$G$49,MATCH(orders!$D921,products!$A$1:$A$49,0), MATCH(orders!K$1,products!$A$1:$G$1,0))</f>
        <v>0.2</v>
      </c>
      <c r="L921" s="5">
        <f>INDEX(products!$A$1:$G$49,MATCH(orders!$D921,products!$A$1:$A$49,0), MATCH(orders!L$1,products!$A$1:$G$1,0))</f>
        <v>2.6849999999999996</v>
      </c>
      <c r="M921" s="5">
        <f t="shared" si="14"/>
        <v>13.424999999999997</v>
      </c>
      <c r="N921" t="str" cm="1">
        <f t="array" ref="N921">_xlfn.IFS($I921="Rob","Robusta",$I921="Exc","Excelsa",$I921="Ara","Arabica",$I921="Lib","Liberica")</f>
        <v>Robusta</v>
      </c>
      <c r="O921" t="str" cm="1">
        <f t="array" ref="O921">_xlfn.IFS($J921="M","Medium",$J921="L","Light",$J921="D","Dark")</f>
        <v>Dark</v>
      </c>
      <c r="P921" t="str">
        <f>_xlfn.XLOOKUP(Table1[[#This Row],[Customer ID]],customers!$A$1:$A$1001,customers!$I$1:$I$1001,0)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 MATCH(orders!I$1,products!$A$1:$G$1,0))</f>
        <v>Rob</v>
      </c>
      <c r="J922" t="str">
        <f>INDEX(products!$A$1:$G$49,MATCH(orders!$D922,products!$A$1:$A$49,0), MATCH(orders!J$1,products!$A$1:$G$1,0))</f>
        <v>D</v>
      </c>
      <c r="K922" s="4">
        <f>INDEX(products!$A$1:$G$49,MATCH(orders!$D922,products!$A$1:$A$49,0), MATCH(orders!K$1,products!$A$1:$G$1,0))</f>
        <v>2.5</v>
      </c>
      <c r="L922" s="5">
        <f>INDEX(products!$A$1:$G$49,MATCH(orders!$D922,products!$A$1:$A$49,0), MATCH(orders!L$1,products!$A$1:$G$1,0))</f>
        <v>20.584999999999997</v>
      </c>
      <c r="M922" s="5">
        <f t="shared" si="14"/>
        <v>123.50999999999999</v>
      </c>
      <c r="N922" t="str" cm="1">
        <f t="array" ref="N922">_xlfn.IFS($I922="Rob","Robusta",$I922="Exc","Excelsa",$I922="Ara","Arabica",$I922="Lib","Liberica")</f>
        <v>Robusta</v>
      </c>
      <c r="O922" t="str" cm="1">
        <f t="array" ref="O922">_xlfn.IFS($J922="M","Medium",$J922="L","Light",$J922="D","Dark")</f>
        <v>Dark</v>
      </c>
      <c r="P922" t="str">
        <f>_xlfn.XLOOKUP(Table1[[#This Row],[Customer ID]],customers!$A$1:$A$1001,customers!$I$1:$I$1001,0)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 MATCH(orders!I$1,products!$A$1:$G$1,0))</f>
        <v>Lib</v>
      </c>
      <c r="J923" t="str">
        <f>INDEX(products!$A$1:$G$49,MATCH(orders!$D923,products!$A$1:$A$49,0), MATCH(orders!J$1,products!$A$1:$G$1,0))</f>
        <v>D</v>
      </c>
      <c r="K923" s="4">
        <f>INDEX(products!$A$1:$G$49,MATCH(orders!$D923,products!$A$1:$A$49,0), MATCH(orders!K$1,products!$A$1:$G$1,0))</f>
        <v>0.2</v>
      </c>
      <c r="L923" s="5">
        <f>INDEX(products!$A$1:$G$49,MATCH(orders!$D923,products!$A$1:$A$49,0), MATCH(orders!L$1,products!$A$1:$G$1,0))</f>
        <v>3.8849999999999998</v>
      </c>
      <c r="M923" s="5">
        <f t="shared" si="14"/>
        <v>7.77</v>
      </c>
      <c r="N923" t="str" cm="1">
        <f t="array" ref="N923">_xlfn.IFS($I923="Rob","Robusta",$I923="Exc","Excelsa",$I923="Ara","Arabica",$I923="Lib","Liberica")</f>
        <v>Liberica</v>
      </c>
      <c r="O923" t="str" cm="1">
        <f t="array" ref="O923">_xlfn.IFS($J923="M","Medium",$J923="L","Light",$J923="D","Dark")</f>
        <v>Dark</v>
      </c>
      <c r="P923" t="str">
        <f>_xlfn.XLOOKUP(Table1[[#This Row],[Customer ID]],customers!$A$1:$A$1001,customers!$I$1:$I$1001,0)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 MATCH(orders!I$1,products!$A$1:$G$1,0))</f>
        <v>Ara</v>
      </c>
      <c r="J924" t="str">
        <f>INDEX(products!$A$1:$G$49,MATCH(orders!$D924,products!$A$1:$A$49,0), MATCH(orders!J$1,products!$A$1:$G$1,0))</f>
        <v>M</v>
      </c>
      <c r="K924" s="4">
        <f>INDEX(products!$A$1:$G$49,MATCH(orders!$D924,products!$A$1:$A$49,0), MATCH(orders!K$1,products!$A$1:$G$1,0))</f>
        <v>1</v>
      </c>
      <c r="L924" s="5">
        <f>INDEX(products!$A$1:$G$49,MATCH(orders!$D924,products!$A$1:$A$49,0), MATCH(orders!L$1,products!$A$1:$G$1,0))</f>
        <v>11.25</v>
      </c>
      <c r="M924" s="5">
        <f t="shared" si="14"/>
        <v>67.5</v>
      </c>
      <c r="N924" t="str" cm="1">
        <f t="array" ref="N924">_xlfn.IFS($I924="Rob","Robusta",$I924="Exc","Excelsa",$I924="Ara","Arabica",$I924="Lib","Liberica")</f>
        <v>Arabica</v>
      </c>
      <c r="O924" t="str" cm="1">
        <f t="array" ref="O924">_xlfn.IFS($J924="M","Medium",$J924="L","Light",$J924="D","Dark")</f>
        <v>Medium</v>
      </c>
      <c r="P924" t="str">
        <f>_xlfn.XLOOKUP(Table1[[#This Row],[Customer ID]],customers!$A$1:$A$1001,customers!$I$1:$I$1001,0)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 MATCH(orders!I$1,products!$A$1:$G$1,0))</f>
        <v>Exc</v>
      </c>
      <c r="J925" t="str">
        <f>INDEX(products!$A$1:$G$49,MATCH(orders!$D925,products!$A$1:$A$49,0), MATCH(orders!J$1,products!$A$1:$G$1,0))</f>
        <v>D</v>
      </c>
      <c r="K925" s="4">
        <f>INDEX(products!$A$1:$G$49,MATCH(orders!$D925,products!$A$1:$A$49,0), MATCH(orders!K$1,products!$A$1:$G$1,0))</f>
        <v>2.5</v>
      </c>
      <c r="L925" s="5">
        <f>INDEX(products!$A$1:$G$49,MATCH(orders!$D925,products!$A$1:$A$49,0), MATCH(orders!L$1,products!$A$1:$G$1,0))</f>
        <v>27.945</v>
      </c>
      <c r="M925" s="5">
        <f t="shared" si="14"/>
        <v>27.945</v>
      </c>
      <c r="N925" t="str" cm="1">
        <f t="array" ref="N925">_xlfn.IFS($I925="Rob","Robusta",$I925="Exc","Excelsa",$I925="Ara","Arabica",$I925="Lib","Liberica")</f>
        <v>Excelsa</v>
      </c>
      <c r="O925" t="str" cm="1">
        <f t="array" ref="O925">_xlfn.IFS($J925="M","Medium",$J925="L","Light",$J925="D","Dark")</f>
        <v>Dark</v>
      </c>
      <c r="P925" t="str">
        <f>_xlfn.XLOOKUP(Table1[[#This Row],[Customer ID]],customers!$A$1:$A$1001,customers!$I$1:$I$1001,0)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 MATCH(orders!I$1,products!$A$1:$G$1,0))</f>
        <v>Ara</v>
      </c>
      <c r="J926" t="str">
        <f>INDEX(products!$A$1:$G$49,MATCH(orders!$D926,products!$A$1:$A$49,0), MATCH(orders!J$1,products!$A$1:$G$1,0))</f>
        <v>L</v>
      </c>
      <c r="K926" s="4">
        <f>INDEX(products!$A$1:$G$49,MATCH(orders!$D926,products!$A$1:$A$49,0), MATCH(orders!K$1,products!$A$1:$G$1,0))</f>
        <v>2.5</v>
      </c>
      <c r="L926" s="5">
        <f>INDEX(products!$A$1:$G$49,MATCH(orders!$D926,products!$A$1:$A$49,0), MATCH(orders!L$1,products!$A$1:$G$1,0))</f>
        <v>29.784999999999997</v>
      </c>
      <c r="M926" s="5">
        <f t="shared" si="14"/>
        <v>89.35499999999999</v>
      </c>
      <c r="N926" t="str" cm="1">
        <f t="array" ref="N926">_xlfn.IFS($I926="Rob","Robusta",$I926="Exc","Excelsa",$I926="Ara","Arabica",$I926="Lib","Liberica")</f>
        <v>Arabica</v>
      </c>
      <c r="O926" t="str" cm="1">
        <f t="array" ref="O926">_xlfn.IFS($J926="M","Medium",$J926="L","Light",$J926="D","Dark")</f>
        <v>Light</v>
      </c>
      <c r="P926" t="str">
        <f>_xlfn.XLOOKUP(Table1[[#This Row],[Customer ID]],customers!$A$1:$A$1001,customers!$I$1:$I$1001,0)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 MATCH(orders!I$1,products!$A$1:$G$1,0))</f>
        <v>Ara</v>
      </c>
      <c r="J927" t="str">
        <f>INDEX(products!$A$1:$G$49,MATCH(orders!$D927,products!$A$1:$A$49,0), MATCH(orders!J$1,products!$A$1:$G$1,0))</f>
        <v>M</v>
      </c>
      <c r="K927" s="4">
        <f>INDEX(products!$A$1:$G$49,MATCH(orders!$D927,products!$A$1:$A$49,0), MATCH(orders!K$1,products!$A$1:$G$1,0))</f>
        <v>0.5</v>
      </c>
      <c r="L927" s="5">
        <f>INDEX(products!$A$1:$G$49,MATCH(orders!$D927,products!$A$1:$A$49,0), MATCH(orders!L$1,products!$A$1:$G$1,0))</f>
        <v>6.75</v>
      </c>
      <c r="M927" s="5">
        <f t="shared" si="14"/>
        <v>20.25</v>
      </c>
      <c r="N927" t="str" cm="1">
        <f t="array" ref="N927">_xlfn.IFS($I927="Rob","Robusta",$I927="Exc","Excelsa",$I927="Ara","Arabica",$I927="Lib","Liberica")</f>
        <v>Arabica</v>
      </c>
      <c r="O927" t="str" cm="1">
        <f t="array" ref="O927">_xlfn.IFS($J927="M","Medium",$J927="L","Light",$J927="D","Dark")</f>
        <v>Medium</v>
      </c>
      <c r="P927" t="str">
        <f>_xlfn.XLOOKUP(Table1[[#This Row],[Customer ID]],customers!$A$1:$A$1001,customers!$I$1:$I$1001,0)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 MATCH(orders!I$1,products!$A$1:$G$1,0))</f>
        <v>Ara</v>
      </c>
      <c r="J928" t="str">
        <f>INDEX(products!$A$1:$G$49,MATCH(orders!$D928,products!$A$1:$A$49,0), MATCH(orders!J$1,products!$A$1:$G$1,0))</f>
        <v>M</v>
      </c>
      <c r="K928" s="4">
        <f>INDEX(products!$A$1:$G$49,MATCH(orders!$D928,products!$A$1:$A$49,0), MATCH(orders!K$1,products!$A$1:$G$1,0))</f>
        <v>0.5</v>
      </c>
      <c r="L928" s="5">
        <f>INDEX(products!$A$1:$G$49,MATCH(orders!$D928,products!$A$1:$A$49,0), MATCH(orders!L$1,products!$A$1:$G$1,0))</f>
        <v>6.75</v>
      </c>
      <c r="M928" s="5">
        <f t="shared" si="14"/>
        <v>33.75</v>
      </c>
      <c r="N928" t="str" cm="1">
        <f t="array" ref="N928">_xlfn.IFS($I928="Rob","Robusta",$I928="Exc","Excelsa",$I928="Ara","Arabica",$I928="Lib","Liberica")</f>
        <v>Arabica</v>
      </c>
      <c r="O928" t="str" cm="1">
        <f t="array" ref="O928">_xlfn.IFS($J928="M","Medium",$J928="L","Light",$J928="D","Dark")</f>
        <v>Medium</v>
      </c>
      <c r="P928" t="str">
        <f>_xlfn.XLOOKUP(Table1[[#This Row],[Customer ID]],customers!$A$1:$A$1001,customers!$I$1:$I$1001,0)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 MATCH(orders!I$1,products!$A$1:$G$1,0))</f>
        <v>Exc</v>
      </c>
      <c r="J929" t="str">
        <f>INDEX(products!$A$1:$G$49,MATCH(orders!$D929,products!$A$1:$A$49,0), MATCH(orders!J$1,products!$A$1:$G$1,0))</f>
        <v>D</v>
      </c>
      <c r="K929" s="4">
        <f>INDEX(products!$A$1:$G$49,MATCH(orders!$D929,products!$A$1:$A$49,0), MATCH(orders!K$1,products!$A$1:$G$1,0))</f>
        <v>2.5</v>
      </c>
      <c r="L929" s="5">
        <f>INDEX(products!$A$1:$G$49,MATCH(orders!$D929,products!$A$1:$A$49,0), MATCH(orders!L$1,products!$A$1:$G$1,0))</f>
        <v>27.945</v>
      </c>
      <c r="M929" s="5">
        <f t="shared" si="14"/>
        <v>111.78</v>
      </c>
      <c r="N929" t="str" cm="1">
        <f t="array" ref="N929">_xlfn.IFS($I929="Rob","Robusta",$I929="Exc","Excelsa",$I929="Ara","Arabica",$I929="Lib","Liberica")</f>
        <v>Excelsa</v>
      </c>
      <c r="O929" t="str" cm="1">
        <f t="array" ref="O929">_xlfn.IFS($J929="M","Medium",$J929="L","Light",$J929="D","Dark")</f>
        <v>Dark</v>
      </c>
      <c r="P929" t="str">
        <f>_xlfn.XLOOKUP(Table1[[#This Row],[Customer ID]],customers!$A$1:$A$1001,customers!$I$1:$I$1001,0)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 MATCH(orders!I$1,products!$A$1:$G$1,0))</f>
        <v>Exc</v>
      </c>
      <c r="J930" t="str">
        <f>INDEX(products!$A$1:$G$49,MATCH(orders!$D930,products!$A$1:$A$49,0), MATCH(orders!J$1,products!$A$1:$G$1,0))</f>
        <v>M</v>
      </c>
      <c r="K930" s="4">
        <f>INDEX(products!$A$1:$G$49,MATCH(orders!$D930,products!$A$1:$A$49,0), MATCH(orders!K$1,products!$A$1:$G$1,0))</f>
        <v>2.5</v>
      </c>
      <c r="L930" s="5">
        <f>INDEX(products!$A$1:$G$49,MATCH(orders!$D930,products!$A$1:$A$49,0), MATCH(orders!L$1,products!$A$1:$G$1,0))</f>
        <v>31.624999999999996</v>
      </c>
      <c r="M930" s="5">
        <f t="shared" si="14"/>
        <v>63.249999999999993</v>
      </c>
      <c r="N930" t="str" cm="1">
        <f t="array" ref="N930">_xlfn.IFS($I930="Rob","Robusta",$I930="Exc","Excelsa",$I930="Ara","Arabica",$I930="Lib","Liberica")</f>
        <v>Excelsa</v>
      </c>
      <c r="O930" t="str" cm="1">
        <f t="array" ref="O930">_xlfn.IFS($J930="M","Medium",$J930="L","Light",$J930="D","Dark")</f>
        <v>Medium</v>
      </c>
      <c r="P930" t="str">
        <f>_xlfn.XLOOKUP(Table1[[#This Row],[Customer ID]],customers!$A$1:$A$1001,customers!$I$1:$I$1001,0)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 MATCH(orders!I$1,products!$A$1:$G$1,0))</f>
        <v>Exc</v>
      </c>
      <c r="J931" t="str">
        <f>INDEX(products!$A$1:$G$49,MATCH(orders!$D931,products!$A$1:$A$49,0), MATCH(orders!J$1,products!$A$1:$G$1,0))</f>
        <v>L</v>
      </c>
      <c r="K931" s="4">
        <f>INDEX(products!$A$1:$G$49,MATCH(orders!$D931,products!$A$1:$A$49,0), MATCH(orders!K$1,products!$A$1:$G$1,0))</f>
        <v>0.2</v>
      </c>
      <c r="L931" s="5">
        <f>INDEX(products!$A$1:$G$49,MATCH(orders!$D931,products!$A$1:$A$49,0), MATCH(orders!L$1,products!$A$1:$G$1,0))</f>
        <v>4.4550000000000001</v>
      </c>
      <c r="M931" s="5">
        <f t="shared" si="14"/>
        <v>8.91</v>
      </c>
      <c r="N931" t="str" cm="1">
        <f t="array" ref="N931">_xlfn.IFS($I931="Rob","Robusta",$I931="Exc","Excelsa",$I931="Ara","Arabica",$I931="Lib","Liberica")</f>
        <v>Excelsa</v>
      </c>
      <c r="O931" t="str" cm="1">
        <f t="array" ref="O931">_xlfn.IFS($J931="M","Medium",$J931="L","Light",$J931="D","Dark")</f>
        <v>Light</v>
      </c>
      <c r="P931" t="str">
        <f>_xlfn.XLOOKUP(Table1[[#This Row],[Customer ID]],customers!$A$1:$A$1001,customers!$I$1:$I$1001,0)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 MATCH(orders!I$1,products!$A$1:$G$1,0))</f>
        <v>Exc</v>
      </c>
      <c r="J932" t="str">
        <f>INDEX(products!$A$1:$G$49,MATCH(orders!$D932,products!$A$1:$A$49,0), MATCH(orders!J$1,products!$A$1:$G$1,0))</f>
        <v>D</v>
      </c>
      <c r="K932" s="4">
        <f>INDEX(products!$A$1:$G$49,MATCH(orders!$D932,products!$A$1:$A$49,0), MATCH(orders!K$1,products!$A$1:$G$1,0))</f>
        <v>1</v>
      </c>
      <c r="L932" s="5">
        <f>INDEX(products!$A$1:$G$49,MATCH(orders!$D932,products!$A$1:$A$49,0), MATCH(orders!L$1,products!$A$1:$G$1,0))</f>
        <v>12.15</v>
      </c>
      <c r="M932" s="5">
        <f t="shared" si="14"/>
        <v>12.15</v>
      </c>
      <c r="N932" t="str" cm="1">
        <f t="array" ref="N932">_xlfn.IFS($I932="Rob","Robusta",$I932="Exc","Excelsa",$I932="Ara","Arabica",$I932="Lib","Liberica")</f>
        <v>Excelsa</v>
      </c>
      <c r="O932" t="str" cm="1">
        <f t="array" ref="O932">_xlfn.IFS($J932="M","Medium",$J932="L","Light",$J932="D","Dark")</f>
        <v>Dark</v>
      </c>
      <c r="P932" t="str">
        <f>_xlfn.XLOOKUP(Table1[[#This Row],[Customer ID]],customers!$A$1:$A$1001,customers!$I$1:$I$1001,0)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 MATCH(orders!I$1,products!$A$1:$G$1,0))</f>
        <v>Ara</v>
      </c>
      <c r="J933" t="str">
        <f>INDEX(products!$A$1:$G$49,MATCH(orders!$D933,products!$A$1:$A$49,0), MATCH(orders!J$1,products!$A$1:$G$1,0))</f>
        <v>D</v>
      </c>
      <c r="K933" s="4">
        <f>INDEX(products!$A$1:$G$49,MATCH(orders!$D933,products!$A$1:$A$49,0), MATCH(orders!K$1,products!$A$1:$G$1,0))</f>
        <v>0.5</v>
      </c>
      <c r="L933" s="5">
        <f>INDEX(products!$A$1:$G$49,MATCH(orders!$D933,products!$A$1:$A$49,0), MATCH(orders!L$1,products!$A$1:$G$1,0))</f>
        <v>5.97</v>
      </c>
      <c r="M933" s="5">
        <f t="shared" si="14"/>
        <v>23.88</v>
      </c>
      <c r="N933" t="str" cm="1">
        <f t="array" ref="N933">_xlfn.IFS($I933="Rob","Robusta",$I933="Exc","Excelsa",$I933="Ara","Arabica",$I933="Lib","Liberica")</f>
        <v>Arabica</v>
      </c>
      <c r="O933" t="str" cm="1">
        <f t="array" ref="O933">_xlfn.IFS($J933="M","Medium",$J933="L","Light",$J933="D","Dark")</f>
        <v>Dark</v>
      </c>
      <c r="P933" t="str">
        <f>_xlfn.XLOOKUP(Table1[[#This Row],[Customer ID]],customers!$A$1:$A$1001,customers!$I$1:$I$1001,0)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 MATCH(orders!I$1,products!$A$1:$G$1,0))</f>
        <v>Exc</v>
      </c>
      <c r="J934" t="str">
        <f>INDEX(products!$A$1:$G$49,MATCH(orders!$D934,products!$A$1:$A$49,0), MATCH(orders!J$1,products!$A$1:$G$1,0))</f>
        <v>M</v>
      </c>
      <c r="K934" s="4">
        <f>INDEX(products!$A$1:$G$49,MATCH(orders!$D934,products!$A$1:$A$49,0), MATCH(orders!K$1,products!$A$1:$G$1,0))</f>
        <v>1</v>
      </c>
      <c r="L934" s="5">
        <f>INDEX(products!$A$1:$G$49,MATCH(orders!$D934,products!$A$1:$A$49,0), MATCH(orders!L$1,products!$A$1:$G$1,0))</f>
        <v>13.75</v>
      </c>
      <c r="M934" s="5">
        <f t="shared" si="14"/>
        <v>55</v>
      </c>
      <c r="N934" t="str" cm="1">
        <f t="array" ref="N934">_xlfn.IFS($I934="Rob","Robusta",$I934="Exc","Excelsa",$I934="Ara","Arabica",$I934="Lib","Liberica")</f>
        <v>Excelsa</v>
      </c>
      <c r="O934" t="str" cm="1">
        <f t="array" ref="O934">_xlfn.IFS($J934="M","Medium",$J934="L","Light",$J934="D","Dark")</f>
        <v>Medium</v>
      </c>
      <c r="P934" t="str">
        <f>_xlfn.XLOOKUP(Table1[[#This Row],[Customer ID]],customers!$A$1:$A$1001,customers!$I$1:$I$1001,0)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 MATCH(orders!I$1,products!$A$1:$G$1,0))</f>
        <v>Rob</v>
      </c>
      <c r="J935" t="str">
        <f>INDEX(products!$A$1:$G$49,MATCH(orders!$D935,products!$A$1:$A$49,0), MATCH(orders!J$1,products!$A$1:$G$1,0))</f>
        <v>D</v>
      </c>
      <c r="K935" s="4">
        <f>INDEX(products!$A$1:$G$49,MATCH(orders!$D935,products!$A$1:$A$49,0), MATCH(orders!K$1,products!$A$1:$G$1,0))</f>
        <v>1</v>
      </c>
      <c r="L935" s="5">
        <f>INDEX(products!$A$1:$G$49,MATCH(orders!$D935,products!$A$1:$A$49,0), MATCH(orders!L$1,products!$A$1:$G$1,0))</f>
        <v>8.9499999999999993</v>
      </c>
      <c r="M935" s="5">
        <f t="shared" si="14"/>
        <v>26.849999999999998</v>
      </c>
      <c r="N935" t="str" cm="1">
        <f t="array" ref="N935">_xlfn.IFS($I935="Rob","Robusta",$I935="Exc","Excelsa",$I935="Ara","Arabica",$I935="Lib","Liberica")</f>
        <v>Robusta</v>
      </c>
      <c r="O935" t="str" cm="1">
        <f t="array" ref="O935">_xlfn.IFS($J935="M","Medium",$J935="L","Light",$J935="D","Dark")</f>
        <v>Dark</v>
      </c>
      <c r="P935" t="str">
        <f>_xlfn.XLOOKUP(Table1[[#This Row],[Customer ID]],customers!$A$1:$A$1001,customers!$I$1:$I$1001,0)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 MATCH(orders!I$1,products!$A$1:$G$1,0))</f>
        <v>Rob</v>
      </c>
      <c r="J936" t="str">
        <f>INDEX(products!$A$1:$G$49,MATCH(orders!$D936,products!$A$1:$A$49,0), MATCH(orders!J$1,products!$A$1:$G$1,0))</f>
        <v>M</v>
      </c>
      <c r="K936" s="4">
        <f>INDEX(products!$A$1:$G$49,MATCH(orders!$D936,products!$A$1:$A$49,0), MATCH(orders!K$1,products!$A$1:$G$1,0))</f>
        <v>2.5</v>
      </c>
      <c r="L936" s="5">
        <f>INDEX(products!$A$1:$G$49,MATCH(orders!$D936,products!$A$1:$A$49,0), MATCH(orders!L$1,products!$A$1:$G$1,0))</f>
        <v>22.884999999999998</v>
      </c>
      <c r="M936" s="5">
        <f t="shared" si="14"/>
        <v>114.42499999999998</v>
      </c>
      <c r="N936" t="str" cm="1">
        <f t="array" ref="N936">_xlfn.IFS($I936="Rob","Robusta",$I936="Exc","Excelsa",$I936="Ara","Arabica",$I936="Lib","Liberica")</f>
        <v>Robusta</v>
      </c>
      <c r="O936" t="str" cm="1">
        <f t="array" ref="O936">_xlfn.IFS($J936="M","Medium",$J936="L","Light",$J936="D","Dark")</f>
        <v>Medium</v>
      </c>
      <c r="P936" t="str">
        <f>_xlfn.XLOOKUP(Table1[[#This Row],[Customer ID]],customers!$A$1:$A$1001,customers!$I$1:$I$1001,0)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 MATCH(orders!I$1,products!$A$1:$G$1,0))</f>
        <v>Ara</v>
      </c>
      <c r="J937" t="str">
        <f>INDEX(products!$A$1:$G$49,MATCH(orders!$D937,products!$A$1:$A$49,0), MATCH(orders!J$1,products!$A$1:$G$1,0))</f>
        <v>M</v>
      </c>
      <c r="K937" s="4">
        <f>INDEX(products!$A$1:$G$49,MATCH(orders!$D937,products!$A$1:$A$49,0), MATCH(orders!K$1,products!$A$1:$G$1,0))</f>
        <v>2.5</v>
      </c>
      <c r="L937" s="5">
        <f>INDEX(products!$A$1:$G$49,MATCH(orders!$D937,products!$A$1:$A$49,0), MATCH(orders!L$1,products!$A$1:$G$1,0))</f>
        <v>25.874999999999996</v>
      </c>
      <c r="M937" s="5">
        <f t="shared" si="14"/>
        <v>155.24999999999997</v>
      </c>
      <c r="N937" t="str" cm="1">
        <f t="array" ref="N937">_xlfn.IFS($I937="Rob","Robusta",$I937="Exc","Excelsa",$I937="Ara","Arabica",$I937="Lib","Liberica")</f>
        <v>Arabica</v>
      </c>
      <c r="O937" t="str" cm="1">
        <f t="array" ref="O937">_xlfn.IFS($J937="M","Medium",$J937="L","Light",$J937="D","Dark")</f>
        <v>Medium</v>
      </c>
      <c r="P937" t="str">
        <f>_xlfn.XLOOKUP(Table1[[#This Row],[Customer ID]],customers!$A$1:$A$1001,customers!$I$1:$I$1001,0)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 MATCH(orders!I$1,products!$A$1:$G$1,0))</f>
        <v>Lib</v>
      </c>
      <c r="J938" t="str">
        <f>INDEX(products!$A$1:$G$49,MATCH(orders!$D938,products!$A$1:$A$49,0), MATCH(orders!J$1,products!$A$1:$G$1,0))</f>
        <v>D</v>
      </c>
      <c r="K938" s="4">
        <f>INDEX(products!$A$1:$G$49,MATCH(orders!$D938,products!$A$1:$A$49,0), MATCH(orders!K$1,products!$A$1:$G$1,0))</f>
        <v>0.5</v>
      </c>
      <c r="L938" s="5">
        <f>INDEX(products!$A$1:$G$49,MATCH(orders!$D938,products!$A$1:$A$49,0), MATCH(orders!L$1,products!$A$1:$G$1,0))</f>
        <v>7.77</v>
      </c>
      <c r="M938" s="5">
        <f t="shared" si="14"/>
        <v>23.31</v>
      </c>
      <c r="N938" t="str" cm="1">
        <f t="array" ref="N938">_xlfn.IFS($I938="Rob","Robusta",$I938="Exc","Excelsa",$I938="Ara","Arabica",$I938="Lib","Liberica")</f>
        <v>Liberica</v>
      </c>
      <c r="O938" t="str" cm="1">
        <f t="array" ref="O938">_xlfn.IFS($J938="M","Medium",$J938="L","Light",$J938="D","Dark")</f>
        <v>Dark</v>
      </c>
      <c r="P938" t="str">
        <f>_xlfn.XLOOKUP(Table1[[#This Row],[Customer ID]],customers!$A$1:$A$1001,customers!$I$1:$I$1001,0)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 MATCH(orders!I$1,products!$A$1:$G$1,0))</f>
        <v>Rob</v>
      </c>
      <c r="J939" t="str">
        <f>INDEX(products!$A$1:$G$49,MATCH(orders!$D939,products!$A$1:$A$49,0), MATCH(orders!J$1,products!$A$1:$G$1,0))</f>
        <v>M</v>
      </c>
      <c r="K939" s="4">
        <f>INDEX(products!$A$1:$G$49,MATCH(orders!$D939,products!$A$1:$A$49,0), MATCH(orders!K$1,products!$A$1:$G$1,0))</f>
        <v>2.5</v>
      </c>
      <c r="L939" s="5">
        <f>INDEX(products!$A$1:$G$49,MATCH(orders!$D939,products!$A$1:$A$49,0), MATCH(orders!L$1,products!$A$1:$G$1,0))</f>
        <v>22.884999999999998</v>
      </c>
      <c r="M939" s="5">
        <f t="shared" si="14"/>
        <v>91.539999999999992</v>
      </c>
      <c r="N939" t="str" cm="1">
        <f t="array" ref="N939">_xlfn.IFS($I939="Rob","Robusta",$I939="Exc","Excelsa",$I939="Ara","Arabica",$I939="Lib","Liberica")</f>
        <v>Robusta</v>
      </c>
      <c r="O939" t="str" cm="1">
        <f t="array" ref="O939">_xlfn.IFS($J939="M","Medium",$J939="L","Light",$J939="D","Dark")</f>
        <v>Medium</v>
      </c>
      <c r="P939" t="str">
        <f>_xlfn.XLOOKUP(Table1[[#This Row],[Customer ID]],customers!$A$1:$A$1001,customers!$I$1:$I$1001,0)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 MATCH(orders!I$1,products!$A$1:$G$1,0))</f>
        <v>Exc</v>
      </c>
      <c r="J940" t="str">
        <f>INDEX(products!$A$1:$G$49,MATCH(orders!$D940,products!$A$1:$A$49,0), MATCH(orders!J$1,products!$A$1:$G$1,0))</f>
        <v>L</v>
      </c>
      <c r="K940" s="4">
        <f>INDEX(products!$A$1:$G$49,MATCH(orders!$D940,products!$A$1:$A$49,0), MATCH(orders!K$1,products!$A$1:$G$1,0))</f>
        <v>1</v>
      </c>
      <c r="L940" s="5">
        <f>INDEX(products!$A$1:$G$49,MATCH(orders!$D940,products!$A$1:$A$49,0), MATCH(orders!L$1,products!$A$1:$G$1,0))</f>
        <v>14.85</v>
      </c>
      <c r="M940" s="5">
        <f t="shared" si="14"/>
        <v>74.25</v>
      </c>
      <c r="N940" t="str" cm="1">
        <f t="array" ref="N940">_xlfn.IFS($I940="Rob","Robusta",$I940="Exc","Excelsa",$I940="Ara","Arabica",$I940="Lib","Liberica")</f>
        <v>Excelsa</v>
      </c>
      <c r="O940" t="str" cm="1">
        <f t="array" ref="O940">_xlfn.IFS($J940="M","Medium",$J940="L","Light",$J940="D","Dark")</f>
        <v>Light</v>
      </c>
      <c r="P940" t="str">
        <f>_xlfn.XLOOKUP(Table1[[#This Row],[Customer ID]],customers!$A$1:$A$1001,customers!$I$1:$I$1001,0)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 MATCH(orders!I$1,products!$A$1:$G$1,0))</f>
        <v>Lib</v>
      </c>
      <c r="J941" t="str">
        <f>INDEX(products!$A$1:$G$49,MATCH(orders!$D941,products!$A$1:$A$49,0), MATCH(orders!J$1,products!$A$1:$G$1,0))</f>
        <v>L</v>
      </c>
      <c r="K941" s="4">
        <f>INDEX(products!$A$1:$G$49,MATCH(orders!$D941,products!$A$1:$A$49,0), MATCH(orders!K$1,products!$A$1:$G$1,0))</f>
        <v>0.2</v>
      </c>
      <c r="L941" s="5">
        <f>INDEX(products!$A$1:$G$49,MATCH(orders!$D941,products!$A$1:$A$49,0), MATCH(orders!L$1,products!$A$1:$G$1,0))</f>
        <v>4.7549999999999999</v>
      </c>
      <c r="M941" s="5">
        <f t="shared" si="14"/>
        <v>28.53</v>
      </c>
      <c r="N941" t="str" cm="1">
        <f t="array" ref="N941">_xlfn.IFS($I941="Rob","Robusta",$I941="Exc","Excelsa",$I941="Ara","Arabica",$I941="Lib","Liberica")</f>
        <v>Liberica</v>
      </c>
      <c r="O941" t="str" cm="1">
        <f t="array" ref="O941">_xlfn.IFS($J941="M","Medium",$J941="L","Light",$J941="D","Dark")</f>
        <v>Light</v>
      </c>
      <c r="P941" t="str">
        <f>_xlfn.XLOOKUP(Table1[[#This Row],[Customer ID]],customers!$A$1:$A$1001,customers!$I$1:$I$1001,0)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 MATCH(orders!I$1,products!$A$1:$G$1,0))</f>
        <v>Rob</v>
      </c>
      <c r="J942" t="str">
        <f>INDEX(products!$A$1:$G$49,MATCH(orders!$D942,products!$A$1:$A$49,0), MATCH(orders!J$1,products!$A$1:$G$1,0))</f>
        <v>L</v>
      </c>
      <c r="K942" s="4">
        <f>INDEX(products!$A$1:$G$49,MATCH(orders!$D942,products!$A$1:$A$49,0), MATCH(orders!K$1,products!$A$1:$G$1,0))</f>
        <v>0.5</v>
      </c>
      <c r="L942" s="5">
        <f>INDEX(products!$A$1:$G$49,MATCH(orders!$D942,products!$A$1:$A$49,0), MATCH(orders!L$1,products!$A$1:$G$1,0))</f>
        <v>7.169999999999999</v>
      </c>
      <c r="M942" s="5">
        <f t="shared" si="14"/>
        <v>14.339999999999998</v>
      </c>
      <c r="N942" t="str" cm="1">
        <f t="array" ref="N942">_xlfn.IFS($I942="Rob","Robusta",$I942="Exc","Excelsa",$I942="Ara","Arabica",$I942="Lib","Liberica")</f>
        <v>Robusta</v>
      </c>
      <c r="O942" t="str" cm="1">
        <f t="array" ref="O942">_xlfn.IFS($J942="M","Medium",$J942="L","Light",$J942="D","Dark")</f>
        <v>Light</v>
      </c>
      <c r="P942" t="str">
        <f>_xlfn.XLOOKUP(Table1[[#This Row],[Customer ID]],customers!$A$1:$A$1001,customers!$I$1:$I$1001,0)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 MATCH(orders!I$1,products!$A$1:$G$1,0))</f>
        <v>Ara</v>
      </c>
      <c r="J943" t="str">
        <f>INDEX(products!$A$1:$G$49,MATCH(orders!$D943,products!$A$1:$A$49,0), MATCH(orders!J$1,products!$A$1:$G$1,0))</f>
        <v>L</v>
      </c>
      <c r="K943" s="4">
        <f>INDEX(products!$A$1:$G$49,MATCH(orders!$D943,products!$A$1:$A$49,0), MATCH(orders!K$1,products!$A$1:$G$1,0))</f>
        <v>0.5</v>
      </c>
      <c r="L943" s="5">
        <f>INDEX(products!$A$1:$G$49,MATCH(orders!$D943,products!$A$1:$A$49,0), MATCH(orders!L$1,products!$A$1:$G$1,0))</f>
        <v>7.77</v>
      </c>
      <c r="M943" s="5">
        <f t="shared" si="14"/>
        <v>15.54</v>
      </c>
      <c r="N943" t="str" cm="1">
        <f t="array" ref="N943">_xlfn.IFS($I943="Rob","Robusta",$I943="Exc","Excelsa",$I943="Ara","Arabica",$I943="Lib","Liberica")</f>
        <v>Arabica</v>
      </c>
      <c r="O943" t="str" cm="1">
        <f t="array" ref="O943">_xlfn.IFS($J943="M","Medium",$J943="L","Light",$J943="D","Dark")</f>
        <v>Light</v>
      </c>
      <c r="P943" t="str">
        <f>_xlfn.XLOOKUP(Table1[[#This Row],[Customer ID]],customers!$A$1:$A$1001,customers!$I$1:$I$1001,0)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 MATCH(orders!I$1,products!$A$1:$G$1,0))</f>
        <v>Rob</v>
      </c>
      <c r="J944" t="str">
        <f>INDEX(products!$A$1:$G$49,MATCH(orders!$D944,products!$A$1:$A$49,0), MATCH(orders!J$1,products!$A$1:$G$1,0))</f>
        <v>L</v>
      </c>
      <c r="K944" s="4">
        <f>INDEX(products!$A$1:$G$49,MATCH(orders!$D944,products!$A$1:$A$49,0), MATCH(orders!K$1,products!$A$1:$G$1,0))</f>
        <v>1</v>
      </c>
      <c r="L944" s="5">
        <f>INDEX(products!$A$1:$G$49,MATCH(orders!$D944,products!$A$1:$A$49,0), MATCH(orders!L$1,products!$A$1:$G$1,0))</f>
        <v>11.95</v>
      </c>
      <c r="M944" s="5">
        <f t="shared" si="14"/>
        <v>35.849999999999994</v>
      </c>
      <c r="N944" t="str" cm="1">
        <f t="array" ref="N944">_xlfn.IFS($I944="Rob","Robusta",$I944="Exc","Excelsa",$I944="Ara","Arabica",$I944="Lib","Liberica")</f>
        <v>Robusta</v>
      </c>
      <c r="O944" t="str" cm="1">
        <f t="array" ref="O944">_xlfn.IFS($J944="M","Medium",$J944="L","Light",$J944="D","Dark")</f>
        <v>Light</v>
      </c>
      <c r="P944" t="str">
        <f>_xlfn.XLOOKUP(Table1[[#This Row],[Customer ID]],customers!$A$1:$A$1001,customers!$I$1:$I$1001,0)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 MATCH(orders!I$1,products!$A$1:$G$1,0))</f>
        <v>Ara</v>
      </c>
      <c r="J945" t="str">
        <f>INDEX(products!$A$1:$G$49,MATCH(orders!$D945,products!$A$1:$A$49,0), MATCH(orders!J$1,products!$A$1:$G$1,0))</f>
        <v>L</v>
      </c>
      <c r="K945" s="4">
        <f>INDEX(products!$A$1:$G$49,MATCH(orders!$D945,products!$A$1:$A$49,0), MATCH(orders!K$1,products!$A$1:$G$1,0))</f>
        <v>0.5</v>
      </c>
      <c r="L945" s="5">
        <f>INDEX(products!$A$1:$G$49,MATCH(orders!$D945,products!$A$1:$A$49,0), MATCH(orders!L$1,products!$A$1:$G$1,0))</f>
        <v>7.77</v>
      </c>
      <c r="M945" s="5">
        <f t="shared" si="14"/>
        <v>46.62</v>
      </c>
      <c r="N945" t="str" cm="1">
        <f t="array" ref="N945">_xlfn.IFS($I945="Rob","Robusta",$I945="Exc","Excelsa",$I945="Ara","Arabica",$I945="Lib","Liberica")</f>
        <v>Arabica</v>
      </c>
      <c r="O945" t="str" cm="1">
        <f t="array" ref="O945">_xlfn.IFS($J945="M","Medium",$J945="L","Light",$J945="D","Dark")</f>
        <v>Light</v>
      </c>
      <c r="P945" t="str">
        <f>_xlfn.XLOOKUP(Table1[[#This Row],[Customer ID]],customers!$A$1:$A$1001,customers!$I$1:$I$1001,0)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 MATCH(orders!I$1,products!$A$1:$G$1,0))</f>
        <v>Rob</v>
      </c>
      <c r="J946" t="str">
        <f>INDEX(products!$A$1:$G$49,MATCH(orders!$D946,products!$A$1:$A$49,0), MATCH(orders!J$1,products!$A$1:$G$1,0))</f>
        <v>L</v>
      </c>
      <c r="K946" s="4">
        <f>INDEX(products!$A$1:$G$49,MATCH(orders!$D946,products!$A$1:$A$49,0), MATCH(orders!K$1,products!$A$1:$G$1,0))</f>
        <v>0.5</v>
      </c>
      <c r="L946" s="5">
        <f>INDEX(products!$A$1:$G$49,MATCH(orders!$D946,products!$A$1:$A$49,0), MATCH(orders!L$1,products!$A$1:$G$1,0))</f>
        <v>7.169999999999999</v>
      </c>
      <c r="M946" s="5">
        <f t="shared" si="14"/>
        <v>35.849999999999994</v>
      </c>
      <c r="N946" t="str" cm="1">
        <f t="array" ref="N946">_xlfn.IFS($I946="Rob","Robusta",$I946="Exc","Excelsa",$I946="Ara","Arabica",$I946="Lib","Liberica")</f>
        <v>Robusta</v>
      </c>
      <c r="O946" t="str" cm="1">
        <f t="array" ref="O946">_xlfn.IFS($J946="M","Medium",$J946="L","Light",$J946="D","Dark")</f>
        <v>Light</v>
      </c>
      <c r="P946" t="str">
        <f>_xlfn.XLOOKUP(Table1[[#This Row],[Customer ID]],customers!$A$1:$A$1001,customers!$I$1:$I$1001,0)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 MATCH(orders!I$1,products!$A$1:$G$1,0))</f>
        <v>Lib</v>
      </c>
      <c r="J947" t="str">
        <f>INDEX(products!$A$1:$G$49,MATCH(orders!$D947,products!$A$1:$A$49,0), MATCH(orders!J$1,products!$A$1:$G$1,0))</f>
        <v>D</v>
      </c>
      <c r="K947" s="4">
        <f>INDEX(products!$A$1:$G$49,MATCH(orders!$D947,products!$A$1:$A$49,0), MATCH(orders!K$1,products!$A$1:$G$1,0))</f>
        <v>2.5</v>
      </c>
      <c r="L947" s="5">
        <f>INDEX(products!$A$1:$G$49,MATCH(orders!$D947,products!$A$1:$A$49,0), MATCH(orders!L$1,products!$A$1:$G$1,0))</f>
        <v>29.784999999999997</v>
      </c>
      <c r="M947" s="5">
        <f t="shared" si="14"/>
        <v>119.13999999999999</v>
      </c>
      <c r="N947" t="str" cm="1">
        <f t="array" ref="N947">_xlfn.IFS($I947="Rob","Robusta",$I947="Exc","Excelsa",$I947="Ara","Arabica",$I947="Lib","Liberica")</f>
        <v>Liberica</v>
      </c>
      <c r="O947" t="str" cm="1">
        <f t="array" ref="O947">_xlfn.IFS($J947="M","Medium",$J947="L","Light",$J947="D","Dark")</f>
        <v>Dark</v>
      </c>
      <c r="P947" t="str">
        <f>_xlfn.XLOOKUP(Table1[[#This Row],[Customer ID]],customers!$A$1:$A$1001,customers!$I$1:$I$1001,0)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 MATCH(orders!I$1,products!$A$1:$G$1,0))</f>
        <v>Lib</v>
      </c>
      <c r="J948" t="str">
        <f>INDEX(products!$A$1:$G$49,MATCH(orders!$D948,products!$A$1:$A$49,0), MATCH(orders!J$1,products!$A$1:$G$1,0))</f>
        <v>D</v>
      </c>
      <c r="K948" s="4">
        <f>INDEX(products!$A$1:$G$49,MATCH(orders!$D948,products!$A$1:$A$49,0), MATCH(orders!K$1,products!$A$1:$G$1,0))</f>
        <v>0.5</v>
      </c>
      <c r="L948" s="5">
        <f>INDEX(products!$A$1:$G$49,MATCH(orders!$D948,products!$A$1:$A$49,0), MATCH(orders!L$1,products!$A$1:$G$1,0))</f>
        <v>7.77</v>
      </c>
      <c r="M948" s="5">
        <f t="shared" si="14"/>
        <v>23.31</v>
      </c>
      <c r="N948" t="str" cm="1">
        <f t="array" ref="N948">_xlfn.IFS($I948="Rob","Robusta",$I948="Exc","Excelsa",$I948="Ara","Arabica",$I948="Lib","Liberica")</f>
        <v>Liberica</v>
      </c>
      <c r="O948" t="str" cm="1">
        <f t="array" ref="O948">_xlfn.IFS($J948="M","Medium",$J948="L","Light",$J948="D","Dark")</f>
        <v>Dark</v>
      </c>
      <c r="P948" t="str">
        <f>_xlfn.XLOOKUP(Table1[[#This Row],[Customer ID]],customers!$A$1:$A$1001,customers!$I$1:$I$1001,0)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 MATCH(orders!I$1,products!$A$1:$G$1,0))</f>
        <v>Ara</v>
      </c>
      <c r="J949" t="str">
        <f>INDEX(products!$A$1:$G$49,MATCH(orders!$D949,products!$A$1:$A$49,0), MATCH(orders!J$1,products!$A$1:$G$1,0))</f>
        <v>M</v>
      </c>
      <c r="K949" s="4">
        <f>INDEX(products!$A$1:$G$49,MATCH(orders!$D949,products!$A$1:$A$49,0), MATCH(orders!K$1,products!$A$1:$G$1,0))</f>
        <v>1</v>
      </c>
      <c r="L949" s="5">
        <f>INDEX(products!$A$1:$G$49,MATCH(orders!$D949,products!$A$1:$A$49,0), MATCH(orders!L$1,products!$A$1:$G$1,0))</f>
        <v>11.25</v>
      </c>
      <c r="M949" s="5">
        <f t="shared" si="14"/>
        <v>11.25</v>
      </c>
      <c r="N949" t="str" cm="1">
        <f t="array" ref="N949">_xlfn.IFS($I949="Rob","Robusta",$I949="Exc","Excelsa",$I949="Ara","Arabica",$I949="Lib","Liberica")</f>
        <v>Arabica</v>
      </c>
      <c r="O949" t="str" cm="1">
        <f t="array" ref="O949">_xlfn.IFS($J949="M","Medium",$J949="L","Light",$J949="D","Dark")</f>
        <v>Medium</v>
      </c>
      <c r="P949" t="str">
        <f>_xlfn.XLOOKUP(Table1[[#This Row],[Customer ID]],customers!$A$1:$A$1001,customers!$I$1:$I$1001,0)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 MATCH(orders!I$1,products!$A$1:$G$1,0))</f>
        <v>Exc</v>
      </c>
      <c r="J950" t="str">
        <f>INDEX(products!$A$1:$G$49,MATCH(orders!$D950,products!$A$1:$A$49,0), MATCH(orders!J$1,products!$A$1:$G$1,0))</f>
        <v>D</v>
      </c>
      <c r="K950" s="4">
        <f>INDEX(products!$A$1:$G$49,MATCH(orders!$D950,products!$A$1:$A$49,0), MATCH(orders!K$1,products!$A$1:$G$1,0))</f>
        <v>2.5</v>
      </c>
      <c r="L950" s="5">
        <f>INDEX(products!$A$1:$G$49,MATCH(orders!$D950,products!$A$1:$A$49,0), MATCH(orders!L$1,products!$A$1:$G$1,0))</f>
        <v>27.945</v>
      </c>
      <c r="M950" s="5">
        <f t="shared" si="14"/>
        <v>83.835000000000008</v>
      </c>
      <c r="N950" t="str" cm="1">
        <f t="array" ref="N950">_xlfn.IFS($I950="Rob","Robusta",$I950="Exc","Excelsa",$I950="Ara","Arabica",$I950="Lib","Liberica")</f>
        <v>Excelsa</v>
      </c>
      <c r="O950" t="str" cm="1">
        <f t="array" ref="O950">_xlfn.IFS($J950="M","Medium",$J950="L","Light",$J950="D","Dark")</f>
        <v>Dark</v>
      </c>
      <c r="P950" t="str">
        <f>_xlfn.XLOOKUP(Table1[[#This Row],[Customer ID]],customers!$A$1:$A$1001,customers!$I$1:$I$1001,0)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 MATCH(orders!I$1,products!$A$1:$G$1,0))</f>
        <v>Rob</v>
      </c>
      <c r="J951" t="str">
        <f>INDEX(products!$A$1:$G$49,MATCH(orders!$D951,products!$A$1:$A$49,0), MATCH(orders!J$1,products!$A$1:$G$1,0))</f>
        <v>L</v>
      </c>
      <c r="K951" s="4">
        <f>INDEX(products!$A$1:$G$49,MATCH(orders!$D951,products!$A$1:$A$49,0), MATCH(orders!K$1,products!$A$1:$G$1,0))</f>
        <v>2.5</v>
      </c>
      <c r="L951" s="5">
        <f>INDEX(products!$A$1:$G$49,MATCH(orders!$D951,products!$A$1:$A$49,0), MATCH(orders!L$1,products!$A$1:$G$1,0))</f>
        <v>27.484999999999996</v>
      </c>
      <c r="M951" s="5">
        <f t="shared" si="14"/>
        <v>109.93999999999998</v>
      </c>
      <c r="N951" t="str" cm="1">
        <f t="array" ref="N951">_xlfn.IFS($I951="Rob","Robusta",$I951="Exc","Excelsa",$I951="Ara","Arabica",$I951="Lib","Liberica")</f>
        <v>Robusta</v>
      </c>
      <c r="O951" t="str" cm="1">
        <f t="array" ref="O951">_xlfn.IFS($J951="M","Medium",$J951="L","Light",$J951="D","Dark")</f>
        <v>Light</v>
      </c>
      <c r="P951" t="str">
        <f>_xlfn.XLOOKUP(Table1[[#This Row],[Customer ID]],customers!$A$1:$A$1001,customers!$I$1:$I$1001,0)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 MATCH(orders!I$1,products!$A$1:$G$1,0))</f>
        <v>Rob</v>
      </c>
      <c r="J952" t="str">
        <f>INDEX(products!$A$1:$G$49,MATCH(orders!$D952,products!$A$1:$A$49,0), MATCH(orders!J$1,products!$A$1:$G$1,0))</f>
        <v>L</v>
      </c>
      <c r="K952" s="4">
        <f>INDEX(products!$A$1:$G$49,MATCH(orders!$D952,products!$A$1:$A$49,0), MATCH(orders!K$1,products!$A$1:$G$1,0))</f>
        <v>0.2</v>
      </c>
      <c r="L952" s="5">
        <f>INDEX(products!$A$1:$G$49,MATCH(orders!$D952,products!$A$1:$A$49,0), MATCH(orders!L$1,products!$A$1:$G$1,0))</f>
        <v>3.5849999999999995</v>
      </c>
      <c r="M952" s="5">
        <f t="shared" si="14"/>
        <v>14.339999999999998</v>
      </c>
      <c r="N952" t="str" cm="1">
        <f t="array" ref="N952">_xlfn.IFS($I952="Rob","Robusta",$I952="Exc","Excelsa",$I952="Ara","Arabica",$I952="Lib","Liberica")</f>
        <v>Robusta</v>
      </c>
      <c r="O952" t="str" cm="1">
        <f t="array" ref="O952">_xlfn.IFS($J952="M","Medium",$J952="L","Light",$J952="D","Dark")</f>
        <v>Light</v>
      </c>
      <c r="P952" t="str">
        <f>_xlfn.XLOOKUP(Table1[[#This Row],[Customer ID]],customers!$A$1:$A$1001,customers!$I$1:$I$1001,0)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 MATCH(orders!I$1,products!$A$1:$G$1,0))</f>
        <v>Rob</v>
      </c>
      <c r="J953" t="str">
        <f>INDEX(products!$A$1:$G$49,MATCH(orders!$D953,products!$A$1:$A$49,0), MATCH(orders!J$1,products!$A$1:$G$1,0))</f>
        <v>L</v>
      </c>
      <c r="K953" s="4">
        <f>INDEX(products!$A$1:$G$49,MATCH(orders!$D953,products!$A$1:$A$49,0), MATCH(orders!K$1,products!$A$1:$G$1,0))</f>
        <v>0.2</v>
      </c>
      <c r="L953" s="5">
        <f>INDEX(products!$A$1:$G$49,MATCH(orders!$D953,products!$A$1:$A$49,0), MATCH(orders!L$1,products!$A$1:$G$1,0))</f>
        <v>3.5849999999999995</v>
      </c>
      <c r="M953" s="5">
        <f t="shared" si="14"/>
        <v>21.509999999999998</v>
      </c>
      <c r="N953" t="str" cm="1">
        <f t="array" ref="N953">_xlfn.IFS($I953="Rob","Robusta",$I953="Exc","Excelsa",$I953="Ara","Arabica",$I953="Lib","Liberica")</f>
        <v>Robusta</v>
      </c>
      <c r="O953" t="str" cm="1">
        <f t="array" ref="O953">_xlfn.IFS($J953="M","Medium",$J953="L","Light",$J953="D","Dark")</f>
        <v>Light</v>
      </c>
      <c r="P953" t="str">
        <f>_xlfn.XLOOKUP(Table1[[#This Row],[Customer ID]],customers!$A$1:$A$1001,customers!$I$1:$I$1001,0)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 MATCH(orders!I$1,products!$A$1:$G$1,0))</f>
        <v>Ara</v>
      </c>
      <c r="J954" t="str">
        <f>INDEX(products!$A$1:$G$49,MATCH(orders!$D954,products!$A$1:$A$49,0), MATCH(orders!J$1,products!$A$1:$G$1,0))</f>
        <v>M</v>
      </c>
      <c r="K954" s="4">
        <f>INDEX(products!$A$1:$G$49,MATCH(orders!$D954,products!$A$1:$A$49,0), MATCH(orders!K$1,products!$A$1:$G$1,0))</f>
        <v>1</v>
      </c>
      <c r="L954" s="5">
        <f>INDEX(products!$A$1:$G$49,MATCH(orders!$D954,products!$A$1:$A$49,0), MATCH(orders!L$1,products!$A$1:$G$1,0))</f>
        <v>11.25</v>
      </c>
      <c r="M954" s="5">
        <f t="shared" si="14"/>
        <v>22.5</v>
      </c>
      <c r="N954" t="str" cm="1">
        <f t="array" ref="N954">_xlfn.IFS($I954="Rob","Robusta",$I954="Exc","Excelsa",$I954="Ara","Arabica",$I954="Lib","Liberica")</f>
        <v>Arabica</v>
      </c>
      <c r="O954" t="str" cm="1">
        <f t="array" ref="O954">_xlfn.IFS($J954="M","Medium",$J954="L","Light",$J954="D","Dark")</f>
        <v>Medium</v>
      </c>
      <c r="P954" t="str">
        <f>_xlfn.XLOOKUP(Table1[[#This Row],[Customer ID]],customers!$A$1:$A$1001,customers!$I$1:$I$1001,0)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 MATCH(orders!I$1,products!$A$1:$G$1,0))</f>
        <v>Ara</v>
      </c>
      <c r="J955" t="str">
        <f>INDEX(products!$A$1:$G$49,MATCH(orders!$D955,products!$A$1:$A$49,0), MATCH(orders!J$1,products!$A$1:$G$1,0))</f>
        <v>L</v>
      </c>
      <c r="K955" s="4">
        <f>INDEX(products!$A$1:$G$49,MATCH(orders!$D955,products!$A$1:$A$49,0), MATCH(orders!K$1,products!$A$1:$G$1,0))</f>
        <v>0.2</v>
      </c>
      <c r="L955" s="5">
        <f>INDEX(products!$A$1:$G$49,MATCH(orders!$D955,products!$A$1:$A$49,0), MATCH(orders!L$1,products!$A$1:$G$1,0))</f>
        <v>3.8849999999999998</v>
      </c>
      <c r="M955" s="5">
        <f t="shared" si="14"/>
        <v>3.8849999999999998</v>
      </c>
      <c r="N955" t="str" cm="1">
        <f t="array" ref="N955">_xlfn.IFS($I955="Rob","Robusta",$I955="Exc","Excelsa",$I955="Ara","Arabica",$I955="Lib","Liberica")</f>
        <v>Arabica</v>
      </c>
      <c r="O955" t="str" cm="1">
        <f t="array" ref="O955">_xlfn.IFS($J955="M","Medium",$J955="L","Light",$J955="D","Dark")</f>
        <v>Light</v>
      </c>
      <c r="P955" t="str">
        <f>_xlfn.XLOOKUP(Table1[[#This Row],[Customer ID]],customers!$A$1:$A$1001,customers!$I$1:$I$1001,0)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 MATCH(orders!I$1,products!$A$1:$G$1,0))</f>
        <v>Exc</v>
      </c>
      <c r="J956" t="str">
        <f>INDEX(products!$A$1:$G$49,MATCH(orders!$D956,products!$A$1:$A$49,0), MATCH(orders!J$1,products!$A$1:$G$1,0))</f>
        <v>D</v>
      </c>
      <c r="K956" s="4">
        <f>INDEX(products!$A$1:$G$49,MATCH(orders!$D956,products!$A$1:$A$49,0), MATCH(orders!K$1,products!$A$1:$G$1,0))</f>
        <v>2.5</v>
      </c>
      <c r="L956" s="5">
        <f>INDEX(products!$A$1:$G$49,MATCH(orders!$D956,products!$A$1:$A$49,0), MATCH(orders!L$1,products!$A$1:$G$1,0))</f>
        <v>27.945</v>
      </c>
      <c r="M956" s="5">
        <f t="shared" si="14"/>
        <v>27.945</v>
      </c>
      <c r="N956" t="str" cm="1">
        <f t="array" ref="N956">_xlfn.IFS($I956="Rob","Robusta",$I956="Exc","Excelsa",$I956="Ara","Arabica",$I956="Lib","Liberica")</f>
        <v>Excelsa</v>
      </c>
      <c r="O956" t="str" cm="1">
        <f t="array" ref="O956">_xlfn.IFS($J956="M","Medium",$J956="L","Light",$J956="D","Dark")</f>
        <v>Dark</v>
      </c>
      <c r="P956" t="str">
        <f>_xlfn.XLOOKUP(Table1[[#This Row],[Customer ID]],customers!$A$1:$A$1001,customers!$I$1:$I$1001,0)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 MATCH(orders!I$1,products!$A$1:$G$1,0))</f>
        <v>Exc</v>
      </c>
      <c r="J957" t="str">
        <f>INDEX(products!$A$1:$G$49,MATCH(orders!$D957,products!$A$1:$A$49,0), MATCH(orders!J$1,products!$A$1:$G$1,0))</f>
        <v>L</v>
      </c>
      <c r="K957" s="4">
        <f>INDEX(products!$A$1:$G$49,MATCH(orders!$D957,products!$A$1:$A$49,0), MATCH(orders!K$1,products!$A$1:$G$1,0))</f>
        <v>2.5</v>
      </c>
      <c r="L957" s="5">
        <f>INDEX(products!$A$1:$G$49,MATCH(orders!$D957,products!$A$1:$A$49,0), MATCH(orders!L$1,products!$A$1:$G$1,0))</f>
        <v>34.154999999999994</v>
      </c>
      <c r="M957" s="5">
        <f t="shared" si="14"/>
        <v>170.77499999999998</v>
      </c>
      <c r="N957" t="str" cm="1">
        <f t="array" ref="N957">_xlfn.IFS($I957="Rob","Robusta",$I957="Exc","Excelsa",$I957="Ara","Arabica",$I957="Lib","Liberica")</f>
        <v>Excelsa</v>
      </c>
      <c r="O957" t="str" cm="1">
        <f t="array" ref="O957">_xlfn.IFS($J957="M","Medium",$J957="L","Light",$J957="D","Dark")</f>
        <v>Light</v>
      </c>
      <c r="P957" t="str">
        <f>_xlfn.XLOOKUP(Table1[[#This Row],[Customer ID]],customers!$A$1:$A$1001,customers!$I$1:$I$1001,0)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 MATCH(orders!I$1,products!$A$1:$G$1,0))</f>
        <v>Rob</v>
      </c>
      <c r="J958" t="str">
        <f>INDEX(products!$A$1:$G$49,MATCH(orders!$D958,products!$A$1:$A$49,0), MATCH(orders!J$1,products!$A$1:$G$1,0))</f>
        <v>L</v>
      </c>
      <c r="K958" s="4">
        <f>INDEX(products!$A$1:$G$49,MATCH(orders!$D958,products!$A$1:$A$49,0), MATCH(orders!K$1,products!$A$1:$G$1,0))</f>
        <v>2.5</v>
      </c>
      <c r="L958" s="5">
        <f>INDEX(products!$A$1:$G$49,MATCH(orders!$D958,products!$A$1:$A$49,0), MATCH(orders!L$1,products!$A$1:$G$1,0))</f>
        <v>27.484999999999996</v>
      </c>
      <c r="M958" s="5">
        <f t="shared" si="14"/>
        <v>54.969999999999992</v>
      </c>
      <c r="N958" t="str" cm="1">
        <f t="array" ref="N958">_xlfn.IFS($I958="Rob","Robusta",$I958="Exc","Excelsa",$I958="Ara","Arabica",$I958="Lib","Liberica")</f>
        <v>Robusta</v>
      </c>
      <c r="O958" t="str" cm="1">
        <f t="array" ref="O958">_xlfn.IFS($J958="M","Medium",$J958="L","Light",$J958="D","Dark")</f>
        <v>Light</v>
      </c>
      <c r="P958" t="str">
        <f>_xlfn.XLOOKUP(Table1[[#This Row],[Customer ID]],customers!$A$1:$A$1001,customers!$I$1:$I$1001,0)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 MATCH(orders!I$1,products!$A$1:$G$1,0))</f>
        <v>Exc</v>
      </c>
      <c r="J959" t="str">
        <f>INDEX(products!$A$1:$G$49,MATCH(orders!$D959,products!$A$1:$A$49,0), MATCH(orders!J$1,products!$A$1:$G$1,0))</f>
        <v>L</v>
      </c>
      <c r="K959" s="4">
        <f>INDEX(products!$A$1:$G$49,MATCH(orders!$D959,products!$A$1:$A$49,0), MATCH(orders!K$1,products!$A$1:$G$1,0))</f>
        <v>1</v>
      </c>
      <c r="L959" s="5">
        <f>INDEX(products!$A$1:$G$49,MATCH(orders!$D959,products!$A$1:$A$49,0), MATCH(orders!L$1,products!$A$1:$G$1,0))</f>
        <v>14.85</v>
      </c>
      <c r="M959" s="5">
        <f t="shared" si="14"/>
        <v>14.85</v>
      </c>
      <c r="N959" t="str" cm="1">
        <f t="array" ref="N959">_xlfn.IFS($I959="Rob","Robusta",$I959="Exc","Excelsa",$I959="Ara","Arabica",$I959="Lib","Liberica")</f>
        <v>Excelsa</v>
      </c>
      <c r="O959" t="str" cm="1">
        <f t="array" ref="O959">_xlfn.IFS($J959="M","Medium",$J959="L","Light",$J959="D","Dark")</f>
        <v>Light</v>
      </c>
      <c r="P959" t="str">
        <f>_xlfn.XLOOKUP(Table1[[#This Row],[Customer ID]],customers!$A$1:$A$1001,customers!$I$1:$I$1001,0)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 MATCH(orders!I$1,products!$A$1:$G$1,0))</f>
        <v>Ara</v>
      </c>
      <c r="J960" t="str">
        <f>INDEX(products!$A$1:$G$49,MATCH(orders!$D960,products!$A$1:$A$49,0), MATCH(orders!J$1,products!$A$1:$G$1,0))</f>
        <v>L</v>
      </c>
      <c r="K960" s="4">
        <f>INDEX(products!$A$1:$G$49,MATCH(orders!$D960,products!$A$1:$A$49,0), MATCH(orders!K$1,products!$A$1:$G$1,0))</f>
        <v>0.2</v>
      </c>
      <c r="L960" s="5">
        <f>INDEX(products!$A$1:$G$49,MATCH(orders!$D960,products!$A$1:$A$49,0), MATCH(orders!L$1,products!$A$1:$G$1,0))</f>
        <v>3.8849999999999998</v>
      </c>
      <c r="M960" s="5">
        <f t="shared" si="14"/>
        <v>7.77</v>
      </c>
      <c r="N960" t="str" cm="1">
        <f t="array" ref="N960">_xlfn.IFS($I960="Rob","Robusta",$I960="Exc","Excelsa",$I960="Ara","Arabica",$I960="Lib","Liberica")</f>
        <v>Arabica</v>
      </c>
      <c r="O960" t="str" cm="1">
        <f t="array" ref="O960">_xlfn.IFS($J960="M","Medium",$J960="L","Light",$J960="D","Dark")</f>
        <v>Light</v>
      </c>
      <c r="P960" t="str">
        <f>_xlfn.XLOOKUP(Table1[[#This Row],[Customer ID]],customers!$A$1:$A$1001,customers!$I$1:$I$1001,0)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 MATCH(orders!I$1,products!$A$1:$G$1,0))</f>
        <v>Lib</v>
      </c>
      <c r="J961" t="str">
        <f>INDEX(products!$A$1:$G$49,MATCH(orders!$D961,products!$A$1:$A$49,0), MATCH(orders!J$1,products!$A$1:$G$1,0))</f>
        <v>L</v>
      </c>
      <c r="K961" s="4">
        <f>INDEX(products!$A$1:$G$49,MATCH(orders!$D961,products!$A$1:$A$49,0), MATCH(orders!K$1,products!$A$1:$G$1,0))</f>
        <v>0.2</v>
      </c>
      <c r="L961" s="5">
        <f>INDEX(products!$A$1:$G$49,MATCH(orders!$D961,products!$A$1:$A$49,0), MATCH(orders!L$1,products!$A$1:$G$1,0))</f>
        <v>4.7549999999999999</v>
      </c>
      <c r="M961" s="5">
        <f t="shared" si="14"/>
        <v>23.774999999999999</v>
      </c>
      <c r="N961" t="str" cm="1">
        <f t="array" ref="N961">_xlfn.IFS($I961="Rob","Robusta",$I961="Exc","Excelsa",$I961="Ara","Arabica",$I961="Lib","Liberica")</f>
        <v>Liberica</v>
      </c>
      <c r="O961" t="str" cm="1">
        <f t="array" ref="O961">_xlfn.IFS($J961="M","Medium",$J961="L","Light",$J961="D","Dark")</f>
        <v>Light</v>
      </c>
      <c r="P961" t="str">
        <f>_xlfn.XLOOKUP(Table1[[#This Row],[Customer ID]],customers!$A$1:$A$1001,customers!$I$1:$I$1001,0)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 MATCH(orders!I$1,products!$A$1:$G$1,0))</f>
        <v>Lib</v>
      </c>
      <c r="J962" t="str">
        <f>INDEX(products!$A$1:$G$49,MATCH(orders!$D962,products!$A$1:$A$49,0), MATCH(orders!J$1,products!$A$1:$G$1,0))</f>
        <v>L</v>
      </c>
      <c r="K962" s="4">
        <f>INDEX(products!$A$1:$G$49,MATCH(orders!$D962,products!$A$1:$A$49,0), MATCH(orders!K$1,products!$A$1:$G$1,0))</f>
        <v>1</v>
      </c>
      <c r="L962" s="5">
        <f>INDEX(products!$A$1:$G$49,MATCH(orders!$D962,products!$A$1:$A$49,0), MATCH(orders!L$1,products!$A$1:$G$1,0))</f>
        <v>15.85</v>
      </c>
      <c r="M962" s="5">
        <f t="shared" si="14"/>
        <v>79.25</v>
      </c>
      <c r="N962" t="str" cm="1">
        <f t="array" ref="N962">_xlfn.IFS($I962="Rob","Robusta",$I962="Exc","Excelsa",$I962="Ara","Arabica",$I962="Lib","Liberica")</f>
        <v>Liberica</v>
      </c>
      <c r="O962" t="str" cm="1">
        <f t="array" ref="O962">_xlfn.IFS($J962="M","Medium",$J962="L","Light",$J962="D","Dark")</f>
        <v>Light</v>
      </c>
      <c r="P962" t="str">
        <f>_xlfn.XLOOKUP(Table1[[#This Row],[Customer ID]],customers!$A$1:$A$1001,customers!$I$1:$I$1001,0)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 MATCH(orders!I$1,products!$A$1:$G$1,0))</f>
        <v>Ara</v>
      </c>
      <c r="J963" t="str">
        <f>INDEX(products!$A$1:$G$49,MATCH(orders!$D963,products!$A$1:$A$49,0), MATCH(orders!J$1,products!$A$1:$G$1,0))</f>
        <v>D</v>
      </c>
      <c r="K963" s="4">
        <f>INDEX(products!$A$1:$G$49,MATCH(orders!$D963,products!$A$1:$A$49,0), MATCH(orders!K$1,products!$A$1:$G$1,0))</f>
        <v>2.5</v>
      </c>
      <c r="L963" s="5">
        <f>INDEX(products!$A$1:$G$49,MATCH(orders!$D963,products!$A$1:$A$49,0), MATCH(orders!L$1,products!$A$1:$G$1,0))</f>
        <v>22.884999999999998</v>
      </c>
      <c r="M963" s="5">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_xlfn.XLOOKUP(Table1[[#This Row],[Customer ID]],customers!$A$1:$A$1001,customers!$I$1:$I$1001,0)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 MATCH(orders!I$1,products!$A$1:$G$1,0))</f>
        <v>Rob</v>
      </c>
      <c r="J964" t="str">
        <f>INDEX(products!$A$1:$G$49,MATCH(orders!$D964,products!$A$1:$A$49,0), MATCH(orders!J$1,products!$A$1:$G$1,0))</f>
        <v>D</v>
      </c>
      <c r="K964" s="4">
        <f>INDEX(products!$A$1:$G$49,MATCH(orders!$D964,products!$A$1:$A$49,0), MATCH(orders!K$1,products!$A$1:$G$1,0))</f>
        <v>1</v>
      </c>
      <c r="L964" s="5">
        <f>INDEX(products!$A$1:$G$49,MATCH(orders!$D964,products!$A$1:$A$49,0), MATCH(orders!L$1,products!$A$1:$G$1,0))</f>
        <v>8.9499999999999993</v>
      </c>
      <c r="M964" s="5">
        <f t="shared" si="15"/>
        <v>8.9499999999999993</v>
      </c>
      <c r="N964" t="str" cm="1">
        <f t="array" ref="N964">_xlfn.IFS($I964="Rob","Robusta",$I964="Exc","Excelsa",$I964="Ara","Arabica",$I964="Lib","Liberica")</f>
        <v>Robusta</v>
      </c>
      <c r="O964" t="str" cm="1">
        <f t="array" ref="O964">_xlfn.IFS($J964="M","Medium",$J964="L","Light",$J964="D","Dark")</f>
        <v>Dark</v>
      </c>
      <c r="P964" t="str">
        <f>_xlfn.XLOOKUP(Table1[[#This Row],[Customer ID]],customers!$A$1:$A$1001,customers!$I$1:$I$1001,0)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 MATCH(orders!I$1,products!$A$1:$G$1,0))</f>
        <v>Rob</v>
      </c>
      <c r="J965" t="str">
        <f>INDEX(products!$A$1:$G$49,MATCH(orders!$D965,products!$A$1:$A$49,0), MATCH(orders!J$1,products!$A$1:$G$1,0))</f>
        <v>M</v>
      </c>
      <c r="K965" s="4">
        <f>INDEX(products!$A$1:$G$49,MATCH(orders!$D965,products!$A$1:$A$49,0), MATCH(orders!K$1,products!$A$1:$G$1,0))</f>
        <v>0.5</v>
      </c>
      <c r="L965" s="5">
        <f>INDEX(products!$A$1:$G$49,MATCH(orders!$D965,products!$A$1:$A$49,0), MATCH(orders!L$1,products!$A$1:$G$1,0))</f>
        <v>5.97</v>
      </c>
      <c r="M965" s="5">
        <f t="shared" si="15"/>
        <v>23.88</v>
      </c>
      <c r="N965" t="str" cm="1">
        <f t="array" ref="N965">_xlfn.IFS($I965="Rob","Robusta",$I965="Exc","Excelsa",$I965="Ara","Arabica",$I965="Lib","Liberica")</f>
        <v>Robusta</v>
      </c>
      <c r="O965" t="str" cm="1">
        <f t="array" ref="O965">_xlfn.IFS($J965="M","Medium",$J965="L","Light",$J965="D","Dark")</f>
        <v>Medium</v>
      </c>
      <c r="P965" t="str">
        <f>_xlfn.XLOOKUP(Table1[[#This Row],[Customer ID]],customers!$A$1:$A$1001,customers!$I$1:$I$1001,0)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 MATCH(orders!I$1,products!$A$1:$G$1,0))</f>
        <v>Exc</v>
      </c>
      <c r="J966" t="str">
        <f>INDEX(products!$A$1:$G$49,MATCH(orders!$D966,products!$A$1:$A$49,0), MATCH(orders!J$1,products!$A$1:$G$1,0))</f>
        <v>L</v>
      </c>
      <c r="K966" s="4">
        <f>INDEX(products!$A$1:$G$49,MATCH(orders!$D966,products!$A$1:$A$49,0), MATCH(orders!K$1,products!$A$1:$G$1,0))</f>
        <v>0.2</v>
      </c>
      <c r="L966" s="5">
        <f>INDEX(products!$A$1:$G$49,MATCH(orders!$D966,products!$A$1:$A$49,0), MATCH(orders!L$1,products!$A$1:$G$1,0))</f>
        <v>4.4550000000000001</v>
      </c>
      <c r="M966" s="5">
        <f t="shared" si="15"/>
        <v>22.274999999999999</v>
      </c>
      <c r="N966" t="str" cm="1">
        <f t="array" ref="N966">_xlfn.IFS($I966="Rob","Robusta",$I966="Exc","Excelsa",$I966="Ara","Arabica",$I966="Lib","Liberica")</f>
        <v>Excelsa</v>
      </c>
      <c r="O966" t="str" cm="1">
        <f t="array" ref="O966">_xlfn.IFS($J966="M","Medium",$J966="L","Light",$J966="D","Dark")</f>
        <v>Light</v>
      </c>
      <c r="P966" t="str">
        <f>_xlfn.XLOOKUP(Table1[[#This Row],[Customer ID]],customers!$A$1:$A$1001,customers!$I$1:$I$1001,0)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 MATCH(orders!I$1,products!$A$1:$G$1,0))</f>
        <v>Rob</v>
      </c>
      <c r="J967" t="str">
        <f>INDEX(products!$A$1:$G$49,MATCH(orders!$D967,products!$A$1:$A$49,0), MATCH(orders!J$1,products!$A$1:$G$1,0))</f>
        <v>M</v>
      </c>
      <c r="K967" s="4">
        <f>INDEX(products!$A$1:$G$49,MATCH(orders!$D967,products!$A$1:$A$49,0), MATCH(orders!K$1,products!$A$1:$G$1,0))</f>
        <v>1</v>
      </c>
      <c r="L967" s="5">
        <f>INDEX(products!$A$1:$G$49,MATCH(orders!$D967,products!$A$1:$A$49,0), MATCH(orders!L$1,products!$A$1:$G$1,0))</f>
        <v>9.9499999999999993</v>
      </c>
      <c r="M967" s="5">
        <f t="shared" si="15"/>
        <v>29.849999999999998</v>
      </c>
      <c r="N967" t="str" cm="1">
        <f t="array" ref="N967">_xlfn.IFS($I967="Rob","Robusta",$I967="Exc","Excelsa",$I967="Ara","Arabica",$I967="Lib","Liberica")</f>
        <v>Robusta</v>
      </c>
      <c r="O967" t="str" cm="1">
        <f t="array" ref="O967">_xlfn.IFS($J967="M","Medium",$J967="L","Light",$J967="D","Dark")</f>
        <v>Medium</v>
      </c>
      <c r="P967" t="str">
        <f>_xlfn.XLOOKUP(Table1[[#This Row],[Customer ID]],customers!$A$1:$A$1001,customers!$I$1:$I$1001,0)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 MATCH(orders!I$1,products!$A$1:$G$1,0))</f>
        <v>Exc</v>
      </c>
      <c r="J968" t="str">
        <f>INDEX(products!$A$1:$G$49,MATCH(orders!$D968,products!$A$1:$A$49,0), MATCH(orders!J$1,products!$A$1:$G$1,0))</f>
        <v>L</v>
      </c>
      <c r="K968" s="4">
        <f>INDEX(products!$A$1:$G$49,MATCH(orders!$D968,products!$A$1:$A$49,0), MATCH(orders!K$1,products!$A$1:$G$1,0))</f>
        <v>0.5</v>
      </c>
      <c r="L968" s="5">
        <f>INDEX(products!$A$1:$G$49,MATCH(orders!$D968,products!$A$1:$A$49,0), MATCH(orders!L$1,products!$A$1:$G$1,0))</f>
        <v>8.91</v>
      </c>
      <c r="M968" s="5">
        <f t="shared" si="15"/>
        <v>53.46</v>
      </c>
      <c r="N968" t="str" cm="1">
        <f t="array" ref="N968">_xlfn.IFS($I968="Rob","Robusta",$I968="Exc","Excelsa",$I968="Ara","Arabica",$I968="Lib","Liberica")</f>
        <v>Excelsa</v>
      </c>
      <c r="O968" t="str" cm="1">
        <f t="array" ref="O968">_xlfn.IFS($J968="M","Medium",$J968="L","Light",$J968="D","Dark")</f>
        <v>Light</v>
      </c>
      <c r="P968" t="str">
        <f>_xlfn.XLOOKUP(Table1[[#This Row],[Customer ID]],customers!$A$1:$A$1001,customers!$I$1:$I$1001,0)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 MATCH(orders!I$1,products!$A$1:$G$1,0))</f>
        <v>Rob</v>
      </c>
      <c r="J969" t="str">
        <f>INDEX(products!$A$1:$G$49,MATCH(orders!$D969,products!$A$1:$A$49,0), MATCH(orders!J$1,products!$A$1:$G$1,0))</f>
        <v>D</v>
      </c>
      <c r="K969" s="4">
        <f>INDEX(products!$A$1:$G$49,MATCH(orders!$D969,products!$A$1:$A$49,0), MATCH(orders!K$1,products!$A$1:$G$1,0))</f>
        <v>0.2</v>
      </c>
      <c r="L969" s="5">
        <f>INDEX(products!$A$1:$G$49,MATCH(orders!$D969,products!$A$1:$A$49,0), MATCH(orders!L$1,products!$A$1:$G$1,0))</f>
        <v>2.6849999999999996</v>
      </c>
      <c r="M969" s="5">
        <f t="shared" si="15"/>
        <v>2.6849999999999996</v>
      </c>
      <c r="N969" t="str" cm="1">
        <f t="array" ref="N969">_xlfn.IFS($I969="Rob","Robusta",$I969="Exc","Excelsa",$I969="Ara","Arabica",$I969="Lib","Liberica")</f>
        <v>Robusta</v>
      </c>
      <c r="O969" t="str" cm="1">
        <f t="array" ref="O969">_xlfn.IFS($J969="M","Medium",$J969="L","Light",$J969="D","Dark")</f>
        <v>Dark</v>
      </c>
      <c r="P969" t="str">
        <f>_xlfn.XLOOKUP(Table1[[#This Row],[Customer ID]],customers!$A$1:$A$1001,customers!$I$1:$I$1001,0)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 MATCH(orders!I$1,products!$A$1:$G$1,0))</f>
        <v>Rob</v>
      </c>
      <c r="J970" t="str">
        <f>INDEX(products!$A$1:$G$49,MATCH(orders!$D970,products!$A$1:$A$49,0), MATCH(orders!J$1,products!$A$1:$G$1,0))</f>
        <v>M</v>
      </c>
      <c r="K970" s="4">
        <f>INDEX(products!$A$1:$G$49,MATCH(orders!$D970,products!$A$1:$A$49,0), MATCH(orders!K$1,products!$A$1:$G$1,0))</f>
        <v>0.2</v>
      </c>
      <c r="L970" s="5">
        <f>INDEX(products!$A$1:$G$49,MATCH(orders!$D970,products!$A$1:$A$49,0), MATCH(orders!L$1,products!$A$1:$G$1,0))</f>
        <v>2.9849999999999999</v>
      </c>
      <c r="M970" s="5">
        <f t="shared" si="15"/>
        <v>5.97</v>
      </c>
      <c r="N970" t="str" cm="1">
        <f t="array" ref="N970">_xlfn.IFS($I970="Rob","Robusta",$I970="Exc","Excelsa",$I970="Ara","Arabica",$I970="Lib","Liberica")</f>
        <v>Robusta</v>
      </c>
      <c r="O970" t="str" cm="1">
        <f t="array" ref="O970">_xlfn.IFS($J970="M","Medium",$J970="L","Light",$J970="D","Dark")</f>
        <v>Medium</v>
      </c>
      <c r="P970" t="str">
        <f>_xlfn.XLOOKUP(Table1[[#This Row],[Customer ID]],customers!$A$1:$A$1001,customers!$I$1:$I$1001,0)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 MATCH(orders!I$1,products!$A$1:$G$1,0))</f>
        <v>Lib</v>
      </c>
      <c r="J971" t="str">
        <f>INDEX(products!$A$1:$G$49,MATCH(orders!$D971,products!$A$1:$A$49,0), MATCH(orders!J$1,products!$A$1:$G$1,0))</f>
        <v>D</v>
      </c>
      <c r="K971" s="4">
        <f>INDEX(products!$A$1:$G$49,MATCH(orders!$D971,products!$A$1:$A$49,0), MATCH(orders!K$1,products!$A$1:$G$1,0))</f>
        <v>1</v>
      </c>
      <c r="L971" s="5">
        <f>INDEX(products!$A$1:$G$49,MATCH(orders!$D971,products!$A$1:$A$49,0), MATCH(orders!L$1,products!$A$1:$G$1,0))</f>
        <v>12.95</v>
      </c>
      <c r="M971" s="5">
        <f t="shared" si="15"/>
        <v>12.95</v>
      </c>
      <c r="N971" t="str" cm="1">
        <f t="array" ref="N971">_xlfn.IFS($I971="Rob","Robusta",$I971="Exc","Excelsa",$I971="Ara","Arabica",$I971="Lib","Liberica")</f>
        <v>Liberica</v>
      </c>
      <c r="O971" t="str" cm="1">
        <f t="array" ref="O971">_xlfn.IFS($J971="M","Medium",$J971="L","Light",$J971="D","Dark")</f>
        <v>Dark</v>
      </c>
      <c r="P971" t="str">
        <f>_xlfn.XLOOKUP(Table1[[#This Row],[Customer ID]],customers!$A$1:$A$1001,customers!$I$1:$I$1001,0)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 MATCH(orders!I$1,products!$A$1:$G$1,0))</f>
        <v>Exc</v>
      </c>
      <c r="J972" t="str">
        <f>INDEX(products!$A$1:$G$49,MATCH(orders!$D972,products!$A$1:$A$49,0), MATCH(orders!J$1,products!$A$1:$G$1,0))</f>
        <v>M</v>
      </c>
      <c r="K972" s="4">
        <f>INDEX(products!$A$1:$G$49,MATCH(orders!$D972,products!$A$1:$A$49,0), MATCH(orders!K$1,products!$A$1:$G$1,0))</f>
        <v>0.5</v>
      </c>
      <c r="L972" s="5">
        <f>INDEX(products!$A$1:$G$49,MATCH(orders!$D972,products!$A$1:$A$49,0), MATCH(orders!L$1,products!$A$1:$G$1,0))</f>
        <v>8.25</v>
      </c>
      <c r="M972" s="5">
        <f t="shared" si="15"/>
        <v>8.25</v>
      </c>
      <c r="N972" t="str" cm="1">
        <f t="array" ref="N972">_xlfn.IFS($I972="Rob","Robusta",$I972="Exc","Excelsa",$I972="Ara","Arabica",$I972="Lib","Liberica")</f>
        <v>Excelsa</v>
      </c>
      <c r="O972" t="str" cm="1">
        <f t="array" ref="O972">_xlfn.IFS($J972="M","Medium",$J972="L","Light",$J972="D","Dark")</f>
        <v>Medium</v>
      </c>
      <c r="P972" t="str">
        <f>_xlfn.XLOOKUP(Table1[[#This Row],[Customer ID]],customers!$A$1:$A$1001,customers!$I$1:$I$1001,0)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 MATCH(orders!I$1,products!$A$1:$G$1,0))</f>
        <v>Ara</v>
      </c>
      <c r="J973" t="str">
        <f>INDEX(products!$A$1:$G$49,MATCH(orders!$D973,products!$A$1:$A$49,0), MATCH(orders!J$1,products!$A$1:$G$1,0))</f>
        <v>L</v>
      </c>
      <c r="K973" s="4">
        <f>INDEX(products!$A$1:$G$49,MATCH(orders!$D973,products!$A$1:$A$49,0), MATCH(orders!K$1,products!$A$1:$G$1,0))</f>
        <v>2.5</v>
      </c>
      <c r="L973" s="5">
        <f>INDEX(products!$A$1:$G$49,MATCH(orders!$D973,products!$A$1:$A$49,0), MATCH(orders!L$1,products!$A$1:$G$1,0))</f>
        <v>29.784999999999997</v>
      </c>
      <c r="M973" s="5">
        <f t="shared" si="15"/>
        <v>148.92499999999998</v>
      </c>
      <c r="N973" t="str" cm="1">
        <f t="array" ref="N973">_xlfn.IFS($I973="Rob","Robusta",$I973="Exc","Excelsa",$I973="Ara","Arabica",$I973="Lib","Liberica")</f>
        <v>Arabica</v>
      </c>
      <c r="O973" t="str" cm="1">
        <f t="array" ref="O973">_xlfn.IFS($J973="M","Medium",$J973="L","Light",$J973="D","Dark")</f>
        <v>Light</v>
      </c>
      <c r="P973" t="str">
        <f>_xlfn.XLOOKUP(Table1[[#This Row],[Customer ID]],customers!$A$1:$A$1001,customers!$I$1:$I$1001,0)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 MATCH(orders!I$1,products!$A$1:$G$1,0))</f>
        <v>Ara</v>
      </c>
      <c r="J974" t="str">
        <f>INDEX(products!$A$1:$G$49,MATCH(orders!$D974,products!$A$1:$A$49,0), MATCH(orders!J$1,products!$A$1:$G$1,0))</f>
        <v>L</v>
      </c>
      <c r="K974" s="4">
        <f>INDEX(products!$A$1:$G$49,MATCH(orders!$D974,products!$A$1:$A$49,0), MATCH(orders!K$1,products!$A$1:$G$1,0))</f>
        <v>2.5</v>
      </c>
      <c r="L974" s="5">
        <f>INDEX(products!$A$1:$G$49,MATCH(orders!$D974,products!$A$1:$A$49,0), MATCH(orders!L$1,products!$A$1:$G$1,0))</f>
        <v>29.784999999999997</v>
      </c>
      <c r="M974" s="5">
        <f t="shared" si="15"/>
        <v>89.35499999999999</v>
      </c>
      <c r="N974" t="str" cm="1">
        <f t="array" ref="N974">_xlfn.IFS($I974="Rob","Robusta",$I974="Exc","Excelsa",$I974="Ara","Arabica",$I974="Lib","Liberica")</f>
        <v>Arabica</v>
      </c>
      <c r="O974" t="str" cm="1">
        <f t="array" ref="O974">_xlfn.IFS($J974="M","Medium",$J974="L","Light",$J974="D","Dark")</f>
        <v>Light</v>
      </c>
      <c r="P974" t="str">
        <f>_xlfn.XLOOKUP(Table1[[#This Row],[Customer ID]],customers!$A$1:$A$1001,customers!$I$1:$I$1001,0)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 MATCH(orders!I$1,products!$A$1:$G$1,0))</f>
        <v>Lib</v>
      </c>
      <c r="J975" t="str">
        <f>INDEX(products!$A$1:$G$49,MATCH(orders!$D975,products!$A$1:$A$49,0), MATCH(orders!J$1,products!$A$1:$G$1,0))</f>
        <v>M</v>
      </c>
      <c r="K975" s="4">
        <f>INDEX(products!$A$1:$G$49,MATCH(orders!$D975,products!$A$1:$A$49,0), MATCH(orders!K$1,products!$A$1:$G$1,0))</f>
        <v>1</v>
      </c>
      <c r="L975" s="5">
        <f>INDEX(products!$A$1:$G$49,MATCH(orders!$D975,products!$A$1:$A$49,0), MATCH(orders!L$1,products!$A$1:$G$1,0))</f>
        <v>14.55</v>
      </c>
      <c r="M975" s="5">
        <f t="shared" si="15"/>
        <v>87.300000000000011</v>
      </c>
      <c r="N975" t="str" cm="1">
        <f t="array" ref="N975">_xlfn.IFS($I975="Rob","Robusta",$I975="Exc","Excelsa",$I975="Ara","Arabica",$I975="Lib","Liberica")</f>
        <v>Liberica</v>
      </c>
      <c r="O975" t="str" cm="1">
        <f t="array" ref="O975">_xlfn.IFS($J975="M","Medium",$J975="L","Light",$J975="D","Dark")</f>
        <v>Medium</v>
      </c>
      <c r="P975" t="str">
        <f>_xlfn.XLOOKUP(Table1[[#This Row],[Customer ID]],customers!$A$1:$A$1001,customers!$I$1:$I$1001,0)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 MATCH(orders!I$1,products!$A$1:$G$1,0))</f>
        <v>Rob</v>
      </c>
      <c r="J976" t="str">
        <f>INDEX(products!$A$1:$G$49,MATCH(orders!$D976,products!$A$1:$A$49,0), MATCH(orders!J$1,products!$A$1:$G$1,0))</f>
        <v>D</v>
      </c>
      <c r="K976" s="4">
        <f>INDEX(products!$A$1:$G$49,MATCH(orders!$D976,products!$A$1:$A$49,0), MATCH(orders!K$1,products!$A$1:$G$1,0))</f>
        <v>0.5</v>
      </c>
      <c r="L976" s="5">
        <f>INDEX(products!$A$1:$G$49,MATCH(orders!$D976,products!$A$1:$A$49,0), MATCH(orders!L$1,products!$A$1:$G$1,0))</f>
        <v>5.3699999999999992</v>
      </c>
      <c r="M976" s="5">
        <f t="shared" si="15"/>
        <v>5.3699999999999992</v>
      </c>
      <c r="N976" t="str" cm="1">
        <f t="array" ref="N976">_xlfn.IFS($I976="Rob","Robusta",$I976="Exc","Excelsa",$I976="Ara","Arabica",$I976="Lib","Liberica")</f>
        <v>Robusta</v>
      </c>
      <c r="O976" t="str" cm="1">
        <f t="array" ref="O976">_xlfn.IFS($J976="M","Medium",$J976="L","Light",$J976="D","Dark")</f>
        <v>Dark</v>
      </c>
      <c r="P976" t="str">
        <f>_xlfn.XLOOKUP(Table1[[#This Row],[Customer ID]],customers!$A$1:$A$1001,customers!$I$1:$I$1001,0)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 MATCH(orders!I$1,products!$A$1:$G$1,0))</f>
        <v>Ara</v>
      </c>
      <c r="J977" t="str">
        <f>INDEX(products!$A$1:$G$49,MATCH(orders!$D977,products!$A$1:$A$49,0), MATCH(orders!J$1,products!$A$1:$G$1,0))</f>
        <v>D</v>
      </c>
      <c r="K977" s="4">
        <f>INDEX(products!$A$1:$G$49,MATCH(orders!$D977,products!$A$1:$A$49,0), MATCH(orders!K$1,products!$A$1:$G$1,0))</f>
        <v>0.2</v>
      </c>
      <c r="L977" s="5">
        <f>INDEX(products!$A$1:$G$49,MATCH(orders!$D977,products!$A$1:$A$49,0), MATCH(orders!L$1,products!$A$1:$G$1,0))</f>
        <v>2.9849999999999999</v>
      </c>
      <c r="M977" s="5">
        <f t="shared" si="15"/>
        <v>8.9550000000000001</v>
      </c>
      <c r="N977" t="str" cm="1">
        <f t="array" ref="N977">_xlfn.IFS($I977="Rob","Robusta",$I977="Exc","Excelsa",$I977="Ara","Arabica",$I977="Lib","Liberica")</f>
        <v>Arabica</v>
      </c>
      <c r="O977" t="str" cm="1">
        <f t="array" ref="O977">_xlfn.IFS($J977="M","Medium",$J977="L","Light",$J977="D","Dark")</f>
        <v>Dark</v>
      </c>
      <c r="P977" t="str">
        <f>_xlfn.XLOOKUP(Table1[[#This Row],[Customer ID]],customers!$A$1:$A$1001,customers!$I$1:$I$1001,0)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 MATCH(orders!I$1,products!$A$1:$G$1,0))</f>
        <v>Rob</v>
      </c>
      <c r="J978" t="str">
        <f>INDEX(products!$A$1:$G$49,MATCH(orders!$D978,products!$A$1:$A$49,0), MATCH(orders!J$1,products!$A$1:$G$1,0))</f>
        <v>L</v>
      </c>
      <c r="K978" s="4">
        <f>INDEX(products!$A$1:$G$49,MATCH(orders!$D978,products!$A$1:$A$49,0), MATCH(orders!K$1,products!$A$1:$G$1,0))</f>
        <v>2.5</v>
      </c>
      <c r="L978" s="5">
        <f>INDEX(products!$A$1:$G$49,MATCH(orders!$D978,products!$A$1:$A$49,0), MATCH(orders!L$1,products!$A$1:$G$1,0))</f>
        <v>27.484999999999996</v>
      </c>
      <c r="M978" s="5">
        <f t="shared" si="15"/>
        <v>137.42499999999998</v>
      </c>
      <c r="N978" t="str" cm="1">
        <f t="array" ref="N978">_xlfn.IFS($I978="Rob","Robusta",$I978="Exc","Excelsa",$I978="Ara","Arabica",$I978="Lib","Liberica")</f>
        <v>Robusta</v>
      </c>
      <c r="O978" t="str" cm="1">
        <f t="array" ref="O978">_xlfn.IFS($J978="M","Medium",$J978="L","Light",$J978="D","Dark")</f>
        <v>Light</v>
      </c>
      <c r="P978" t="str">
        <f>_xlfn.XLOOKUP(Table1[[#This Row],[Customer ID]],customers!$A$1:$A$1001,customers!$I$1:$I$1001,0)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 MATCH(orders!I$1,products!$A$1:$G$1,0))</f>
        <v>Rob</v>
      </c>
      <c r="J979" t="str">
        <f>INDEX(products!$A$1:$G$49,MATCH(orders!$D979,products!$A$1:$A$49,0), MATCH(orders!J$1,products!$A$1:$G$1,0))</f>
        <v>L</v>
      </c>
      <c r="K979" s="4">
        <f>INDEX(products!$A$1:$G$49,MATCH(orders!$D979,products!$A$1:$A$49,0), MATCH(orders!K$1,products!$A$1:$G$1,0))</f>
        <v>1</v>
      </c>
      <c r="L979" s="5">
        <f>INDEX(products!$A$1:$G$49,MATCH(orders!$D979,products!$A$1:$A$49,0), MATCH(orders!L$1,products!$A$1:$G$1,0))</f>
        <v>11.95</v>
      </c>
      <c r="M979" s="5">
        <f t="shared" si="15"/>
        <v>59.75</v>
      </c>
      <c r="N979" t="str" cm="1">
        <f t="array" ref="N979">_xlfn.IFS($I979="Rob","Robusta",$I979="Exc","Excelsa",$I979="Ara","Arabica",$I979="Lib","Liberica")</f>
        <v>Robusta</v>
      </c>
      <c r="O979" t="str" cm="1">
        <f t="array" ref="O979">_xlfn.IFS($J979="M","Medium",$J979="L","Light",$J979="D","Dark")</f>
        <v>Light</v>
      </c>
      <c r="P979" t="str">
        <f>_xlfn.XLOOKUP(Table1[[#This Row],[Customer ID]],customers!$A$1:$A$1001,customers!$I$1:$I$1001,0)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 MATCH(orders!I$1,products!$A$1:$G$1,0))</f>
        <v>Ara</v>
      </c>
      <c r="J980" t="str">
        <f>INDEX(products!$A$1:$G$49,MATCH(orders!$D980,products!$A$1:$A$49,0), MATCH(orders!J$1,products!$A$1:$G$1,0))</f>
        <v>L</v>
      </c>
      <c r="K980" s="4">
        <f>INDEX(products!$A$1:$G$49,MATCH(orders!$D980,products!$A$1:$A$49,0), MATCH(orders!K$1,products!$A$1:$G$1,0))</f>
        <v>0.5</v>
      </c>
      <c r="L980" s="5">
        <f>INDEX(products!$A$1:$G$49,MATCH(orders!$D980,products!$A$1:$A$49,0), MATCH(orders!L$1,products!$A$1:$G$1,0))</f>
        <v>7.77</v>
      </c>
      <c r="M980" s="5">
        <f t="shared" si="15"/>
        <v>23.31</v>
      </c>
      <c r="N980" t="str" cm="1">
        <f t="array" ref="N980">_xlfn.IFS($I980="Rob","Robusta",$I980="Exc","Excelsa",$I980="Ara","Arabica",$I980="Lib","Liberica")</f>
        <v>Arabica</v>
      </c>
      <c r="O980" t="str" cm="1">
        <f t="array" ref="O980">_xlfn.IFS($J980="M","Medium",$J980="L","Light",$J980="D","Dark")</f>
        <v>Light</v>
      </c>
      <c r="P980" t="str">
        <f>_xlfn.XLOOKUP(Table1[[#This Row],[Customer ID]],customers!$A$1:$A$1001,customers!$I$1:$I$1001,0)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 MATCH(orders!I$1,products!$A$1:$G$1,0))</f>
        <v>Rob</v>
      </c>
      <c r="J981" t="str">
        <f>INDEX(products!$A$1:$G$49,MATCH(orders!$D981,products!$A$1:$A$49,0), MATCH(orders!J$1,products!$A$1:$G$1,0))</f>
        <v>D</v>
      </c>
      <c r="K981" s="4">
        <f>INDEX(products!$A$1:$G$49,MATCH(orders!$D981,products!$A$1:$A$49,0), MATCH(orders!K$1,products!$A$1:$G$1,0))</f>
        <v>0.5</v>
      </c>
      <c r="L981" s="5">
        <f>INDEX(products!$A$1:$G$49,MATCH(orders!$D981,products!$A$1:$A$49,0), MATCH(orders!L$1,products!$A$1:$G$1,0))</f>
        <v>5.3699999999999992</v>
      </c>
      <c r="M981" s="5">
        <f t="shared" si="15"/>
        <v>10.739999999999998</v>
      </c>
      <c r="N981" t="str" cm="1">
        <f t="array" ref="N981">_xlfn.IFS($I981="Rob","Robusta",$I981="Exc","Excelsa",$I981="Ara","Arabica",$I981="Lib","Liberica")</f>
        <v>Robusta</v>
      </c>
      <c r="O981" t="str" cm="1">
        <f t="array" ref="O981">_xlfn.IFS($J981="M","Medium",$J981="L","Light",$J981="D","Dark")</f>
        <v>Dark</v>
      </c>
      <c r="P981" t="str">
        <f>_xlfn.XLOOKUP(Table1[[#This Row],[Customer ID]],customers!$A$1:$A$1001,customers!$I$1:$I$1001,0)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 MATCH(orders!I$1,products!$A$1:$G$1,0))</f>
        <v>Exc</v>
      </c>
      <c r="J982" t="str">
        <f>INDEX(products!$A$1:$G$49,MATCH(orders!$D982,products!$A$1:$A$49,0), MATCH(orders!J$1,products!$A$1:$G$1,0))</f>
        <v>D</v>
      </c>
      <c r="K982" s="4">
        <f>INDEX(products!$A$1:$G$49,MATCH(orders!$D982,products!$A$1:$A$49,0), MATCH(orders!K$1,products!$A$1:$G$1,0))</f>
        <v>2.5</v>
      </c>
      <c r="L982" s="5">
        <f>INDEX(products!$A$1:$G$49,MATCH(orders!$D982,products!$A$1:$A$49,0), MATCH(orders!L$1,products!$A$1:$G$1,0))</f>
        <v>27.945</v>
      </c>
      <c r="M982" s="5">
        <f t="shared" si="15"/>
        <v>167.67000000000002</v>
      </c>
      <c r="N982" t="str" cm="1">
        <f t="array" ref="N982">_xlfn.IFS($I982="Rob","Robusta",$I982="Exc","Excelsa",$I982="Ara","Arabica",$I982="Lib","Liberica")</f>
        <v>Excelsa</v>
      </c>
      <c r="O982" t="str" cm="1">
        <f t="array" ref="O982">_xlfn.IFS($J982="M","Medium",$J982="L","Light",$J982="D","Dark")</f>
        <v>Dark</v>
      </c>
      <c r="P982" t="str">
        <f>_xlfn.XLOOKUP(Table1[[#This Row],[Customer ID]],customers!$A$1:$A$1001,customers!$I$1:$I$1001,0)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 MATCH(orders!I$1,products!$A$1:$G$1,0))</f>
        <v>Exc</v>
      </c>
      <c r="J983" t="str">
        <f>INDEX(products!$A$1:$G$49,MATCH(orders!$D983,products!$A$1:$A$49,0), MATCH(orders!J$1,products!$A$1:$G$1,0))</f>
        <v>D</v>
      </c>
      <c r="K983" s="4">
        <f>INDEX(products!$A$1:$G$49,MATCH(orders!$D983,products!$A$1:$A$49,0), MATCH(orders!K$1,products!$A$1:$G$1,0))</f>
        <v>0.2</v>
      </c>
      <c r="L983" s="5">
        <f>INDEX(products!$A$1:$G$49,MATCH(orders!$D983,products!$A$1:$A$49,0), MATCH(orders!L$1,products!$A$1:$G$1,0))</f>
        <v>3.645</v>
      </c>
      <c r="M983" s="5">
        <f t="shared" si="15"/>
        <v>21.87</v>
      </c>
      <c r="N983" t="str" cm="1">
        <f t="array" ref="N983">_xlfn.IFS($I983="Rob","Robusta",$I983="Exc","Excelsa",$I983="Ara","Arabica",$I983="Lib","Liberica")</f>
        <v>Excelsa</v>
      </c>
      <c r="O983" t="str" cm="1">
        <f t="array" ref="O983">_xlfn.IFS($J983="M","Medium",$J983="L","Light",$J983="D","Dark")</f>
        <v>Dark</v>
      </c>
      <c r="P983" t="str">
        <f>_xlfn.XLOOKUP(Table1[[#This Row],[Customer ID]],customers!$A$1:$A$1001,customers!$I$1:$I$1001,0)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 MATCH(orders!I$1,products!$A$1:$G$1,0))</f>
        <v>Rob</v>
      </c>
      <c r="J984" t="str">
        <f>INDEX(products!$A$1:$G$49,MATCH(orders!$D984,products!$A$1:$A$49,0), MATCH(orders!J$1,products!$A$1:$G$1,0))</f>
        <v>L</v>
      </c>
      <c r="K984" s="4">
        <f>INDEX(products!$A$1:$G$49,MATCH(orders!$D984,products!$A$1:$A$49,0), MATCH(orders!K$1,products!$A$1:$G$1,0))</f>
        <v>1</v>
      </c>
      <c r="L984" s="5">
        <f>INDEX(products!$A$1:$G$49,MATCH(orders!$D984,products!$A$1:$A$49,0), MATCH(orders!L$1,products!$A$1:$G$1,0))</f>
        <v>11.95</v>
      </c>
      <c r="M984" s="5">
        <f t="shared" si="15"/>
        <v>23.9</v>
      </c>
      <c r="N984" t="str" cm="1">
        <f t="array" ref="N984">_xlfn.IFS($I984="Rob","Robusta",$I984="Exc","Excelsa",$I984="Ara","Arabica",$I984="Lib","Liberica")</f>
        <v>Robusta</v>
      </c>
      <c r="O984" t="str" cm="1">
        <f t="array" ref="O984">_xlfn.IFS($J984="M","Medium",$J984="L","Light",$J984="D","Dark")</f>
        <v>Light</v>
      </c>
      <c r="P984" t="str">
        <f>_xlfn.XLOOKUP(Table1[[#This Row],[Customer ID]],customers!$A$1:$A$1001,customers!$I$1:$I$1001,0)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 MATCH(orders!I$1,products!$A$1:$G$1,0))</f>
        <v>Ara</v>
      </c>
      <c r="J985" t="str">
        <f>INDEX(products!$A$1:$G$49,MATCH(orders!$D985,products!$A$1:$A$49,0), MATCH(orders!J$1,products!$A$1:$G$1,0))</f>
        <v>M</v>
      </c>
      <c r="K985" s="4">
        <f>INDEX(products!$A$1:$G$49,MATCH(orders!$D985,products!$A$1:$A$49,0), MATCH(orders!K$1,products!$A$1:$G$1,0))</f>
        <v>0.2</v>
      </c>
      <c r="L985" s="5">
        <f>INDEX(products!$A$1:$G$49,MATCH(orders!$D985,products!$A$1:$A$49,0), MATCH(orders!L$1,products!$A$1:$G$1,0))</f>
        <v>3.375</v>
      </c>
      <c r="M985" s="5">
        <f t="shared" si="15"/>
        <v>6.75</v>
      </c>
      <c r="N985" t="str" cm="1">
        <f t="array" ref="N985">_xlfn.IFS($I985="Rob","Robusta",$I985="Exc","Excelsa",$I985="Ara","Arabica",$I985="Lib","Liberica")</f>
        <v>Arabica</v>
      </c>
      <c r="O985" t="str" cm="1">
        <f t="array" ref="O985">_xlfn.IFS($J985="M","Medium",$J985="L","Light",$J985="D","Dark")</f>
        <v>Medium</v>
      </c>
      <c r="P985" t="str">
        <f>_xlfn.XLOOKUP(Table1[[#This Row],[Customer ID]],customers!$A$1:$A$1001,customers!$I$1:$I$1001,0)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 MATCH(orders!I$1,products!$A$1:$G$1,0))</f>
        <v>Exc</v>
      </c>
      <c r="J986" t="str">
        <f>INDEX(products!$A$1:$G$49,MATCH(orders!$D986,products!$A$1:$A$49,0), MATCH(orders!J$1,products!$A$1:$G$1,0))</f>
        <v>M</v>
      </c>
      <c r="K986" s="4">
        <f>INDEX(products!$A$1:$G$49,MATCH(orders!$D986,products!$A$1:$A$49,0), MATCH(orders!K$1,products!$A$1:$G$1,0))</f>
        <v>2.5</v>
      </c>
      <c r="L986" s="5">
        <f>INDEX(products!$A$1:$G$49,MATCH(orders!$D986,products!$A$1:$A$49,0), MATCH(orders!L$1,products!$A$1:$G$1,0))</f>
        <v>31.624999999999996</v>
      </c>
      <c r="M986" s="5">
        <f t="shared" si="15"/>
        <v>31.624999999999996</v>
      </c>
      <c r="N986" t="str" cm="1">
        <f t="array" ref="N986">_xlfn.IFS($I986="Rob","Robusta",$I986="Exc","Excelsa",$I986="Ara","Arabica",$I986="Lib","Liberica")</f>
        <v>Excelsa</v>
      </c>
      <c r="O986" t="str" cm="1">
        <f t="array" ref="O986">_xlfn.IFS($J986="M","Medium",$J986="L","Light",$J986="D","Dark")</f>
        <v>Medium</v>
      </c>
      <c r="P986" t="str">
        <f>_xlfn.XLOOKUP(Table1[[#This Row],[Customer ID]],customers!$A$1:$A$1001,customers!$I$1:$I$1001,0)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 MATCH(orders!I$1,products!$A$1:$G$1,0))</f>
        <v>Rob</v>
      </c>
      <c r="J987" t="str">
        <f>INDEX(products!$A$1:$G$49,MATCH(orders!$D987,products!$A$1:$A$49,0), MATCH(orders!J$1,products!$A$1:$G$1,0))</f>
        <v>L</v>
      </c>
      <c r="K987" s="4">
        <f>INDEX(products!$A$1:$G$49,MATCH(orders!$D987,products!$A$1:$A$49,0), MATCH(orders!K$1,products!$A$1:$G$1,0))</f>
        <v>1</v>
      </c>
      <c r="L987" s="5">
        <f>INDEX(products!$A$1:$G$49,MATCH(orders!$D987,products!$A$1:$A$49,0), MATCH(orders!L$1,products!$A$1:$G$1,0))</f>
        <v>11.95</v>
      </c>
      <c r="M987" s="5">
        <f t="shared" si="15"/>
        <v>47.8</v>
      </c>
      <c r="N987" t="str" cm="1">
        <f t="array" ref="N987">_xlfn.IFS($I987="Rob","Robusta",$I987="Exc","Excelsa",$I987="Ara","Arabica",$I987="Lib","Liberica")</f>
        <v>Robusta</v>
      </c>
      <c r="O987" t="str" cm="1">
        <f t="array" ref="O987">_xlfn.IFS($J987="M","Medium",$J987="L","Light",$J987="D","Dark")</f>
        <v>Light</v>
      </c>
      <c r="P987" t="str">
        <f>_xlfn.XLOOKUP(Table1[[#This Row],[Customer ID]],customers!$A$1:$A$1001,customers!$I$1:$I$1001,0)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 MATCH(orders!I$1,products!$A$1:$G$1,0))</f>
        <v>Lib</v>
      </c>
      <c r="J988" t="str">
        <f>INDEX(products!$A$1:$G$49,MATCH(orders!$D988,products!$A$1:$A$49,0), MATCH(orders!J$1,products!$A$1:$G$1,0))</f>
        <v>M</v>
      </c>
      <c r="K988" s="4">
        <f>INDEX(products!$A$1:$G$49,MATCH(orders!$D988,products!$A$1:$A$49,0), MATCH(orders!K$1,products!$A$1:$G$1,0))</f>
        <v>2.5</v>
      </c>
      <c r="L988" s="5">
        <f>INDEX(products!$A$1:$G$49,MATCH(orders!$D988,products!$A$1:$A$49,0), MATCH(orders!L$1,products!$A$1:$G$1,0))</f>
        <v>33.464999999999996</v>
      </c>
      <c r="M988" s="5">
        <f t="shared" si="15"/>
        <v>33.464999999999996</v>
      </c>
      <c r="N988" t="str" cm="1">
        <f t="array" ref="N988">_xlfn.IFS($I988="Rob","Robusta",$I988="Exc","Excelsa",$I988="Ara","Arabica",$I988="Lib","Liberica")</f>
        <v>Liberica</v>
      </c>
      <c r="O988" t="str" cm="1">
        <f t="array" ref="O988">_xlfn.IFS($J988="M","Medium",$J988="L","Light",$J988="D","Dark")</f>
        <v>Medium</v>
      </c>
      <c r="P988" t="str">
        <f>_xlfn.XLOOKUP(Table1[[#This Row],[Customer ID]],customers!$A$1:$A$1001,customers!$I$1:$I$1001,0)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 MATCH(orders!I$1,products!$A$1:$G$1,0))</f>
        <v>Ara</v>
      </c>
      <c r="J989" t="str">
        <f>INDEX(products!$A$1:$G$49,MATCH(orders!$D989,products!$A$1:$A$49,0), MATCH(orders!J$1,products!$A$1:$G$1,0))</f>
        <v>D</v>
      </c>
      <c r="K989" s="4">
        <f>INDEX(products!$A$1:$G$49,MATCH(orders!$D989,products!$A$1:$A$49,0), MATCH(orders!K$1,products!$A$1:$G$1,0))</f>
        <v>0.5</v>
      </c>
      <c r="L989" s="5">
        <f>INDEX(products!$A$1:$G$49,MATCH(orders!$D989,products!$A$1:$A$49,0), MATCH(orders!L$1,products!$A$1:$G$1,0))</f>
        <v>5.97</v>
      </c>
      <c r="M989" s="5">
        <f t="shared" si="15"/>
        <v>29.849999999999998</v>
      </c>
      <c r="N989" t="str" cm="1">
        <f t="array" ref="N989">_xlfn.IFS($I989="Rob","Robusta",$I989="Exc","Excelsa",$I989="Ara","Arabica",$I989="Lib","Liberica")</f>
        <v>Arabica</v>
      </c>
      <c r="O989" t="str" cm="1">
        <f t="array" ref="O989">_xlfn.IFS($J989="M","Medium",$J989="L","Light",$J989="D","Dark")</f>
        <v>Dark</v>
      </c>
      <c r="P989" t="str">
        <f>_xlfn.XLOOKUP(Table1[[#This Row],[Customer ID]],customers!$A$1:$A$1001,customers!$I$1:$I$1001,0)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 MATCH(orders!I$1,products!$A$1:$G$1,0))</f>
        <v>Rob</v>
      </c>
      <c r="J990" t="str">
        <f>INDEX(products!$A$1:$G$49,MATCH(orders!$D990,products!$A$1:$A$49,0), MATCH(orders!J$1,products!$A$1:$G$1,0))</f>
        <v>M</v>
      </c>
      <c r="K990" s="4">
        <f>INDEX(products!$A$1:$G$49,MATCH(orders!$D990,products!$A$1:$A$49,0), MATCH(orders!K$1,products!$A$1:$G$1,0))</f>
        <v>1</v>
      </c>
      <c r="L990" s="5">
        <f>INDEX(products!$A$1:$G$49,MATCH(orders!$D990,products!$A$1:$A$49,0), MATCH(orders!L$1,products!$A$1:$G$1,0))</f>
        <v>9.9499999999999993</v>
      </c>
      <c r="M990" s="5">
        <f t="shared" si="15"/>
        <v>29.849999999999998</v>
      </c>
      <c r="N990" t="str" cm="1">
        <f t="array" ref="N990">_xlfn.IFS($I990="Rob","Robusta",$I990="Exc","Excelsa",$I990="Ara","Arabica",$I990="Lib","Liberica")</f>
        <v>Robusta</v>
      </c>
      <c r="O990" t="str" cm="1">
        <f t="array" ref="O990">_xlfn.IFS($J990="M","Medium",$J990="L","Light",$J990="D","Dark")</f>
        <v>Medium</v>
      </c>
      <c r="P990" t="str">
        <f>_xlfn.XLOOKUP(Table1[[#This Row],[Customer ID]],customers!$A$1:$A$1001,customers!$I$1:$I$1001,0)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 MATCH(orders!I$1,products!$A$1:$G$1,0))</f>
        <v>Ara</v>
      </c>
      <c r="J991" t="str">
        <f>INDEX(products!$A$1:$G$49,MATCH(orders!$D991,products!$A$1:$A$49,0), MATCH(orders!J$1,products!$A$1:$G$1,0))</f>
        <v>M</v>
      </c>
      <c r="K991" s="4">
        <f>INDEX(products!$A$1:$G$49,MATCH(orders!$D991,products!$A$1:$A$49,0), MATCH(orders!K$1,products!$A$1:$G$1,0))</f>
        <v>2.5</v>
      </c>
      <c r="L991" s="5">
        <f>INDEX(products!$A$1:$G$49,MATCH(orders!$D991,products!$A$1:$A$49,0), MATCH(orders!L$1,products!$A$1:$G$1,0))</f>
        <v>25.874999999999996</v>
      </c>
      <c r="M991" s="5">
        <f t="shared" si="15"/>
        <v>155.24999999999997</v>
      </c>
      <c r="N991" t="str" cm="1">
        <f t="array" ref="N991">_xlfn.IFS($I991="Rob","Robusta",$I991="Exc","Excelsa",$I991="Ara","Arabica",$I991="Lib","Liberica")</f>
        <v>Arabica</v>
      </c>
      <c r="O991" t="str" cm="1">
        <f t="array" ref="O991">_xlfn.IFS($J991="M","Medium",$J991="L","Light",$J991="D","Dark")</f>
        <v>Medium</v>
      </c>
      <c r="P991" t="str">
        <f>_xlfn.XLOOKUP(Table1[[#This Row],[Customer ID]],customers!$A$1:$A$1001,customers!$I$1:$I$1001,0)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 MATCH(orders!I$1,products!$A$1:$G$1,0))</f>
        <v>Exc</v>
      </c>
      <c r="J992" t="str">
        <f>INDEX(products!$A$1:$G$49,MATCH(orders!$D992,products!$A$1:$A$49,0), MATCH(orders!J$1,products!$A$1:$G$1,0))</f>
        <v>D</v>
      </c>
      <c r="K992" s="4">
        <f>INDEX(products!$A$1:$G$49,MATCH(orders!$D992,products!$A$1:$A$49,0), MATCH(orders!K$1,products!$A$1:$G$1,0))</f>
        <v>0.2</v>
      </c>
      <c r="L992" s="5">
        <f>INDEX(products!$A$1:$G$49,MATCH(orders!$D992,products!$A$1:$A$49,0), MATCH(orders!L$1,products!$A$1:$G$1,0))</f>
        <v>3.645</v>
      </c>
      <c r="M992" s="5">
        <f t="shared" si="15"/>
        <v>18.225000000000001</v>
      </c>
      <c r="N992" t="str" cm="1">
        <f t="array" ref="N992">_xlfn.IFS($I992="Rob","Robusta",$I992="Exc","Excelsa",$I992="Ara","Arabica",$I992="Lib","Liberica")</f>
        <v>Excelsa</v>
      </c>
      <c r="O992" t="str" cm="1">
        <f t="array" ref="O992">_xlfn.IFS($J992="M","Medium",$J992="L","Light",$J992="D","Dark")</f>
        <v>Dark</v>
      </c>
      <c r="P992" t="str">
        <f>_xlfn.XLOOKUP(Table1[[#This Row],[Customer ID]],customers!$A$1:$A$1001,customers!$I$1:$I$1001,0)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 MATCH(orders!I$1,products!$A$1:$G$1,0))</f>
        <v>Lib</v>
      </c>
      <c r="J993" t="str">
        <f>INDEX(products!$A$1:$G$49,MATCH(orders!$D993,products!$A$1:$A$49,0), MATCH(orders!J$1,products!$A$1:$G$1,0))</f>
        <v>D</v>
      </c>
      <c r="K993" s="4">
        <f>INDEX(products!$A$1:$G$49,MATCH(orders!$D993,products!$A$1:$A$49,0), MATCH(orders!K$1,products!$A$1:$G$1,0))</f>
        <v>0.5</v>
      </c>
      <c r="L993" s="5">
        <f>INDEX(products!$A$1:$G$49,MATCH(orders!$D993,products!$A$1:$A$49,0), MATCH(orders!L$1,products!$A$1:$G$1,0))</f>
        <v>7.77</v>
      </c>
      <c r="M993" s="5">
        <f t="shared" si="15"/>
        <v>15.54</v>
      </c>
      <c r="N993" t="str" cm="1">
        <f t="array" ref="N993">_xlfn.IFS($I993="Rob","Robusta",$I993="Exc","Excelsa",$I993="Ara","Arabica",$I993="Lib","Liberica")</f>
        <v>Liberica</v>
      </c>
      <c r="O993" t="str" cm="1">
        <f t="array" ref="O993">_xlfn.IFS($J993="M","Medium",$J993="L","Light",$J993="D","Dark")</f>
        <v>Dark</v>
      </c>
      <c r="P993" t="str">
        <f>_xlfn.XLOOKUP(Table1[[#This Row],[Customer ID]],customers!$A$1:$A$1001,customers!$I$1:$I$1001,0)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 MATCH(orders!I$1,products!$A$1:$G$1,0))</f>
        <v>Lib</v>
      </c>
      <c r="J994" t="str">
        <f>INDEX(products!$A$1:$G$49,MATCH(orders!$D994,products!$A$1:$A$49,0), MATCH(orders!J$1,products!$A$1:$G$1,0))</f>
        <v>L</v>
      </c>
      <c r="K994" s="4">
        <f>INDEX(products!$A$1:$G$49,MATCH(orders!$D994,products!$A$1:$A$49,0), MATCH(orders!K$1,products!$A$1:$G$1,0))</f>
        <v>2.5</v>
      </c>
      <c r="L994" s="5">
        <f>INDEX(products!$A$1:$G$49,MATCH(orders!$D994,products!$A$1:$A$49,0), MATCH(orders!L$1,products!$A$1:$G$1,0))</f>
        <v>36.454999999999998</v>
      </c>
      <c r="M994" s="5">
        <f t="shared" si="15"/>
        <v>109.36499999999999</v>
      </c>
      <c r="N994" t="str" cm="1">
        <f t="array" ref="N994">_xlfn.IFS($I994="Rob","Robusta",$I994="Exc","Excelsa",$I994="Ara","Arabica",$I994="Lib","Liberica")</f>
        <v>Liberica</v>
      </c>
      <c r="O994" t="str" cm="1">
        <f t="array" ref="O994">_xlfn.IFS($J994="M","Medium",$J994="L","Light",$J994="D","Dark")</f>
        <v>Light</v>
      </c>
      <c r="P994" t="str">
        <f>_xlfn.XLOOKUP(Table1[[#This Row],[Customer ID]],customers!$A$1:$A$1001,customers!$I$1:$I$1001,0)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 MATCH(orders!I$1,products!$A$1:$G$1,0))</f>
        <v>Ara</v>
      </c>
      <c r="J995" t="str">
        <f>INDEX(products!$A$1:$G$49,MATCH(orders!$D995,products!$A$1:$A$49,0), MATCH(orders!J$1,products!$A$1:$G$1,0))</f>
        <v>L</v>
      </c>
      <c r="K995" s="4">
        <f>INDEX(products!$A$1:$G$49,MATCH(orders!$D995,products!$A$1:$A$49,0), MATCH(orders!K$1,products!$A$1:$G$1,0))</f>
        <v>1</v>
      </c>
      <c r="L995" s="5">
        <f>INDEX(products!$A$1:$G$49,MATCH(orders!$D995,products!$A$1:$A$49,0), MATCH(orders!L$1,products!$A$1:$G$1,0))</f>
        <v>12.95</v>
      </c>
      <c r="M995" s="5">
        <f t="shared" si="15"/>
        <v>77.699999999999989</v>
      </c>
      <c r="N995" t="str" cm="1">
        <f t="array" ref="N995">_xlfn.IFS($I995="Rob","Robusta",$I995="Exc","Excelsa",$I995="Ara","Arabica",$I995="Lib","Liberica")</f>
        <v>Arabica</v>
      </c>
      <c r="O995" t="str" cm="1">
        <f t="array" ref="O995">_xlfn.IFS($J995="M","Medium",$J995="L","Light",$J995="D","Dark")</f>
        <v>Light</v>
      </c>
      <c r="P995" t="str">
        <f>_xlfn.XLOOKUP(Table1[[#This Row],[Customer ID]],customers!$A$1:$A$1001,customers!$I$1:$I$1001,0)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 MATCH(orders!I$1,products!$A$1:$G$1,0))</f>
        <v>Ara</v>
      </c>
      <c r="J996" t="str">
        <f>INDEX(products!$A$1:$G$49,MATCH(orders!$D996,products!$A$1:$A$49,0), MATCH(orders!J$1,products!$A$1:$G$1,0))</f>
        <v>D</v>
      </c>
      <c r="K996" s="4">
        <f>INDEX(products!$A$1:$G$49,MATCH(orders!$D996,products!$A$1:$A$49,0), MATCH(orders!K$1,products!$A$1:$G$1,0))</f>
        <v>0.2</v>
      </c>
      <c r="L996" s="5">
        <f>INDEX(products!$A$1:$G$49,MATCH(orders!$D996,products!$A$1:$A$49,0), MATCH(orders!L$1,products!$A$1:$G$1,0))</f>
        <v>2.9849999999999999</v>
      </c>
      <c r="M996" s="5">
        <f t="shared" si="15"/>
        <v>8.9550000000000001</v>
      </c>
      <c r="N996" t="str" cm="1">
        <f t="array" ref="N996">_xlfn.IFS($I996="Rob","Robusta",$I996="Exc","Excelsa",$I996="Ara","Arabica",$I996="Lib","Liberica")</f>
        <v>Arabica</v>
      </c>
      <c r="O996" t="str" cm="1">
        <f t="array" ref="O996">_xlfn.IFS($J996="M","Medium",$J996="L","Light",$J996="D","Dark")</f>
        <v>Dark</v>
      </c>
      <c r="P996" t="str">
        <f>_xlfn.XLOOKUP(Table1[[#This Row],[Customer ID]],customers!$A$1:$A$1001,customers!$I$1:$I$1001,0)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 MATCH(orders!I$1,products!$A$1:$G$1,0))</f>
        <v>Rob</v>
      </c>
      <c r="J997" t="str">
        <f>INDEX(products!$A$1:$G$49,MATCH(orders!$D997,products!$A$1:$A$49,0), MATCH(orders!J$1,products!$A$1:$G$1,0))</f>
        <v>L</v>
      </c>
      <c r="K997" s="4">
        <f>INDEX(products!$A$1:$G$49,MATCH(orders!$D997,products!$A$1:$A$49,0), MATCH(orders!K$1,products!$A$1:$G$1,0))</f>
        <v>2.5</v>
      </c>
      <c r="L997" s="5">
        <f>INDEX(products!$A$1:$G$49,MATCH(orders!$D997,products!$A$1:$A$49,0), MATCH(orders!L$1,products!$A$1:$G$1,0))</f>
        <v>27.484999999999996</v>
      </c>
      <c r="M997" s="5">
        <f t="shared" si="15"/>
        <v>27.484999999999996</v>
      </c>
      <c r="N997" t="str" cm="1">
        <f t="array" ref="N997">_xlfn.IFS($I997="Rob","Robusta",$I997="Exc","Excelsa",$I997="Ara","Arabica",$I997="Lib","Liberica")</f>
        <v>Robusta</v>
      </c>
      <c r="O997" t="str" cm="1">
        <f t="array" ref="O997">_xlfn.IFS($J997="M","Medium",$J997="L","Light",$J997="D","Dark")</f>
        <v>Light</v>
      </c>
      <c r="P997" t="str">
        <f>_xlfn.XLOOKUP(Table1[[#This Row],[Customer ID]],customers!$A$1:$A$1001,customers!$I$1:$I$1001,0)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 MATCH(orders!I$1,products!$A$1:$G$1,0))</f>
        <v>Rob</v>
      </c>
      <c r="J998" t="str">
        <f>INDEX(products!$A$1:$G$49,MATCH(orders!$D998,products!$A$1:$A$49,0), MATCH(orders!J$1,products!$A$1:$G$1,0))</f>
        <v>M</v>
      </c>
      <c r="K998" s="4">
        <f>INDEX(products!$A$1:$G$49,MATCH(orders!$D998,products!$A$1:$A$49,0), MATCH(orders!K$1,products!$A$1:$G$1,0))</f>
        <v>0.5</v>
      </c>
      <c r="L998" s="5">
        <f>INDEX(products!$A$1:$G$49,MATCH(orders!$D998,products!$A$1:$A$49,0), MATCH(orders!L$1,products!$A$1:$G$1,0))</f>
        <v>5.97</v>
      </c>
      <c r="M998" s="5">
        <f t="shared" si="15"/>
        <v>29.849999999999998</v>
      </c>
      <c r="N998" t="str" cm="1">
        <f t="array" ref="N998">_xlfn.IFS($I998="Rob","Robusta",$I998="Exc","Excelsa",$I998="Ara","Arabica",$I998="Lib","Liberica")</f>
        <v>Robusta</v>
      </c>
      <c r="O998" t="str" cm="1">
        <f t="array" ref="O998">_xlfn.IFS($J998="M","Medium",$J998="L","Light",$J998="D","Dark")</f>
        <v>Medium</v>
      </c>
      <c r="P998" t="str">
        <f>_xlfn.XLOOKUP(Table1[[#This Row],[Customer ID]],customers!$A$1:$A$1001,customers!$I$1:$I$1001,0)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 MATCH(orders!I$1,products!$A$1:$G$1,0))</f>
        <v>Ara</v>
      </c>
      <c r="J999" t="str">
        <f>INDEX(products!$A$1:$G$49,MATCH(orders!$D999,products!$A$1:$A$49,0), MATCH(orders!J$1,products!$A$1:$G$1,0))</f>
        <v>M</v>
      </c>
      <c r="K999" s="4">
        <f>INDEX(products!$A$1:$G$49,MATCH(orders!$D999,products!$A$1:$A$49,0), MATCH(orders!K$1,products!$A$1:$G$1,0))</f>
        <v>0.5</v>
      </c>
      <c r="L999" s="5">
        <f>INDEX(products!$A$1:$G$49,MATCH(orders!$D999,products!$A$1:$A$49,0), MATCH(orders!L$1,products!$A$1:$G$1,0))</f>
        <v>6.75</v>
      </c>
      <c r="M999" s="5">
        <f t="shared" si="15"/>
        <v>27</v>
      </c>
      <c r="N999" t="str" cm="1">
        <f t="array" ref="N999">_xlfn.IFS($I999="Rob","Robusta",$I999="Exc","Excelsa",$I999="Ara","Arabica",$I999="Lib","Liberica")</f>
        <v>Arabica</v>
      </c>
      <c r="O999" t="str" cm="1">
        <f t="array" ref="O999">_xlfn.IFS($J999="M","Medium",$J999="L","Light",$J999="D","Dark")</f>
        <v>Medium</v>
      </c>
      <c r="P999" t="str">
        <f>_xlfn.XLOOKUP(Table1[[#This Row],[Customer ID]],customers!$A$1:$A$1001,customers!$I$1:$I$1001,0)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 MATCH(orders!I$1,products!$A$1:$G$1,0))</f>
        <v>Ara</v>
      </c>
      <c r="J1000" t="str">
        <f>INDEX(products!$A$1:$G$49,MATCH(orders!$D1000,products!$A$1:$A$49,0), MATCH(orders!J$1,products!$A$1:$G$1,0))</f>
        <v>D</v>
      </c>
      <c r="K1000" s="4">
        <f>INDEX(products!$A$1:$G$49,MATCH(orders!$D1000,products!$A$1:$A$49,0), MATCH(orders!K$1,products!$A$1:$G$1,0))</f>
        <v>1</v>
      </c>
      <c r="L1000" s="5">
        <f>INDEX(products!$A$1:$G$49,MATCH(orders!$D1000,products!$A$1:$A$49,0), MATCH(orders!L$1,products!$A$1:$G$1,0))</f>
        <v>9.9499999999999993</v>
      </c>
      <c r="M1000" s="5">
        <f t="shared" si="15"/>
        <v>9.9499999999999993</v>
      </c>
      <c r="N1000" t="str" cm="1">
        <f t="array" ref="N1000">_xlfn.IFS($I1000="Rob","Robusta",$I1000="Exc","Excelsa",$I1000="Ara","Arabica",$I1000="Lib","Liberica")</f>
        <v>Arabica</v>
      </c>
      <c r="O1000" t="str" cm="1">
        <f t="array" ref="O1000">_xlfn.IFS($J1000="M","Medium",$J1000="L","Light",$J1000="D","Dark")</f>
        <v>Dark</v>
      </c>
      <c r="P1000" t="str">
        <f>_xlfn.XLOOKUP(Table1[[#This Row],[Customer ID]],customers!$A$1:$A$1001,customers!$I$1:$I$1001,0)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 MATCH(orders!I$1,products!$A$1:$G$1,0))</f>
        <v>Exc</v>
      </c>
      <c r="J1001" t="str">
        <f>INDEX(products!$A$1:$G$49,MATCH(orders!$D1001,products!$A$1:$A$49,0), MATCH(orders!J$1,products!$A$1:$G$1,0))</f>
        <v>M</v>
      </c>
      <c r="K1001" s="4">
        <f>INDEX(products!$A$1:$G$49,MATCH(orders!$D1001,products!$A$1:$A$49,0), MATCH(orders!K$1,products!$A$1:$G$1,0))</f>
        <v>0.2</v>
      </c>
      <c r="L1001" s="5">
        <f>INDEX(products!$A$1:$G$49,MATCH(orders!$D1001,products!$A$1:$A$49,0), MATCH(orders!L$1,products!$A$1:$G$1,0))</f>
        <v>4.125</v>
      </c>
      <c r="M1001" s="5">
        <f t="shared" si="15"/>
        <v>12.375</v>
      </c>
      <c r="N1001" t="str" cm="1">
        <f t="array" ref="N1001">_xlfn.IFS($I1001="Rob","Robusta",$I1001="Exc","Excelsa",$I1001="Ara","Arabica",$I1001="Lib","Liberica")</f>
        <v>Excelsa</v>
      </c>
      <c r="O1001" t="str" cm="1">
        <f t="array" ref="O1001">_xlfn.IFS($J1001="M","Medium",$J1001="L","Light",$J1001="D","Dark")</f>
        <v>Medium</v>
      </c>
      <c r="P1001" t="str">
        <f>_xlfn.XLOOKUP(Table1[[#This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P6" sqref="P6"/>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P6" sqref="P6"/>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Country Bar Chart</vt:lpstr>
      <vt:lpstr>Total Sales</vt:lpstr>
      <vt:lpstr>Dashboard</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Training (armadillo.co.uk)</cp:lastModifiedBy>
  <cp:revision/>
  <dcterms:created xsi:type="dcterms:W3CDTF">2022-11-26T09:51:45Z</dcterms:created>
  <dcterms:modified xsi:type="dcterms:W3CDTF">2023-12-28T15:49:55Z</dcterms:modified>
  <cp:category/>
  <cp:contentStatus/>
</cp:coreProperties>
</file>