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9029"/>
  <workbookPr/>
  <mc:AlternateContent xmlns:mc="http://schemas.openxmlformats.org/markup-compatibility/2006">
    <mc:Choice Requires="x15">
      <x15ac:absPath xmlns:x15ac="http://schemas.microsoft.com/office/spreadsheetml/2010/11/ac" url="C:\Users\ComVi\Desktop\"/>
    </mc:Choice>
  </mc:AlternateContent>
  <xr:revisionPtr revIDLastSave="0" documentId="13_ncr:1_{7E2EB681-66E0-4CED-94EB-47109677F7D3}" xr6:coauthVersionLast="47" xr6:coauthVersionMax="47" xr10:uidLastSave="{00000000-0000-0000-0000-000000000000}"/>
  <bookViews>
    <workbookView xWindow="-120" yWindow="-120" windowWidth="29040" windowHeight="15840" activeTab="1" xr2:uid="{00000000-000D-0000-FFFF-FFFF00000000}"/>
  </bookViews>
  <sheets>
    <sheet name="RU" sheetId="1" r:id="rId1"/>
    <sheet name="60" sheetId="2" r:id="rId2"/>
    <sheet name="36" sheetId="3" r:id="rId3"/>
  </sheets>
  <definedNames>
    <definedName name="_xlnm.Print_Area" localSheetId="1">'60'!$A$1:$K$78</definedName>
  </definedNames>
  <calcPr calcId="191029" calcOnSave="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52" i="3" l="1"/>
  <c r="B51" i="3"/>
  <c r="B50" i="3"/>
  <c r="B49" i="3"/>
  <c r="B48" i="3"/>
  <c r="B47" i="3"/>
  <c r="B46" i="3"/>
  <c r="B45" i="3"/>
  <c r="B44" i="3"/>
  <c r="B43" i="3"/>
  <c r="B42" i="3"/>
  <c r="B41" i="3"/>
  <c r="B40" i="3"/>
  <c r="B39" i="3"/>
  <c r="B38" i="3"/>
  <c r="B37" i="3"/>
  <c r="B36" i="3"/>
  <c r="B35" i="3"/>
  <c r="B34" i="3"/>
  <c r="B33" i="3"/>
  <c r="B32" i="3"/>
  <c r="B31" i="3"/>
  <c r="B30" i="3"/>
  <c r="B29" i="3"/>
  <c r="B28" i="3"/>
  <c r="B27" i="3"/>
  <c r="B26" i="3"/>
  <c r="B25" i="3"/>
  <c r="B24" i="3"/>
  <c r="B23" i="3"/>
  <c r="B22" i="3"/>
  <c r="B21" i="3"/>
  <c r="B20" i="3"/>
  <c r="B19" i="3"/>
  <c r="B18" i="3"/>
  <c r="B17" i="3"/>
  <c r="J16" i="3"/>
  <c r="J17" i="3" s="1"/>
  <c r="H16" i="3"/>
  <c r="D16" i="3" s="1"/>
  <c r="B16" i="3"/>
  <c r="E10" i="3"/>
  <c r="H17" i="3" l="1"/>
  <c r="F17" i="3"/>
  <c r="D17" i="3" s="1"/>
  <c r="J18" i="3" l="1"/>
  <c r="H18" i="3" l="1"/>
  <c r="F18" i="3" l="1"/>
  <c r="D18" i="3" l="1"/>
  <c r="J19" i="3"/>
  <c r="H19" i="3" l="1"/>
  <c r="F19" i="3" l="1"/>
  <c r="D19" i="3" l="1"/>
  <c r="J20" i="3"/>
  <c r="H20" i="3" l="1"/>
  <c r="F20" i="3" l="1"/>
  <c r="D20" i="3" l="1"/>
  <c r="J21" i="3"/>
  <c r="H21" i="3" l="1"/>
  <c r="F21" i="3" s="1"/>
  <c r="D21" i="3" s="1"/>
  <c r="J22" i="3" l="1"/>
  <c r="H22" i="3" l="1"/>
  <c r="F22" i="3" s="1"/>
  <c r="D22" i="3" s="1"/>
  <c r="J23" i="3" l="1"/>
  <c r="H23" i="3" l="1"/>
  <c r="F23" i="3" s="1"/>
  <c r="D23" i="3" s="1"/>
  <c r="J24" i="3" l="1"/>
  <c r="H24" i="3" l="1"/>
  <c r="F24" i="3" s="1"/>
  <c r="D24" i="3" s="1"/>
  <c r="J25" i="3" l="1"/>
  <c r="H25" i="3" l="1"/>
  <c r="F25" i="3" s="1"/>
  <c r="D25" i="3" s="1"/>
  <c r="J26" i="3" l="1"/>
  <c r="H26" i="3" l="1"/>
  <c r="F26" i="3" s="1"/>
  <c r="D26" i="3" s="1"/>
  <c r="J27" i="3" l="1"/>
  <c r="H27" i="3" l="1"/>
  <c r="F27" i="3" s="1"/>
  <c r="D27" i="3" s="1"/>
  <c r="J28" i="3" l="1"/>
  <c r="H28" i="3" l="1"/>
  <c r="F28" i="3" s="1"/>
  <c r="D28" i="3" s="1"/>
  <c r="J29" i="3" l="1"/>
  <c r="H29" i="3" l="1"/>
  <c r="F29" i="3" s="1"/>
  <c r="D29" i="3" s="1"/>
  <c r="J30" i="3" l="1"/>
  <c r="H30" i="3" l="1"/>
  <c r="F30" i="3" s="1"/>
  <c r="D30" i="3" s="1"/>
  <c r="J31" i="3" l="1"/>
  <c r="H31" i="3" l="1"/>
  <c r="F31" i="3" s="1"/>
  <c r="D31" i="3" s="1"/>
  <c r="J32" i="3" l="1"/>
  <c r="H32" i="3" l="1"/>
  <c r="F32" i="3" s="1"/>
  <c r="D32" i="3" s="1"/>
  <c r="J33" i="3" l="1"/>
  <c r="H33" i="3" l="1"/>
  <c r="F33" i="3" s="1"/>
  <c r="D33" i="3" s="1"/>
  <c r="J34" i="3" l="1"/>
  <c r="H34" i="3" l="1"/>
  <c r="F34" i="3" s="1"/>
  <c r="D34" i="3" s="1"/>
  <c r="J35" i="3" l="1"/>
  <c r="H35" i="3" l="1"/>
  <c r="F35" i="3" s="1"/>
  <c r="D35" i="3" s="1"/>
  <c r="J36" i="3" l="1"/>
  <c r="H36" i="3" l="1"/>
  <c r="F36" i="3" s="1"/>
  <c r="D36" i="3" s="1"/>
  <c r="J37" i="3" l="1"/>
  <c r="H37" i="3" l="1"/>
  <c r="F37" i="3" s="1"/>
  <c r="D37" i="3" s="1"/>
  <c r="J38" i="3" l="1"/>
  <c r="H38" i="3" l="1"/>
  <c r="F38" i="3" s="1"/>
  <c r="D38" i="3" s="1"/>
  <c r="J39" i="3" l="1"/>
  <c r="H39" i="3" l="1"/>
  <c r="F39" i="3" s="1"/>
  <c r="D39" i="3" s="1"/>
  <c r="J40" i="3" l="1"/>
  <c r="H40" i="3" l="1"/>
  <c r="F40" i="3" s="1"/>
  <c r="D40" i="3" s="1"/>
  <c r="J41" i="3" l="1"/>
  <c r="H41" i="3" l="1"/>
  <c r="F41" i="3" s="1"/>
  <c r="D41" i="3" s="1"/>
  <c r="J42" i="3" l="1"/>
  <c r="H42" i="3" l="1"/>
  <c r="F42" i="3" s="1"/>
  <c r="D42" i="3" s="1"/>
  <c r="J43" i="3" l="1"/>
  <c r="H43" i="3" l="1"/>
  <c r="F43" i="3" s="1"/>
  <c r="D43" i="3" s="1"/>
  <c r="J44" i="3" l="1"/>
  <c r="H44" i="3" l="1"/>
  <c r="F44" i="3" s="1"/>
  <c r="D44" i="3" s="1"/>
  <c r="J45" i="3" l="1"/>
  <c r="H45" i="3" l="1"/>
  <c r="F45" i="3" s="1"/>
  <c r="D45" i="3" s="1"/>
  <c r="J46" i="3" l="1"/>
  <c r="H46" i="3" l="1"/>
  <c r="F46" i="3" s="1"/>
  <c r="D46" i="3" s="1"/>
  <c r="J47" i="3" l="1"/>
  <c r="H47" i="3" l="1"/>
  <c r="F47" i="3" s="1"/>
  <c r="D47" i="3" s="1"/>
  <c r="J48" i="3" l="1"/>
  <c r="H48" i="3" l="1"/>
  <c r="F48" i="3" s="1"/>
  <c r="D48" i="3" s="1"/>
  <c r="J49" i="3" l="1"/>
  <c r="H49" i="3" l="1"/>
  <c r="F49" i="3" s="1"/>
  <c r="D49" i="3" s="1"/>
  <c r="B53" i="2"/>
  <c r="B54" i="2"/>
  <c r="B55" i="2"/>
  <c r="B56" i="2"/>
  <c r="B57" i="2"/>
  <c r="B58" i="2"/>
  <c r="B59" i="2"/>
  <c r="B60" i="2"/>
  <c r="B61" i="2"/>
  <c r="B62" i="2"/>
  <c r="B63" i="2"/>
  <c r="B64" i="2"/>
  <c r="B65" i="2"/>
  <c r="B66" i="2"/>
  <c r="B67" i="2"/>
  <c r="B68" i="2"/>
  <c r="B69" i="2"/>
  <c r="B70" i="2"/>
  <c r="B71" i="2"/>
  <c r="B72" i="2"/>
  <c r="B73" i="2"/>
  <c r="B74" i="2"/>
  <c r="B75" i="2"/>
  <c r="B76" i="2"/>
  <c r="J50" i="3" l="1"/>
  <c r="R18" i="2"/>
  <c r="R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17" i="2"/>
  <c r="E10" i="2"/>
  <c r="J16" i="2"/>
  <c r="H16" i="2"/>
  <c r="D16" i="2" s="1"/>
  <c r="B16" i="2"/>
  <c r="E10" i="1"/>
  <c r="H50" i="3" l="1"/>
  <c r="F50" i="3" s="1"/>
  <c r="D50" i="3" s="1"/>
  <c r="J17" i="2"/>
  <c r="H17" i="2" s="1"/>
  <c r="H16" i="1"/>
  <c r="D16" i="1" s="1"/>
  <c r="J51" i="3" l="1"/>
  <c r="F17" i="2"/>
  <c r="J18" i="2" s="1"/>
  <c r="J16" i="1"/>
  <c r="J17" i="1" s="1"/>
  <c r="H17" i="1" s="1"/>
  <c r="D17" i="2" l="1"/>
  <c r="M18" i="2" s="1"/>
  <c r="H51" i="3"/>
  <c r="F51" i="3" s="1"/>
  <c r="D51" i="3" s="1"/>
  <c r="F17" i="1"/>
  <c r="J18" i="1" s="1"/>
  <c r="H18" i="1" s="1"/>
  <c r="F18" i="1" s="1"/>
  <c r="B16" i="1"/>
  <c r="J52" i="3" l="1"/>
  <c r="H52" i="3" s="1"/>
  <c r="J53" i="3" s="1"/>
  <c r="J54" i="3" s="1"/>
  <c r="H18" i="2"/>
  <c r="D17" i="1"/>
  <c r="J19" i="1"/>
  <c r="H19" i="1" s="1"/>
  <c r="F19" i="1" s="1"/>
  <c r="D18" i="1"/>
  <c r="B18" i="1"/>
  <c r="B19" i="1" s="1"/>
  <c r="B20" i="1" s="1"/>
  <c r="B21" i="1" s="1"/>
  <c r="B22" i="1" s="1"/>
  <c r="B23" i="1" s="1"/>
  <c r="B24" i="1" s="1"/>
  <c r="B25" i="1" s="1"/>
  <c r="B26" i="1" s="1"/>
  <c r="B27" i="1" s="1"/>
  <c r="B28" i="1" s="1"/>
  <c r="F52" i="3" l="1"/>
  <c r="D52" i="3" s="1"/>
  <c r="F18" i="2"/>
  <c r="J19" i="2" s="1"/>
  <c r="J20" i="1"/>
  <c r="H20" i="1" s="1"/>
  <c r="F20" i="1" s="1"/>
  <c r="D19" i="1"/>
  <c r="D18" i="2" l="1"/>
  <c r="J21" i="1"/>
  <c r="H21" i="1" s="1"/>
  <c r="D20" i="1"/>
  <c r="H19" i="2" l="1"/>
  <c r="F21" i="1"/>
  <c r="J22" i="1" s="1"/>
  <c r="H22" i="1" s="1"/>
  <c r="F22" i="1" s="1"/>
  <c r="F19" i="2" l="1"/>
  <c r="D21" i="1"/>
  <c r="J23" i="1"/>
  <c r="H23" i="1" s="1"/>
  <c r="F23" i="1" s="1"/>
  <c r="D22" i="1"/>
  <c r="D19" i="2" l="1"/>
  <c r="J20" i="2"/>
  <c r="J24" i="1"/>
  <c r="H24" i="1" s="1"/>
  <c r="F24" i="1" s="1"/>
  <c r="D23" i="1"/>
  <c r="H20" i="2" l="1"/>
  <c r="J25" i="1"/>
  <c r="H25" i="1" s="1"/>
  <c r="F25" i="1" s="1"/>
  <c r="D24" i="1"/>
  <c r="F20" i="2" l="1"/>
  <c r="D20" i="2" s="1"/>
  <c r="J26" i="1"/>
  <c r="H26" i="1" s="1"/>
  <c r="F26" i="1" s="1"/>
  <c r="D25" i="1"/>
  <c r="J21" i="2" l="1"/>
  <c r="J27" i="1"/>
  <c r="H27" i="1" s="1"/>
  <c r="F27" i="1" s="1"/>
  <c r="D26" i="1"/>
  <c r="H21" i="2" l="1"/>
  <c r="J28" i="1"/>
  <c r="H28" i="1" s="1"/>
  <c r="F28" i="1" s="1"/>
  <c r="D27" i="1"/>
  <c r="F21" i="2" l="1"/>
  <c r="D21" i="2" s="1"/>
  <c r="D28" i="1"/>
  <c r="J22" i="2" l="1"/>
  <c r="H22" i="2" l="1"/>
  <c r="F22" i="2" s="1"/>
  <c r="D22" i="2" s="1"/>
  <c r="J23" i="2" l="1"/>
  <c r="H23" i="2" l="1"/>
  <c r="F23" i="2" s="1"/>
  <c r="D23" i="2" s="1"/>
  <c r="J24" i="2" l="1"/>
  <c r="H24" i="2" s="1"/>
  <c r="F24" i="2" s="1"/>
  <c r="D24" i="2" s="1"/>
  <c r="J25" i="2" l="1"/>
  <c r="H25" i="2" s="1"/>
  <c r="F25" i="2" s="1"/>
  <c r="D25" i="2" s="1"/>
  <c r="J26" i="2" l="1"/>
  <c r="H26" i="2" l="1"/>
  <c r="F26" i="2" s="1"/>
  <c r="D26" i="2" s="1"/>
  <c r="J27" i="2" l="1"/>
  <c r="H27" i="2" s="1"/>
  <c r="F27" i="2" s="1"/>
  <c r="D27" i="2" s="1"/>
  <c r="J28" i="2" l="1"/>
  <c r="H28" i="2" l="1"/>
  <c r="F28" i="2" s="1"/>
  <c r="D28" i="2" s="1"/>
  <c r="J29" i="2" l="1"/>
  <c r="H29" i="2" l="1"/>
  <c r="F29" i="2" s="1"/>
  <c r="D29" i="2" s="1"/>
  <c r="J30" i="2" l="1"/>
  <c r="H30" i="2" l="1"/>
  <c r="F30" i="2" s="1"/>
  <c r="D30" i="2" s="1"/>
  <c r="J31" i="2" l="1"/>
  <c r="H31" i="2" l="1"/>
  <c r="F31" i="2" s="1"/>
  <c r="D31" i="2" s="1"/>
  <c r="J32" i="2" l="1"/>
  <c r="H32" i="2" s="1"/>
  <c r="F32" i="2" s="1"/>
  <c r="D32" i="2" s="1"/>
  <c r="J33" i="2" l="1"/>
  <c r="H33" i="2" l="1"/>
  <c r="F33" i="2" s="1"/>
  <c r="D33" i="2" s="1"/>
  <c r="J34" i="2" l="1"/>
  <c r="H34" i="2" l="1"/>
  <c r="F34" i="2" s="1"/>
  <c r="D34" i="2" s="1"/>
  <c r="J35" i="2" l="1"/>
  <c r="H35" i="2" s="1"/>
  <c r="F35" i="2" s="1"/>
  <c r="D35" i="2" l="1"/>
  <c r="J36" i="2"/>
  <c r="H36" i="2" s="1"/>
  <c r="F36" i="2" s="1"/>
  <c r="D36" i="2" s="1"/>
  <c r="J37" i="2" l="1"/>
  <c r="H37" i="2" l="1"/>
  <c r="F37" i="2" s="1"/>
  <c r="D37" i="2" s="1"/>
  <c r="J38" i="2" l="1"/>
  <c r="H38" i="2" l="1"/>
  <c r="F38" i="2" s="1"/>
  <c r="D38" i="2" s="1"/>
  <c r="J39" i="2" l="1"/>
  <c r="H39" i="2" l="1"/>
  <c r="F39" i="2" s="1"/>
  <c r="D39" i="2" s="1"/>
  <c r="J40" i="2" l="1"/>
  <c r="H40" i="2" l="1"/>
  <c r="F40" i="2" s="1"/>
  <c r="D40" i="2" s="1"/>
  <c r="J29" i="1"/>
  <c r="J30" i="1" s="1"/>
  <c r="J41" i="2" l="1"/>
  <c r="H41" i="2" l="1"/>
  <c r="F41" i="2" s="1"/>
  <c r="D41" i="2" s="1"/>
  <c r="J42" i="2" l="1"/>
  <c r="H42" i="2" l="1"/>
  <c r="F42" i="2" s="1"/>
  <c r="D42" i="2" s="1"/>
  <c r="J43" i="2" l="1"/>
  <c r="H43" i="2" l="1"/>
  <c r="F43" i="2" s="1"/>
  <c r="D43" i="2" s="1"/>
  <c r="J44" i="2" l="1"/>
  <c r="H44" i="2" s="1"/>
  <c r="F44" i="2" s="1"/>
  <c r="D44" i="2" s="1"/>
  <c r="J45" i="2" l="1"/>
  <c r="H45" i="2" l="1"/>
  <c r="F45" i="2" s="1"/>
  <c r="D45" i="2" s="1"/>
  <c r="J46" i="2" l="1"/>
  <c r="H46" i="2" l="1"/>
  <c r="F46" i="2" s="1"/>
  <c r="D46" i="2" s="1"/>
  <c r="J47" i="2" l="1"/>
  <c r="H47" i="2" l="1"/>
  <c r="F47" i="2" s="1"/>
  <c r="D47" i="2" s="1"/>
  <c r="J48" i="2" l="1"/>
  <c r="H48" i="2" s="1"/>
  <c r="F48" i="2" s="1"/>
  <c r="D48" i="2" s="1"/>
  <c r="J49" i="2" l="1"/>
  <c r="H49" i="2" s="1"/>
  <c r="F49" i="2" s="1"/>
  <c r="D49" i="2" s="1"/>
  <c r="J50" i="2" l="1"/>
  <c r="H50" i="2" l="1"/>
  <c r="F50" i="2" s="1"/>
  <c r="D50" i="2" s="1"/>
  <c r="J51" i="2" l="1"/>
  <c r="H51" i="2" l="1"/>
  <c r="F51" i="2" s="1"/>
  <c r="D51" i="2" s="1"/>
  <c r="J52" i="2" l="1"/>
  <c r="H52" i="2" l="1"/>
  <c r="F52" i="2" s="1"/>
  <c r="D52" i="2" s="1"/>
  <c r="J53" i="2" l="1"/>
  <c r="H53" i="2" s="1"/>
  <c r="F53" i="2" s="1"/>
  <c r="J54" i="2" l="1"/>
  <c r="D53" i="2"/>
  <c r="H54" i="2" l="1"/>
  <c r="F54" i="2" s="1"/>
  <c r="D54" i="2" s="1"/>
  <c r="M54" i="2"/>
  <c r="O54" i="2"/>
  <c r="J55" i="2" l="1"/>
  <c r="H55" i="2" s="1"/>
  <c r="F55" i="2" s="1"/>
  <c r="D55" i="2" s="1"/>
  <c r="J56" i="2" l="1"/>
  <c r="H56" i="2" s="1"/>
  <c r="F56" i="2" s="1"/>
  <c r="J57" i="2" l="1"/>
  <c r="D56" i="2"/>
  <c r="H57" i="2" l="1"/>
  <c r="F57" i="2" s="1"/>
  <c r="D57" i="2" s="1"/>
  <c r="J58" i="2" l="1"/>
  <c r="H58" i="2" l="1"/>
  <c r="F58" i="2" s="1"/>
  <c r="D58" i="2" s="1"/>
  <c r="J59" i="2" l="1"/>
  <c r="H59" i="2" s="1"/>
  <c r="F59" i="2" s="1"/>
  <c r="D59" i="2" s="1"/>
  <c r="J60" i="2" l="1"/>
  <c r="H60" i="2" s="1"/>
  <c r="F60" i="2" s="1"/>
  <c r="D60" i="2" s="1"/>
  <c r="J61" i="2" l="1"/>
  <c r="H61" i="2" l="1"/>
  <c r="F61" i="2" s="1"/>
  <c r="D61" i="2" s="1"/>
  <c r="J62" i="2" l="1"/>
  <c r="H62" i="2" s="1"/>
  <c r="F62" i="2" s="1"/>
  <c r="D62" i="2" s="1"/>
  <c r="J63" i="2" l="1"/>
  <c r="H63" i="2" s="1"/>
  <c r="F63" i="2" s="1"/>
  <c r="D63" i="2" s="1"/>
  <c r="J64" i="2" l="1"/>
  <c r="H64" i="2" s="1"/>
  <c r="F64" i="2" s="1"/>
  <c r="D64" i="2" l="1"/>
  <c r="J65" i="2"/>
  <c r="H65" i="2" s="1"/>
  <c r="F65" i="2" s="1"/>
  <c r="J66" i="2" s="1"/>
  <c r="H66" i="2" l="1"/>
  <c r="F66" i="2" s="1"/>
  <c r="D65" i="2"/>
  <c r="D66" i="2" l="1"/>
  <c r="J67" i="2"/>
  <c r="H67" i="2" s="1"/>
  <c r="F67" i="2" s="1"/>
  <c r="J68" i="2" s="1"/>
  <c r="H68" i="2" l="1"/>
  <c r="F68" i="2" s="1"/>
  <c r="D67" i="2"/>
  <c r="D68" i="2" l="1"/>
  <c r="J69" i="2"/>
  <c r="H69" i="2" s="1"/>
  <c r="F69" i="2" s="1"/>
  <c r="J70" i="2" s="1"/>
  <c r="H70" i="2" l="1"/>
  <c r="F70" i="2" s="1"/>
  <c r="J71" i="2" s="1"/>
  <c r="D69" i="2"/>
  <c r="H71" i="2" l="1"/>
  <c r="F71" i="2" s="1"/>
  <c r="J72" i="2" s="1"/>
  <c r="D70" i="2"/>
  <c r="H72" i="2" l="1"/>
  <c r="F72" i="2" s="1"/>
  <c r="J73" i="2" s="1"/>
  <c r="D71" i="2"/>
  <c r="H73" i="2" l="1"/>
  <c r="F73" i="2" s="1"/>
  <c r="D72" i="2"/>
  <c r="D73" i="2" l="1"/>
  <c r="J74" i="2"/>
  <c r="H74" i="2" s="1"/>
  <c r="F74" i="2" s="1"/>
  <c r="J75" i="2" s="1"/>
  <c r="H75" i="2" l="1"/>
  <c r="F75" i="2" s="1"/>
  <c r="J76" i="2" s="1"/>
  <c r="D74" i="2"/>
  <c r="F76" i="2" l="1"/>
  <c r="H76" i="2"/>
  <c r="D75" i="2"/>
  <c r="J77" i="2" l="1"/>
  <c r="J78" i="2" s="1"/>
  <c r="D76" i="2"/>
</calcChain>
</file>

<file path=xl/sharedStrings.xml><?xml version="1.0" encoding="utf-8"?>
<sst xmlns="http://schemas.openxmlformats.org/spreadsheetml/2006/main" count="51" uniqueCount="33">
  <si>
    <t>Годовая процентная ставка</t>
  </si>
  <si>
    <t>Сумма кредита</t>
  </si>
  <si>
    <t>Срок кредита, мес</t>
  </si>
  <si>
    <t>OASISCREDIT</t>
  </si>
  <si>
    <t>График платежей по кредиту</t>
  </si>
  <si>
    <t>№</t>
  </si>
  <si>
    <t>Дата погашения</t>
  </si>
  <si>
    <t>Платеж</t>
  </si>
  <si>
    <t>Основной долг</t>
  </si>
  <si>
    <t>Остаток</t>
  </si>
  <si>
    <t>Ежемесячный платеж (аннуитет)</t>
  </si>
  <si>
    <t>Процент</t>
  </si>
  <si>
    <t>Дополнительный процент</t>
  </si>
  <si>
    <t>Аннуитетный график платежей по кредиту</t>
  </si>
  <si>
    <t>Стоимость кредита:</t>
  </si>
  <si>
    <t>Переплата в %</t>
  </si>
  <si>
    <t>To'lov sanasi</t>
  </si>
  <si>
    <t>To'lov miqdori</t>
  </si>
  <si>
    <t>Asosiy qarz</t>
  </si>
  <si>
    <t>Foiz</t>
  </si>
  <si>
    <t>Qoldiq</t>
  </si>
  <si>
    <t>Yillik foiz stavka</t>
  </si>
  <si>
    <t>Kredit bo'yicha to'lov jadvali</t>
  </si>
  <si>
    <t>Kredit miqdori</t>
  </si>
  <si>
    <t>Kredit muddati, oy</t>
  </si>
  <si>
    <t>Qo'shimcha foiz</t>
  </si>
  <si>
    <t>Oylik to'lov miqodir (annuitet)</t>
  </si>
  <si>
    <t>Kredit bo'yicha annuitet to'lovlar jadvali</t>
  </si>
  <si>
    <t>Kreditning umumiy narxi</t>
  </si>
  <si>
    <t>Ortiqcha to'lov %</t>
  </si>
  <si>
    <r>
      <t xml:space="preserve">Ushbu jadval to'lov jadvalining namunasidir. Ushbu jadval, agar to'lov kunlari dam olish va bayram kunlariga to'g'ri kelsa, to'lov sanalarini o'tkazmaydi. Shu munosabat bilan ushbu jadval va kredit shartnomasidagi aniq jadval o'rtasida farq bo'lishi mumkin.
</t>
    </r>
    <r>
      <rPr>
        <b/>
        <sz val="8"/>
        <rFont val="Inter"/>
        <family val="3"/>
      </rPr>
      <t>Diqqat! Bu to'lov jadvali na'munasidir.</t>
    </r>
  </si>
  <si>
    <r>
      <t xml:space="preserve">Данный график является примерным графиком погашения. Данный график не переносит даты погашения при их совпадении с выходными днями и праздничными днями. В связи с этим, могжет быть разница1 этого графика с точным графиком в кредитном договоре. 
</t>
    </r>
    <r>
      <rPr>
        <b/>
        <sz val="8"/>
        <rFont val="Inter"/>
        <family val="3"/>
      </rPr>
      <t>Внимание! Это примерный график.</t>
    </r>
  </si>
  <si>
    <t>Impact Finance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</si>
</sst>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8" formatCode="#,##0.00\ &quot;₽&quot;;[Red]\-#,##0.00\ &quot;₽&quot;"/>
    <numFmt numFmtId="43" formatCode="_-* #,##0.00_-;\-* #,##0.00_-;_-* &quot;-&quot;??_-;_-@_-"/>
    <numFmt numFmtId="164" formatCode="#,##0.00_ ;[Red]\-#,##0.00\ "/>
    <numFmt numFmtId="165" formatCode="_-* #,##0.00\ _₽_-;\-* #,##0.00\ _₽_-;_-* &quot;-&quot;??\ _₽_-;_-@_-"/>
  </numFmts>
  <fonts count="15">
    <font>
      <sz val="11"/>
      <color theme="1"/>
      <name val="Calibri"/>
      <family val="2"/>
      <scheme val="minor"/>
    </font>
    <font>
      <sz val="11"/>
      <color theme="1"/>
      <name val="Calibri"/>
      <family val="2"/>
      <scheme val="minor"/>
    </font>
    <font>
      <sz val="10"/>
      <name val="Arial Cyr"/>
      <family val="2"/>
      <charset val="204"/>
    </font>
    <font>
      <b/>
      <sz val="9"/>
      <name val="Arial Cyr"/>
    </font>
    <font>
      <b/>
      <sz val="9"/>
      <name val="Inter"/>
      <family val="3"/>
    </font>
    <font>
      <sz val="9"/>
      <name val="Inter"/>
      <family val="3"/>
    </font>
    <font>
      <b/>
      <sz val="8"/>
      <name val="Inter"/>
      <family val="3"/>
    </font>
    <font>
      <sz val="8"/>
      <name val="Inter"/>
      <family val="3"/>
    </font>
    <font>
      <sz val="10"/>
      <color theme="1"/>
      <name val="Inter"/>
      <family val="3"/>
    </font>
    <font>
      <sz val="10"/>
      <name val="Inter"/>
      <family val="3"/>
    </font>
    <font>
      <sz val="10"/>
      <color theme="1"/>
      <name val="Calibri"/>
      <family val="2"/>
      <scheme val="minor"/>
    </font>
    <font>
      <b/>
      <sz val="14"/>
      <color theme="1"/>
      <name val="Trade Gothic Next Heavy"/>
      <family val="2"/>
    </font>
    <font>
      <sz val="10"/>
      <color theme="1"/>
      <name val="Inter V"/>
      <charset val="204"/>
    </font>
    <font>
      <b/>
      <sz val="12"/>
      <color theme="1"/>
      <name val="Inter"/>
      <family val="3"/>
    </font>
    <font>
      <b/>
      <sz val="10"/>
      <color theme="1"/>
      <name val="Inter"/>
      <family val="3"/>
    </font>
  </fonts>
  <fills count="4">
    <fill>
      <patternFill patternType="none"/>
    </fill>
    <fill>
      <patternFill patternType="gray125"/>
    </fill>
    <fill>
      <patternFill patternType="solid">
        <fgColor theme="0" tint="-4.9989318521683403E-2"/>
        <bgColor indexed="64"/>
      </patternFill>
    </fill>
    <fill>
      <patternFill patternType="solid">
        <fgColor theme="2" tint="-9.9978637043366805E-2"/>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diagonal/>
    </border>
  </borders>
  <cellStyleXfs count="4">
    <xf numFmtId="0" fontId="0" fillId="0" borderId="0"/>
    <xf numFmtId="43" fontId="1" fillId="0" borderId="0" applyFont="0" applyFill="0" applyBorder="0" applyAlignment="0" applyProtection="0"/>
    <xf numFmtId="0" fontId="2" fillId="0" borderId="0"/>
    <xf numFmtId="9" fontId="1" fillId="0" borderId="0" applyFont="0" applyFill="0" applyBorder="0" applyAlignment="0" applyProtection="0"/>
  </cellStyleXfs>
  <cellXfs count="54">
    <xf numFmtId="0" fontId="0" fillId="0" borderId="0" xfId="0"/>
    <xf numFmtId="0" fontId="5" fillId="0" borderId="0" xfId="2" applyFont="1" applyAlignment="1">
      <alignment vertical="center" wrapText="1"/>
    </xf>
    <xf numFmtId="0" fontId="0" fillId="0" borderId="0" xfId="0" applyProtection="1">
      <protection hidden="1"/>
    </xf>
    <xf numFmtId="43" fontId="4" fillId="0" borderId="0" xfId="1" applyFont="1" applyBorder="1" applyAlignment="1" applyProtection="1">
      <alignment vertical="center" wrapText="1"/>
      <protection hidden="1"/>
    </xf>
    <xf numFmtId="164" fontId="3" fillId="0" borderId="0" xfId="2" applyNumberFormat="1" applyFont="1" applyAlignment="1" applyProtection="1">
      <alignment horizontal="center" vertical="center" wrapText="1"/>
      <protection hidden="1"/>
    </xf>
    <xf numFmtId="43" fontId="4" fillId="2" borderId="0" xfId="1" applyFont="1" applyFill="1" applyBorder="1" applyAlignment="1" applyProtection="1">
      <alignment horizontal="center" vertical="center" wrapText="1"/>
      <protection hidden="1"/>
    </xf>
    <xf numFmtId="0" fontId="9" fillId="0" borderId="0" xfId="2" applyFont="1" applyAlignment="1" applyProtection="1">
      <alignment horizontal="right"/>
      <protection hidden="1"/>
    </xf>
    <xf numFmtId="0" fontId="9" fillId="2" borderId="0" xfId="2" applyFont="1" applyFill="1" applyAlignment="1" applyProtection="1">
      <alignment horizontal="right"/>
      <protection hidden="1"/>
    </xf>
    <xf numFmtId="9" fontId="0" fillId="0" borderId="0" xfId="3" applyFont="1"/>
    <xf numFmtId="9" fontId="0" fillId="0" borderId="0" xfId="3" applyFont="1" applyProtection="1">
      <protection hidden="1"/>
    </xf>
    <xf numFmtId="0" fontId="5" fillId="0" borderId="0" xfId="2" applyFont="1" applyAlignment="1" applyProtection="1">
      <alignment vertical="center" wrapText="1"/>
      <protection hidden="1"/>
    </xf>
    <xf numFmtId="10" fontId="0" fillId="0" borderId="0" xfId="0" applyNumberFormat="1" applyProtection="1">
      <protection hidden="1"/>
    </xf>
    <xf numFmtId="165" fontId="0" fillId="0" borderId="0" xfId="0" applyNumberFormat="1" applyProtection="1">
      <protection hidden="1"/>
    </xf>
    <xf numFmtId="0" fontId="0" fillId="0" borderId="0" xfId="0" applyAlignment="1" applyProtection="1">
      <alignment horizontal="center"/>
      <protection hidden="1"/>
    </xf>
    <xf numFmtId="0" fontId="9" fillId="0" borderId="0" xfId="2" applyFont="1" applyAlignment="1" applyProtection="1">
      <alignment horizontal="center"/>
      <protection hidden="1"/>
    </xf>
    <xf numFmtId="0" fontId="9" fillId="2" borderId="0" xfId="2" applyFont="1" applyFill="1" applyAlignment="1" applyProtection="1">
      <alignment horizontal="center"/>
      <protection hidden="1"/>
    </xf>
    <xf numFmtId="0" fontId="0" fillId="0" borderId="0" xfId="0" applyAlignment="1">
      <alignment horizontal="center"/>
    </xf>
    <xf numFmtId="14" fontId="8" fillId="2" borderId="0" xfId="0" applyNumberFormat="1" applyFont="1" applyFill="1" applyAlignment="1" applyProtection="1">
      <alignment horizontal="center" vertical="center"/>
      <protection hidden="1"/>
    </xf>
    <xf numFmtId="14" fontId="8" fillId="0" borderId="0" xfId="0" applyNumberFormat="1" applyFont="1" applyAlignment="1" applyProtection="1">
      <alignment horizontal="center" vertical="center"/>
      <protection hidden="1"/>
    </xf>
    <xf numFmtId="43" fontId="4" fillId="0" borderId="2" xfId="1" applyFont="1" applyBorder="1" applyAlignment="1" applyProtection="1">
      <alignment horizontal="center" vertical="center" wrapText="1"/>
      <protection locked="0" hidden="1"/>
    </xf>
    <xf numFmtId="43" fontId="4" fillId="0" borderId="3" xfId="1" applyFont="1" applyBorder="1" applyAlignment="1" applyProtection="1">
      <alignment horizontal="center" vertical="center" wrapText="1"/>
      <protection locked="0" hidden="1"/>
    </xf>
    <xf numFmtId="43" fontId="8" fillId="0" borderId="0" xfId="1" applyFont="1" applyAlignment="1" applyProtection="1">
      <alignment horizontal="center"/>
      <protection hidden="1"/>
    </xf>
    <xf numFmtId="43" fontId="8" fillId="0" borderId="0" xfId="1" applyFont="1" applyAlignment="1" applyProtection="1">
      <alignment horizontal="center" vertical="center"/>
      <protection hidden="1"/>
    </xf>
    <xf numFmtId="43" fontId="8" fillId="2" borderId="0" xfId="1" applyFont="1" applyFill="1" applyAlignment="1" applyProtection="1">
      <alignment horizontal="center" vertical="center"/>
      <protection hidden="1"/>
    </xf>
    <xf numFmtId="43" fontId="4" fillId="2" borderId="0" xfId="1" applyFont="1" applyFill="1" applyBorder="1" applyAlignment="1" applyProtection="1">
      <alignment horizontal="center" vertical="center" wrapText="1"/>
      <protection hidden="1"/>
    </xf>
    <xf numFmtId="0" fontId="8" fillId="0" borderId="0" xfId="0" applyFont="1" applyAlignment="1" applyProtection="1">
      <alignment horizontal="center"/>
      <protection hidden="1"/>
    </xf>
    <xf numFmtId="0" fontId="10" fillId="0" borderId="0" xfId="0" applyFont="1" applyAlignment="1" applyProtection="1">
      <alignment horizontal="center"/>
      <protection hidden="1"/>
    </xf>
    <xf numFmtId="43" fontId="8" fillId="2" borderId="0" xfId="1" applyFont="1" applyFill="1" applyAlignment="1" applyProtection="1">
      <alignment horizontal="center"/>
      <protection hidden="1"/>
    </xf>
    <xf numFmtId="0" fontId="11" fillId="0" borderId="0" xfId="0" applyFont="1" applyAlignment="1" applyProtection="1">
      <alignment horizontal="right"/>
      <protection hidden="1"/>
    </xf>
    <xf numFmtId="0" fontId="4" fillId="0" borderId="4" xfId="2" applyFont="1" applyBorder="1" applyAlignment="1" applyProtection="1">
      <alignment horizontal="center" vertical="center" wrapText="1"/>
      <protection hidden="1"/>
    </xf>
    <xf numFmtId="0" fontId="4" fillId="0" borderId="5" xfId="2" applyFont="1" applyBorder="1" applyAlignment="1" applyProtection="1">
      <alignment horizontal="center" vertical="center" wrapText="1"/>
      <protection hidden="1"/>
    </xf>
    <xf numFmtId="0" fontId="4" fillId="0" borderId="6" xfId="2" applyFont="1" applyBorder="1" applyAlignment="1" applyProtection="1">
      <alignment horizontal="center" vertical="center" wrapText="1"/>
      <protection hidden="1"/>
    </xf>
    <xf numFmtId="0" fontId="4" fillId="0" borderId="7" xfId="2" applyFont="1" applyBorder="1" applyAlignment="1" applyProtection="1">
      <alignment horizontal="center" vertical="center" wrapText="1"/>
      <protection hidden="1"/>
    </xf>
    <xf numFmtId="0" fontId="4" fillId="0" borderId="8" xfId="2" applyFont="1" applyBorder="1" applyAlignment="1" applyProtection="1">
      <alignment horizontal="center" vertical="center" wrapText="1"/>
      <protection hidden="1"/>
    </xf>
    <xf numFmtId="0" fontId="4" fillId="0" borderId="9" xfId="2" applyFont="1" applyBorder="1" applyAlignment="1" applyProtection="1">
      <alignment horizontal="center" vertical="center" wrapText="1"/>
      <protection hidden="1"/>
    </xf>
    <xf numFmtId="1" fontId="4" fillId="0" borderId="2" xfId="2" applyNumberFormat="1" applyFont="1" applyBorder="1" applyAlignment="1" applyProtection="1">
      <alignment horizontal="center" vertical="center" wrapText="1"/>
      <protection locked="0" hidden="1"/>
    </xf>
    <xf numFmtId="1" fontId="4" fillId="0" borderId="3" xfId="2" applyNumberFormat="1" applyFont="1" applyBorder="1" applyAlignment="1" applyProtection="1">
      <alignment horizontal="center" vertical="center" wrapText="1"/>
      <protection locked="0" hidden="1"/>
    </xf>
    <xf numFmtId="43" fontId="4" fillId="0" borderId="2" xfId="1" applyFont="1" applyBorder="1" applyAlignment="1" applyProtection="1">
      <alignment horizontal="left" vertical="center" wrapText="1"/>
      <protection hidden="1"/>
    </xf>
    <xf numFmtId="43" fontId="4" fillId="0" borderId="3" xfId="1" applyFont="1" applyBorder="1" applyAlignment="1" applyProtection="1">
      <alignment horizontal="left" vertical="center" wrapText="1"/>
      <protection hidden="1"/>
    </xf>
    <xf numFmtId="0" fontId="7" fillId="2" borderId="0" xfId="2" applyFont="1" applyFill="1" applyAlignment="1" applyProtection="1">
      <alignment horizontal="center" vertical="center" wrapText="1"/>
      <protection hidden="1"/>
    </xf>
    <xf numFmtId="9" fontId="4" fillId="0" borderId="2" xfId="2" applyNumberFormat="1" applyFont="1" applyBorder="1" applyAlignment="1" applyProtection="1">
      <alignment horizontal="center" vertical="center" wrapText="1"/>
      <protection locked="0" hidden="1"/>
    </xf>
    <xf numFmtId="0" fontId="4" fillId="0" borderId="3" xfId="2" applyFont="1" applyBorder="1" applyAlignment="1" applyProtection="1">
      <alignment horizontal="center" vertical="center" wrapText="1"/>
      <protection locked="0" hidden="1"/>
    </xf>
    <xf numFmtId="9" fontId="4" fillId="0" borderId="1" xfId="3" applyFont="1" applyBorder="1" applyAlignment="1" applyProtection="1">
      <alignment horizontal="center" vertical="center" wrapText="1"/>
      <protection locked="0" hidden="1"/>
    </xf>
    <xf numFmtId="0" fontId="12" fillId="0" borderId="0" xfId="0" applyFont="1" applyAlignment="1" applyProtection="1">
      <alignment horizontal="right"/>
      <protection hidden="1"/>
    </xf>
    <xf numFmtId="0" fontId="13" fillId="0" borderId="0" xfId="0" applyFont="1" applyAlignment="1" applyProtection="1">
      <alignment horizontal="center" vertical="center"/>
      <protection hidden="1"/>
    </xf>
    <xf numFmtId="2" fontId="8" fillId="0" borderId="0" xfId="0" applyNumberFormat="1" applyFont="1" applyAlignment="1" applyProtection="1">
      <alignment horizontal="center" vertical="center"/>
      <protection hidden="1"/>
    </xf>
    <xf numFmtId="0" fontId="14" fillId="0" borderId="0" xfId="0" applyFont="1" applyAlignment="1" applyProtection="1">
      <alignment horizontal="center"/>
      <protection hidden="1"/>
    </xf>
    <xf numFmtId="43" fontId="14" fillId="3" borderId="0" xfId="0" applyNumberFormat="1" applyFont="1" applyFill="1" applyAlignment="1" applyProtection="1">
      <alignment horizontal="center"/>
      <protection hidden="1"/>
    </xf>
    <xf numFmtId="0" fontId="14" fillId="3" borderId="0" xfId="0" applyFont="1" applyFill="1" applyAlignment="1" applyProtection="1">
      <alignment horizontal="center"/>
      <protection hidden="1"/>
    </xf>
    <xf numFmtId="10" fontId="14" fillId="3" borderId="0" xfId="3" applyNumberFormat="1" applyFont="1" applyFill="1" applyAlignment="1" applyProtection="1">
      <alignment horizontal="center"/>
      <protection hidden="1"/>
    </xf>
    <xf numFmtId="9" fontId="0" fillId="0" borderId="10" xfId="0" applyNumberFormat="1" applyBorder="1" applyAlignment="1" applyProtection="1">
      <alignment horizontal="center" vertical="center"/>
      <protection hidden="1"/>
    </xf>
    <xf numFmtId="0" fontId="0" fillId="0" borderId="0" xfId="0" applyAlignment="1" applyProtection="1">
      <alignment horizontal="center" vertical="center"/>
      <protection hidden="1"/>
    </xf>
    <xf numFmtId="0" fontId="0" fillId="0" borderId="10" xfId="0" applyBorder="1" applyAlignment="1" applyProtection="1">
      <alignment horizontal="center" vertical="center"/>
      <protection hidden="1"/>
    </xf>
    <xf numFmtId="8" fontId="4" fillId="0" borderId="2" xfId="1" applyNumberFormat="1" applyFont="1" applyBorder="1" applyAlignment="1" applyProtection="1">
      <alignment horizontal="left" vertical="center" wrapText="1"/>
      <protection hidden="1"/>
    </xf>
  </cellXfs>
  <cellStyles count="4">
    <cellStyle name="Обычный" xfId="0" builtinId="0"/>
    <cellStyle name="Обычный_АННУИТЕТ" xfId="2" xr:uid="{DF01CA7C-2B74-482A-AF6A-B3632CB63BC3}"/>
    <cellStyle name="Процентный" xfId="3" builtinId="5"/>
    <cellStyle name="Финансовый" xfId="1" builtin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xdr:col>
      <xdr:colOff>67822</xdr:colOff>
      <xdr:row>0</xdr:row>
      <xdr:rowOff>38100</xdr:rowOff>
    </xdr:from>
    <xdr:to>
      <xdr:col>3</xdr:col>
      <xdr:colOff>312420</xdr:colOff>
      <xdr:row>2</xdr:row>
      <xdr:rowOff>162762</xdr:rowOff>
    </xdr:to>
    <xdr:pic>
      <xdr:nvPicPr>
        <xdr:cNvPr id="6" name="Рисунок 5">
          <a:extLst>
            <a:ext uri="{FF2B5EF4-FFF2-40B4-BE49-F238E27FC236}">
              <a16:creationId xmlns:a16="http://schemas.microsoft.com/office/drawing/2014/main" id="{F9BDDBAB-EB26-EE24-BBDB-A66FD6F5B7E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04042" y="38100"/>
          <a:ext cx="1677158" cy="49042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169334</xdr:colOff>
      <xdr:row>0</xdr:row>
      <xdr:rowOff>54334</xdr:rowOff>
    </xdr:from>
    <xdr:to>
      <xdr:col>3</xdr:col>
      <xdr:colOff>105834</xdr:colOff>
      <xdr:row>2</xdr:row>
      <xdr:rowOff>146937</xdr:rowOff>
    </xdr:to>
    <xdr:pic>
      <xdr:nvPicPr>
        <xdr:cNvPr id="3" name="Рисунок 2">
          <a:extLst>
            <a:ext uri="{FF2B5EF4-FFF2-40B4-BE49-F238E27FC236}">
              <a16:creationId xmlns:a16="http://schemas.microsoft.com/office/drawing/2014/main" id="{30001858-1AB7-2C41-5A74-F6CD9D110F7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2167" y="54334"/>
          <a:ext cx="1333500" cy="463020"/>
        </a:xfrm>
        <a:prstGeom prst="rect">
          <a:avLst/>
        </a:prstGeom>
        <a:noFill/>
        <a:ln>
          <a:noFill/>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605304</xdr:colOff>
      <xdr:row>0</xdr:row>
      <xdr:rowOff>0</xdr:rowOff>
    </xdr:from>
    <xdr:to>
      <xdr:col>3</xdr:col>
      <xdr:colOff>381364</xdr:colOff>
      <xdr:row>2</xdr:row>
      <xdr:rowOff>180975</xdr:rowOff>
    </xdr:to>
    <xdr:pic>
      <xdr:nvPicPr>
        <xdr:cNvPr id="4" name="Рисунок 3">
          <a:extLst>
            <a:ext uri="{FF2B5EF4-FFF2-40B4-BE49-F238E27FC236}">
              <a16:creationId xmlns:a16="http://schemas.microsoft.com/office/drawing/2014/main" id="{516B02CE-4428-465A-A1B6-B064AE76B1E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5304" y="0"/>
          <a:ext cx="1604860" cy="600075"/>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N31"/>
  <sheetViews>
    <sheetView zoomScaleNormal="100" workbookViewId="0">
      <selection activeCell="D17" sqref="D17:E17"/>
    </sheetView>
  </sheetViews>
  <sheetFormatPr defaultRowHeight="15"/>
  <cols>
    <col min="1" max="1" width="3.42578125" style="2" customWidth="1"/>
    <col min="2" max="2" width="8.85546875" style="2" customWidth="1"/>
    <col min="3" max="3" width="12" style="2" customWidth="1"/>
    <col min="4" max="4" width="6.28515625" style="2" customWidth="1"/>
    <col min="5" max="5" width="19.28515625" style="2" bestFit="1" customWidth="1"/>
    <col min="6" max="6" width="5.42578125" style="2" bestFit="1" customWidth="1"/>
    <col min="7" max="7" width="13.28515625" style="2" customWidth="1"/>
    <col min="8" max="8" width="8.85546875" style="2"/>
    <col min="9" max="9" width="10.140625" style="2" customWidth="1"/>
    <col min="10" max="10" width="8.85546875" style="2"/>
    <col min="11" max="11" width="11.5703125" style="2" customWidth="1"/>
    <col min="12" max="12" width="5.7109375" customWidth="1"/>
    <col min="15" max="15" width="15" customWidth="1"/>
  </cols>
  <sheetData>
    <row r="1" spans="1:14">
      <c r="H1" s="43" t="s">
        <v>4</v>
      </c>
      <c r="I1" s="43"/>
      <c r="J1" s="43"/>
      <c r="K1" s="43"/>
      <c r="L1" s="2"/>
    </row>
    <row r="2" spans="1:14" ht="14.45" customHeight="1">
      <c r="I2" s="28" t="s">
        <v>3</v>
      </c>
      <c r="J2" s="28"/>
      <c r="K2" s="28"/>
      <c r="L2" s="2"/>
    </row>
    <row r="3" spans="1:14">
      <c r="L3" s="2"/>
    </row>
    <row r="4" spans="1:14" ht="15" customHeight="1">
      <c r="B4" s="29" t="s">
        <v>1</v>
      </c>
      <c r="C4" s="30"/>
      <c r="D4" s="31"/>
      <c r="E4" s="19">
        <v>95500000</v>
      </c>
      <c r="G4" s="29" t="s">
        <v>0</v>
      </c>
      <c r="H4" s="30"/>
      <c r="I4" s="31"/>
      <c r="J4" s="42">
        <v>0.43</v>
      </c>
      <c r="K4" s="42"/>
    </row>
    <row r="5" spans="1:14" ht="14.45" customHeight="1">
      <c r="B5" s="32"/>
      <c r="C5" s="33"/>
      <c r="D5" s="34"/>
      <c r="E5" s="20"/>
      <c r="G5" s="32"/>
      <c r="H5" s="33"/>
      <c r="I5" s="34"/>
      <c r="J5" s="42"/>
      <c r="K5" s="42"/>
    </row>
    <row r="6" spans="1:14" ht="14.45" customHeight="1">
      <c r="B6" s="29" t="s">
        <v>2</v>
      </c>
      <c r="C6" s="30"/>
      <c r="D6" s="31"/>
      <c r="E6" s="35">
        <v>48</v>
      </c>
    </row>
    <row r="7" spans="1:14" ht="14.45" customHeight="1">
      <c r="B7" s="32"/>
      <c r="C7" s="33"/>
      <c r="D7" s="34"/>
      <c r="E7" s="36"/>
      <c r="G7" s="39" t="s">
        <v>31</v>
      </c>
      <c r="H7" s="39"/>
      <c r="I7" s="39"/>
      <c r="J7" s="39"/>
      <c r="K7" s="39"/>
    </row>
    <row r="8" spans="1:14">
      <c r="B8" s="29" t="s">
        <v>12</v>
      </c>
      <c r="C8" s="30"/>
      <c r="D8" s="30"/>
      <c r="E8" s="40"/>
      <c r="G8" s="39"/>
      <c r="H8" s="39"/>
      <c r="I8" s="39"/>
      <c r="J8" s="39"/>
      <c r="K8" s="39"/>
      <c r="N8" s="8"/>
    </row>
    <row r="9" spans="1:14">
      <c r="B9" s="32"/>
      <c r="C9" s="33"/>
      <c r="D9" s="33"/>
      <c r="E9" s="41"/>
      <c r="G9" s="39"/>
      <c r="H9" s="39"/>
      <c r="I9" s="39"/>
      <c r="J9" s="39"/>
      <c r="K9" s="39"/>
    </row>
    <row r="10" spans="1:14">
      <c r="B10" s="29" t="s">
        <v>10</v>
      </c>
      <c r="C10" s="30"/>
      <c r="D10" s="31"/>
      <c r="E10" s="37">
        <f>ROUND(PMT(J4/12,E6,-E4),2)</f>
        <v>4196496</v>
      </c>
      <c r="G10" s="39"/>
      <c r="H10" s="39"/>
      <c r="I10" s="39"/>
      <c r="J10" s="39"/>
      <c r="K10" s="39"/>
    </row>
    <row r="11" spans="1:14">
      <c r="B11" s="32"/>
      <c r="C11" s="33"/>
      <c r="D11" s="34"/>
      <c r="E11" s="38"/>
      <c r="F11" s="3"/>
      <c r="G11" s="39"/>
      <c r="H11" s="39"/>
      <c r="I11" s="39"/>
      <c r="J11" s="39"/>
      <c r="K11" s="39"/>
    </row>
    <row r="12" spans="1:14">
      <c r="F12" s="3"/>
      <c r="M12" s="1"/>
    </row>
    <row r="13" spans="1:14" ht="16.5">
      <c r="A13" s="44" t="s">
        <v>13</v>
      </c>
      <c r="B13" s="44"/>
      <c r="C13" s="44"/>
      <c r="D13" s="44"/>
      <c r="E13" s="44"/>
      <c r="F13" s="44"/>
      <c r="G13" s="44"/>
      <c r="H13" s="44"/>
      <c r="I13" s="44"/>
      <c r="J13" s="44"/>
      <c r="K13" s="44"/>
    </row>
    <row r="14" spans="1:14">
      <c r="F14" s="4"/>
      <c r="M14" s="1"/>
      <c r="N14" s="1"/>
    </row>
    <row r="15" spans="1:14">
      <c r="A15" s="5" t="s">
        <v>5</v>
      </c>
      <c r="B15" s="24" t="s">
        <v>6</v>
      </c>
      <c r="C15" s="24"/>
      <c r="D15" s="24" t="s">
        <v>7</v>
      </c>
      <c r="E15" s="24"/>
      <c r="F15" s="24" t="s">
        <v>8</v>
      </c>
      <c r="G15" s="24"/>
      <c r="H15" s="24" t="s">
        <v>11</v>
      </c>
      <c r="I15" s="24"/>
      <c r="J15" s="24" t="s">
        <v>9</v>
      </c>
      <c r="K15" s="24"/>
    </row>
    <row r="16" spans="1:14" hidden="1">
      <c r="A16" s="6">
        <v>0</v>
      </c>
      <c r="B16" s="18">
        <f ca="1">(TODAY())</f>
        <v>45896</v>
      </c>
      <c r="C16" s="18"/>
      <c r="D16" s="21">
        <f>-1*E4+H16</f>
        <v>-95500000</v>
      </c>
      <c r="E16" s="21"/>
      <c r="F16" s="26"/>
      <c r="G16" s="26"/>
      <c r="H16" s="25">
        <f>E4*E8</f>
        <v>0</v>
      </c>
      <c r="I16" s="25"/>
      <c r="J16" s="45">
        <f>E4</f>
        <v>95500000</v>
      </c>
      <c r="K16" s="45"/>
    </row>
    <row r="17" spans="1:12">
      <c r="A17" s="6">
        <v>1</v>
      </c>
      <c r="B17" s="18">
        <v>45176</v>
      </c>
      <c r="C17" s="18"/>
      <c r="D17" s="22">
        <f>F17+H17</f>
        <v>4196496</v>
      </c>
      <c r="E17" s="22"/>
      <c r="F17" s="21">
        <f>IF($E$6&gt;A17,$E$10-H17,J17)</f>
        <v>774412.66999999993</v>
      </c>
      <c r="G17" s="21"/>
      <c r="H17" s="21">
        <f t="shared" ref="H17:H28" si="0">ROUND(J17*$J$4/12,2)</f>
        <v>3422083.33</v>
      </c>
      <c r="I17" s="21"/>
      <c r="J17" s="21">
        <f>J16-F16</f>
        <v>95500000</v>
      </c>
      <c r="K17" s="21"/>
    </row>
    <row r="18" spans="1:12">
      <c r="A18" s="7">
        <v>2</v>
      </c>
      <c r="B18" s="17">
        <f>DATE(YEAR(B17),MONTH(B17)+1,DAY(B17))</f>
        <v>45206</v>
      </c>
      <c r="C18" s="17"/>
      <c r="D18" s="23">
        <f t="shared" ref="D18:D28" si="1">F18+H18</f>
        <v>4196496</v>
      </c>
      <c r="E18" s="23"/>
      <c r="F18" s="27">
        <f t="shared" ref="F18:F28" si="2">IF($E$6&gt;A18,$E$10-H18,J18)</f>
        <v>802162.45000000019</v>
      </c>
      <c r="G18" s="27"/>
      <c r="H18" s="27">
        <f t="shared" si="0"/>
        <v>3394333.55</v>
      </c>
      <c r="I18" s="27"/>
      <c r="J18" s="27">
        <f>J17-F17</f>
        <v>94725587.329999998</v>
      </c>
      <c r="K18" s="27"/>
    </row>
    <row r="19" spans="1:12" ht="15" customHeight="1">
      <c r="A19" s="6">
        <v>3</v>
      </c>
      <c r="B19" s="18">
        <f t="shared" ref="B19:B28" si="3">DATE(YEAR(B18),MONTH(B18)+1,DAY(B18))</f>
        <v>45237</v>
      </c>
      <c r="C19" s="18"/>
      <c r="D19" s="22">
        <f t="shared" si="1"/>
        <v>4196496</v>
      </c>
      <c r="E19" s="22"/>
      <c r="F19" s="21">
        <f t="shared" si="2"/>
        <v>830906.60999999987</v>
      </c>
      <c r="G19" s="21"/>
      <c r="H19" s="21">
        <f t="shared" si="0"/>
        <v>3365589.39</v>
      </c>
      <c r="I19" s="21"/>
      <c r="J19" s="21">
        <f t="shared" ref="J19:J28" si="4">J18-F18</f>
        <v>93923424.879999995</v>
      </c>
      <c r="K19" s="21"/>
    </row>
    <row r="20" spans="1:12" ht="15" customHeight="1">
      <c r="A20" s="7">
        <v>4</v>
      </c>
      <c r="B20" s="17">
        <f t="shared" si="3"/>
        <v>45267</v>
      </c>
      <c r="C20" s="17"/>
      <c r="D20" s="23">
        <f t="shared" si="1"/>
        <v>4196496</v>
      </c>
      <c r="E20" s="23"/>
      <c r="F20" s="27">
        <f t="shared" si="2"/>
        <v>860680.75999999978</v>
      </c>
      <c r="G20" s="27"/>
      <c r="H20" s="27">
        <f t="shared" si="0"/>
        <v>3335815.24</v>
      </c>
      <c r="I20" s="27"/>
      <c r="J20" s="27">
        <f t="shared" si="4"/>
        <v>93092518.269999996</v>
      </c>
      <c r="K20" s="27"/>
    </row>
    <row r="21" spans="1:12" ht="15" customHeight="1">
      <c r="A21" s="6">
        <v>5</v>
      </c>
      <c r="B21" s="18">
        <f t="shared" si="3"/>
        <v>45298</v>
      </c>
      <c r="C21" s="18"/>
      <c r="D21" s="22">
        <f t="shared" si="1"/>
        <v>4196496</v>
      </c>
      <c r="E21" s="22"/>
      <c r="F21" s="21">
        <f t="shared" si="2"/>
        <v>891521.81999999983</v>
      </c>
      <c r="G21" s="21"/>
      <c r="H21" s="21">
        <f t="shared" si="0"/>
        <v>3304974.18</v>
      </c>
      <c r="I21" s="21"/>
      <c r="J21" s="21">
        <f t="shared" si="4"/>
        <v>92231837.50999999</v>
      </c>
      <c r="K21" s="21"/>
    </row>
    <row r="22" spans="1:12" ht="15" customHeight="1">
      <c r="A22" s="7">
        <v>6</v>
      </c>
      <c r="B22" s="17">
        <f t="shared" si="3"/>
        <v>45329</v>
      </c>
      <c r="C22" s="17"/>
      <c r="D22" s="23">
        <f t="shared" si="1"/>
        <v>4196496</v>
      </c>
      <c r="E22" s="23"/>
      <c r="F22" s="27">
        <f t="shared" si="2"/>
        <v>923468.02</v>
      </c>
      <c r="G22" s="27"/>
      <c r="H22" s="27">
        <f t="shared" si="0"/>
        <v>3273027.98</v>
      </c>
      <c r="I22" s="27"/>
      <c r="J22" s="27">
        <f t="shared" si="4"/>
        <v>91340315.689999998</v>
      </c>
      <c r="K22" s="27"/>
    </row>
    <row r="23" spans="1:12" ht="15" customHeight="1">
      <c r="A23" s="6">
        <v>7</v>
      </c>
      <c r="B23" s="18">
        <f t="shared" si="3"/>
        <v>45358</v>
      </c>
      <c r="C23" s="18"/>
      <c r="D23" s="22">
        <f t="shared" si="1"/>
        <v>4196496</v>
      </c>
      <c r="E23" s="22"/>
      <c r="F23" s="21">
        <f t="shared" si="2"/>
        <v>956558.96</v>
      </c>
      <c r="G23" s="21"/>
      <c r="H23" s="21">
        <f t="shared" si="0"/>
        <v>3239937.04</v>
      </c>
      <c r="I23" s="21"/>
      <c r="J23" s="21">
        <f t="shared" si="4"/>
        <v>90416847.670000002</v>
      </c>
      <c r="K23" s="21"/>
    </row>
    <row r="24" spans="1:12" ht="15" customHeight="1">
      <c r="A24" s="7">
        <v>8</v>
      </c>
      <c r="B24" s="17">
        <f t="shared" si="3"/>
        <v>45389</v>
      </c>
      <c r="C24" s="17"/>
      <c r="D24" s="23">
        <f t="shared" si="1"/>
        <v>4196496</v>
      </c>
      <c r="E24" s="23"/>
      <c r="F24" s="27">
        <f t="shared" si="2"/>
        <v>990835.64999999991</v>
      </c>
      <c r="G24" s="27"/>
      <c r="H24" s="27">
        <f t="shared" si="0"/>
        <v>3205660.35</v>
      </c>
      <c r="I24" s="27"/>
      <c r="J24" s="27">
        <f t="shared" si="4"/>
        <v>89460288.710000008</v>
      </c>
      <c r="K24" s="27"/>
    </row>
    <row r="25" spans="1:12" ht="15" customHeight="1">
      <c r="A25" s="6">
        <v>9</v>
      </c>
      <c r="B25" s="18">
        <f t="shared" si="3"/>
        <v>45419</v>
      </c>
      <c r="C25" s="18"/>
      <c r="D25" s="22">
        <f t="shared" si="1"/>
        <v>4196496</v>
      </c>
      <c r="E25" s="22"/>
      <c r="F25" s="21">
        <f t="shared" si="2"/>
        <v>1026340.6000000001</v>
      </c>
      <c r="G25" s="21"/>
      <c r="H25" s="21">
        <f t="shared" si="0"/>
        <v>3170155.4</v>
      </c>
      <c r="I25" s="21"/>
      <c r="J25" s="21">
        <f t="shared" si="4"/>
        <v>88469453.060000002</v>
      </c>
      <c r="K25" s="21"/>
    </row>
    <row r="26" spans="1:12" ht="15" customHeight="1">
      <c r="A26" s="7">
        <v>10</v>
      </c>
      <c r="B26" s="17">
        <f t="shared" si="3"/>
        <v>45450</v>
      </c>
      <c r="C26" s="17"/>
      <c r="D26" s="23">
        <f t="shared" si="1"/>
        <v>4196496</v>
      </c>
      <c r="E26" s="23"/>
      <c r="F26" s="27">
        <f t="shared" si="2"/>
        <v>1063117.7999999998</v>
      </c>
      <c r="G26" s="27"/>
      <c r="H26" s="27">
        <f t="shared" si="0"/>
        <v>3133378.2</v>
      </c>
      <c r="I26" s="27"/>
      <c r="J26" s="27">
        <f t="shared" si="4"/>
        <v>87443112.460000008</v>
      </c>
      <c r="K26" s="27"/>
    </row>
    <row r="27" spans="1:12" ht="15" customHeight="1">
      <c r="A27" s="6">
        <v>11</v>
      </c>
      <c r="B27" s="18">
        <f t="shared" si="3"/>
        <v>45480</v>
      </c>
      <c r="C27" s="18"/>
      <c r="D27" s="22">
        <f t="shared" si="1"/>
        <v>4196496</v>
      </c>
      <c r="E27" s="22"/>
      <c r="F27" s="21">
        <f t="shared" si="2"/>
        <v>1101212.8599999999</v>
      </c>
      <c r="G27" s="21"/>
      <c r="H27" s="21">
        <f t="shared" si="0"/>
        <v>3095283.14</v>
      </c>
      <c r="I27" s="21"/>
      <c r="J27" s="21">
        <f t="shared" si="4"/>
        <v>86379994.660000011</v>
      </c>
      <c r="K27" s="21"/>
    </row>
    <row r="28" spans="1:12" ht="15" customHeight="1">
      <c r="A28" s="7">
        <v>12</v>
      </c>
      <c r="B28" s="17">
        <f t="shared" si="3"/>
        <v>45511</v>
      </c>
      <c r="C28" s="17"/>
      <c r="D28" s="23">
        <f t="shared" si="1"/>
        <v>4196496</v>
      </c>
      <c r="E28" s="23"/>
      <c r="F28" s="27">
        <f t="shared" si="2"/>
        <v>1140672.9900000002</v>
      </c>
      <c r="G28" s="27"/>
      <c r="H28" s="27">
        <f t="shared" si="0"/>
        <v>3055823.01</v>
      </c>
      <c r="I28" s="27"/>
      <c r="J28" s="27">
        <f t="shared" si="4"/>
        <v>85278781.800000012</v>
      </c>
      <c r="K28" s="27"/>
    </row>
    <row r="29" spans="1:12">
      <c r="G29" s="46" t="s">
        <v>14</v>
      </c>
      <c r="H29" s="46"/>
      <c r="I29" s="46"/>
      <c r="J29" s="47">
        <f>SUM(H17:I28)</f>
        <v>38996060.809999995</v>
      </c>
      <c r="K29" s="48"/>
      <c r="L29" s="2"/>
    </row>
    <row r="30" spans="1:12">
      <c r="G30" s="46" t="s">
        <v>15</v>
      </c>
      <c r="H30" s="46"/>
      <c r="I30" s="46"/>
      <c r="J30" s="49">
        <f>J29/E4</f>
        <v>0.40833571528795809</v>
      </c>
      <c r="K30" s="49"/>
      <c r="L30" s="2"/>
    </row>
    <row r="31" spans="1:12">
      <c r="L31" s="2"/>
    </row>
  </sheetData>
  <sheetProtection selectLockedCells="1"/>
  <protectedRanges>
    <protectedRange algorithmName="SHA-512" hashValue="8q2fsiAdJvCXeL9QdsBtnkeHffpMH23GeWQ9fkMvybjpwfLypc7AztNC/JIUZ2g0lOTwsO2LHefLuhUnU82l4g==" saltValue="IYAjwX++x1ZnqTBJ9pBBCw==" spinCount="100000" sqref="A13:K28 B10 B8 B6 B4 G7 G4 H1 I2" name="Все"/>
  </protectedRanges>
  <mergeCells count="88">
    <mergeCell ref="G29:I29"/>
    <mergeCell ref="J29:K29"/>
    <mergeCell ref="G30:I30"/>
    <mergeCell ref="J30:K30"/>
    <mergeCell ref="J25:K25"/>
    <mergeCell ref="J26:K26"/>
    <mergeCell ref="J27:K27"/>
    <mergeCell ref="J28:K28"/>
    <mergeCell ref="H1:K1"/>
    <mergeCell ref="A13:K13"/>
    <mergeCell ref="H17:I17"/>
    <mergeCell ref="B8:D9"/>
    <mergeCell ref="J21:K21"/>
    <mergeCell ref="J16:K16"/>
    <mergeCell ref="J17:K17"/>
    <mergeCell ref="J18:K18"/>
    <mergeCell ref="J19:K19"/>
    <mergeCell ref="J20:K20"/>
    <mergeCell ref="B20:C20"/>
    <mergeCell ref="B21:C21"/>
    <mergeCell ref="F15:G15"/>
    <mergeCell ref="J15:K15"/>
    <mergeCell ref="H15:I15"/>
    <mergeCell ref="J22:K22"/>
    <mergeCell ref="J23:K23"/>
    <mergeCell ref="J24:K24"/>
    <mergeCell ref="H22:I22"/>
    <mergeCell ref="H23:I23"/>
    <mergeCell ref="H24:I24"/>
    <mergeCell ref="B28:C28"/>
    <mergeCell ref="D28:E28"/>
    <mergeCell ref="H18:I18"/>
    <mergeCell ref="H19:I19"/>
    <mergeCell ref="H20:I20"/>
    <mergeCell ref="H21:I21"/>
    <mergeCell ref="F24:G24"/>
    <mergeCell ref="F25:G25"/>
    <mergeCell ref="F26:G26"/>
    <mergeCell ref="F27:G27"/>
    <mergeCell ref="F28:G28"/>
    <mergeCell ref="H28:I28"/>
    <mergeCell ref="H25:I25"/>
    <mergeCell ref="H26:I26"/>
    <mergeCell ref="D20:E20"/>
    <mergeCell ref="D21:E21"/>
    <mergeCell ref="B25:C25"/>
    <mergeCell ref="B26:C26"/>
    <mergeCell ref="B27:C27"/>
    <mergeCell ref="I2:K2"/>
    <mergeCell ref="B10:D11"/>
    <mergeCell ref="G4:I5"/>
    <mergeCell ref="B4:D5"/>
    <mergeCell ref="B6:D7"/>
    <mergeCell ref="E6:E7"/>
    <mergeCell ref="E10:E11"/>
    <mergeCell ref="G7:K11"/>
    <mergeCell ref="E8:E9"/>
    <mergeCell ref="J4:K5"/>
    <mergeCell ref="D24:E24"/>
    <mergeCell ref="D25:E25"/>
    <mergeCell ref="D26:E26"/>
    <mergeCell ref="D27:E27"/>
    <mergeCell ref="H16:I16"/>
    <mergeCell ref="F16:G16"/>
    <mergeCell ref="F17:G17"/>
    <mergeCell ref="F18:G18"/>
    <mergeCell ref="F19:G19"/>
    <mergeCell ref="F20:G20"/>
    <mergeCell ref="F21:G21"/>
    <mergeCell ref="F22:G22"/>
    <mergeCell ref="F23:G23"/>
    <mergeCell ref="D22:E22"/>
    <mergeCell ref="D23:E23"/>
    <mergeCell ref="H27:I27"/>
    <mergeCell ref="B22:C22"/>
    <mergeCell ref="B23:C23"/>
    <mergeCell ref="B24:C24"/>
    <mergeCell ref="E4:E5"/>
    <mergeCell ref="B16:C16"/>
    <mergeCell ref="B17:C17"/>
    <mergeCell ref="B18:C18"/>
    <mergeCell ref="B19:C19"/>
    <mergeCell ref="D16:E16"/>
    <mergeCell ref="D17:E17"/>
    <mergeCell ref="D18:E18"/>
    <mergeCell ref="D19:E19"/>
    <mergeCell ref="B15:C15"/>
    <mergeCell ref="D15:E15"/>
  </mergeCells>
  <pageMargins left="0.25" right="0.25" top="0.75" bottom="0.75" header="0.3" footer="0.3"/>
  <pageSetup paperSize="9" scale="91" orientation="portrait"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98DCA5-7E9D-4E47-AC5B-236C5B41DA4A}">
  <sheetPr>
    <pageSetUpPr fitToPage="1"/>
  </sheetPr>
  <dimension ref="A1:R78"/>
  <sheetViews>
    <sheetView tabSelected="1" view="pageBreakPreview" zoomScaleNormal="100" zoomScaleSheetLayoutView="100" workbookViewId="0">
      <selection activeCell="J6" sqref="J6"/>
    </sheetView>
  </sheetViews>
  <sheetFormatPr defaultColWidth="8.85546875" defaultRowHeight="15"/>
  <cols>
    <col min="1" max="1" width="3.42578125" style="2" customWidth="1"/>
    <col min="2" max="2" width="8.85546875" style="2"/>
    <col min="3" max="3" width="12" style="2" customWidth="1"/>
    <col min="4" max="4" width="6.28515625" style="2" customWidth="1"/>
    <col min="5" max="5" width="19.5703125" style="2" bestFit="1" customWidth="1"/>
    <col min="6" max="6" width="5.42578125" style="2" bestFit="1" customWidth="1"/>
    <col min="7" max="7" width="14.5703125" style="2" customWidth="1"/>
    <col min="8" max="8" width="8.85546875" style="2"/>
    <col min="9" max="9" width="10.5703125" style="2" customWidth="1"/>
    <col min="10" max="10" width="8.85546875" style="2"/>
    <col min="11" max="11" width="13.42578125" style="2" customWidth="1"/>
    <col min="12" max="12" width="5.7109375" style="2" customWidth="1"/>
    <col min="13" max="13" width="17.42578125" style="2" customWidth="1"/>
    <col min="14" max="14" width="12" style="2" bestFit="1" customWidth="1"/>
    <col min="15" max="15" width="15" style="2" customWidth="1"/>
    <col min="16" max="17" width="8.85546875" style="2"/>
    <col min="18" max="18" width="11.85546875" style="2" customWidth="1"/>
    <col min="19" max="16384" width="8.85546875" style="2"/>
  </cols>
  <sheetData>
    <row r="1" spans="1:14">
      <c r="H1" s="43" t="s">
        <v>22</v>
      </c>
      <c r="I1" s="43"/>
      <c r="J1" s="43"/>
      <c r="K1" s="43"/>
    </row>
    <row r="2" spans="1:14" ht="14.45" customHeight="1">
      <c r="I2" s="28" t="s">
        <v>32</v>
      </c>
      <c r="J2" s="28"/>
      <c r="K2" s="28"/>
    </row>
    <row r="4" spans="1:14" ht="15" customHeight="1">
      <c r="B4" s="29" t="s">
        <v>23</v>
      </c>
      <c r="C4" s="30"/>
      <c r="D4" s="31"/>
      <c r="E4" s="19">
        <v>20000000</v>
      </c>
      <c r="G4" s="29" t="s">
        <v>21</v>
      </c>
      <c r="H4" s="30"/>
      <c r="I4" s="31"/>
      <c r="J4" s="42">
        <v>0.8</v>
      </c>
      <c r="K4" s="42"/>
      <c r="L4" s="50">
        <v>0.46</v>
      </c>
      <c r="M4" s="51"/>
    </row>
    <row r="5" spans="1:14" ht="14.45" customHeight="1">
      <c r="B5" s="32"/>
      <c r="C5" s="33"/>
      <c r="D5" s="34"/>
      <c r="E5" s="20"/>
      <c r="G5" s="32"/>
      <c r="H5" s="33"/>
      <c r="I5" s="34"/>
      <c r="J5" s="42"/>
      <c r="K5" s="42"/>
      <c r="L5" s="52"/>
      <c r="M5" s="51"/>
    </row>
    <row r="6" spans="1:14" ht="14.45" customHeight="1">
      <c r="B6" s="29" t="s">
        <v>24</v>
      </c>
      <c r="C6" s="30"/>
      <c r="D6" s="31"/>
      <c r="E6" s="35">
        <v>12</v>
      </c>
    </row>
    <row r="7" spans="1:14" ht="14.45" customHeight="1">
      <c r="B7" s="32"/>
      <c r="C7" s="33"/>
      <c r="D7" s="34"/>
      <c r="E7" s="36"/>
      <c r="G7" s="39" t="s">
        <v>30</v>
      </c>
      <c r="H7" s="39"/>
      <c r="I7" s="39"/>
      <c r="J7" s="39"/>
      <c r="K7" s="39"/>
    </row>
    <row r="8" spans="1:14">
      <c r="B8" s="29" t="s">
        <v>25</v>
      </c>
      <c r="C8" s="30"/>
      <c r="D8" s="30"/>
      <c r="E8" s="40"/>
      <c r="G8" s="39"/>
      <c r="H8" s="39"/>
      <c r="I8" s="39"/>
      <c r="J8" s="39"/>
      <c r="K8" s="39"/>
      <c r="N8" s="9"/>
    </row>
    <row r="9" spans="1:14">
      <c r="B9" s="32"/>
      <c r="C9" s="33"/>
      <c r="D9" s="33"/>
      <c r="E9" s="41"/>
      <c r="G9" s="39"/>
      <c r="H9" s="39"/>
      <c r="I9" s="39"/>
      <c r="J9" s="39"/>
      <c r="K9" s="39"/>
    </row>
    <row r="10" spans="1:14">
      <c r="B10" s="29" t="s">
        <v>26</v>
      </c>
      <c r="C10" s="30"/>
      <c r="D10" s="31"/>
      <c r="E10" s="53">
        <f>ROUND(PMT(J4/12,E6,-E4),2)</f>
        <v>2473494.6</v>
      </c>
      <c r="G10" s="39"/>
      <c r="H10" s="39"/>
      <c r="I10" s="39"/>
      <c r="J10" s="39"/>
      <c r="K10" s="39"/>
    </row>
    <row r="11" spans="1:14">
      <c r="B11" s="32"/>
      <c r="C11" s="33"/>
      <c r="D11" s="34"/>
      <c r="E11" s="38"/>
      <c r="F11" s="3"/>
      <c r="G11" s="39"/>
      <c r="H11" s="39"/>
      <c r="I11" s="39"/>
      <c r="J11" s="39"/>
      <c r="K11" s="39"/>
    </row>
    <row r="12" spans="1:14">
      <c r="F12" s="3"/>
      <c r="M12" s="10"/>
    </row>
    <row r="13" spans="1:14" ht="16.5">
      <c r="A13" s="44" t="s">
        <v>27</v>
      </c>
      <c r="B13" s="44"/>
      <c r="C13" s="44"/>
      <c r="D13" s="44"/>
      <c r="E13" s="44"/>
      <c r="F13" s="44"/>
      <c r="G13" s="44"/>
      <c r="H13" s="44"/>
      <c r="I13" s="44"/>
      <c r="J13" s="44"/>
      <c r="K13" s="44"/>
    </row>
    <row r="14" spans="1:14">
      <c r="F14" s="4"/>
      <c r="M14" s="10"/>
      <c r="N14" s="10"/>
    </row>
    <row r="15" spans="1:14">
      <c r="A15" s="5" t="s">
        <v>5</v>
      </c>
      <c r="B15" s="24" t="s">
        <v>16</v>
      </c>
      <c r="C15" s="24"/>
      <c r="D15" s="24" t="s">
        <v>17</v>
      </c>
      <c r="E15" s="24"/>
      <c r="F15" s="24" t="s">
        <v>18</v>
      </c>
      <c r="G15" s="24"/>
      <c r="H15" s="24" t="s">
        <v>19</v>
      </c>
      <c r="I15" s="24"/>
      <c r="J15" s="24" t="s">
        <v>20</v>
      </c>
      <c r="K15" s="24"/>
    </row>
    <row r="16" spans="1:14" hidden="1">
      <c r="A16" s="6">
        <v>0</v>
      </c>
      <c r="B16" s="18">
        <f ca="1">(TODAY())</f>
        <v>45896</v>
      </c>
      <c r="C16" s="18"/>
      <c r="D16" s="21">
        <f>-1*E4+H16</f>
        <v>-20000000</v>
      </c>
      <c r="E16" s="21"/>
      <c r="F16" s="26"/>
      <c r="G16" s="26"/>
      <c r="H16" s="25">
        <f>E4*E8</f>
        <v>0</v>
      </c>
      <c r="I16" s="25"/>
      <c r="J16" s="45">
        <f>E4</f>
        <v>20000000</v>
      </c>
      <c r="K16" s="45"/>
    </row>
    <row r="17" spans="1:18">
      <c r="A17" s="6">
        <v>1</v>
      </c>
      <c r="B17" s="18">
        <f ca="1">IF(DAY(TODAY())&gt;28,DATE(YEAR(TODAY()),MONTH(TODAY())+1,28),TODAY()+30)</f>
        <v>45926</v>
      </c>
      <c r="C17" s="18"/>
      <c r="D17" s="22">
        <f>F17+H17</f>
        <v>2473494.6</v>
      </c>
      <c r="E17" s="22"/>
      <c r="F17" s="21">
        <f>IF($E$6&gt;A17,$E$10-H17,J17)</f>
        <v>1140161.27</v>
      </c>
      <c r="G17" s="21"/>
      <c r="H17" s="21">
        <f>ROUND(J17*$J$4/12,2)</f>
        <v>1333333.33</v>
      </c>
      <c r="I17" s="21"/>
      <c r="J17" s="21">
        <f>J16-F16</f>
        <v>20000000</v>
      </c>
      <c r="K17" s="21"/>
      <c r="R17" s="2">
        <f>27200000</f>
        <v>27200000</v>
      </c>
    </row>
    <row r="18" spans="1:18">
      <c r="A18" s="7">
        <v>2</v>
      </c>
      <c r="B18" s="18">
        <f t="shared" ref="B18:B76" ca="1" si="0">IF(DAY(TODAY())&gt;28,DATE(YEAR(TODAY()),MONTH(TODAY())+1,28),TODAY()+30)</f>
        <v>45926</v>
      </c>
      <c r="C18" s="18"/>
      <c r="D18" s="23">
        <f t="shared" ref="D18:D51" si="1">F18+H18</f>
        <v>2473494.6</v>
      </c>
      <c r="E18" s="23"/>
      <c r="F18" s="27">
        <f t="shared" ref="F18:F47" si="2">IF($E$6&gt;A18,$E$10-H18,J18)</f>
        <v>1216172.02</v>
      </c>
      <c r="G18" s="27"/>
      <c r="H18" s="27">
        <f t="shared" ref="H18:H52" si="3">ROUND(J18*$J$4/12,2)</f>
        <v>1257322.58</v>
      </c>
      <c r="I18" s="27"/>
      <c r="J18" s="27">
        <f>J17-F17</f>
        <v>18859838.73</v>
      </c>
      <c r="K18" s="27"/>
      <c r="M18" s="12">
        <f>D17/4</f>
        <v>618373.65</v>
      </c>
      <c r="R18" s="2">
        <f>R17*0.3</f>
        <v>8160000</v>
      </c>
    </row>
    <row r="19" spans="1:18" ht="15" customHeight="1">
      <c r="A19" s="6">
        <v>3</v>
      </c>
      <c r="B19" s="18">
        <f t="shared" ca="1" si="0"/>
        <v>45926</v>
      </c>
      <c r="C19" s="18"/>
      <c r="D19" s="22">
        <f t="shared" si="1"/>
        <v>2473494.6</v>
      </c>
      <c r="E19" s="22"/>
      <c r="F19" s="21">
        <f t="shared" si="2"/>
        <v>1297250.1500000001</v>
      </c>
      <c r="G19" s="21"/>
      <c r="H19" s="21">
        <f t="shared" si="3"/>
        <v>1176244.45</v>
      </c>
      <c r="I19" s="21"/>
      <c r="J19" s="21">
        <f>J18-F18</f>
        <v>17643666.710000001</v>
      </c>
      <c r="K19" s="21"/>
    </row>
    <row r="20" spans="1:18" ht="15" customHeight="1">
      <c r="A20" s="7">
        <v>4</v>
      </c>
      <c r="B20" s="18">
        <f t="shared" ca="1" si="0"/>
        <v>45926</v>
      </c>
      <c r="C20" s="18"/>
      <c r="D20" s="23">
        <f>F20+H20</f>
        <v>2473494.6</v>
      </c>
      <c r="E20" s="23"/>
      <c r="F20" s="27">
        <f t="shared" si="2"/>
        <v>1383733.5</v>
      </c>
      <c r="G20" s="27"/>
      <c r="H20" s="27">
        <f t="shared" si="3"/>
        <v>1089761.1000000001</v>
      </c>
      <c r="I20" s="27"/>
      <c r="J20" s="27">
        <f t="shared" ref="J20:J49" si="4">J19-F19</f>
        <v>16346416.560000001</v>
      </c>
      <c r="K20" s="27"/>
    </row>
    <row r="21" spans="1:18" ht="15" customHeight="1">
      <c r="A21" s="6">
        <v>5</v>
      </c>
      <c r="B21" s="18">
        <f t="shared" ca="1" si="0"/>
        <v>45926</v>
      </c>
      <c r="C21" s="18"/>
      <c r="D21" s="22">
        <f>F21+H21</f>
        <v>2473494.6</v>
      </c>
      <c r="E21" s="22"/>
      <c r="F21" s="21">
        <f t="shared" si="2"/>
        <v>1475982.4000000001</v>
      </c>
      <c r="G21" s="21"/>
      <c r="H21" s="21">
        <f t="shared" si="3"/>
        <v>997512.2</v>
      </c>
      <c r="I21" s="21"/>
      <c r="J21" s="21">
        <f t="shared" si="4"/>
        <v>14962683.060000001</v>
      </c>
      <c r="K21" s="21"/>
    </row>
    <row r="22" spans="1:18" ht="15" customHeight="1">
      <c r="A22" s="7">
        <v>6</v>
      </c>
      <c r="B22" s="18">
        <f t="shared" ca="1" si="0"/>
        <v>45926</v>
      </c>
      <c r="C22" s="18"/>
      <c r="D22" s="23">
        <f>F22+H22</f>
        <v>2473494.6</v>
      </c>
      <c r="E22" s="23"/>
      <c r="F22" s="27">
        <f t="shared" si="2"/>
        <v>1574381.2200000002</v>
      </c>
      <c r="G22" s="27"/>
      <c r="H22" s="27">
        <f t="shared" si="3"/>
        <v>899113.38</v>
      </c>
      <c r="I22" s="27"/>
      <c r="J22" s="27">
        <f t="shared" si="4"/>
        <v>13486700.66</v>
      </c>
      <c r="K22" s="27"/>
    </row>
    <row r="23" spans="1:18" ht="15" customHeight="1">
      <c r="A23" s="6">
        <v>7</v>
      </c>
      <c r="B23" s="18">
        <f t="shared" ca="1" si="0"/>
        <v>45926</v>
      </c>
      <c r="C23" s="18"/>
      <c r="D23" s="22">
        <f>F23+H23</f>
        <v>2473494.6</v>
      </c>
      <c r="E23" s="22"/>
      <c r="F23" s="21">
        <f t="shared" si="2"/>
        <v>1679339.9700000002</v>
      </c>
      <c r="G23" s="21"/>
      <c r="H23" s="21">
        <f t="shared" si="3"/>
        <v>794154.63</v>
      </c>
      <c r="I23" s="21"/>
      <c r="J23" s="21">
        <f t="shared" si="4"/>
        <v>11912319.439999999</v>
      </c>
      <c r="K23" s="21"/>
    </row>
    <row r="24" spans="1:18" ht="15" customHeight="1">
      <c r="A24" s="7">
        <v>8</v>
      </c>
      <c r="B24" s="18">
        <f t="shared" ca="1" si="0"/>
        <v>45926</v>
      </c>
      <c r="C24" s="18"/>
      <c r="D24" s="23">
        <f>F24+H24</f>
        <v>2473494.6</v>
      </c>
      <c r="E24" s="23"/>
      <c r="F24" s="27">
        <f t="shared" si="2"/>
        <v>1791295.9700000002</v>
      </c>
      <c r="G24" s="27"/>
      <c r="H24" s="27">
        <f t="shared" si="3"/>
        <v>682198.63</v>
      </c>
      <c r="I24" s="27"/>
      <c r="J24" s="27">
        <f t="shared" si="4"/>
        <v>10232979.469999999</v>
      </c>
      <c r="K24" s="27"/>
    </row>
    <row r="25" spans="1:18" ht="15" customHeight="1">
      <c r="A25" s="6">
        <v>9</v>
      </c>
      <c r="B25" s="18">
        <f t="shared" ca="1" si="0"/>
        <v>45926</v>
      </c>
      <c r="C25" s="18"/>
      <c r="D25" s="22">
        <f t="shared" si="1"/>
        <v>2473494.6</v>
      </c>
      <c r="E25" s="22"/>
      <c r="F25" s="21">
        <f t="shared" si="2"/>
        <v>1910715.7000000002</v>
      </c>
      <c r="G25" s="21"/>
      <c r="H25" s="21">
        <f t="shared" si="3"/>
        <v>562778.9</v>
      </c>
      <c r="I25" s="21"/>
      <c r="J25" s="21">
        <f t="shared" si="4"/>
        <v>8441683.4999999981</v>
      </c>
      <c r="K25" s="21"/>
    </row>
    <row r="26" spans="1:18" ht="15" customHeight="1">
      <c r="A26" s="7">
        <v>10</v>
      </c>
      <c r="B26" s="18">
        <f t="shared" ca="1" si="0"/>
        <v>45926</v>
      </c>
      <c r="C26" s="18"/>
      <c r="D26" s="23">
        <f>F26+H26</f>
        <v>2473494.6</v>
      </c>
      <c r="E26" s="23"/>
      <c r="F26" s="27">
        <f t="shared" si="2"/>
        <v>2038096.75</v>
      </c>
      <c r="G26" s="27"/>
      <c r="H26" s="27">
        <f t="shared" si="3"/>
        <v>435397.85</v>
      </c>
      <c r="I26" s="27"/>
      <c r="J26" s="27">
        <f t="shared" si="4"/>
        <v>6530967.799999998</v>
      </c>
      <c r="K26" s="27"/>
    </row>
    <row r="27" spans="1:18" ht="15" customHeight="1">
      <c r="A27" s="6">
        <v>11</v>
      </c>
      <c r="B27" s="18">
        <f t="shared" ca="1" si="0"/>
        <v>45926</v>
      </c>
      <c r="C27" s="18"/>
      <c r="D27" s="22">
        <f>F27+H27</f>
        <v>2473494.6000000006</v>
      </c>
      <c r="E27" s="22"/>
      <c r="F27" s="21">
        <f t="shared" si="2"/>
        <v>2173969.8600000003</v>
      </c>
      <c r="G27" s="21"/>
      <c r="H27" s="21">
        <f t="shared" si="3"/>
        <v>299524.74</v>
      </c>
      <c r="I27" s="21"/>
      <c r="J27" s="21">
        <f t="shared" si="4"/>
        <v>4492871.049999998</v>
      </c>
      <c r="K27" s="21"/>
    </row>
    <row r="28" spans="1:18" ht="15" customHeight="1">
      <c r="A28" s="7">
        <v>12</v>
      </c>
      <c r="B28" s="18">
        <f t="shared" ca="1" si="0"/>
        <v>45926</v>
      </c>
      <c r="C28" s="18"/>
      <c r="D28" s="23">
        <f>F28+H28</f>
        <v>2473494.5999999978</v>
      </c>
      <c r="E28" s="23"/>
      <c r="F28" s="27">
        <f t="shared" si="2"/>
        <v>2318901.1899999976</v>
      </c>
      <c r="G28" s="27"/>
      <c r="H28" s="27">
        <f t="shared" si="3"/>
        <v>154593.41</v>
      </c>
      <c r="I28" s="27"/>
      <c r="J28" s="27">
        <f t="shared" si="4"/>
        <v>2318901.1899999976</v>
      </c>
      <c r="K28" s="27"/>
    </row>
    <row r="29" spans="1:18" ht="15" customHeight="1">
      <c r="A29" s="6">
        <v>13</v>
      </c>
      <c r="B29" s="18">
        <f t="shared" ca="1" si="0"/>
        <v>45926</v>
      </c>
      <c r="C29" s="18"/>
      <c r="D29" s="22">
        <f>F29+H29</f>
        <v>0</v>
      </c>
      <c r="E29" s="22"/>
      <c r="F29" s="21">
        <f t="shared" si="2"/>
        <v>0</v>
      </c>
      <c r="G29" s="21"/>
      <c r="H29" s="21">
        <f t="shared" si="3"/>
        <v>0</v>
      </c>
      <c r="I29" s="21"/>
      <c r="J29" s="21">
        <f t="shared" si="4"/>
        <v>0</v>
      </c>
      <c r="K29" s="21"/>
    </row>
    <row r="30" spans="1:18" ht="15" customHeight="1">
      <c r="A30" s="7">
        <v>14</v>
      </c>
      <c r="B30" s="18">
        <f t="shared" ca="1" si="0"/>
        <v>45926</v>
      </c>
      <c r="C30" s="18"/>
      <c r="D30" s="23">
        <f t="shared" si="1"/>
        <v>0</v>
      </c>
      <c r="E30" s="23"/>
      <c r="F30" s="27">
        <f t="shared" si="2"/>
        <v>0</v>
      </c>
      <c r="G30" s="27"/>
      <c r="H30" s="27">
        <f t="shared" si="3"/>
        <v>0</v>
      </c>
      <c r="I30" s="27"/>
      <c r="J30" s="27">
        <f t="shared" si="4"/>
        <v>0</v>
      </c>
      <c r="K30" s="27"/>
    </row>
    <row r="31" spans="1:18" ht="15" customHeight="1">
      <c r="A31" s="6">
        <v>15</v>
      </c>
      <c r="B31" s="18">
        <f t="shared" ca="1" si="0"/>
        <v>45926</v>
      </c>
      <c r="C31" s="18"/>
      <c r="D31" s="22">
        <f>F31+H31</f>
        <v>0</v>
      </c>
      <c r="E31" s="22"/>
      <c r="F31" s="21">
        <f t="shared" si="2"/>
        <v>0</v>
      </c>
      <c r="G31" s="21"/>
      <c r="H31" s="21">
        <f t="shared" si="3"/>
        <v>0</v>
      </c>
      <c r="I31" s="21"/>
      <c r="J31" s="21">
        <f t="shared" si="4"/>
        <v>0</v>
      </c>
      <c r="K31" s="21"/>
    </row>
    <row r="32" spans="1:18" ht="15" customHeight="1">
      <c r="A32" s="7">
        <v>16</v>
      </c>
      <c r="B32" s="18">
        <f t="shared" ca="1" si="0"/>
        <v>45926</v>
      </c>
      <c r="C32" s="18"/>
      <c r="D32" s="23">
        <f>F32+H32</f>
        <v>0</v>
      </c>
      <c r="E32" s="23"/>
      <c r="F32" s="27">
        <f t="shared" si="2"/>
        <v>0</v>
      </c>
      <c r="G32" s="27"/>
      <c r="H32" s="27">
        <f t="shared" si="3"/>
        <v>0</v>
      </c>
      <c r="I32" s="27"/>
      <c r="J32" s="27">
        <f t="shared" si="4"/>
        <v>0</v>
      </c>
      <c r="K32" s="27"/>
    </row>
    <row r="33" spans="1:13" ht="15" customHeight="1">
      <c r="A33" s="6">
        <v>17</v>
      </c>
      <c r="B33" s="18">
        <f t="shared" ca="1" si="0"/>
        <v>45926</v>
      </c>
      <c r="C33" s="18"/>
      <c r="D33" s="22">
        <f>F33+H33</f>
        <v>0</v>
      </c>
      <c r="E33" s="22"/>
      <c r="F33" s="21">
        <f t="shared" si="2"/>
        <v>0</v>
      </c>
      <c r="G33" s="21"/>
      <c r="H33" s="21">
        <f t="shared" si="3"/>
        <v>0</v>
      </c>
      <c r="I33" s="21"/>
      <c r="J33" s="21">
        <f t="shared" si="4"/>
        <v>0</v>
      </c>
      <c r="K33" s="21"/>
    </row>
    <row r="34" spans="1:13" ht="15" customHeight="1">
      <c r="A34" s="7">
        <v>18</v>
      </c>
      <c r="B34" s="18">
        <f t="shared" ca="1" si="0"/>
        <v>45926</v>
      </c>
      <c r="C34" s="18"/>
      <c r="D34" s="23">
        <f t="shared" si="1"/>
        <v>0</v>
      </c>
      <c r="E34" s="23"/>
      <c r="F34" s="27">
        <f t="shared" si="2"/>
        <v>0</v>
      </c>
      <c r="G34" s="27"/>
      <c r="H34" s="27">
        <f t="shared" si="3"/>
        <v>0</v>
      </c>
      <c r="I34" s="27"/>
      <c r="J34" s="27">
        <f t="shared" si="4"/>
        <v>0</v>
      </c>
      <c r="K34" s="27"/>
    </row>
    <row r="35" spans="1:13" ht="15" customHeight="1">
      <c r="A35" s="6">
        <v>19</v>
      </c>
      <c r="B35" s="18">
        <f t="shared" ca="1" si="0"/>
        <v>45926</v>
      </c>
      <c r="C35" s="18"/>
      <c r="D35" s="22">
        <f t="shared" si="1"/>
        <v>0</v>
      </c>
      <c r="E35" s="22"/>
      <c r="F35" s="21">
        <f t="shared" si="2"/>
        <v>0</v>
      </c>
      <c r="G35" s="21"/>
      <c r="H35" s="21">
        <f t="shared" si="3"/>
        <v>0</v>
      </c>
      <c r="I35" s="21"/>
      <c r="J35" s="21">
        <f t="shared" si="4"/>
        <v>0</v>
      </c>
      <c r="K35" s="21"/>
    </row>
    <row r="36" spans="1:13" ht="15" customHeight="1">
      <c r="A36" s="7">
        <v>20</v>
      </c>
      <c r="B36" s="18">
        <f t="shared" ca="1" si="0"/>
        <v>45926</v>
      </c>
      <c r="C36" s="18"/>
      <c r="D36" s="23">
        <f t="shared" si="1"/>
        <v>0</v>
      </c>
      <c r="E36" s="23"/>
      <c r="F36" s="27">
        <f t="shared" si="2"/>
        <v>0</v>
      </c>
      <c r="G36" s="27"/>
      <c r="H36" s="27">
        <f t="shared" si="3"/>
        <v>0</v>
      </c>
      <c r="I36" s="27"/>
      <c r="J36" s="27">
        <f t="shared" si="4"/>
        <v>0</v>
      </c>
      <c r="K36" s="27"/>
    </row>
    <row r="37" spans="1:13" ht="15" customHeight="1">
      <c r="A37" s="6">
        <v>21</v>
      </c>
      <c r="B37" s="18">
        <f t="shared" ca="1" si="0"/>
        <v>45926</v>
      </c>
      <c r="C37" s="18"/>
      <c r="D37" s="22">
        <f t="shared" si="1"/>
        <v>0</v>
      </c>
      <c r="E37" s="22"/>
      <c r="F37" s="21">
        <f t="shared" si="2"/>
        <v>0</v>
      </c>
      <c r="G37" s="21"/>
      <c r="H37" s="21">
        <f t="shared" si="3"/>
        <v>0</v>
      </c>
      <c r="I37" s="21"/>
      <c r="J37" s="21">
        <f t="shared" si="4"/>
        <v>0</v>
      </c>
      <c r="K37" s="21"/>
    </row>
    <row r="38" spans="1:13" ht="15" customHeight="1">
      <c r="A38" s="7">
        <v>22</v>
      </c>
      <c r="B38" s="18">
        <f t="shared" ca="1" si="0"/>
        <v>45926</v>
      </c>
      <c r="C38" s="18"/>
      <c r="D38" s="23">
        <f t="shared" si="1"/>
        <v>0</v>
      </c>
      <c r="E38" s="23"/>
      <c r="F38" s="27">
        <f t="shared" si="2"/>
        <v>0</v>
      </c>
      <c r="G38" s="27"/>
      <c r="H38" s="27">
        <f t="shared" si="3"/>
        <v>0</v>
      </c>
      <c r="I38" s="27"/>
      <c r="J38" s="27">
        <f t="shared" si="4"/>
        <v>0</v>
      </c>
      <c r="K38" s="27"/>
    </row>
    <row r="39" spans="1:13" ht="15" customHeight="1">
      <c r="A39" s="6">
        <v>23</v>
      </c>
      <c r="B39" s="18">
        <f t="shared" ca="1" si="0"/>
        <v>45926</v>
      </c>
      <c r="C39" s="18"/>
      <c r="D39" s="22">
        <f t="shared" si="1"/>
        <v>0</v>
      </c>
      <c r="E39" s="22"/>
      <c r="F39" s="21">
        <f t="shared" si="2"/>
        <v>0</v>
      </c>
      <c r="G39" s="21"/>
      <c r="H39" s="21">
        <f t="shared" si="3"/>
        <v>0</v>
      </c>
      <c r="I39" s="21"/>
      <c r="J39" s="21">
        <f t="shared" si="4"/>
        <v>0</v>
      </c>
      <c r="K39" s="21"/>
    </row>
    <row r="40" spans="1:13" ht="15" customHeight="1">
      <c r="A40" s="7">
        <v>24</v>
      </c>
      <c r="B40" s="18">
        <f t="shared" ca="1" si="0"/>
        <v>45926</v>
      </c>
      <c r="C40" s="18"/>
      <c r="D40" s="23">
        <f t="shared" si="1"/>
        <v>0</v>
      </c>
      <c r="E40" s="23"/>
      <c r="F40" s="27">
        <f t="shared" si="2"/>
        <v>0</v>
      </c>
      <c r="G40" s="27"/>
      <c r="H40" s="27">
        <f t="shared" si="3"/>
        <v>0</v>
      </c>
      <c r="I40" s="27"/>
      <c r="J40" s="27">
        <f t="shared" si="4"/>
        <v>0</v>
      </c>
      <c r="K40" s="27"/>
    </row>
    <row r="41" spans="1:13" ht="15" customHeight="1">
      <c r="A41" s="6">
        <v>25</v>
      </c>
      <c r="B41" s="18">
        <f t="shared" ca="1" si="0"/>
        <v>45926</v>
      </c>
      <c r="C41" s="18"/>
      <c r="D41" s="22">
        <f t="shared" si="1"/>
        <v>0</v>
      </c>
      <c r="E41" s="22"/>
      <c r="F41" s="21">
        <f t="shared" si="2"/>
        <v>0</v>
      </c>
      <c r="G41" s="21"/>
      <c r="H41" s="21">
        <f t="shared" si="3"/>
        <v>0</v>
      </c>
      <c r="I41" s="21"/>
      <c r="J41" s="21">
        <f t="shared" si="4"/>
        <v>0</v>
      </c>
      <c r="K41" s="21"/>
    </row>
    <row r="42" spans="1:13" ht="15" customHeight="1">
      <c r="A42" s="7">
        <v>26</v>
      </c>
      <c r="B42" s="18">
        <f t="shared" ca="1" si="0"/>
        <v>45926</v>
      </c>
      <c r="C42" s="18"/>
      <c r="D42" s="23">
        <f t="shared" si="1"/>
        <v>0</v>
      </c>
      <c r="E42" s="23"/>
      <c r="F42" s="27">
        <f t="shared" si="2"/>
        <v>0</v>
      </c>
      <c r="G42" s="27"/>
      <c r="H42" s="27">
        <f t="shared" si="3"/>
        <v>0</v>
      </c>
      <c r="I42" s="27"/>
      <c r="J42" s="27">
        <f t="shared" si="4"/>
        <v>0</v>
      </c>
      <c r="K42" s="27"/>
    </row>
    <row r="43" spans="1:13">
      <c r="A43" s="6">
        <v>27</v>
      </c>
      <c r="B43" s="18">
        <f t="shared" ca="1" si="0"/>
        <v>45926</v>
      </c>
      <c r="C43" s="18"/>
      <c r="D43" s="22">
        <f t="shared" si="1"/>
        <v>0</v>
      </c>
      <c r="E43" s="22"/>
      <c r="F43" s="21">
        <f t="shared" si="2"/>
        <v>0</v>
      </c>
      <c r="G43" s="21"/>
      <c r="H43" s="21">
        <f t="shared" si="3"/>
        <v>0</v>
      </c>
      <c r="I43" s="21"/>
      <c r="J43" s="21">
        <f t="shared" si="4"/>
        <v>0</v>
      </c>
      <c r="K43" s="21"/>
    </row>
    <row r="44" spans="1:13">
      <c r="A44" s="7">
        <v>28</v>
      </c>
      <c r="B44" s="18">
        <f t="shared" ca="1" si="0"/>
        <v>45926</v>
      </c>
      <c r="C44" s="18"/>
      <c r="D44" s="23">
        <f t="shared" si="1"/>
        <v>0</v>
      </c>
      <c r="E44" s="23"/>
      <c r="F44" s="27">
        <f t="shared" si="2"/>
        <v>0</v>
      </c>
      <c r="G44" s="27"/>
      <c r="H44" s="27">
        <f t="shared" si="3"/>
        <v>0</v>
      </c>
      <c r="I44" s="27"/>
      <c r="J44" s="27">
        <f t="shared" si="4"/>
        <v>0</v>
      </c>
      <c r="K44" s="27"/>
    </row>
    <row r="45" spans="1:13">
      <c r="A45" s="6">
        <v>29</v>
      </c>
      <c r="B45" s="18">
        <f t="shared" ca="1" si="0"/>
        <v>45926</v>
      </c>
      <c r="C45" s="18"/>
      <c r="D45" s="22">
        <f t="shared" si="1"/>
        <v>0</v>
      </c>
      <c r="E45" s="22"/>
      <c r="F45" s="21">
        <f>IF($E$6&gt;A45,$E$10-H45,J45)</f>
        <v>0</v>
      </c>
      <c r="G45" s="21"/>
      <c r="H45" s="21">
        <f t="shared" si="3"/>
        <v>0</v>
      </c>
      <c r="I45" s="21"/>
      <c r="J45" s="21">
        <f>J44-F44</f>
        <v>0</v>
      </c>
      <c r="K45" s="21"/>
      <c r="M45" s="9"/>
    </row>
    <row r="46" spans="1:13">
      <c r="A46" s="7">
        <v>30</v>
      </c>
      <c r="B46" s="18">
        <f t="shared" ca="1" si="0"/>
        <v>45926</v>
      </c>
      <c r="C46" s="18"/>
      <c r="D46" s="23">
        <f t="shared" si="1"/>
        <v>0</v>
      </c>
      <c r="E46" s="23"/>
      <c r="F46" s="27">
        <f t="shared" si="2"/>
        <v>0</v>
      </c>
      <c r="G46" s="27"/>
      <c r="H46" s="27">
        <f t="shared" si="3"/>
        <v>0</v>
      </c>
      <c r="I46" s="27"/>
      <c r="J46" s="27">
        <f>J45-F45</f>
        <v>0</v>
      </c>
      <c r="K46" s="27"/>
    </row>
    <row r="47" spans="1:13">
      <c r="A47" s="6">
        <v>31</v>
      </c>
      <c r="B47" s="18">
        <f t="shared" ca="1" si="0"/>
        <v>45926</v>
      </c>
      <c r="C47" s="18"/>
      <c r="D47" s="22">
        <f t="shared" si="1"/>
        <v>0</v>
      </c>
      <c r="E47" s="22"/>
      <c r="F47" s="21">
        <f t="shared" si="2"/>
        <v>0</v>
      </c>
      <c r="G47" s="21"/>
      <c r="H47" s="21">
        <f t="shared" si="3"/>
        <v>0</v>
      </c>
      <c r="I47" s="21"/>
      <c r="J47" s="21">
        <f t="shared" si="4"/>
        <v>0</v>
      </c>
      <c r="K47" s="21"/>
    </row>
    <row r="48" spans="1:13">
      <c r="A48" s="7">
        <v>32</v>
      </c>
      <c r="B48" s="18">
        <f t="shared" ca="1" si="0"/>
        <v>45926</v>
      </c>
      <c r="C48" s="18"/>
      <c r="D48" s="23">
        <f t="shared" si="1"/>
        <v>0</v>
      </c>
      <c r="E48" s="23"/>
      <c r="F48" s="27">
        <f>IF($E$6&gt;A48,$E$10-H48,J48)</f>
        <v>0</v>
      </c>
      <c r="G48" s="27"/>
      <c r="H48" s="27">
        <f t="shared" si="3"/>
        <v>0</v>
      </c>
      <c r="I48" s="27"/>
      <c r="J48" s="27">
        <f t="shared" si="4"/>
        <v>0</v>
      </c>
      <c r="K48" s="27"/>
    </row>
    <row r="49" spans="1:15">
      <c r="A49" s="6">
        <v>33</v>
      </c>
      <c r="B49" s="18">
        <f t="shared" ca="1" si="0"/>
        <v>45926</v>
      </c>
      <c r="C49" s="18"/>
      <c r="D49" s="22">
        <f t="shared" si="1"/>
        <v>0</v>
      </c>
      <c r="E49" s="22"/>
      <c r="F49" s="21">
        <f>IF($E$6&gt;A49,$E$10-H49,J49)</f>
        <v>0</v>
      </c>
      <c r="G49" s="21"/>
      <c r="H49" s="21">
        <f t="shared" si="3"/>
        <v>0</v>
      </c>
      <c r="I49" s="21"/>
      <c r="J49" s="21">
        <f t="shared" si="4"/>
        <v>0</v>
      </c>
      <c r="K49" s="21"/>
    </row>
    <row r="50" spans="1:15">
      <c r="A50" s="7">
        <v>34</v>
      </c>
      <c r="B50" s="18">
        <f t="shared" ca="1" si="0"/>
        <v>45926</v>
      </c>
      <c r="C50" s="18"/>
      <c r="D50" s="23">
        <f t="shared" si="1"/>
        <v>0</v>
      </c>
      <c r="E50" s="23"/>
      <c r="F50" s="27">
        <f>IF($E$6&gt;A50,$E$10-H50,J50)</f>
        <v>0</v>
      </c>
      <c r="G50" s="27"/>
      <c r="H50" s="27">
        <f t="shared" si="3"/>
        <v>0</v>
      </c>
      <c r="I50" s="27"/>
      <c r="J50" s="27">
        <f>J49-F49</f>
        <v>0</v>
      </c>
      <c r="K50" s="27"/>
    </row>
    <row r="51" spans="1:15">
      <c r="A51" s="6">
        <v>35</v>
      </c>
      <c r="B51" s="18">
        <f t="shared" ca="1" si="0"/>
        <v>45926</v>
      </c>
      <c r="C51" s="18"/>
      <c r="D51" s="22">
        <f t="shared" si="1"/>
        <v>0</v>
      </c>
      <c r="E51" s="22"/>
      <c r="F51" s="21">
        <f>IF($E$6&gt;A51,$E$10-H51,J51)</f>
        <v>0</v>
      </c>
      <c r="G51" s="21"/>
      <c r="H51" s="21">
        <f t="shared" si="3"/>
        <v>0</v>
      </c>
      <c r="I51" s="21"/>
      <c r="J51" s="21">
        <f>J50-F50</f>
        <v>0</v>
      </c>
      <c r="K51" s="21"/>
    </row>
    <row r="52" spans="1:15">
      <c r="A52" s="7">
        <v>36</v>
      </c>
      <c r="B52" s="18">
        <f t="shared" ca="1" si="0"/>
        <v>45926</v>
      </c>
      <c r="C52" s="18"/>
      <c r="D52" s="22">
        <f>F52+H52</f>
        <v>0</v>
      </c>
      <c r="E52" s="22"/>
      <c r="F52" s="21">
        <f>IF($E$6&gt;A52,$E$10-H52,J52)</f>
        <v>0</v>
      </c>
      <c r="G52" s="21"/>
      <c r="H52" s="21">
        <f t="shared" si="3"/>
        <v>0</v>
      </c>
      <c r="I52" s="21"/>
      <c r="J52" s="21">
        <f>J51-F51</f>
        <v>0</v>
      </c>
      <c r="K52" s="21"/>
      <c r="N52" s="11"/>
    </row>
    <row r="53" spans="1:15">
      <c r="A53" s="7">
        <v>37</v>
      </c>
      <c r="B53" s="18">
        <f t="shared" ca="1" si="0"/>
        <v>45926</v>
      </c>
      <c r="C53" s="18"/>
      <c r="D53" s="22">
        <f t="shared" ref="D53:D76" si="5">F53+H53</f>
        <v>0</v>
      </c>
      <c r="E53" s="22"/>
      <c r="F53" s="21">
        <f t="shared" ref="F53:F76" si="6">IF($E$6&gt;A53,$E$10-H53,J53)</f>
        <v>0</v>
      </c>
      <c r="G53" s="21"/>
      <c r="H53" s="21">
        <f t="shared" ref="H53:H76" si="7">ROUND(J53*$J$4/12,2)</f>
        <v>0</v>
      </c>
      <c r="I53" s="21"/>
      <c r="J53" s="21">
        <f t="shared" ref="J53:J76" si="8">J52-F52</f>
        <v>0</v>
      </c>
      <c r="K53" s="21"/>
    </row>
    <row r="54" spans="1:15">
      <c r="A54" s="7">
        <v>38</v>
      </c>
      <c r="B54" s="18">
        <f t="shared" ca="1" si="0"/>
        <v>45926</v>
      </c>
      <c r="C54" s="18"/>
      <c r="D54" s="22">
        <f t="shared" si="5"/>
        <v>0</v>
      </c>
      <c r="E54" s="22"/>
      <c r="F54" s="21">
        <f t="shared" si="6"/>
        <v>0</v>
      </c>
      <c r="G54" s="21"/>
      <c r="H54" s="21">
        <f t="shared" si="7"/>
        <v>0</v>
      </c>
      <c r="I54" s="21"/>
      <c r="J54" s="21">
        <f t="shared" si="8"/>
        <v>0</v>
      </c>
      <c r="K54" s="21"/>
      <c r="M54" s="2">
        <f>J54/3</f>
        <v>0</v>
      </c>
      <c r="O54" s="2">
        <f>J54/2*100</f>
        <v>0</v>
      </c>
    </row>
    <row r="55" spans="1:15">
      <c r="A55" s="7">
        <v>39</v>
      </c>
      <c r="B55" s="18">
        <f t="shared" ca="1" si="0"/>
        <v>45926</v>
      </c>
      <c r="C55" s="18"/>
      <c r="D55" s="22">
        <f t="shared" si="5"/>
        <v>0</v>
      </c>
      <c r="E55" s="22"/>
      <c r="F55" s="21">
        <f t="shared" si="6"/>
        <v>0</v>
      </c>
      <c r="G55" s="21"/>
      <c r="H55" s="21">
        <f t="shared" si="7"/>
        <v>0</v>
      </c>
      <c r="I55" s="21"/>
      <c r="J55" s="21">
        <f t="shared" si="8"/>
        <v>0</v>
      </c>
      <c r="K55" s="21"/>
    </row>
    <row r="56" spans="1:15">
      <c r="A56" s="7">
        <v>40</v>
      </c>
      <c r="B56" s="18">
        <f t="shared" ca="1" si="0"/>
        <v>45926</v>
      </c>
      <c r="C56" s="18"/>
      <c r="D56" s="22">
        <f t="shared" si="5"/>
        <v>0</v>
      </c>
      <c r="E56" s="22"/>
      <c r="F56" s="21">
        <f t="shared" si="6"/>
        <v>0</v>
      </c>
      <c r="G56" s="21"/>
      <c r="H56" s="21">
        <f t="shared" si="7"/>
        <v>0</v>
      </c>
      <c r="I56" s="21"/>
      <c r="J56" s="21">
        <f t="shared" si="8"/>
        <v>0</v>
      </c>
      <c r="K56" s="21"/>
    </row>
    <row r="57" spans="1:15">
      <c r="A57" s="7">
        <v>41</v>
      </c>
      <c r="B57" s="18">
        <f t="shared" ca="1" si="0"/>
        <v>45926</v>
      </c>
      <c r="C57" s="18"/>
      <c r="D57" s="22">
        <f t="shared" si="5"/>
        <v>0</v>
      </c>
      <c r="E57" s="22"/>
      <c r="F57" s="21">
        <f t="shared" si="6"/>
        <v>0</v>
      </c>
      <c r="G57" s="21"/>
      <c r="H57" s="21">
        <f t="shared" si="7"/>
        <v>0</v>
      </c>
      <c r="I57" s="21"/>
      <c r="J57" s="21">
        <f t="shared" si="8"/>
        <v>0</v>
      </c>
      <c r="K57" s="21"/>
    </row>
    <row r="58" spans="1:15">
      <c r="A58" s="7">
        <v>42</v>
      </c>
      <c r="B58" s="18">
        <f t="shared" ca="1" si="0"/>
        <v>45926</v>
      </c>
      <c r="C58" s="18"/>
      <c r="D58" s="22">
        <f t="shared" si="5"/>
        <v>0</v>
      </c>
      <c r="E58" s="22"/>
      <c r="F58" s="21">
        <f t="shared" si="6"/>
        <v>0</v>
      </c>
      <c r="G58" s="21"/>
      <c r="H58" s="21">
        <f t="shared" si="7"/>
        <v>0</v>
      </c>
      <c r="I58" s="21"/>
      <c r="J58" s="21">
        <f t="shared" si="8"/>
        <v>0</v>
      </c>
      <c r="K58" s="21"/>
    </row>
    <row r="59" spans="1:15">
      <c r="A59" s="7">
        <v>43</v>
      </c>
      <c r="B59" s="18">
        <f t="shared" ca="1" si="0"/>
        <v>45926</v>
      </c>
      <c r="C59" s="18"/>
      <c r="D59" s="22">
        <f t="shared" si="5"/>
        <v>0</v>
      </c>
      <c r="E59" s="22"/>
      <c r="F59" s="21">
        <f t="shared" si="6"/>
        <v>0</v>
      </c>
      <c r="G59" s="21"/>
      <c r="H59" s="21">
        <f t="shared" si="7"/>
        <v>0</v>
      </c>
      <c r="I59" s="21"/>
      <c r="J59" s="21">
        <f>J58-F58</f>
        <v>0</v>
      </c>
      <c r="K59" s="21"/>
    </row>
    <row r="60" spans="1:15">
      <c r="A60" s="7">
        <v>44</v>
      </c>
      <c r="B60" s="18">
        <f t="shared" ca="1" si="0"/>
        <v>45926</v>
      </c>
      <c r="C60" s="18"/>
      <c r="D60" s="22">
        <f t="shared" si="5"/>
        <v>0</v>
      </c>
      <c r="E60" s="22"/>
      <c r="F60" s="21">
        <f t="shared" si="6"/>
        <v>0</v>
      </c>
      <c r="G60" s="21"/>
      <c r="H60" s="21">
        <f t="shared" si="7"/>
        <v>0</v>
      </c>
      <c r="I60" s="21"/>
      <c r="J60" s="21">
        <f>J59-F59</f>
        <v>0</v>
      </c>
      <c r="K60" s="21"/>
    </row>
    <row r="61" spans="1:15">
      <c r="A61" s="7">
        <v>45</v>
      </c>
      <c r="B61" s="18">
        <f t="shared" ca="1" si="0"/>
        <v>45926</v>
      </c>
      <c r="C61" s="18"/>
      <c r="D61" s="22">
        <f t="shared" si="5"/>
        <v>0</v>
      </c>
      <c r="E61" s="22"/>
      <c r="F61" s="21">
        <f t="shared" si="6"/>
        <v>0</v>
      </c>
      <c r="G61" s="21"/>
      <c r="H61" s="21">
        <f t="shared" si="7"/>
        <v>0</v>
      </c>
      <c r="I61" s="21"/>
      <c r="J61" s="21">
        <f t="shared" si="8"/>
        <v>0</v>
      </c>
      <c r="K61" s="21"/>
    </row>
    <row r="62" spans="1:15">
      <c r="A62" s="7">
        <v>46</v>
      </c>
      <c r="B62" s="18">
        <f t="shared" ca="1" si="0"/>
        <v>45926</v>
      </c>
      <c r="C62" s="18"/>
      <c r="D62" s="22">
        <f t="shared" si="5"/>
        <v>0</v>
      </c>
      <c r="E62" s="22"/>
      <c r="F62" s="21">
        <f t="shared" si="6"/>
        <v>0</v>
      </c>
      <c r="G62" s="21"/>
      <c r="H62" s="21">
        <f t="shared" si="7"/>
        <v>0</v>
      </c>
      <c r="I62" s="21"/>
      <c r="J62" s="21">
        <f t="shared" si="8"/>
        <v>0</v>
      </c>
      <c r="K62" s="21"/>
    </row>
    <row r="63" spans="1:15">
      <c r="A63" s="7">
        <v>47</v>
      </c>
      <c r="B63" s="18">
        <f t="shared" ca="1" si="0"/>
        <v>45926</v>
      </c>
      <c r="C63" s="18"/>
      <c r="D63" s="22">
        <f t="shared" si="5"/>
        <v>0</v>
      </c>
      <c r="E63" s="22"/>
      <c r="F63" s="21">
        <f t="shared" si="6"/>
        <v>0</v>
      </c>
      <c r="G63" s="21"/>
      <c r="H63" s="21">
        <f t="shared" si="7"/>
        <v>0</v>
      </c>
      <c r="I63" s="21"/>
      <c r="J63" s="21">
        <f t="shared" si="8"/>
        <v>0</v>
      </c>
      <c r="K63" s="21"/>
    </row>
    <row r="64" spans="1:15">
      <c r="A64" s="7">
        <v>48</v>
      </c>
      <c r="B64" s="18">
        <f t="shared" ca="1" si="0"/>
        <v>45926</v>
      </c>
      <c r="C64" s="18"/>
      <c r="D64" s="22">
        <f t="shared" si="5"/>
        <v>0</v>
      </c>
      <c r="E64" s="22"/>
      <c r="F64" s="21">
        <f t="shared" si="6"/>
        <v>0</v>
      </c>
      <c r="G64" s="21"/>
      <c r="H64" s="21">
        <f t="shared" si="7"/>
        <v>0</v>
      </c>
      <c r="I64" s="21"/>
      <c r="J64" s="21">
        <f t="shared" si="8"/>
        <v>0</v>
      </c>
      <c r="K64" s="21"/>
    </row>
    <row r="65" spans="1:14">
      <c r="A65" s="7">
        <v>49</v>
      </c>
      <c r="B65" s="18">
        <f t="shared" ca="1" si="0"/>
        <v>45926</v>
      </c>
      <c r="C65" s="18"/>
      <c r="D65" s="22">
        <f t="shared" si="5"/>
        <v>0</v>
      </c>
      <c r="E65" s="22"/>
      <c r="F65" s="21">
        <f t="shared" si="6"/>
        <v>0</v>
      </c>
      <c r="G65" s="21"/>
      <c r="H65" s="21">
        <f t="shared" si="7"/>
        <v>0</v>
      </c>
      <c r="I65" s="21"/>
      <c r="J65" s="21">
        <f t="shared" si="8"/>
        <v>0</v>
      </c>
      <c r="K65" s="21"/>
      <c r="N65" s="12"/>
    </row>
    <row r="66" spans="1:14">
      <c r="A66" s="7">
        <v>50</v>
      </c>
      <c r="B66" s="18">
        <f t="shared" ca="1" si="0"/>
        <v>45926</v>
      </c>
      <c r="C66" s="18"/>
      <c r="D66" s="22">
        <f t="shared" si="5"/>
        <v>0</v>
      </c>
      <c r="E66" s="22"/>
      <c r="F66" s="21">
        <f t="shared" si="6"/>
        <v>0</v>
      </c>
      <c r="G66" s="21"/>
      <c r="H66" s="21">
        <f t="shared" si="7"/>
        <v>0</v>
      </c>
      <c r="I66" s="21"/>
      <c r="J66" s="21">
        <f t="shared" si="8"/>
        <v>0</v>
      </c>
      <c r="K66" s="21"/>
    </row>
    <row r="67" spans="1:14">
      <c r="A67" s="7">
        <v>51</v>
      </c>
      <c r="B67" s="18">
        <f t="shared" ca="1" si="0"/>
        <v>45926</v>
      </c>
      <c r="C67" s="18"/>
      <c r="D67" s="22">
        <f t="shared" si="5"/>
        <v>0</v>
      </c>
      <c r="E67" s="22"/>
      <c r="F67" s="21">
        <f t="shared" si="6"/>
        <v>0</v>
      </c>
      <c r="G67" s="21"/>
      <c r="H67" s="21">
        <f t="shared" si="7"/>
        <v>0</v>
      </c>
      <c r="I67" s="21"/>
      <c r="J67" s="21">
        <f t="shared" si="8"/>
        <v>0</v>
      </c>
      <c r="K67" s="21"/>
    </row>
    <row r="68" spans="1:14">
      <c r="A68" s="7">
        <v>52</v>
      </c>
      <c r="B68" s="18">
        <f t="shared" ca="1" si="0"/>
        <v>45926</v>
      </c>
      <c r="C68" s="18"/>
      <c r="D68" s="22">
        <f t="shared" si="5"/>
        <v>0</v>
      </c>
      <c r="E68" s="22"/>
      <c r="F68" s="21">
        <f t="shared" si="6"/>
        <v>0</v>
      </c>
      <c r="G68" s="21"/>
      <c r="H68" s="21">
        <f t="shared" si="7"/>
        <v>0</v>
      </c>
      <c r="I68" s="21"/>
      <c r="J68" s="21">
        <f t="shared" si="8"/>
        <v>0</v>
      </c>
      <c r="K68" s="21"/>
    </row>
    <row r="69" spans="1:14">
      <c r="A69" s="7">
        <v>53</v>
      </c>
      <c r="B69" s="18">
        <f t="shared" ca="1" si="0"/>
        <v>45926</v>
      </c>
      <c r="C69" s="18"/>
      <c r="D69" s="22">
        <f t="shared" si="5"/>
        <v>0</v>
      </c>
      <c r="E69" s="22"/>
      <c r="F69" s="21">
        <f t="shared" si="6"/>
        <v>0</v>
      </c>
      <c r="G69" s="21"/>
      <c r="H69" s="21">
        <f t="shared" si="7"/>
        <v>0</v>
      </c>
      <c r="I69" s="21"/>
      <c r="J69" s="21">
        <f t="shared" si="8"/>
        <v>0</v>
      </c>
      <c r="K69" s="21"/>
    </row>
    <row r="70" spans="1:14">
      <c r="A70" s="7">
        <v>54</v>
      </c>
      <c r="B70" s="18">
        <f t="shared" ca="1" si="0"/>
        <v>45926</v>
      </c>
      <c r="C70" s="18"/>
      <c r="D70" s="22">
        <f t="shared" si="5"/>
        <v>0</v>
      </c>
      <c r="E70" s="22"/>
      <c r="F70" s="21">
        <f t="shared" si="6"/>
        <v>0</v>
      </c>
      <c r="G70" s="21"/>
      <c r="H70" s="21">
        <f t="shared" si="7"/>
        <v>0</v>
      </c>
      <c r="I70" s="21"/>
      <c r="J70" s="21">
        <f t="shared" si="8"/>
        <v>0</v>
      </c>
      <c r="K70" s="21"/>
    </row>
    <row r="71" spans="1:14">
      <c r="A71" s="7">
        <v>55</v>
      </c>
      <c r="B71" s="18">
        <f t="shared" ca="1" si="0"/>
        <v>45926</v>
      </c>
      <c r="C71" s="18"/>
      <c r="D71" s="22">
        <f t="shared" si="5"/>
        <v>0</v>
      </c>
      <c r="E71" s="22"/>
      <c r="F71" s="21">
        <f t="shared" si="6"/>
        <v>0</v>
      </c>
      <c r="G71" s="21"/>
      <c r="H71" s="21">
        <f t="shared" si="7"/>
        <v>0</v>
      </c>
      <c r="I71" s="21"/>
      <c r="J71" s="21">
        <f>J70-F70</f>
        <v>0</v>
      </c>
      <c r="K71" s="21"/>
    </row>
    <row r="72" spans="1:14">
      <c r="A72" s="7">
        <v>56</v>
      </c>
      <c r="B72" s="18">
        <f t="shared" ca="1" si="0"/>
        <v>45926</v>
      </c>
      <c r="C72" s="18"/>
      <c r="D72" s="22">
        <f t="shared" si="5"/>
        <v>0</v>
      </c>
      <c r="E72" s="22"/>
      <c r="F72" s="21">
        <f t="shared" si="6"/>
        <v>0</v>
      </c>
      <c r="G72" s="21"/>
      <c r="H72" s="21">
        <f t="shared" si="7"/>
        <v>0</v>
      </c>
      <c r="I72" s="21"/>
      <c r="J72" s="21">
        <f t="shared" si="8"/>
        <v>0</v>
      </c>
      <c r="K72" s="21"/>
    </row>
    <row r="73" spans="1:14">
      <c r="A73" s="7">
        <v>57</v>
      </c>
      <c r="B73" s="18">
        <f t="shared" ca="1" si="0"/>
        <v>45926</v>
      </c>
      <c r="C73" s="18"/>
      <c r="D73" s="22">
        <f t="shared" si="5"/>
        <v>0</v>
      </c>
      <c r="E73" s="22"/>
      <c r="F73" s="21">
        <f t="shared" si="6"/>
        <v>0</v>
      </c>
      <c r="G73" s="21"/>
      <c r="H73" s="21">
        <f t="shared" si="7"/>
        <v>0</v>
      </c>
      <c r="I73" s="21"/>
      <c r="J73" s="21">
        <f t="shared" si="8"/>
        <v>0</v>
      </c>
      <c r="K73" s="21"/>
    </row>
    <row r="74" spans="1:14">
      <c r="A74" s="7">
        <v>58</v>
      </c>
      <c r="B74" s="18">
        <f t="shared" ca="1" si="0"/>
        <v>45926</v>
      </c>
      <c r="C74" s="18"/>
      <c r="D74" s="22">
        <f t="shared" si="5"/>
        <v>0</v>
      </c>
      <c r="E74" s="22"/>
      <c r="F74" s="21">
        <f t="shared" si="6"/>
        <v>0</v>
      </c>
      <c r="G74" s="21"/>
      <c r="H74" s="21">
        <f t="shared" si="7"/>
        <v>0</v>
      </c>
      <c r="I74" s="21"/>
      <c r="J74" s="21">
        <f t="shared" si="8"/>
        <v>0</v>
      </c>
      <c r="K74" s="21"/>
    </row>
    <row r="75" spans="1:14">
      <c r="A75" s="7">
        <v>59</v>
      </c>
      <c r="B75" s="18">
        <f t="shared" ca="1" si="0"/>
        <v>45926</v>
      </c>
      <c r="C75" s="18"/>
      <c r="D75" s="22">
        <f t="shared" si="5"/>
        <v>0</v>
      </c>
      <c r="E75" s="22"/>
      <c r="F75" s="21">
        <f t="shared" si="6"/>
        <v>0</v>
      </c>
      <c r="G75" s="21"/>
      <c r="H75" s="21">
        <f t="shared" si="7"/>
        <v>0</v>
      </c>
      <c r="I75" s="21"/>
      <c r="J75" s="21">
        <f t="shared" si="8"/>
        <v>0</v>
      </c>
      <c r="K75" s="21"/>
    </row>
    <row r="76" spans="1:14">
      <c r="A76" s="7">
        <v>60</v>
      </c>
      <c r="B76" s="18">
        <f t="shared" ca="1" si="0"/>
        <v>45926</v>
      </c>
      <c r="C76" s="18"/>
      <c r="D76" s="22">
        <f t="shared" si="5"/>
        <v>0</v>
      </c>
      <c r="E76" s="22"/>
      <c r="F76" s="21">
        <f t="shared" si="6"/>
        <v>0</v>
      </c>
      <c r="G76" s="21"/>
      <c r="H76" s="21">
        <f t="shared" si="7"/>
        <v>0</v>
      </c>
      <c r="I76" s="21"/>
      <c r="J76" s="21">
        <f t="shared" si="8"/>
        <v>0</v>
      </c>
      <c r="K76" s="21"/>
    </row>
    <row r="77" spans="1:14">
      <c r="G77" s="46" t="s">
        <v>28</v>
      </c>
      <c r="H77" s="46"/>
      <c r="I77" s="46"/>
      <c r="J77" s="47">
        <f>SUM(H17:I76)</f>
        <v>9681935.2000000011</v>
      </c>
      <c r="K77" s="48"/>
    </row>
    <row r="78" spans="1:14">
      <c r="G78" s="46" t="s">
        <v>29</v>
      </c>
      <c r="H78" s="46"/>
      <c r="I78" s="46"/>
      <c r="J78" s="49">
        <f>J77/E4</f>
        <v>0.48409676000000007</v>
      </c>
      <c r="K78" s="49"/>
    </row>
  </sheetData>
  <sheetProtection selectLockedCells="1"/>
  <protectedRanges>
    <protectedRange algorithmName="SHA-512" hashValue="8q2fsiAdJvCXeL9QdsBtnkeHffpMH23GeWQ9fkMvybjpwfLypc7AztNC/JIUZ2g0lOTwsO2LHefLuhUnU82l4g==" saltValue="IYAjwX++x1ZnqTBJ9pBBCw==" spinCount="100000" sqref="B10 B8 B6 B4 G7 G4 H1 I2 A13:K76" name="Все"/>
  </protectedRanges>
  <mergeCells count="329">
    <mergeCell ref="J54:K54"/>
    <mergeCell ref="B52:C52"/>
    <mergeCell ref="D52:E52"/>
    <mergeCell ref="F52:G52"/>
    <mergeCell ref="H52:I52"/>
    <mergeCell ref="J52:K52"/>
    <mergeCell ref="J53:K53"/>
    <mergeCell ref="B53:C53"/>
    <mergeCell ref="B54:C54"/>
    <mergeCell ref="B50:C50"/>
    <mergeCell ref="D50:E50"/>
    <mergeCell ref="F50:G50"/>
    <mergeCell ref="H50:I50"/>
    <mergeCell ref="J50:K50"/>
    <mergeCell ref="B51:C51"/>
    <mergeCell ref="D51:E51"/>
    <mergeCell ref="F51:G51"/>
    <mergeCell ref="H51:I51"/>
    <mergeCell ref="J51:K51"/>
    <mergeCell ref="B48:C48"/>
    <mergeCell ref="D48:E48"/>
    <mergeCell ref="F48:G48"/>
    <mergeCell ref="H48:I48"/>
    <mergeCell ref="J48:K48"/>
    <mergeCell ref="B49:C49"/>
    <mergeCell ref="D49:E49"/>
    <mergeCell ref="F49:G49"/>
    <mergeCell ref="H49:I49"/>
    <mergeCell ref="J49:K49"/>
    <mergeCell ref="B46:C46"/>
    <mergeCell ref="D46:E46"/>
    <mergeCell ref="F46:G46"/>
    <mergeCell ref="H46:I46"/>
    <mergeCell ref="J46:K46"/>
    <mergeCell ref="B47:C47"/>
    <mergeCell ref="D47:E47"/>
    <mergeCell ref="F47:G47"/>
    <mergeCell ref="H47:I47"/>
    <mergeCell ref="J47:K47"/>
    <mergeCell ref="B44:C44"/>
    <mergeCell ref="D44:E44"/>
    <mergeCell ref="F44:G44"/>
    <mergeCell ref="H44:I44"/>
    <mergeCell ref="J44:K44"/>
    <mergeCell ref="B45:C45"/>
    <mergeCell ref="D45:E45"/>
    <mergeCell ref="F45:G45"/>
    <mergeCell ref="H45:I45"/>
    <mergeCell ref="J45:K45"/>
    <mergeCell ref="B42:C42"/>
    <mergeCell ref="D42:E42"/>
    <mergeCell ref="F42:G42"/>
    <mergeCell ref="H42:I42"/>
    <mergeCell ref="J42:K42"/>
    <mergeCell ref="B43:C43"/>
    <mergeCell ref="D43:E43"/>
    <mergeCell ref="F43:G43"/>
    <mergeCell ref="H43:I43"/>
    <mergeCell ref="J43:K43"/>
    <mergeCell ref="B40:C40"/>
    <mergeCell ref="D40:E40"/>
    <mergeCell ref="F40:G40"/>
    <mergeCell ref="H40:I40"/>
    <mergeCell ref="J40:K40"/>
    <mergeCell ref="B41:C41"/>
    <mergeCell ref="D41:E41"/>
    <mergeCell ref="F41:G41"/>
    <mergeCell ref="H41:I41"/>
    <mergeCell ref="J41:K41"/>
    <mergeCell ref="B38:C38"/>
    <mergeCell ref="D38:E38"/>
    <mergeCell ref="F38:G38"/>
    <mergeCell ref="H38:I38"/>
    <mergeCell ref="J38:K38"/>
    <mergeCell ref="B39:C39"/>
    <mergeCell ref="D39:E39"/>
    <mergeCell ref="F39:G39"/>
    <mergeCell ref="H39:I39"/>
    <mergeCell ref="J39:K39"/>
    <mergeCell ref="B36:C36"/>
    <mergeCell ref="D36:E36"/>
    <mergeCell ref="F36:G36"/>
    <mergeCell ref="H36:I36"/>
    <mergeCell ref="J36:K36"/>
    <mergeCell ref="B37:C37"/>
    <mergeCell ref="D37:E37"/>
    <mergeCell ref="F37:G37"/>
    <mergeCell ref="H37:I37"/>
    <mergeCell ref="J37:K37"/>
    <mergeCell ref="B34:C34"/>
    <mergeCell ref="D34:E34"/>
    <mergeCell ref="F34:G34"/>
    <mergeCell ref="H34:I34"/>
    <mergeCell ref="J34:K34"/>
    <mergeCell ref="B35:C35"/>
    <mergeCell ref="D35:E35"/>
    <mergeCell ref="F35:G35"/>
    <mergeCell ref="H35:I35"/>
    <mergeCell ref="J35:K35"/>
    <mergeCell ref="B32:C32"/>
    <mergeCell ref="D32:E32"/>
    <mergeCell ref="F32:G32"/>
    <mergeCell ref="H32:I32"/>
    <mergeCell ref="J32:K32"/>
    <mergeCell ref="B33:C33"/>
    <mergeCell ref="D33:E33"/>
    <mergeCell ref="F33:G33"/>
    <mergeCell ref="H33:I33"/>
    <mergeCell ref="J33:K33"/>
    <mergeCell ref="B30:C30"/>
    <mergeCell ref="D30:E30"/>
    <mergeCell ref="F30:G30"/>
    <mergeCell ref="H30:I30"/>
    <mergeCell ref="J30:K30"/>
    <mergeCell ref="B31:C31"/>
    <mergeCell ref="D31:E31"/>
    <mergeCell ref="F31:G31"/>
    <mergeCell ref="H31:I31"/>
    <mergeCell ref="J31:K31"/>
    <mergeCell ref="B28:C28"/>
    <mergeCell ref="D28:E28"/>
    <mergeCell ref="F28:G28"/>
    <mergeCell ref="H28:I28"/>
    <mergeCell ref="J28:K28"/>
    <mergeCell ref="B29:C29"/>
    <mergeCell ref="D29:E29"/>
    <mergeCell ref="F29:G29"/>
    <mergeCell ref="H29:I29"/>
    <mergeCell ref="J29:K29"/>
    <mergeCell ref="B26:C26"/>
    <mergeCell ref="D26:E26"/>
    <mergeCell ref="F26:G26"/>
    <mergeCell ref="H26:I26"/>
    <mergeCell ref="J26:K26"/>
    <mergeCell ref="B27:C27"/>
    <mergeCell ref="D27:E27"/>
    <mergeCell ref="F27:G27"/>
    <mergeCell ref="H27:I27"/>
    <mergeCell ref="J27:K27"/>
    <mergeCell ref="B24:C24"/>
    <mergeCell ref="D24:E24"/>
    <mergeCell ref="F24:G24"/>
    <mergeCell ref="H24:I24"/>
    <mergeCell ref="J24:K24"/>
    <mergeCell ref="B25:C25"/>
    <mergeCell ref="D25:E25"/>
    <mergeCell ref="F25:G25"/>
    <mergeCell ref="H25:I25"/>
    <mergeCell ref="J25:K25"/>
    <mergeCell ref="B22:C22"/>
    <mergeCell ref="D22:E22"/>
    <mergeCell ref="F22:G22"/>
    <mergeCell ref="H22:I22"/>
    <mergeCell ref="J22:K22"/>
    <mergeCell ref="B23:C23"/>
    <mergeCell ref="D23:E23"/>
    <mergeCell ref="F23:G23"/>
    <mergeCell ref="H23:I23"/>
    <mergeCell ref="J23:K23"/>
    <mergeCell ref="B20:C20"/>
    <mergeCell ref="D20:E20"/>
    <mergeCell ref="F20:G20"/>
    <mergeCell ref="H20:I20"/>
    <mergeCell ref="J20:K20"/>
    <mergeCell ref="B21:C21"/>
    <mergeCell ref="D21:E21"/>
    <mergeCell ref="F21:G21"/>
    <mergeCell ref="H21:I21"/>
    <mergeCell ref="J21:K21"/>
    <mergeCell ref="B18:C18"/>
    <mergeCell ref="D18:E18"/>
    <mergeCell ref="F18:G18"/>
    <mergeCell ref="H18:I18"/>
    <mergeCell ref="J18:K18"/>
    <mergeCell ref="B19:C19"/>
    <mergeCell ref="D19:E19"/>
    <mergeCell ref="F19:G19"/>
    <mergeCell ref="H19:I19"/>
    <mergeCell ref="J19:K19"/>
    <mergeCell ref="B16:C16"/>
    <mergeCell ref="D16:E16"/>
    <mergeCell ref="F16:G16"/>
    <mergeCell ref="H16:I16"/>
    <mergeCell ref="J16:K16"/>
    <mergeCell ref="B17:C17"/>
    <mergeCell ref="D17:E17"/>
    <mergeCell ref="F17:G17"/>
    <mergeCell ref="H17:I17"/>
    <mergeCell ref="J17:K17"/>
    <mergeCell ref="H1:K1"/>
    <mergeCell ref="I2:K2"/>
    <mergeCell ref="B4:D5"/>
    <mergeCell ref="E4:E5"/>
    <mergeCell ref="G4:I5"/>
    <mergeCell ref="J4:K5"/>
    <mergeCell ref="A13:K13"/>
    <mergeCell ref="B15:C15"/>
    <mergeCell ref="D15:E15"/>
    <mergeCell ref="F15:G15"/>
    <mergeCell ref="H15:I15"/>
    <mergeCell ref="J15:K15"/>
    <mergeCell ref="B6:D7"/>
    <mergeCell ref="E6:E7"/>
    <mergeCell ref="G7:K11"/>
    <mergeCell ref="B8:D9"/>
    <mergeCell ref="E8:E9"/>
    <mergeCell ref="B10:D11"/>
    <mergeCell ref="E10:E11"/>
    <mergeCell ref="B55:C55"/>
    <mergeCell ref="B56:C56"/>
    <mergeCell ref="B57:C57"/>
    <mergeCell ref="B58:C58"/>
    <mergeCell ref="B59:C59"/>
    <mergeCell ref="B60:C60"/>
    <mergeCell ref="B61:C61"/>
    <mergeCell ref="B62:C62"/>
    <mergeCell ref="B63:C63"/>
    <mergeCell ref="B64:C64"/>
    <mergeCell ref="B65:C65"/>
    <mergeCell ref="B66:C66"/>
    <mergeCell ref="B67:C67"/>
    <mergeCell ref="B68:C68"/>
    <mergeCell ref="B69:C69"/>
    <mergeCell ref="B70:C70"/>
    <mergeCell ref="B71:C71"/>
    <mergeCell ref="B72:C72"/>
    <mergeCell ref="B73:C73"/>
    <mergeCell ref="B74:C74"/>
    <mergeCell ref="B75:C75"/>
    <mergeCell ref="B76:C76"/>
    <mergeCell ref="D53:E53"/>
    <mergeCell ref="D54:E54"/>
    <mergeCell ref="D55:E55"/>
    <mergeCell ref="D56:E56"/>
    <mergeCell ref="D57:E57"/>
    <mergeCell ref="D58:E58"/>
    <mergeCell ref="D59:E59"/>
    <mergeCell ref="D60:E60"/>
    <mergeCell ref="D61:E61"/>
    <mergeCell ref="D62:E62"/>
    <mergeCell ref="D63:E63"/>
    <mergeCell ref="D64:E64"/>
    <mergeCell ref="D65:E65"/>
    <mergeCell ref="D66:E66"/>
    <mergeCell ref="D67:E67"/>
    <mergeCell ref="D68:E68"/>
    <mergeCell ref="D69:E69"/>
    <mergeCell ref="D70:E70"/>
    <mergeCell ref="D71:E71"/>
    <mergeCell ref="D72:E72"/>
    <mergeCell ref="D73:E73"/>
    <mergeCell ref="D74:E74"/>
    <mergeCell ref="D75:E75"/>
    <mergeCell ref="D76:E76"/>
    <mergeCell ref="J77:K77"/>
    <mergeCell ref="J78:K78"/>
    <mergeCell ref="G77:I77"/>
    <mergeCell ref="G78:I78"/>
    <mergeCell ref="F53:G53"/>
    <mergeCell ref="F54:G54"/>
    <mergeCell ref="F55:G55"/>
    <mergeCell ref="F56:G56"/>
    <mergeCell ref="F57:G57"/>
    <mergeCell ref="F58:G58"/>
    <mergeCell ref="F59:G59"/>
    <mergeCell ref="F60:G60"/>
    <mergeCell ref="F61:G61"/>
    <mergeCell ref="F62:G62"/>
    <mergeCell ref="F63:G63"/>
    <mergeCell ref="F64:G64"/>
    <mergeCell ref="F65:G65"/>
    <mergeCell ref="F66:G66"/>
    <mergeCell ref="F67:G67"/>
    <mergeCell ref="F68:G68"/>
    <mergeCell ref="F71:G71"/>
    <mergeCell ref="F72:G72"/>
    <mergeCell ref="F73:G73"/>
    <mergeCell ref="F74:G74"/>
    <mergeCell ref="F75:G75"/>
    <mergeCell ref="F76:G76"/>
    <mergeCell ref="H53:I53"/>
    <mergeCell ref="H54:I54"/>
    <mergeCell ref="H55:I55"/>
    <mergeCell ref="H56:I56"/>
    <mergeCell ref="H57:I57"/>
    <mergeCell ref="H58:I58"/>
    <mergeCell ref="H59:I59"/>
    <mergeCell ref="H60:I60"/>
    <mergeCell ref="H61:I61"/>
    <mergeCell ref="H62:I62"/>
    <mergeCell ref="H63:I63"/>
    <mergeCell ref="H64:I64"/>
    <mergeCell ref="H65:I65"/>
    <mergeCell ref="H66:I66"/>
    <mergeCell ref="H67:I67"/>
    <mergeCell ref="H68:I68"/>
    <mergeCell ref="J64:K64"/>
    <mergeCell ref="J65:K65"/>
    <mergeCell ref="J66:K66"/>
    <mergeCell ref="J67:K67"/>
    <mergeCell ref="J68:K68"/>
    <mergeCell ref="J69:K69"/>
    <mergeCell ref="J70:K70"/>
    <mergeCell ref="F69:G69"/>
    <mergeCell ref="F70:G70"/>
    <mergeCell ref="L4:M5"/>
    <mergeCell ref="J71:K71"/>
    <mergeCell ref="J72:K72"/>
    <mergeCell ref="J73:K73"/>
    <mergeCell ref="J74:K74"/>
    <mergeCell ref="J75:K75"/>
    <mergeCell ref="J76:K76"/>
    <mergeCell ref="H69:I69"/>
    <mergeCell ref="H70:I70"/>
    <mergeCell ref="H71:I71"/>
    <mergeCell ref="H72:I72"/>
    <mergeCell ref="H73:I73"/>
    <mergeCell ref="H74:I74"/>
    <mergeCell ref="H75:I75"/>
    <mergeCell ref="H76:I76"/>
    <mergeCell ref="J55:K55"/>
    <mergeCell ref="J56:K56"/>
    <mergeCell ref="J57:K57"/>
    <mergeCell ref="J58:K58"/>
    <mergeCell ref="J59:K59"/>
    <mergeCell ref="J60:K60"/>
    <mergeCell ref="J61:K61"/>
    <mergeCell ref="J62:K62"/>
    <mergeCell ref="J63:K63"/>
  </mergeCells>
  <pageMargins left="0.7" right="0.7" top="0.75" bottom="0.75" header="0.3" footer="0.3"/>
  <pageSetup paperSize="9" scale="65" orientation="portrait" horizontalDpi="300" verticalDpi="3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3C11B2-C981-483E-B934-9AA3DE5BE27E}">
  <dimension ref="A1:K54"/>
  <sheetViews>
    <sheetView view="pageBreakPreview" zoomScaleNormal="100" zoomScaleSheetLayoutView="100" workbookViewId="0">
      <selection activeCell="J4" sqref="J4:K5"/>
    </sheetView>
  </sheetViews>
  <sheetFormatPr defaultRowHeight="15"/>
  <cols>
    <col min="1" max="1" width="9.140625" style="16"/>
    <col min="5" max="5" width="17.7109375" customWidth="1"/>
    <col min="11" max="11" width="10.7109375" customWidth="1"/>
  </cols>
  <sheetData>
    <row r="1" spans="1:11">
      <c r="A1" s="13"/>
      <c r="B1" s="2"/>
      <c r="C1" s="2"/>
      <c r="D1" s="2"/>
      <c r="E1" s="2"/>
      <c r="F1" s="2"/>
      <c r="G1" s="2"/>
      <c r="H1" s="43" t="s">
        <v>22</v>
      </c>
      <c r="I1" s="43"/>
      <c r="J1" s="43"/>
      <c r="K1" s="43"/>
    </row>
    <row r="2" spans="1:11" ht="18">
      <c r="A2" s="13"/>
      <c r="B2" s="2"/>
      <c r="C2" s="2"/>
      <c r="D2" s="2"/>
      <c r="E2" s="2"/>
      <c r="F2" s="2"/>
      <c r="G2" s="2"/>
      <c r="H2" s="2"/>
      <c r="I2" s="28" t="s">
        <v>32</v>
      </c>
      <c r="J2" s="28"/>
      <c r="K2" s="28"/>
    </row>
    <row r="3" spans="1:11">
      <c r="A3" s="13"/>
      <c r="B3" s="2"/>
      <c r="C3" s="2"/>
      <c r="D3" s="2"/>
      <c r="E3" s="2"/>
      <c r="F3" s="2"/>
      <c r="G3" s="2"/>
      <c r="H3" s="2"/>
      <c r="I3" s="2"/>
      <c r="J3" s="2"/>
      <c r="K3" s="2"/>
    </row>
    <row r="4" spans="1:11">
      <c r="A4" s="13"/>
      <c r="B4" s="29" t="s">
        <v>23</v>
      </c>
      <c r="C4" s="30"/>
      <c r="D4" s="31"/>
      <c r="E4" s="19">
        <v>137000000</v>
      </c>
      <c r="F4" s="2"/>
      <c r="G4" s="29" t="s">
        <v>21</v>
      </c>
      <c r="H4" s="30"/>
      <c r="I4" s="31"/>
      <c r="J4" s="42">
        <v>0.49</v>
      </c>
      <c r="K4" s="42"/>
    </row>
    <row r="5" spans="1:11">
      <c r="A5" s="13"/>
      <c r="B5" s="32"/>
      <c r="C5" s="33"/>
      <c r="D5" s="34"/>
      <c r="E5" s="20"/>
      <c r="F5" s="2"/>
      <c r="G5" s="32"/>
      <c r="H5" s="33"/>
      <c r="I5" s="34"/>
      <c r="J5" s="42"/>
      <c r="K5" s="42"/>
    </row>
    <row r="6" spans="1:11">
      <c r="A6" s="13"/>
      <c r="B6" s="29" t="s">
        <v>24</v>
      </c>
      <c r="C6" s="30"/>
      <c r="D6" s="31"/>
      <c r="E6" s="35">
        <v>36</v>
      </c>
      <c r="F6" s="2"/>
      <c r="G6" s="2"/>
      <c r="H6" s="2"/>
      <c r="I6" s="2"/>
      <c r="J6" s="2"/>
      <c r="K6" s="2"/>
    </row>
    <row r="7" spans="1:11">
      <c r="A7" s="13"/>
      <c r="B7" s="32"/>
      <c r="C7" s="33"/>
      <c r="D7" s="34"/>
      <c r="E7" s="36"/>
      <c r="F7" s="2"/>
      <c r="G7" s="39" t="s">
        <v>30</v>
      </c>
      <c r="H7" s="39"/>
      <c r="I7" s="39"/>
      <c r="J7" s="39"/>
      <c r="K7" s="39"/>
    </row>
    <row r="8" spans="1:11">
      <c r="A8" s="13"/>
      <c r="B8" s="29" t="s">
        <v>25</v>
      </c>
      <c r="C8" s="30"/>
      <c r="D8" s="30"/>
      <c r="E8" s="40"/>
      <c r="F8" s="2"/>
      <c r="G8" s="39"/>
      <c r="H8" s="39"/>
      <c r="I8" s="39"/>
      <c r="J8" s="39"/>
      <c r="K8" s="39"/>
    </row>
    <row r="9" spans="1:11">
      <c r="A9" s="13"/>
      <c r="B9" s="32"/>
      <c r="C9" s="33"/>
      <c r="D9" s="33"/>
      <c r="E9" s="41"/>
      <c r="F9" s="2"/>
      <c r="G9" s="39"/>
      <c r="H9" s="39"/>
      <c r="I9" s="39"/>
      <c r="J9" s="39"/>
      <c r="K9" s="39"/>
    </row>
    <row r="10" spans="1:11">
      <c r="A10" s="13"/>
      <c r="B10" s="29" t="s">
        <v>26</v>
      </c>
      <c r="C10" s="30"/>
      <c r="D10" s="31"/>
      <c r="E10" s="53">
        <f>ROUND(PMT(J4/12,E6,-E4),2)</f>
        <v>7329335.1799999997</v>
      </c>
      <c r="F10" s="2"/>
      <c r="G10" s="39"/>
      <c r="H10" s="39"/>
      <c r="I10" s="39"/>
      <c r="J10" s="39"/>
      <c r="K10" s="39"/>
    </row>
    <row r="11" spans="1:11">
      <c r="A11" s="13"/>
      <c r="B11" s="32"/>
      <c r="C11" s="33"/>
      <c r="D11" s="34"/>
      <c r="E11" s="38"/>
      <c r="F11" s="3"/>
      <c r="G11" s="39"/>
      <c r="H11" s="39"/>
      <c r="I11" s="39"/>
      <c r="J11" s="39"/>
      <c r="K11" s="39"/>
    </row>
    <row r="12" spans="1:11">
      <c r="A12" s="13"/>
      <c r="B12" s="2"/>
      <c r="C12" s="2"/>
      <c r="D12" s="2"/>
      <c r="E12" s="2"/>
      <c r="F12" s="3"/>
      <c r="G12" s="2"/>
      <c r="H12" s="2"/>
      <c r="I12" s="2"/>
      <c r="J12" s="2"/>
      <c r="K12" s="2"/>
    </row>
    <row r="13" spans="1:11" ht="16.5">
      <c r="A13" s="44" t="s">
        <v>27</v>
      </c>
      <c r="B13" s="44"/>
      <c r="C13" s="44"/>
      <c r="D13" s="44"/>
      <c r="E13" s="44"/>
      <c r="F13" s="44"/>
      <c r="G13" s="44"/>
      <c r="H13" s="44"/>
      <c r="I13" s="44"/>
      <c r="J13" s="44"/>
      <c r="K13" s="44"/>
    </row>
    <row r="14" spans="1:11">
      <c r="A14" s="13"/>
      <c r="B14" s="2"/>
      <c r="C14" s="2"/>
      <c r="D14" s="2"/>
      <c r="E14" s="2"/>
      <c r="F14" s="4"/>
      <c r="G14" s="2"/>
      <c r="H14" s="2"/>
      <c r="I14" s="2"/>
      <c r="J14" s="2"/>
      <c r="K14" s="2"/>
    </row>
    <row r="15" spans="1:11">
      <c r="A15" s="5" t="s">
        <v>5</v>
      </c>
      <c r="B15" s="24" t="s">
        <v>16</v>
      </c>
      <c r="C15" s="24"/>
      <c r="D15" s="24" t="s">
        <v>17</v>
      </c>
      <c r="E15" s="24"/>
      <c r="F15" s="24" t="s">
        <v>18</v>
      </c>
      <c r="G15" s="24"/>
      <c r="H15" s="24" t="s">
        <v>19</v>
      </c>
      <c r="I15" s="24"/>
      <c r="J15" s="24" t="s">
        <v>20</v>
      </c>
      <c r="K15" s="24"/>
    </row>
    <row r="16" spans="1:11" hidden="1">
      <c r="A16" s="14">
        <v>0</v>
      </c>
      <c r="B16" s="18">
        <f ca="1">(TODAY())</f>
        <v>45896</v>
      </c>
      <c r="C16" s="18"/>
      <c r="D16" s="21">
        <f>-1*E4+H16</f>
        <v>-137000000</v>
      </c>
      <c r="E16" s="21"/>
      <c r="F16" s="26"/>
      <c r="G16" s="26"/>
      <c r="H16" s="25">
        <f>E4*E8</f>
        <v>0</v>
      </c>
      <c r="I16" s="25"/>
      <c r="J16" s="45">
        <f>E4</f>
        <v>137000000</v>
      </c>
      <c r="K16" s="45"/>
    </row>
    <row r="17" spans="1:11">
      <c r="A17" s="14">
        <v>1</v>
      </c>
      <c r="B17" s="18">
        <f ca="1">IF(DAY(TODAY())&gt;28,DATE(YEAR(TODAY()),MONTH(TODAY())+1,28),TODAY()+30)</f>
        <v>45926</v>
      </c>
      <c r="C17" s="18"/>
      <c r="D17" s="22">
        <f>F17+H17</f>
        <v>7329335.1799999997</v>
      </c>
      <c r="E17" s="22"/>
      <c r="F17" s="21">
        <f>IF($E$6&gt;A17,$E$10-H17,J17)</f>
        <v>1735168.5099999998</v>
      </c>
      <c r="G17" s="21"/>
      <c r="H17" s="21">
        <f>ROUND(J17*$J$4/12,2)</f>
        <v>5594166.6699999999</v>
      </c>
      <c r="I17" s="21"/>
      <c r="J17" s="21">
        <f>J16-F16</f>
        <v>137000000</v>
      </c>
      <c r="K17" s="21"/>
    </row>
    <row r="18" spans="1:11">
      <c r="A18" s="15">
        <v>2</v>
      </c>
      <c r="B18" s="18">
        <f t="shared" ref="B18:B52" ca="1" si="0">IF(DAY(TODAY())&gt;28,DATE(YEAR(TODAY()),MONTH(TODAY())+1,28),TODAY()+30)</f>
        <v>45926</v>
      </c>
      <c r="C18" s="18"/>
      <c r="D18" s="23">
        <f t="shared" ref="D18:D52" si="1">F18+H18</f>
        <v>7329335.1799999997</v>
      </c>
      <c r="E18" s="23"/>
      <c r="F18" s="27">
        <f t="shared" ref="F18:F47" si="2">IF($E$6&gt;A18,$E$10-H18,J18)</f>
        <v>1806021.2299999995</v>
      </c>
      <c r="G18" s="27"/>
      <c r="H18" s="27">
        <f t="shared" ref="H18:H52" si="3">ROUND(J18*$J$4/12,2)</f>
        <v>5523313.9500000002</v>
      </c>
      <c r="I18" s="27"/>
      <c r="J18" s="27">
        <f>J17-F17</f>
        <v>135264831.49000001</v>
      </c>
      <c r="K18" s="27"/>
    </row>
    <row r="19" spans="1:11">
      <c r="A19" s="14">
        <v>3</v>
      </c>
      <c r="B19" s="18">
        <f t="shared" ca="1" si="0"/>
        <v>45926</v>
      </c>
      <c r="C19" s="18"/>
      <c r="D19" s="22">
        <f t="shared" si="1"/>
        <v>7329335.1799999997</v>
      </c>
      <c r="E19" s="22"/>
      <c r="F19" s="21">
        <f t="shared" si="2"/>
        <v>1879767.0899999999</v>
      </c>
      <c r="G19" s="21"/>
      <c r="H19" s="21">
        <f t="shared" si="3"/>
        <v>5449568.0899999999</v>
      </c>
      <c r="I19" s="21"/>
      <c r="J19" s="21">
        <f t="shared" ref="J19:J49" si="4">J18-F18</f>
        <v>133458810.26000001</v>
      </c>
      <c r="K19" s="21"/>
    </row>
    <row r="20" spans="1:11">
      <c r="A20" s="15">
        <v>4</v>
      </c>
      <c r="B20" s="18">
        <f t="shared" ca="1" si="0"/>
        <v>45926</v>
      </c>
      <c r="C20" s="18"/>
      <c r="D20" s="23">
        <f>F20+H20</f>
        <v>7329335.1799999997</v>
      </c>
      <c r="E20" s="23"/>
      <c r="F20" s="27">
        <f t="shared" si="2"/>
        <v>1956524.25</v>
      </c>
      <c r="G20" s="27"/>
      <c r="H20" s="27">
        <f t="shared" si="3"/>
        <v>5372810.9299999997</v>
      </c>
      <c r="I20" s="27"/>
      <c r="J20" s="27">
        <f t="shared" si="4"/>
        <v>131579043.17</v>
      </c>
      <c r="K20" s="27"/>
    </row>
    <row r="21" spans="1:11">
      <c r="A21" s="14">
        <v>5</v>
      </c>
      <c r="B21" s="18">
        <f t="shared" ca="1" si="0"/>
        <v>45926</v>
      </c>
      <c r="C21" s="18"/>
      <c r="D21" s="22">
        <f>F21+H21</f>
        <v>7329335.1799999997</v>
      </c>
      <c r="E21" s="22"/>
      <c r="F21" s="21">
        <f t="shared" si="2"/>
        <v>2036415.6600000001</v>
      </c>
      <c r="G21" s="21"/>
      <c r="H21" s="21">
        <f t="shared" si="3"/>
        <v>5292919.5199999996</v>
      </c>
      <c r="I21" s="21"/>
      <c r="J21" s="21">
        <f t="shared" si="4"/>
        <v>129622518.92</v>
      </c>
      <c r="K21" s="21"/>
    </row>
    <row r="22" spans="1:11">
      <c r="A22" s="15">
        <v>6</v>
      </c>
      <c r="B22" s="18">
        <f t="shared" ca="1" si="0"/>
        <v>45926</v>
      </c>
      <c r="C22" s="18"/>
      <c r="D22" s="23">
        <f>F22+H22</f>
        <v>7329335.1799999997</v>
      </c>
      <c r="E22" s="23"/>
      <c r="F22" s="27">
        <f t="shared" si="2"/>
        <v>2119569.2999999998</v>
      </c>
      <c r="G22" s="27"/>
      <c r="H22" s="27">
        <f t="shared" si="3"/>
        <v>5209765.88</v>
      </c>
      <c r="I22" s="27"/>
      <c r="J22" s="27">
        <f t="shared" si="4"/>
        <v>127586103.26000001</v>
      </c>
      <c r="K22" s="27"/>
    </row>
    <row r="23" spans="1:11">
      <c r="A23" s="14">
        <v>7</v>
      </c>
      <c r="B23" s="18">
        <f t="shared" ca="1" si="0"/>
        <v>45926</v>
      </c>
      <c r="C23" s="18"/>
      <c r="D23" s="22">
        <f>F23+H23</f>
        <v>7329335.1799999997</v>
      </c>
      <c r="E23" s="22"/>
      <c r="F23" s="21">
        <f t="shared" si="2"/>
        <v>2206118.38</v>
      </c>
      <c r="G23" s="21"/>
      <c r="H23" s="21">
        <f t="shared" si="3"/>
        <v>5123216.8</v>
      </c>
      <c r="I23" s="21"/>
      <c r="J23" s="21">
        <f t="shared" si="4"/>
        <v>125466533.96000001</v>
      </c>
      <c r="K23" s="21"/>
    </row>
    <row r="24" spans="1:11">
      <c r="A24" s="15">
        <v>8</v>
      </c>
      <c r="B24" s="18">
        <f t="shared" ca="1" si="0"/>
        <v>45926</v>
      </c>
      <c r="C24" s="18"/>
      <c r="D24" s="23">
        <f>F24+H24</f>
        <v>7329335.1799999997</v>
      </c>
      <c r="E24" s="23"/>
      <c r="F24" s="27">
        <f t="shared" si="2"/>
        <v>2296201.54</v>
      </c>
      <c r="G24" s="27"/>
      <c r="H24" s="27">
        <f t="shared" si="3"/>
        <v>5033133.6399999997</v>
      </c>
      <c r="I24" s="27"/>
      <c r="J24" s="27">
        <f t="shared" si="4"/>
        <v>123260415.58000001</v>
      </c>
      <c r="K24" s="27"/>
    </row>
    <row r="25" spans="1:11">
      <c r="A25" s="14">
        <v>9</v>
      </c>
      <c r="B25" s="18">
        <f t="shared" ca="1" si="0"/>
        <v>45926</v>
      </c>
      <c r="C25" s="18"/>
      <c r="D25" s="22">
        <f t="shared" si="1"/>
        <v>7329335.1799999997</v>
      </c>
      <c r="E25" s="22"/>
      <c r="F25" s="21">
        <f t="shared" si="2"/>
        <v>2389963.1099999994</v>
      </c>
      <c r="G25" s="21"/>
      <c r="H25" s="21">
        <f t="shared" si="3"/>
        <v>4939372.07</v>
      </c>
      <c r="I25" s="21"/>
      <c r="J25" s="21">
        <f t="shared" si="4"/>
        <v>120964214.04000001</v>
      </c>
      <c r="K25" s="21"/>
    </row>
    <row r="26" spans="1:11">
      <c r="A26" s="15">
        <v>10</v>
      </c>
      <c r="B26" s="18">
        <f t="shared" ca="1" si="0"/>
        <v>45926</v>
      </c>
      <c r="C26" s="18"/>
      <c r="D26" s="23">
        <f>F26+H26</f>
        <v>7329335.1799999997</v>
      </c>
      <c r="E26" s="23"/>
      <c r="F26" s="27">
        <f t="shared" si="2"/>
        <v>2487553.2699999996</v>
      </c>
      <c r="G26" s="27"/>
      <c r="H26" s="27">
        <f t="shared" si="3"/>
        <v>4841781.91</v>
      </c>
      <c r="I26" s="27"/>
      <c r="J26" s="27">
        <f t="shared" si="4"/>
        <v>118574250.93000001</v>
      </c>
      <c r="K26" s="27"/>
    </row>
    <row r="27" spans="1:11">
      <c r="A27" s="14">
        <v>11</v>
      </c>
      <c r="B27" s="18">
        <f t="shared" ca="1" si="0"/>
        <v>45926</v>
      </c>
      <c r="C27" s="18"/>
      <c r="D27" s="22">
        <f>F27+H27</f>
        <v>7329335.1799999997</v>
      </c>
      <c r="E27" s="22"/>
      <c r="F27" s="21">
        <f t="shared" si="2"/>
        <v>2589128.3599999994</v>
      </c>
      <c r="G27" s="21"/>
      <c r="H27" s="21">
        <f t="shared" si="3"/>
        <v>4740206.82</v>
      </c>
      <c r="I27" s="21"/>
      <c r="J27" s="21">
        <f t="shared" si="4"/>
        <v>116086697.66000001</v>
      </c>
      <c r="K27" s="21"/>
    </row>
    <row r="28" spans="1:11">
      <c r="A28" s="15">
        <v>12</v>
      </c>
      <c r="B28" s="18">
        <f t="shared" ca="1" si="0"/>
        <v>45926</v>
      </c>
      <c r="C28" s="18"/>
      <c r="D28" s="23">
        <f>F28+H28</f>
        <v>7329335.1799999997</v>
      </c>
      <c r="E28" s="23"/>
      <c r="F28" s="27">
        <f t="shared" si="2"/>
        <v>2694851.0999999996</v>
      </c>
      <c r="G28" s="27"/>
      <c r="H28" s="27">
        <f t="shared" si="3"/>
        <v>4634484.08</v>
      </c>
      <c r="I28" s="27"/>
      <c r="J28" s="27">
        <f t="shared" si="4"/>
        <v>113497569.30000001</v>
      </c>
      <c r="K28" s="27"/>
    </row>
    <row r="29" spans="1:11">
      <c r="A29" s="14">
        <v>13</v>
      </c>
      <c r="B29" s="18">
        <f t="shared" ca="1" si="0"/>
        <v>45926</v>
      </c>
      <c r="C29" s="18"/>
      <c r="D29" s="22">
        <f>F29+H29</f>
        <v>7329335.1799999997</v>
      </c>
      <c r="E29" s="22"/>
      <c r="F29" s="21">
        <f t="shared" si="2"/>
        <v>2804890.8499999996</v>
      </c>
      <c r="G29" s="21"/>
      <c r="H29" s="21">
        <f t="shared" si="3"/>
        <v>4524444.33</v>
      </c>
      <c r="I29" s="21"/>
      <c r="J29" s="21">
        <f t="shared" si="4"/>
        <v>110802718.20000002</v>
      </c>
      <c r="K29" s="21"/>
    </row>
    <row r="30" spans="1:11">
      <c r="A30" s="15">
        <v>14</v>
      </c>
      <c r="B30" s="18">
        <f t="shared" ca="1" si="0"/>
        <v>45926</v>
      </c>
      <c r="C30" s="18"/>
      <c r="D30" s="23">
        <f t="shared" si="1"/>
        <v>7329335.1799999997</v>
      </c>
      <c r="E30" s="23"/>
      <c r="F30" s="27">
        <f t="shared" si="2"/>
        <v>2919423.8999999994</v>
      </c>
      <c r="G30" s="27"/>
      <c r="H30" s="27">
        <f t="shared" si="3"/>
        <v>4409911.28</v>
      </c>
      <c r="I30" s="27"/>
      <c r="J30" s="27">
        <f t="shared" si="4"/>
        <v>107997827.35000002</v>
      </c>
      <c r="K30" s="27"/>
    </row>
    <row r="31" spans="1:11">
      <c r="A31" s="14">
        <v>15</v>
      </c>
      <c r="B31" s="18">
        <f t="shared" ca="1" si="0"/>
        <v>45926</v>
      </c>
      <c r="C31" s="18"/>
      <c r="D31" s="22">
        <f>F31+H31</f>
        <v>7329335.1799999997</v>
      </c>
      <c r="E31" s="22"/>
      <c r="F31" s="21">
        <f t="shared" si="2"/>
        <v>3038633.71</v>
      </c>
      <c r="G31" s="21"/>
      <c r="H31" s="21">
        <f t="shared" si="3"/>
        <v>4290701.47</v>
      </c>
      <c r="I31" s="21"/>
      <c r="J31" s="21">
        <f t="shared" si="4"/>
        <v>105078403.45000002</v>
      </c>
      <c r="K31" s="21"/>
    </row>
    <row r="32" spans="1:11">
      <c r="A32" s="15">
        <v>16</v>
      </c>
      <c r="B32" s="18">
        <f t="shared" ca="1" si="0"/>
        <v>45926</v>
      </c>
      <c r="C32" s="18"/>
      <c r="D32" s="23">
        <f>F32+H32</f>
        <v>7329335.1799999997</v>
      </c>
      <c r="E32" s="23"/>
      <c r="F32" s="27">
        <f t="shared" si="2"/>
        <v>3162711.2499999995</v>
      </c>
      <c r="G32" s="27"/>
      <c r="H32" s="27">
        <f t="shared" si="3"/>
        <v>4166623.93</v>
      </c>
      <c r="I32" s="27"/>
      <c r="J32" s="27">
        <f t="shared" si="4"/>
        <v>102039769.74000002</v>
      </c>
      <c r="K32" s="27"/>
    </row>
    <row r="33" spans="1:11">
      <c r="A33" s="14">
        <v>17</v>
      </c>
      <c r="B33" s="18">
        <f t="shared" ca="1" si="0"/>
        <v>45926</v>
      </c>
      <c r="C33" s="18"/>
      <c r="D33" s="22">
        <f>F33+H33</f>
        <v>7329335.1799999997</v>
      </c>
      <c r="E33" s="22"/>
      <c r="F33" s="21">
        <f t="shared" si="2"/>
        <v>3291855.2899999996</v>
      </c>
      <c r="G33" s="21"/>
      <c r="H33" s="21">
        <f t="shared" si="3"/>
        <v>4037479.89</v>
      </c>
      <c r="I33" s="21"/>
      <c r="J33" s="21">
        <f t="shared" si="4"/>
        <v>98877058.490000024</v>
      </c>
      <c r="K33" s="21"/>
    </row>
    <row r="34" spans="1:11">
      <c r="A34" s="15">
        <v>18</v>
      </c>
      <c r="B34" s="18">
        <f t="shared" ca="1" si="0"/>
        <v>45926</v>
      </c>
      <c r="C34" s="18"/>
      <c r="D34" s="23">
        <f t="shared" si="1"/>
        <v>7329335.1799999997</v>
      </c>
      <c r="E34" s="23"/>
      <c r="F34" s="27">
        <f t="shared" si="2"/>
        <v>3426272.7199999997</v>
      </c>
      <c r="G34" s="27"/>
      <c r="H34" s="27">
        <f t="shared" si="3"/>
        <v>3903062.46</v>
      </c>
      <c r="I34" s="27"/>
      <c r="J34" s="27">
        <f t="shared" si="4"/>
        <v>95585203.200000018</v>
      </c>
      <c r="K34" s="27"/>
    </row>
    <row r="35" spans="1:11">
      <c r="A35" s="14">
        <v>19</v>
      </c>
      <c r="B35" s="18">
        <f t="shared" ca="1" si="0"/>
        <v>45926</v>
      </c>
      <c r="C35" s="18"/>
      <c r="D35" s="22">
        <f t="shared" si="1"/>
        <v>7329335.1799999997</v>
      </c>
      <c r="E35" s="22"/>
      <c r="F35" s="21">
        <f t="shared" si="2"/>
        <v>3566178.8499999996</v>
      </c>
      <c r="G35" s="21"/>
      <c r="H35" s="21">
        <f t="shared" si="3"/>
        <v>3763156.33</v>
      </c>
      <c r="I35" s="21"/>
      <c r="J35" s="21">
        <f t="shared" si="4"/>
        <v>92158930.480000019</v>
      </c>
      <c r="K35" s="21"/>
    </row>
    <row r="36" spans="1:11">
      <c r="A36" s="15">
        <v>20</v>
      </c>
      <c r="B36" s="18">
        <f t="shared" ca="1" si="0"/>
        <v>45926</v>
      </c>
      <c r="C36" s="18"/>
      <c r="D36" s="23">
        <f t="shared" si="1"/>
        <v>7329335.1799999997</v>
      </c>
      <c r="E36" s="23"/>
      <c r="F36" s="27">
        <f t="shared" si="2"/>
        <v>3711797.82</v>
      </c>
      <c r="G36" s="27"/>
      <c r="H36" s="27">
        <f t="shared" si="3"/>
        <v>3617537.36</v>
      </c>
      <c r="I36" s="27"/>
      <c r="J36" s="27">
        <f t="shared" si="4"/>
        <v>88592751.630000025</v>
      </c>
      <c r="K36" s="27"/>
    </row>
    <row r="37" spans="1:11">
      <c r="A37" s="14">
        <v>21</v>
      </c>
      <c r="B37" s="18">
        <f t="shared" ca="1" si="0"/>
        <v>45926</v>
      </c>
      <c r="C37" s="18"/>
      <c r="D37" s="22">
        <f t="shared" si="1"/>
        <v>7329335.1799999997</v>
      </c>
      <c r="E37" s="22"/>
      <c r="F37" s="21">
        <f t="shared" si="2"/>
        <v>3863362.9</v>
      </c>
      <c r="G37" s="21"/>
      <c r="H37" s="21">
        <f t="shared" si="3"/>
        <v>3465972.28</v>
      </c>
      <c r="I37" s="21"/>
      <c r="J37" s="21">
        <f t="shared" si="4"/>
        <v>84880953.810000032</v>
      </c>
      <c r="K37" s="21"/>
    </row>
    <row r="38" spans="1:11">
      <c r="A38" s="15">
        <v>22</v>
      </c>
      <c r="B38" s="18">
        <f t="shared" ca="1" si="0"/>
        <v>45926</v>
      </c>
      <c r="C38" s="18"/>
      <c r="D38" s="23">
        <f t="shared" si="1"/>
        <v>7329335.1799999997</v>
      </c>
      <c r="E38" s="23"/>
      <c r="F38" s="27">
        <f t="shared" si="2"/>
        <v>4021116.88</v>
      </c>
      <c r="G38" s="27"/>
      <c r="H38" s="27">
        <f t="shared" si="3"/>
        <v>3308218.3</v>
      </c>
      <c r="I38" s="27"/>
      <c r="J38" s="27">
        <f t="shared" si="4"/>
        <v>81017590.910000026</v>
      </c>
      <c r="K38" s="27"/>
    </row>
    <row r="39" spans="1:11">
      <c r="A39" s="14">
        <v>23</v>
      </c>
      <c r="B39" s="18">
        <f t="shared" ca="1" si="0"/>
        <v>45926</v>
      </c>
      <c r="C39" s="18"/>
      <c r="D39" s="22">
        <f t="shared" si="1"/>
        <v>7329335.1799999997</v>
      </c>
      <c r="E39" s="22"/>
      <c r="F39" s="21">
        <f t="shared" si="2"/>
        <v>4185312.4899999998</v>
      </c>
      <c r="G39" s="21"/>
      <c r="H39" s="21">
        <f t="shared" si="3"/>
        <v>3144022.69</v>
      </c>
      <c r="I39" s="21"/>
      <c r="J39" s="21">
        <f t="shared" si="4"/>
        <v>76996474.030000031</v>
      </c>
      <c r="K39" s="21"/>
    </row>
    <row r="40" spans="1:11">
      <c r="A40" s="15">
        <v>24</v>
      </c>
      <c r="B40" s="18">
        <f t="shared" ca="1" si="0"/>
        <v>45926</v>
      </c>
      <c r="C40" s="18"/>
      <c r="D40" s="23">
        <f t="shared" si="1"/>
        <v>7329335.1799999997</v>
      </c>
      <c r="E40" s="23"/>
      <c r="F40" s="27">
        <f t="shared" si="2"/>
        <v>4356212.75</v>
      </c>
      <c r="G40" s="27"/>
      <c r="H40" s="27">
        <f t="shared" si="3"/>
        <v>2973122.43</v>
      </c>
      <c r="I40" s="27"/>
      <c r="J40" s="27">
        <f t="shared" si="4"/>
        <v>72811161.540000036</v>
      </c>
      <c r="K40" s="27"/>
    </row>
    <row r="41" spans="1:11">
      <c r="A41" s="14">
        <v>25</v>
      </c>
      <c r="B41" s="18">
        <f t="shared" ca="1" si="0"/>
        <v>45926</v>
      </c>
      <c r="C41" s="18"/>
      <c r="D41" s="22">
        <f t="shared" si="1"/>
        <v>7329335.1799999997</v>
      </c>
      <c r="E41" s="22"/>
      <c r="F41" s="21">
        <f t="shared" si="2"/>
        <v>4534091.4399999995</v>
      </c>
      <c r="G41" s="21"/>
      <c r="H41" s="21">
        <f t="shared" si="3"/>
        <v>2795243.74</v>
      </c>
      <c r="I41" s="21"/>
      <c r="J41" s="21">
        <f t="shared" si="4"/>
        <v>68454948.790000036</v>
      </c>
      <c r="K41" s="21"/>
    </row>
    <row r="42" spans="1:11">
      <c r="A42" s="15">
        <v>26</v>
      </c>
      <c r="B42" s="18">
        <f t="shared" ca="1" si="0"/>
        <v>45926</v>
      </c>
      <c r="C42" s="18"/>
      <c r="D42" s="23">
        <f t="shared" si="1"/>
        <v>7329335.1799999997</v>
      </c>
      <c r="E42" s="23"/>
      <c r="F42" s="27">
        <f t="shared" si="2"/>
        <v>4719233.5</v>
      </c>
      <c r="G42" s="27"/>
      <c r="H42" s="27">
        <f t="shared" si="3"/>
        <v>2610101.6800000002</v>
      </c>
      <c r="I42" s="27"/>
      <c r="J42" s="27">
        <f t="shared" si="4"/>
        <v>63920857.350000039</v>
      </c>
      <c r="K42" s="27"/>
    </row>
    <row r="43" spans="1:11">
      <c r="A43" s="14">
        <v>27</v>
      </c>
      <c r="B43" s="18">
        <f t="shared" ca="1" si="0"/>
        <v>45926</v>
      </c>
      <c r="C43" s="18"/>
      <c r="D43" s="22">
        <f t="shared" si="1"/>
        <v>7329335.1799999997</v>
      </c>
      <c r="E43" s="22"/>
      <c r="F43" s="21">
        <f t="shared" si="2"/>
        <v>4911935.5399999991</v>
      </c>
      <c r="G43" s="21"/>
      <c r="H43" s="21">
        <f t="shared" si="3"/>
        <v>2417399.64</v>
      </c>
      <c r="I43" s="21"/>
      <c r="J43" s="21">
        <f t="shared" si="4"/>
        <v>59201623.850000039</v>
      </c>
      <c r="K43" s="21"/>
    </row>
    <row r="44" spans="1:11">
      <c r="A44" s="15">
        <v>28</v>
      </c>
      <c r="B44" s="18">
        <f t="shared" ca="1" si="0"/>
        <v>45926</v>
      </c>
      <c r="C44" s="18"/>
      <c r="D44" s="23">
        <f t="shared" si="1"/>
        <v>7329335.1799999997</v>
      </c>
      <c r="E44" s="23"/>
      <c r="F44" s="27">
        <f t="shared" si="2"/>
        <v>5112506.24</v>
      </c>
      <c r="G44" s="27"/>
      <c r="H44" s="27">
        <f t="shared" si="3"/>
        <v>2216828.94</v>
      </c>
      <c r="I44" s="27"/>
      <c r="J44" s="27">
        <f t="shared" si="4"/>
        <v>54289688.31000004</v>
      </c>
      <c r="K44" s="27"/>
    </row>
    <row r="45" spans="1:11">
      <c r="A45" s="14">
        <v>29</v>
      </c>
      <c r="B45" s="18">
        <f t="shared" ca="1" si="0"/>
        <v>45926</v>
      </c>
      <c r="C45" s="18"/>
      <c r="D45" s="22">
        <f t="shared" si="1"/>
        <v>7329335.1799999997</v>
      </c>
      <c r="E45" s="22"/>
      <c r="F45" s="21">
        <f>IF($E$6&gt;A45,$E$10-H45,J45)</f>
        <v>5321266.91</v>
      </c>
      <c r="G45" s="21"/>
      <c r="H45" s="21">
        <f t="shared" si="3"/>
        <v>2008068.27</v>
      </c>
      <c r="I45" s="21"/>
      <c r="J45" s="21">
        <f>J44-F44</f>
        <v>49177182.070000038</v>
      </c>
      <c r="K45" s="21"/>
    </row>
    <row r="46" spans="1:11">
      <c r="A46" s="15">
        <v>30</v>
      </c>
      <c r="B46" s="18">
        <f t="shared" ca="1" si="0"/>
        <v>45926</v>
      </c>
      <c r="C46" s="18"/>
      <c r="D46" s="23">
        <f t="shared" si="1"/>
        <v>7329335.1799999997</v>
      </c>
      <c r="E46" s="23"/>
      <c r="F46" s="27">
        <f t="shared" si="2"/>
        <v>5538551.9799999995</v>
      </c>
      <c r="G46" s="27"/>
      <c r="H46" s="27">
        <f t="shared" si="3"/>
        <v>1790783.2</v>
      </c>
      <c r="I46" s="27"/>
      <c r="J46" s="27">
        <f>J45-F45</f>
        <v>43855915.160000041</v>
      </c>
      <c r="K46" s="27"/>
    </row>
    <row r="47" spans="1:11">
      <c r="A47" s="14">
        <v>31</v>
      </c>
      <c r="B47" s="18">
        <f t="shared" ca="1" si="0"/>
        <v>45926</v>
      </c>
      <c r="C47" s="18"/>
      <c r="D47" s="22">
        <f t="shared" si="1"/>
        <v>7329335.1799999997</v>
      </c>
      <c r="E47" s="22"/>
      <c r="F47" s="21">
        <f t="shared" si="2"/>
        <v>5764709.5199999996</v>
      </c>
      <c r="G47" s="21"/>
      <c r="H47" s="21">
        <f t="shared" si="3"/>
        <v>1564625.66</v>
      </c>
      <c r="I47" s="21"/>
      <c r="J47" s="21">
        <f t="shared" si="4"/>
        <v>38317363.180000044</v>
      </c>
      <c r="K47" s="21"/>
    </row>
    <row r="48" spans="1:11">
      <c r="A48" s="15">
        <v>32</v>
      </c>
      <c r="B48" s="18">
        <f t="shared" ca="1" si="0"/>
        <v>45926</v>
      </c>
      <c r="C48" s="18"/>
      <c r="D48" s="23">
        <f t="shared" si="1"/>
        <v>7329335.1799999997</v>
      </c>
      <c r="E48" s="23"/>
      <c r="F48" s="27">
        <f>IF($E$6&gt;A48,$E$10-H48,J48)</f>
        <v>6000101.8199999994</v>
      </c>
      <c r="G48" s="27"/>
      <c r="H48" s="27">
        <f t="shared" si="3"/>
        <v>1329233.3600000001</v>
      </c>
      <c r="I48" s="27"/>
      <c r="J48" s="27">
        <f t="shared" si="4"/>
        <v>32552653.660000045</v>
      </c>
      <c r="K48" s="27"/>
    </row>
    <row r="49" spans="1:11">
      <c r="A49" s="14">
        <v>33</v>
      </c>
      <c r="B49" s="18">
        <f t="shared" ca="1" si="0"/>
        <v>45926</v>
      </c>
      <c r="C49" s="18"/>
      <c r="D49" s="22">
        <f t="shared" si="1"/>
        <v>7329335.1799999997</v>
      </c>
      <c r="E49" s="22"/>
      <c r="F49" s="21">
        <f>IF($E$6&gt;A49,$E$10-H49,J49)</f>
        <v>6245105.9799999995</v>
      </c>
      <c r="G49" s="21"/>
      <c r="H49" s="21">
        <f t="shared" si="3"/>
        <v>1084229.2</v>
      </c>
      <c r="I49" s="21"/>
      <c r="J49" s="21">
        <f t="shared" si="4"/>
        <v>26552551.840000045</v>
      </c>
      <c r="K49" s="21"/>
    </row>
    <row r="50" spans="1:11">
      <c r="A50" s="15">
        <v>34</v>
      </c>
      <c r="B50" s="18">
        <f t="shared" ca="1" si="0"/>
        <v>45926</v>
      </c>
      <c r="C50" s="18"/>
      <c r="D50" s="23">
        <f t="shared" si="1"/>
        <v>7329335.1799999997</v>
      </c>
      <c r="E50" s="23"/>
      <c r="F50" s="27">
        <f>IF($E$6&gt;A50,$E$10-H50,J50)</f>
        <v>6500114.4699999997</v>
      </c>
      <c r="G50" s="27"/>
      <c r="H50" s="27">
        <f t="shared" si="3"/>
        <v>829220.71</v>
      </c>
      <c r="I50" s="27"/>
      <c r="J50" s="27">
        <f>J49-F49</f>
        <v>20307445.860000044</v>
      </c>
      <c r="K50" s="27"/>
    </row>
    <row r="51" spans="1:11">
      <c r="A51" s="14">
        <v>35</v>
      </c>
      <c r="B51" s="18">
        <f t="shared" ca="1" si="0"/>
        <v>45926</v>
      </c>
      <c r="C51" s="18"/>
      <c r="D51" s="22">
        <f t="shared" si="1"/>
        <v>7329335.1799999997</v>
      </c>
      <c r="E51" s="22"/>
      <c r="F51" s="21">
        <f>IF($E$6&gt;A51,$E$10-H51,J51)</f>
        <v>6765535.8099999996</v>
      </c>
      <c r="G51" s="21"/>
      <c r="H51" s="21">
        <f t="shared" si="3"/>
        <v>563799.37</v>
      </c>
      <c r="I51" s="21"/>
      <c r="J51" s="21">
        <f>J50-F50</f>
        <v>13807331.390000045</v>
      </c>
      <c r="K51" s="21"/>
    </row>
    <row r="52" spans="1:11">
      <c r="A52" s="15">
        <v>36</v>
      </c>
      <c r="B52" s="18">
        <f t="shared" ca="1" si="0"/>
        <v>45926</v>
      </c>
      <c r="C52" s="18"/>
      <c r="D52" s="23">
        <f t="shared" si="1"/>
        <v>7329335.5700000459</v>
      </c>
      <c r="E52" s="23"/>
      <c r="F52" s="27">
        <f>IF($E$6&gt;A52,$E$10-H52,J52)</f>
        <v>7041795.5800000457</v>
      </c>
      <c r="G52" s="27"/>
      <c r="H52" s="27">
        <f t="shared" si="3"/>
        <v>287539.99</v>
      </c>
      <c r="I52" s="27"/>
      <c r="J52" s="27">
        <f>J51-F51</f>
        <v>7041795.5800000457</v>
      </c>
      <c r="K52" s="27"/>
    </row>
    <row r="53" spans="1:11">
      <c r="A53" s="13"/>
      <c r="B53" s="2"/>
      <c r="C53" s="2"/>
      <c r="D53" s="2"/>
      <c r="E53" s="2"/>
      <c r="F53" s="2"/>
      <c r="G53" s="46" t="s">
        <v>28</v>
      </c>
      <c r="H53" s="46"/>
      <c r="I53" s="46"/>
      <c r="J53" s="47">
        <f>SUM(H17:I52)</f>
        <v>126856066.86999997</v>
      </c>
      <c r="K53" s="48"/>
    </row>
    <row r="54" spans="1:11">
      <c r="A54" s="13"/>
      <c r="B54" s="2"/>
      <c r="C54" s="2"/>
      <c r="D54" s="2"/>
      <c r="E54" s="2"/>
      <c r="F54" s="2"/>
      <c r="G54" s="46" t="s">
        <v>29</v>
      </c>
      <c r="H54" s="46"/>
      <c r="I54" s="46"/>
      <c r="J54" s="49">
        <f>J53/E4</f>
        <v>0.92595669248175161</v>
      </c>
      <c r="K54" s="49"/>
    </row>
  </sheetData>
  <protectedRanges>
    <protectedRange algorithmName="SHA-512" hashValue="8q2fsiAdJvCXeL9QdsBtnkeHffpMH23GeWQ9fkMvybjpwfLypc7AztNC/JIUZ2g0lOTwsO2LHefLuhUnU82l4g==" saltValue="IYAjwX++x1ZnqTBJ9pBBCw==" spinCount="100000" sqref="B10 B8 B6 B4 G7 G4 H1 I2 A13:K52" name="Все_2"/>
  </protectedRanges>
  <mergeCells count="208">
    <mergeCell ref="G54:I54"/>
    <mergeCell ref="J54:K54"/>
    <mergeCell ref="B52:C52"/>
    <mergeCell ref="D52:E52"/>
    <mergeCell ref="F52:G52"/>
    <mergeCell ref="H52:I52"/>
    <mergeCell ref="J52:K52"/>
    <mergeCell ref="G53:I53"/>
    <mergeCell ref="J53:K53"/>
    <mergeCell ref="B50:C50"/>
    <mergeCell ref="D50:E50"/>
    <mergeCell ref="F50:G50"/>
    <mergeCell ref="H50:I50"/>
    <mergeCell ref="J50:K50"/>
    <mergeCell ref="B51:C51"/>
    <mergeCell ref="D51:E51"/>
    <mergeCell ref="F51:G51"/>
    <mergeCell ref="H51:I51"/>
    <mergeCell ref="J51:K51"/>
    <mergeCell ref="B48:C48"/>
    <mergeCell ref="D48:E48"/>
    <mergeCell ref="F48:G48"/>
    <mergeCell ref="H48:I48"/>
    <mergeCell ref="J48:K48"/>
    <mergeCell ref="B49:C49"/>
    <mergeCell ref="D49:E49"/>
    <mergeCell ref="F49:G49"/>
    <mergeCell ref="H49:I49"/>
    <mergeCell ref="J49:K49"/>
    <mergeCell ref="B46:C46"/>
    <mergeCell ref="D46:E46"/>
    <mergeCell ref="F46:G46"/>
    <mergeCell ref="H46:I46"/>
    <mergeCell ref="J46:K46"/>
    <mergeCell ref="B47:C47"/>
    <mergeCell ref="D47:E47"/>
    <mergeCell ref="F47:G47"/>
    <mergeCell ref="H47:I47"/>
    <mergeCell ref="J47:K47"/>
    <mergeCell ref="B44:C44"/>
    <mergeCell ref="D44:E44"/>
    <mergeCell ref="F44:G44"/>
    <mergeCell ref="H44:I44"/>
    <mergeCell ref="J44:K44"/>
    <mergeCell ref="B45:C45"/>
    <mergeCell ref="D45:E45"/>
    <mergeCell ref="F45:G45"/>
    <mergeCell ref="H45:I45"/>
    <mergeCell ref="J45:K45"/>
    <mergeCell ref="B42:C42"/>
    <mergeCell ref="D42:E42"/>
    <mergeCell ref="F42:G42"/>
    <mergeCell ref="H42:I42"/>
    <mergeCell ref="J42:K42"/>
    <mergeCell ref="B43:C43"/>
    <mergeCell ref="D43:E43"/>
    <mergeCell ref="F43:G43"/>
    <mergeCell ref="H43:I43"/>
    <mergeCell ref="J43:K43"/>
    <mergeCell ref="B40:C40"/>
    <mergeCell ref="D40:E40"/>
    <mergeCell ref="F40:G40"/>
    <mergeCell ref="H40:I40"/>
    <mergeCell ref="J40:K40"/>
    <mergeCell ref="B41:C41"/>
    <mergeCell ref="D41:E41"/>
    <mergeCell ref="F41:G41"/>
    <mergeCell ref="H41:I41"/>
    <mergeCell ref="J41:K41"/>
    <mergeCell ref="B38:C38"/>
    <mergeCell ref="D38:E38"/>
    <mergeCell ref="F38:G38"/>
    <mergeCell ref="H38:I38"/>
    <mergeCell ref="J38:K38"/>
    <mergeCell ref="B39:C39"/>
    <mergeCell ref="D39:E39"/>
    <mergeCell ref="F39:G39"/>
    <mergeCell ref="H39:I39"/>
    <mergeCell ref="J39:K39"/>
    <mergeCell ref="B36:C36"/>
    <mergeCell ref="D36:E36"/>
    <mergeCell ref="F36:G36"/>
    <mergeCell ref="H36:I36"/>
    <mergeCell ref="J36:K36"/>
    <mergeCell ref="B37:C37"/>
    <mergeCell ref="D37:E37"/>
    <mergeCell ref="F37:G37"/>
    <mergeCell ref="H37:I37"/>
    <mergeCell ref="J37:K37"/>
    <mergeCell ref="B34:C34"/>
    <mergeCell ref="D34:E34"/>
    <mergeCell ref="F34:G34"/>
    <mergeCell ref="H34:I34"/>
    <mergeCell ref="J34:K34"/>
    <mergeCell ref="B35:C35"/>
    <mergeCell ref="D35:E35"/>
    <mergeCell ref="F35:G35"/>
    <mergeCell ref="H35:I35"/>
    <mergeCell ref="J35:K35"/>
    <mergeCell ref="B32:C32"/>
    <mergeCell ref="D32:E32"/>
    <mergeCell ref="F32:G32"/>
    <mergeCell ref="H32:I32"/>
    <mergeCell ref="J32:K32"/>
    <mergeCell ref="B33:C33"/>
    <mergeCell ref="D33:E33"/>
    <mergeCell ref="F33:G33"/>
    <mergeCell ref="H33:I33"/>
    <mergeCell ref="J33:K33"/>
    <mergeCell ref="B30:C30"/>
    <mergeCell ref="D30:E30"/>
    <mergeCell ref="F30:G30"/>
    <mergeCell ref="H30:I30"/>
    <mergeCell ref="J30:K30"/>
    <mergeCell ref="B31:C31"/>
    <mergeCell ref="D31:E31"/>
    <mergeCell ref="F31:G31"/>
    <mergeCell ref="H31:I31"/>
    <mergeCell ref="J31:K31"/>
    <mergeCell ref="B28:C28"/>
    <mergeCell ref="D28:E28"/>
    <mergeCell ref="F28:G28"/>
    <mergeCell ref="H28:I28"/>
    <mergeCell ref="J28:K28"/>
    <mergeCell ref="B29:C29"/>
    <mergeCell ref="D29:E29"/>
    <mergeCell ref="F29:G29"/>
    <mergeCell ref="H29:I29"/>
    <mergeCell ref="J29:K29"/>
    <mergeCell ref="B26:C26"/>
    <mergeCell ref="D26:E26"/>
    <mergeCell ref="F26:G26"/>
    <mergeCell ref="H26:I26"/>
    <mergeCell ref="J26:K26"/>
    <mergeCell ref="B27:C27"/>
    <mergeCell ref="D27:E27"/>
    <mergeCell ref="F27:G27"/>
    <mergeCell ref="H27:I27"/>
    <mergeCell ref="J27:K27"/>
    <mergeCell ref="B24:C24"/>
    <mergeCell ref="D24:E24"/>
    <mergeCell ref="F24:G24"/>
    <mergeCell ref="H24:I24"/>
    <mergeCell ref="J24:K24"/>
    <mergeCell ref="B25:C25"/>
    <mergeCell ref="D25:E25"/>
    <mergeCell ref="F25:G25"/>
    <mergeCell ref="H25:I25"/>
    <mergeCell ref="J25:K25"/>
    <mergeCell ref="B22:C22"/>
    <mergeCell ref="D22:E22"/>
    <mergeCell ref="F22:G22"/>
    <mergeCell ref="H22:I22"/>
    <mergeCell ref="J22:K22"/>
    <mergeCell ref="B23:C23"/>
    <mergeCell ref="D23:E23"/>
    <mergeCell ref="F23:G23"/>
    <mergeCell ref="H23:I23"/>
    <mergeCell ref="J23:K23"/>
    <mergeCell ref="B20:C20"/>
    <mergeCell ref="D20:E20"/>
    <mergeCell ref="F20:G20"/>
    <mergeCell ref="H20:I20"/>
    <mergeCell ref="J20:K20"/>
    <mergeCell ref="B21:C21"/>
    <mergeCell ref="D21:E21"/>
    <mergeCell ref="F21:G21"/>
    <mergeCell ref="H21:I21"/>
    <mergeCell ref="J21:K21"/>
    <mergeCell ref="B18:C18"/>
    <mergeCell ref="D18:E18"/>
    <mergeCell ref="F18:G18"/>
    <mergeCell ref="H18:I18"/>
    <mergeCell ref="J18:K18"/>
    <mergeCell ref="B19:C19"/>
    <mergeCell ref="D19:E19"/>
    <mergeCell ref="F19:G19"/>
    <mergeCell ref="H19:I19"/>
    <mergeCell ref="J19:K19"/>
    <mergeCell ref="B16:C16"/>
    <mergeCell ref="D16:E16"/>
    <mergeCell ref="F16:G16"/>
    <mergeCell ref="H16:I16"/>
    <mergeCell ref="J16:K16"/>
    <mergeCell ref="B17:C17"/>
    <mergeCell ref="D17:E17"/>
    <mergeCell ref="F17:G17"/>
    <mergeCell ref="H17:I17"/>
    <mergeCell ref="J17:K17"/>
    <mergeCell ref="H1:K1"/>
    <mergeCell ref="I2:K2"/>
    <mergeCell ref="B4:D5"/>
    <mergeCell ref="E4:E5"/>
    <mergeCell ref="G4:I5"/>
    <mergeCell ref="J4:K5"/>
    <mergeCell ref="A13:K13"/>
    <mergeCell ref="B15:C15"/>
    <mergeCell ref="D15:E15"/>
    <mergeCell ref="F15:G15"/>
    <mergeCell ref="H15:I15"/>
    <mergeCell ref="J15:K15"/>
    <mergeCell ref="B6:D7"/>
    <mergeCell ref="E6:E7"/>
    <mergeCell ref="G7:K11"/>
    <mergeCell ref="B8:D9"/>
    <mergeCell ref="E8:E9"/>
    <mergeCell ref="B10:D11"/>
    <mergeCell ref="E10:E11"/>
  </mergeCells>
  <pageMargins left="0.7" right="0.7" top="0.75" bottom="0.75" header="0.3" footer="0.3"/>
  <pageSetup paperSize="9" scale="74" orientation="portrait" horizontalDpi="300" verticalDpi="300"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axCatchAll xmlns="97e56cd6-eba6-4857-a07f-d5cde2324ec0" xsi:nil="true"/>
    <lcf76f155ced4ddcb4097134ff3c332f xmlns="9642c375-cea4-45c5-bdeb-85b0064a012e">
      <Terms xmlns="http://schemas.microsoft.com/office/infopath/2007/PartnerControls"/>
    </lcf76f155ced4ddcb4097134ff3c332f>
  </documentManagement>
</p:properties>
</file>

<file path=customXml/item3.xml><?xml version="1.0" encoding="utf-8"?>
<ct:contentTypeSchema xmlns:ct="http://schemas.microsoft.com/office/2006/metadata/contentType" xmlns:ma="http://schemas.microsoft.com/office/2006/metadata/properties/metaAttributes" ct:_="" ma:_="" ma:contentTypeName="Документ" ma:contentTypeID="0x010100962522A1F1ABE14E803D7B16F129A364" ma:contentTypeVersion="16" ma:contentTypeDescription="Создание документа." ma:contentTypeScope="" ma:versionID="4973d07a961ab98c4d40765654429b06">
  <xsd:schema xmlns:xsd="http://www.w3.org/2001/XMLSchema" xmlns:xs="http://www.w3.org/2001/XMLSchema" xmlns:p="http://schemas.microsoft.com/office/2006/metadata/properties" xmlns:ns2="9642c375-cea4-45c5-bdeb-85b0064a012e" xmlns:ns3="97e56cd6-eba6-4857-a07f-d5cde2324ec0" targetNamespace="http://schemas.microsoft.com/office/2006/metadata/properties" ma:root="true" ma:fieldsID="366e8b1df4b917d15547e09ac8788122" ns2:_="" ns3:_="">
    <xsd:import namespace="9642c375-cea4-45c5-bdeb-85b0064a012e"/>
    <xsd:import namespace="97e56cd6-eba6-4857-a07f-d5cde2324ec0"/>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LengthInSeconds" minOccurs="0"/>
                <xsd:element ref="ns2:lcf76f155ced4ddcb4097134ff3c332f" minOccurs="0"/>
                <xsd:element ref="ns3:TaxCatchAll" minOccurs="0"/>
                <xsd:element ref="ns2:MediaServiceLocation"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642c375-cea4-45c5-bdeb-85b0064a012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element name="lcf76f155ced4ddcb4097134ff3c332f" ma:index="19" nillable="true" ma:taxonomy="true" ma:internalName="lcf76f155ced4ddcb4097134ff3c332f" ma:taxonomyFieldName="MediaServiceImageTags" ma:displayName="Теги изображений" ma:readOnly="false" ma:fieldId="{5cf76f15-5ced-4ddc-b409-7134ff3c332f}" ma:taxonomyMulti="true" ma:sspId="4247283d-6164-4adb-846a-e8abb9d4d262" ma:termSetId="09814cd3-568e-fe90-9814-8d621ff8fb84" ma:anchorId="fba54fb3-c3e1-fe81-a776-ca4b69148c4d" ma:open="true" ma:isKeyword="false">
      <xsd:complexType>
        <xsd:sequence>
          <xsd:element ref="pc:Terms" minOccurs="0" maxOccurs="1"/>
        </xsd:sequence>
      </xsd:complexType>
    </xsd:element>
    <xsd:element name="MediaServiceLocation" ma:index="21"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7e56cd6-eba6-4857-a07f-d5cde2324ec0" elementFormDefault="qualified">
    <xsd:import namespace="http://schemas.microsoft.com/office/2006/documentManagement/types"/>
    <xsd:import namespace="http://schemas.microsoft.com/office/infopath/2007/PartnerControls"/>
    <xsd:element name="TaxCatchAll" ma:index="20" nillable="true" ma:displayName="Taxonomy Catch All Column" ma:hidden="true" ma:list="{411e8deb-b47f-4579-96e6-6f0a8e0ff8df}" ma:internalName="TaxCatchAll" ma:showField="CatchAllData" ma:web="97e56cd6-eba6-4857-a07f-d5cde2324ec0">
      <xsd:complexType>
        <xsd:complexContent>
          <xsd:extension base="dms:MultiChoiceLookup">
            <xsd:sequence>
              <xsd:element name="Value" type="dms:Lookup" maxOccurs="unbounded" minOccurs="0" nillable="true"/>
            </xsd:sequence>
          </xsd:extension>
        </xsd:complexContent>
      </xsd:complexType>
    </xsd:element>
    <xsd:element name="SharedWithUsers" ma:index="22" nillable="true" ma:displayName="Общий доступ с использованием"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3" nillable="true" ma:displayName="Совместно с подробностями"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Тип контента"/>
        <xsd:element ref="dc:title" minOccurs="0" maxOccurs="1" ma:index="4" ma:displayName="Название"/>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7E6DD6B-A892-472A-8EF9-311D9507C549}">
  <ds:schemaRefs>
    <ds:schemaRef ds:uri="http://schemas.microsoft.com/sharepoint/v3/contenttype/forms"/>
  </ds:schemaRefs>
</ds:datastoreItem>
</file>

<file path=customXml/itemProps2.xml><?xml version="1.0" encoding="utf-8"?>
<ds:datastoreItem xmlns:ds="http://schemas.openxmlformats.org/officeDocument/2006/customXml" ds:itemID="{9C50784A-141D-4BFA-92D2-1CA694E56DCB}">
  <ds:schemaRefs>
    <ds:schemaRef ds:uri="http://schemas.openxmlformats.org/package/2006/metadata/core-properties"/>
    <ds:schemaRef ds:uri="http://purl.org/dc/dcmitype/"/>
    <ds:schemaRef ds:uri="http://schemas.microsoft.com/office/2006/documentManagement/types"/>
    <ds:schemaRef ds:uri="9642c375-cea4-45c5-bdeb-85b0064a012e"/>
    <ds:schemaRef ds:uri="http://purl.org/dc/elements/1.1/"/>
    <ds:schemaRef ds:uri="97e56cd6-eba6-4857-a07f-d5cde2324ec0"/>
    <ds:schemaRef ds:uri="http://purl.org/dc/terms/"/>
    <ds:schemaRef ds:uri="http://schemas.microsoft.com/office/infopath/2007/PartnerControls"/>
    <ds:schemaRef ds:uri="http://schemas.microsoft.com/office/2006/metadata/properties"/>
    <ds:schemaRef ds:uri="http://www.w3.org/XML/1998/namespace"/>
  </ds:schemaRefs>
</ds:datastoreItem>
</file>

<file path=customXml/itemProps3.xml><?xml version="1.0" encoding="utf-8"?>
<ds:datastoreItem xmlns:ds="http://schemas.openxmlformats.org/officeDocument/2006/customXml" ds:itemID="{EE07744A-77B3-4893-9220-418F84E1D8C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642c375-cea4-45c5-bdeb-85b0064a012e"/>
    <ds:schemaRef ds:uri="97e56cd6-eba6-4857-a07f-d5cde2324ec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3</vt:i4>
      </vt:variant>
      <vt:variant>
        <vt:lpstr>Именованные диапазоны</vt:lpstr>
      </vt:variant>
      <vt:variant>
        <vt:i4>1</vt:i4>
      </vt:variant>
    </vt:vector>
  </HeadingPairs>
  <TitlesOfParts>
    <vt:vector size="4" baseType="lpstr">
      <vt:lpstr>RU</vt:lpstr>
      <vt:lpstr>60</vt:lpstr>
      <vt:lpstr>36</vt:lpstr>
      <vt:lpstr>'60'!Область_печати</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Arslonbek Mullamuhamedov</dc:creator>
  <cp:lastModifiedBy>ComVi</cp:lastModifiedBy>
  <cp:lastPrinted>2025-08-05T13:43:07Z</cp:lastPrinted>
  <dcterms:created xsi:type="dcterms:W3CDTF">2015-06-05T18:19:34Z</dcterms:created>
  <dcterms:modified xsi:type="dcterms:W3CDTF">2025-08-27T12:25:12Z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ediaServiceImageTags">
    <vt:lpwstr/>
  </property>
</Properties>
</file>