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r9\Documents\College\Undergraduate Research\IRIS-HEP\Work\"/>
    </mc:Choice>
  </mc:AlternateContent>
  <xr:revisionPtr revIDLastSave="0" documentId="8_{B0414C96-81A7-429A-82AA-D7C0B911C713}" xr6:coauthVersionLast="47" xr6:coauthVersionMax="47" xr10:uidLastSave="{00000000-0000-0000-0000-000000000000}"/>
  <bookViews>
    <workbookView xWindow="-120" yWindow="-120" windowWidth="20730" windowHeight="11160" xr2:uid="{39002406-CE8C-4FEA-A8F3-0122599E8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8" i="1"/>
  <c r="F26" i="1"/>
  <c r="F23" i="1"/>
  <c r="F22" i="1"/>
  <c r="F19" i="1"/>
  <c r="F21" i="1"/>
  <c r="O32" i="1"/>
  <c r="O31" i="1"/>
  <c r="O30" i="1"/>
  <c r="O29" i="1"/>
  <c r="R29" i="1" s="1"/>
  <c r="O28" i="1"/>
  <c r="O27" i="1"/>
  <c r="R27" i="1" s="1"/>
  <c r="O26" i="1"/>
  <c r="O25" i="1"/>
  <c r="R25" i="1" s="1"/>
  <c r="O23" i="1"/>
  <c r="O22" i="1"/>
  <c r="O21" i="1"/>
  <c r="O20" i="1"/>
  <c r="R20" i="1" s="1"/>
  <c r="O19" i="1"/>
  <c r="O18" i="1"/>
  <c r="R18" i="1" s="1"/>
  <c r="O17" i="1"/>
  <c r="R17" i="1" s="1"/>
  <c r="O15" i="1"/>
  <c r="R15" i="1" s="1"/>
  <c r="O14" i="1"/>
  <c r="R14" i="1" s="1"/>
  <c r="O13" i="1"/>
  <c r="R13" i="1" s="1"/>
  <c r="O12" i="1"/>
  <c r="R12" i="1" s="1"/>
  <c r="O10" i="1"/>
  <c r="R10" i="1" s="1"/>
  <c r="O9" i="1"/>
  <c r="R9" i="1" s="1"/>
  <c r="K35" i="1"/>
  <c r="H35" i="1"/>
  <c r="R22" i="1" l="1"/>
  <c r="R30" i="1"/>
  <c r="F35" i="1"/>
  <c r="R28" i="1"/>
  <c r="R26" i="1"/>
  <c r="R21" i="1"/>
  <c r="R32" i="1"/>
  <c r="R31" i="1"/>
  <c r="R19" i="1"/>
  <c r="R23" i="1"/>
  <c r="O35" i="1"/>
  <c r="R35" i="1" l="1"/>
</calcChain>
</file>

<file path=xl/sharedStrings.xml><?xml version="1.0" encoding="utf-8"?>
<sst xmlns="http://schemas.openxmlformats.org/spreadsheetml/2006/main" count="36" uniqueCount="36">
  <si>
    <t>Sample</t>
  </si>
  <si>
    <t>DoubleElectrons_2011</t>
  </si>
  <si>
    <t>DoubleMu_2011</t>
  </si>
  <si>
    <t>DoubleElectron_RunB_2012</t>
  </si>
  <si>
    <t>DoubleElectron_RunC_2012</t>
  </si>
  <si>
    <t>DoubleMuParked_RunB_2012</t>
  </si>
  <si>
    <t>DoubleMuParked_RunC_2012</t>
  </si>
  <si>
    <t>AODs</t>
  </si>
  <si>
    <t>DYJetsToLL_M-10To50_2011</t>
  </si>
  <si>
    <t>DYJetsToLL_M-50_2011</t>
  </si>
  <si>
    <t>HiggsToZZTo4L_2011</t>
  </si>
  <si>
    <t>TTTo2L2Nu2B_2011</t>
  </si>
  <si>
    <t>ZZTo2e2mu_2011</t>
  </si>
  <si>
    <t>ZZTo4e_2011</t>
  </si>
  <si>
    <t>ZZTo4mu_2011</t>
  </si>
  <si>
    <t>DYJetsToLL_M-50_2012</t>
  </si>
  <si>
    <t>DYJetsToLL_M-10to50_HT-400toInf_2012</t>
  </si>
  <si>
    <t>DYJetsToLL_M-10to50_HT-200to400_2012</t>
  </si>
  <si>
    <t>HiggsToZZTo4L_2012</t>
  </si>
  <si>
    <t>TTbar_2012</t>
  </si>
  <si>
    <t>ZZTo2e2mu_2012</t>
  </si>
  <si>
    <t>ZZTo4e_2012</t>
  </si>
  <si>
    <t>ZZTo4mu_2012</t>
  </si>
  <si>
    <t>AODSIMs</t>
  </si>
  <si>
    <t>Total:</t>
  </si>
  <si>
    <t>Individual ratios</t>
  </si>
  <si>
    <t>Size (TB)</t>
  </si>
  <si>
    <t>Chosen Sample Size (Bytes)</t>
  </si>
  <si>
    <t>NanoAOD Size (Bytes) w/photons</t>
  </si>
  <si>
    <t>Total NanoAOD size (TB)</t>
  </si>
  <si>
    <t>Sample AOD(SIM) files and NanoAOD(SIM) files size comparison</t>
  </si>
  <si>
    <t>Size (TB)/Individual ratios</t>
  </si>
  <si>
    <t>The goal is to compare the total size of all the 21 CERN Open Data Portal's Higgs analysis samples to the total size of the NanoAODs produced from these.</t>
  </si>
  <si>
    <t>For all the Chosen Samples, one root file with sufficient size was chosen from one of the sample's index file from the Open Data Portal.</t>
  </si>
  <si>
    <t xml:space="preserve">The NanoAODs were produced in a Docker container built from the CMSSW_5_3_32 image, using a CMS Open Data Outreach Tool EDAnalyzer (https://github.com/cms-opendata-analyses/AOD2NanoAODOutreachTool/blob/master/src/AOD2NanoAOD.cc) </t>
  </si>
  <si>
    <r>
      <t xml:space="preserve">For thir approximation, I'll first compare the </t>
    </r>
    <r>
      <rPr>
        <b/>
        <sz val="11"/>
        <color theme="1"/>
        <rFont val="Times New Roman"/>
        <family val="1"/>
      </rPr>
      <t>Chosen Sample Size</t>
    </r>
    <r>
      <rPr>
        <sz val="11"/>
        <color theme="1"/>
        <rFont val="Times New Roman"/>
        <family val="1"/>
      </rPr>
      <t xml:space="preserve"> to the </t>
    </r>
    <r>
      <rPr>
        <b/>
        <sz val="11"/>
        <color theme="1"/>
        <rFont val="Times New Roman"/>
        <family val="1"/>
      </rPr>
      <t>NanoAOD Size</t>
    </r>
    <r>
      <rPr>
        <sz val="11"/>
        <color theme="1"/>
        <rFont val="Times New Roman"/>
        <family val="1"/>
      </rPr>
      <t xml:space="preserve"> to get the </t>
    </r>
    <r>
      <rPr>
        <b/>
        <sz val="11"/>
        <color theme="1"/>
        <rFont val="Times New Roman"/>
        <family val="1"/>
      </rPr>
      <t>Individual ratios</t>
    </r>
    <r>
      <rPr>
        <sz val="11"/>
        <color theme="1"/>
        <rFont val="Times New Roman"/>
        <family val="1"/>
      </rPr>
      <t>, which produces a factor used to get the total size of the sample's NanoAOD (</t>
    </r>
    <r>
      <rPr>
        <b/>
        <sz val="11"/>
        <color theme="1"/>
        <rFont val="Times New Roman"/>
        <family val="1"/>
      </rPr>
      <t>Size/Individual ratios</t>
    </r>
    <r>
      <rPr>
        <sz val="11"/>
        <color theme="1"/>
        <rFont val="Times New Roman"/>
        <family val="1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</si>
</sst>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0" fillId="7" borderId="0" xfId="0" applyFill="1"/>
    <xf numFmtId="0" fontId="0" fillId="0" borderId="0" xfId="0" applyFill="1" applyAlignme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5" borderId="0" xfId="0" applyNumberFormat="1" applyFill="1"/>
    <xf numFmtId="2" fontId="0" fillId="0" borderId="0" xfId="0" applyNumberFormat="1" applyAlignment="1">
      <alignment vertical="center"/>
    </xf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2" fontId="0" fillId="0" borderId="0" xfId="0" applyNumberFormat="1" applyFill="1" applyAlignme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F9BD-DE86-484E-8D8C-AC1234A3E567}">
  <dimension ref="A1:W38"/>
  <sheetViews>
    <sheetView tabSelected="1" workbookViewId="0">
      <selection activeCell="V8" sqref="V8"/>
    </sheetView>
  </sheetViews>
  <sheetFormatPr defaultRowHeight="15" x14ac:dyDescent="0.25"/>
  <cols>
    <col min="8" max="8" width="14.7109375" style="7" bestFit="1" customWidth="1"/>
    <col min="11" max="11" width="12.5703125" style="7" bestFit="1" customWidth="1"/>
    <col min="15" max="15" width="9.140625" style="7"/>
    <col min="18" max="20" width="9.140625" style="7"/>
  </cols>
  <sheetData>
    <row r="1" spans="1:23" x14ac:dyDescent="0.25">
      <c r="A1" s="23" t="s">
        <v>30</v>
      </c>
      <c r="B1" s="23"/>
      <c r="C1" s="23"/>
      <c r="D1" s="23"/>
      <c r="E1" s="23"/>
      <c r="F1" s="23"/>
      <c r="G1" s="23"/>
      <c r="H1" s="23"/>
      <c r="I1" s="1"/>
      <c r="J1" s="1"/>
      <c r="K1" s="6"/>
      <c r="L1" s="1"/>
      <c r="M1" s="1"/>
      <c r="N1" s="1"/>
      <c r="O1" s="6"/>
      <c r="P1" s="1"/>
      <c r="Q1" s="1"/>
      <c r="R1" s="6"/>
      <c r="S1" s="6"/>
      <c r="T1" s="6"/>
    </row>
    <row r="2" spans="1:23" x14ac:dyDescent="0.25">
      <c r="A2" s="23"/>
      <c r="B2" s="23"/>
      <c r="C2" s="23"/>
      <c r="D2" s="23"/>
      <c r="E2" s="23"/>
      <c r="F2" s="23"/>
      <c r="G2" s="23"/>
      <c r="H2" s="23"/>
      <c r="I2" s="1"/>
      <c r="J2" s="1"/>
      <c r="K2" s="6"/>
      <c r="L2" s="1"/>
      <c r="M2" s="1"/>
      <c r="N2" s="1"/>
      <c r="O2" s="6"/>
      <c r="P2" s="1"/>
      <c r="Q2" s="1"/>
      <c r="R2" s="6"/>
      <c r="S2" s="6"/>
      <c r="T2" s="6"/>
    </row>
    <row r="3" spans="1:23" x14ac:dyDescent="0.25">
      <c r="A3" s="19" t="s">
        <v>32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6"/>
    </row>
    <row r="4" spans="1:23" x14ac:dyDescent="0.25">
      <c r="A4" s="20" t="s">
        <v>33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x14ac:dyDescent="0.25">
      <c r="A5" s="27" t="s">
        <v>34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7"/>
      <c r="V5" s="17"/>
      <c r="W5" s="17"/>
    </row>
    <row r="6" spans="1:23" x14ac:dyDescent="0.25">
      <c r="A6" s="27" t="s">
        <v>35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17"/>
      <c r="U6" s="17"/>
      <c r="V6" s="16"/>
      <c r="W6" s="16"/>
    </row>
    <row r="8" spans="1:23" x14ac:dyDescent="0.25">
      <c r="B8" s="4" t="s">
        <v>0</v>
      </c>
      <c r="F8" s="4" t="s">
        <v>26</v>
      </c>
      <c r="H8" s="21" t="s">
        <v>27</v>
      </c>
      <c r="I8" s="21"/>
      <c r="K8" s="21" t="s">
        <v>28</v>
      </c>
      <c r="L8" s="21"/>
      <c r="M8" s="21"/>
      <c r="N8" s="5"/>
      <c r="O8" s="26" t="s">
        <v>25</v>
      </c>
      <c r="P8" s="26"/>
      <c r="R8" s="22" t="s">
        <v>31</v>
      </c>
      <c r="S8" s="22"/>
      <c r="T8" s="22"/>
      <c r="U8" s="13"/>
    </row>
    <row r="9" spans="1:23" x14ac:dyDescent="0.25">
      <c r="A9" s="24" t="s">
        <v>7</v>
      </c>
      <c r="B9" t="s">
        <v>1</v>
      </c>
      <c r="F9">
        <v>6.7</v>
      </c>
      <c r="H9" s="7">
        <v>4000000000</v>
      </c>
      <c r="I9" s="2"/>
      <c r="J9" s="2"/>
      <c r="K9" s="7">
        <v>7538798</v>
      </c>
      <c r="L9" s="2"/>
      <c r="M9" s="2"/>
      <c r="N9" s="2"/>
      <c r="O9" s="7">
        <f>H9/K9</f>
        <v>530.5885633226942</v>
      </c>
      <c r="P9" s="2"/>
      <c r="Q9" s="2"/>
      <c r="R9" s="7">
        <f>F9/O9</f>
        <v>1.2627486649999999E-2</v>
      </c>
    </row>
    <row r="10" spans="1:23" x14ac:dyDescent="0.25">
      <c r="A10" s="24"/>
      <c r="B10" t="s">
        <v>2</v>
      </c>
      <c r="F10">
        <v>5.3</v>
      </c>
      <c r="H10" s="7">
        <v>4000000000</v>
      </c>
      <c r="I10" s="2"/>
      <c r="J10" s="2"/>
      <c r="K10" s="7">
        <v>7173655</v>
      </c>
      <c r="L10" s="2"/>
      <c r="M10" s="2"/>
      <c r="N10" s="2"/>
      <c r="O10" s="7">
        <f>H10/K10</f>
        <v>557.59581412822331</v>
      </c>
      <c r="P10" s="2"/>
      <c r="Q10" s="2"/>
      <c r="R10" s="7">
        <f>F10/O10</f>
        <v>9.505092875000001E-3</v>
      </c>
    </row>
    <row r="11" spans="1:23" x14ac:dyDescent="0.25">
      <c r="A11" s="24"/>
    </row>
    <row r="12" spans="1:23" x14ac:dyDescent="0.25">
      <c r="A12" s="24"/>
      <c r="B12" t="s">
        <v>3</v>
      </c>
      <c r="F12">
        <v>6.4</v>
      </c>
      <c r="H12" s="7">
        <v>3600000000</v>
      </c>
      <c r="I12" s="2"/>
      <c r="J12" s="2"/>
      <c r="K12" s="7">
        <v>4360424</v>
      </c>
      <c r="L12" s="2"/>
      <c r="M12" s="2"/>
      <c r="N12" s="2"/>
      <c r="O12" s="7">
        <f>H12/K12</f>
        <v>825.60778493100668</v>
      </c>
      <c r="P12" s="2"/>
      <c r="Q12" s="2"/>
      <c r="R12" s="7">
        <f>F12/O12</f>
        <v>7.7518648888888894E-3</v>
      </c>
    </row>
    <row r="13" spans="1:23" x14ac:dyDescent="0.25">
      <c r="A13" s="24"/>
      <c r="B13" t="s">
        <v>5</v>
      </c>
      <c r="F13">
        <v>8.6999999999999993</v>
      </c>
      <c r="H13" s="7">
        <v>2100000000</v>
      </c>
      <c r="I13" s="2"/>
      <c r="J13" s="2"/>
      <c r="K13" s="7">
        <v>3456142</v>
      </c>
      <c r="L13" s="2"/>
      <c r="M13" s="2"/>
      <c r="N13" s="2"/>
      <c r="O13" s="7">
        <f>H13/K13</f>
        <v>607.61392327051374</v>
      </c>
      <c r="P13" s="2"/>
      <c r="Q13" s="2"/>
      <c r="R13" s="7">
        <f>F13/O13</f>
        <v>1.4318302571428571E-2</v>
      </c>
    </row>
    <row r="14" spans="1:23" x14ac:dyDescent="0.25">
      <c r="A14" s="24"/>
      <c r="B14" t="s">
        <v>4</v>
      </c>
      <c r="F14">
        <v>9.4</v>
      </c>
      <c r="H14" s="7">
        <v>3900000000</v>
      </c>
      <c r="I14" s="2"/>
      <c r="J14" s="2"/>
      <c r="K14" s="7">
        <v>6154620</v>
      </c>
      <c r="L14" s="2"/>
      <c r="M14" s="2"/>
      <c r="N14" s="2"/>
      <c r="O14" s="7">
        <f>H14/K14</f>
        <v>633.67031595776837</v>
      </c>
      <c r="P14" s="2"/>
      <c r="Q14" s="2"/>
      <c r="R14" s="7">
        <f>F14/O14</f>
        <v>1.4834212307692307E-2</v>
      </c>
    </row>
    <row r="15" spans="1:23" x14ac:dyDescent="0.25">
      <c r="A15" s="24"/>
      <c r="B15" t="s">
        <v>6</v>
      </c>
      <c r="F15">
        <v>10.7</v>
      </c>
      <c r="H15" s="7">
        <v>3700000000</v>
      </c>
      <c r="I15" s="2"/>
      <c r="J15" s="2"/>
      <c r="K15" s="7">
        <v>5272155</v>
      </c>
      <c r="L15" s="2"/>
      <c r="M15" s="2"/>
      <c r="N15" s="2"/>
      <c r="O15" s="7">
        <f>H15/K15</f>
        <v>701.80030746440502</v>
      </c>
      <c r="P15" s="2"/>
      <c r="Q15" s="2"/>
      <c r="R15" s="7">
        <f>F15/O15</f>
        <v>1.5246502297297295E-2</v>
      </c>
    </row>
    <row r="17" spans="1:18" x14ac:dyDescent="0.25">
      <c r="A17" s="25" t="s">
        <v>23</v>
      </c>
      <c r="B17" t="s">
        <v>8</v>
      </c>
      <c r="F17">
        <v>6.1</v>
      </c>
      <c r="H17" s="7">
        <v>4000000000</v>
      </c>
      <c r="I17" s="2"/>
      <c r="J17" s="2"/>
      <c r="K17" s="7">
        <v>4181274</v>
      </c>
      <c r="L17" s="2"/>
      <c r="M17" s="2"/>
      <c r="N17" s="2"/>
      <c r="O17" s="7">
        <f t="shared" ref="O17:O23" si="0">H17/K17</f>
        <v>956.64622792000716</v>
      </c>
      <c r="P17" s="2"/>
      <c r="Q17" s="2"/>
      <c r="R17" s="7">
        <f t="shared" ref="R17:R23" si="1">F17/O17</f>
        <v>6.3764428499999996E-3</v>
      </c>
    </row>
    <row r="18" spans="1:18" x14ac:dyDescent="0.25">
      <c r="A18" s="25"/>
      <c r="B18" t="s">
        <v>9</v>
      </c>
      <c r="F18">
        <v>6</v>
      </c>
      <c r="H18" s="7">
        <v>3500000000</v>
      </c>
      <c r="I18" s="2"/>
      <c r="J18" s="2"/>
      <c r="K18" s="7">
        <v>6985774</v>
      </c>
      <c r="L18" s="2"/>
      <c r="M18" s="2"/>
      <c r="N18" s="2"/>
      <c r="O18" s="7">
        <f t="shared" si="0"/>
        <v>501.01821215515992</v>
      </c>
      <c r="P18" s="2"/>
      <c r="Q18" s="2"/>
      <c r="R18" s="7">
        <f t="shared" si="1"/>
        <v>1.1975612571428571E-2</v>
      </c>
    </row>
    <row r="19" spans="1:18" x14ac:dyDescent="0.25">
      <c r="A19" s="25"/>
      <c r="B19" t="s">
        <v>10</v>
      </c>
      <c r="F19">
        <f>58.2/1000</f>
        <v>5.8200000000000002E-2</v>
      </c>
      <c r="H19" s="7">
        <v>2300000000</v>
      </c>
      <c r="I19" s="2"/>
      <c r="J19" s="2"/>
      <c r="K19" s="7">
        <v>5994519</v>
      </c>
      <c r="L19" s="2"/>
      <c r="M19" s="2"/>
      <c r="N19" s="2"/>
      <c r="O19" s="7">
        <f t="shared" si="0"/>
        <v>383.68382851067781</v>
      </c>
      <c r="P19" s="2"/>
      <c r="Q19" s="2"/>
      <c r="R19" s="7">
        <f t="shared" si="1"/>
        <v>1.5168739382608696E-4</v>
      </c>
    </row>
    <row r="20" spans="1:18" x14ac:dyDescent="0.25">
      <c r="A20" s="25"/>
      <c r="B20" t="s">
        <v>11</v>
      </c>
      <c r="F20">
        <v>2.1</v>
      </c>
      <c r="H20" s="7">
        <v>3900000000</v>
      </c>
      <c r="I20" s="2"/>
      <c r="J20" s="2"/>
      <c r="K20" s="7">
        <v>10330819</v>
      </c>
      <c r="L20" s="2"/>
      <c r="M20" s="2"/>
      <c r="N20" s="2"/>
      <c r="O20" s="7">
        <f t="shared" si="0"/>
        <v>377.5112118409973</v>
      </c>
      <c r="P20" s="2"/>
      <c r="Q20" s="2"/>
      <c r="R20" s="7">
        <f t="shared" si="1"/>
        <v>5.5627486923076922E-3</v>
      </c>
    </row>
    <row r="21" spans="1:18" x14ac:dyDescent="0.25">
      <c r="A21" s="25"/>
      <c r="B21" t="s">
        <v>12</v>
      </c>
      <c r="F21">
        <f>259.8/1000</f>
        <v>0.25980000000000003</v>
      </c>
      <c r="H21" s="7">
        <v>3000000000</v>
      </c>
      <c r="I21" s="2"/>
      <c r="J21" s="2"/>
      <c r="K21" s="7">
        <v>6570420</v>
      </c>
      <c r="L21" s="2"/>
      <c r="M21" s="2"/>
      <c r="N21" s="2"/>
      <c r="O21" s="7">
        <f t="shared" si="0"/>
        <v>456.59181604828916</v>
      </c>
      <c r="P21" s="2"/>
      <c r="Q21" s="2"/>
      <c r="R21" s="7">
        <f t="shared" si="1"/>
        <v>5.6899837200000006E-4</v>
      </c>
    </row>
    <row r="22" spans="1:18" x14ac:dyDescent="0.25">
      <c r="A22" s="25"/>
      <c r="B22" t="s">
        <v>13</v>
      </c>
      <c r="F22">
        <f>258.8/1000</f>
        <v>0.25880000000000003</v>
      </c>
      <c r="H22" s="7">
        <v>2300000000</v>
      </c>
      <c r="I22" s="2"/>
      <c r="J22" s="2"/>
      <c r="K22" s="7">
        <v>5707743</v>
      </c>
      <c r="L22" s="2"/>
      <c r="M22" s="2"/>
      <c r="N22" s="2"/>
      <c r="O22" s="7">
        <f t="shared" si="0"/>
        <v>402.96138070687488</v>
      </c>
      <c r="P22" s="2"/>
      <c r="Q22" s="2"/>
      <c r="R22" s="7">
        <f t="shared" si="1"/>
        <v>6.4224516886956531E-4</v>
      </c>
    </row>
    <row r="23" spans="1:18" x14ac:dyDescent="0.25">
      <c r="A23" s="25"/>
      <c r="B23" t="s">
        <v>14</v>
      </c>
      <c r="F23">
        <f>263.1/1000</f>
        <v>0.2631</v>
      </c>
      <c r="H23" s="7">
        <v>3700000000</v>
      </c>
      <c r="I23" s="2"/>
      <c r="J23" s="2"/>
      <c r="K23" s="7">
        <v>6996727</v>
      </c>
      <c r="L23" s="2"/>
      <c r="M23" s="2"/>
      <c r="N23" s="2"/>
      <c r="O23" s="7">
        <f t="shared" si="0"/>
        <v>528.81868908133765</v>
      </c>
      <c r="P23" s="2"/>
      <c r="Q23" s="2"/>
      <c r="R23" s="7">
        <f t="shared" si="1"/>
        <v>4.9752401991891889E-4</v>
      </c>
    </row>
    <row r="24" spans="1:18" x14ac:dyDescent="0.25">
      <c r="A24" s="25"/>
    </row>
    <row r="25" spans="1:18" x14ac:dyDescent="0.25">
      <c r="A25" s="25"/>
      <c r="B25" t="s">
        <v>17</v>
      </c>
      <c r="F25">
        <v>1.5</v>
      </c>
      <c r="H25" s="7">
        <v>3700000000</v>
      </c>
      <c r="I25" s="2"/>
      <c r="J25" s="2"/>
      <c r="K25" s="7">
        <v>7072723</v>
      </c>
      <c r="L25" s="2"/>
      <c r="M25" s="2"/>
      <c r="N25" s="2"/>
      <c r="O25" s="7">
        <f t="shared" ref="O25:O32" si="2">H25/K25</f>
        <v>523.13656282028865</v>
      </c>
      <c r="P25" s="2"/>
      <c r="Q25" s="2"/>
      <c r="R25" s="7">
        <f t="shared" ref="R25:R32" si="3">F25/O25</f>
        <v>2.8673201351351349E-3</v>
      </c>
    </row>
    <row r="26" spans="1:18" x14ac:dyDescent="0.25">
      <c r="A26" s="25"/>
      <c r="B26" t="s">
        <v>16</v>
      </c>
      <c r="F26">
        <f>875/1000</f>
        <v>0.875</v>
      </c>
      <c r="H26" s="7">
        <v>3500000000</v>
      </c>
      <c r="I26" s="2"/>
      <c r="J26" s="2"/>
      <c r="K26" s="7">
        <v>6819062</v>
      </c>
      <c r="L26" s="2"/>
      <c r="M26" s="2"/>
      <c r="N26" s="2"/>
      <c r="O26" s="7">
        <f t="shared" si="2"/>
        <v>513.26707397586358</v>
      </c>
      <c r="P26" s="2"/>
      <c r="Q26" s="2"/>
      <c r="R26" s="7">
        <f t="shared" si="3"/>
        <v>1.7047655E-3</v>
      </c>
    </row>
    <row r="27" spans="1:18" x14ac:dyDescent="0.25">
      <c r="A27" s="25"/>
      <c r="B27" t="s">
        <v>15</v>
      </c>
      <c r="F27">
        <v>9.1999999999999993</v>
      </c>
      <c r="H27" s="7">
        <v>3800000000</v>
      </c>
      <c r="I27" s="2"/>
      <c r="J27" s="2"/>
      <c r="K27" s="7">
        <v>6409242</v>
      </c>
      <c r="L27" s="2"/>
      <c r="M27" s="2"/>
      <c r="N27" s="2"/>
      <c r="O27" s="7">
        <f t="shared" si="2"/>
        <v>592.89382426190184</v>
      </c>
      <c r="P27" s="2"/>
      <c r="Q27" s="2"/>
      <c r="R27" s="7">
        <f t="shared" si="3"/>
        <v>1.5517112210526313E-2</v>
      </c>
    </row>
    <row r="28" spans="1:18" x14ac:dyDescent="0.25">
      <c r="A28" s="25"/>
      <c r="B28" t="s">
        <v>18</v>
      </c>
      <c r="F28">
        <f>106.2/1000</f>
        <v>0.1062</v>
      </c>
      <c r="H28" s="7">
        <v>2400000000</v>
      </c>
      <c r="I28" s="2"/>
      <c r="J28" s="2"/>
      <c r="K28" s="7">
        <v>4966593</v>
      </c>
      <c r="L28" s="2"/>
      <c r="M28" s="2"/>
      <c r="N28" s="2"/>
      <c r="O28" s="7">
        <f t="shared" si="2"/>
        <v>483.22864386109353</v>
      </c>
      <c r="P28" s="2"/>
      <c r="Q28" s="2"/>
      <c r="R28" s="7">
        <f t="shared" si="3"/>
        <v>2.1977174025E-4</v>
      </c>
    </row>
    <row r="29" spans="1:18" x14ac:dyDescent="0.25">
      <c r="A29" s="25"/>
      <c r="B29" t="s">
        <v>19</v>
      </c>
      <c r="F29">
        <v>2.2999999999999998</v>
      </c>
      <c r="H29" s="7">
        <v>2000000000</v>
      </c>
      <c r="I29" s="2"/>
      <c r="J29" s="2"/>
      <c r="K29" s="7">
        <v>4206875</v>
      </c>
      <c r="L29" s="2"/>
      <c r="M29" s="2"/>
      <c r="N29" s="2"/>
      <c r="O29" s="7">
        <f t="shared" si="2"/>
        <v>475.41227157926016</v>
      </c>
      <c r="P29" s="2"/>
      <c r="Q29" s="2"/>
      <c r="R29" s="7">
        <f t="shared" si="3"/>
        <v>4.8379062499999993E-3</v>
      </c>
    </row>
    <row r="30" spans="1:18" x14ac:dyDescent="0.25">
      <c r="A30" s="25"/>
      <c r="B30" t="s">
        <v>20</v>
      </c>
      <c r="F30">
        <f>436.5/1000</f>
        <v>0.4365</v>
      </c>
      <c r="H30" s="7">
        <v>2000000000</v>
      </c>
      <c r="I30" s="2"/>
      <c r="J30" s="2"/>
      <c r="K30" s="7">
        <v>3307606</v>
      </c>
      <c r="L30" s="2"/>
      <c r="M30" s="2"/>
      <c r="N30" s="2"/>
      <c r="O30" s="7">
        <f t="shared" si="2"/>
        <v>604.66694037923503</v>
      </c>
      <c r="P30" s="2"/>
      <c r="Q30" s="2"/>
      <c r="R30" s="7">
        <f t="shared" si="3"/>
        <v>7.2188500949999998E-4</v>
      </c>
    </row>
    <row r="31" spans="1:18" x14ac:dyDescent="0.25">
      <c r="A31" s="25"/>
      <c r="B31" t="s">
        <v>21</v>
      </c>
      <c r="F31">
        <f>429.6/1000</f>
        <v>0.42960000000000004</v>
      </c>
      <c r="H31" s="7">
        <v>2800000000</v>
      </c>
      <c r="I31" s="2"/>
      <c r="J31" s="2"/>
      <c r="K31" s="7">
        <v>5084859</v>
      </c>
      <c r="L31" s="2"/>
      <c r="M31" s="2"/>
      <c r="N31" s="2"/>
      <c r="O31" s="7">
        <f t="shared" si="2"/>
        <v>550.65440359309866</v>
      </c>
      <c r="P31" s="2"/>
      <c r="Q31" s="2"/>
      <c r="R31" s="7">
        <f t="shared" si="3"/>
        <v>7.8016265228571431E-4</v>
      </c>
    </row>
    <row r="32" spans="1:18" x14ac:dyDescent="0.25">
      <c r="A32" s="25"/>
      <c r="B32" t="s">
        <v>22</v>
      </c>
      <c r="F32">
        <f>442.9/1000</f>
        <v>0.44289999999999996</v>
      </c>
      <c r="H32" s="7">
        <v>3900000000</v>
      </c>
      <c r="I32" s="2"/>
      <c r="J32" s="2"/>
      <c r="K32" s="7">
        <v>5676625</v>
      </c>
      <c r="L32" s="2"/>
      <c r="M32" s="2"/>
      <c r="N32" s="2"/>
      <c r="O32" s="7">
        <f t="shared" si="2"/>
        <v>687.02794354039588</v>
      </c>
      <c r="P32" s="2"/>
      <c r="Q32" s="2"/>
      <c r="R32" s="7">
        <f t="shared" si="3"/>
        <v>6.4466082371794869E-4</v>
      </c>
    </row>
    <row r="33" spans="1:22" x14ac:dyDescent="0.25">
      <c r="A33" s="15"/>
      <c r="I33" s="2"/>
      <c r="J33" s="2"/>
      <c r="L33" s="2"/>
      <c r="M33" s="2"/>
      <c r="N33" s="2"/>
      <c r="P33" s="2"/>
      <c r="Q33" s="2"/>
    </row>
    <row r="34" spans="1:22" x14ac:dyDescent="0.25">
      <c r="Q34" t="s">
        <v>29</v>
      </c>
      <c r="R34" s="12"/>
      <c r="S34" s="12"/>
      <c r="T34" s="12"/>
    </row>
    <row r="35" spans="1:22" x14ac:dyDescent="0.25">
      <c r="E35" t="s">
        <v>24</v>
      </c>
      <c r="F35" s="11">
        <f>SUM(F9:F32)</f>
        <v>77.53009999999999</v>
      </c>
      <c r="H35" s="8">
        <f>SUM(H9:H32)</f>
        <v>68100000000</v>
      </c>
      <c r="K35" s="8">
        <f>SUM(K9:K32)</f>
        <v>124266655</v>
      </c>
      <c r="O35" s="8">
        <f>SUM(O9:O32)</f>
        <v>11894.395739349091</v>
      </c>
      <c r="R35" s="10">
        <f>SUM(R9:R32)</f>
        <v>0.12735230498007299</v>
      </c>
    </row>
    <row r="36" spans="1:22" x14ac:dyDescent="0.25">
      <c r="F36" s="14"/>
    </row>
    <row r="37" spans="1:22" x14ac:dyDescent="0.25">
      <c r="H37" s="18"/>
      <c r="I37" s="18"/>
      <c r="J37" s="18"/>
      <c r="K37" s="9"/>
      <c r="L37" s="3"/>
      <c r="M37" s="3"/>
      <c r="N37" s="3"/>
      <c r="O37" s="9"/>
      <c r="P37" s="3"/>
      <c r="Q37" s="3"/>
      <c r="R37" s="9"/>
      <c r="S37" s="9"/>
      <c r="T37" s="9"/>
      <c r="U37" s="3"/>
      <c r="V37" s="3"/>
    </row>
    <row r="38" spans="1:22" x14ac:dyDescent="0.25">
      <c r="I38" s="12"/>
      <c r="O38" s="12"/>
    </row>
  </sheetData>
  <mergeCells count="10">
    <mergeCell ref="A1:H2"/>
    <mergeCell ref="A9:A15"/>
    <mergeCell ref="A17:A32"/>
    <mergeCell ref="A4:W4"/>
    <mergeCell ref="O8:P8"/>
    <mergeCell ref="H8:I8"/>
    <mergeCell ref="H37:J37"/>
    <mergeCell ref="A3:S3"/>
    <mergeCell ref="K8:M8"/>
    <mergeCell ref="R8:T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Cruz</dc:creator>
  <cp:lastModifiedBy>Brian Cruz</cp:lastModifiedBy>
  <dcterms:created xsi:type="dcterms:W3CDTF">2021-03-19T05:07:12Z</dcterms:created>
  <dcterms:modified xsi:type="dcterms:W3CDTF">2021-06-08T19:11:27Z</dcterms:modified>
</cp:coreProperties>
</file>