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hiva\Downloads\"/>
    </mc:Choice>
  </mc:AlternateContent>
  <xr:revisionPtr revIDLastSave="0" documentId="8_{4EBC5296-85C6-40D5-9FCA-B1FCC09D56A2}" xr6:coauthVersionLast="47" xr6:coauthVersionMax="47" xr10:uidLastSave="{00000000-0000-0000-0000-000000000000}"/>
  <bookViews>
    <workbookView xWindow="-120" yWindow="-120" windowWidth="20730" windowHeight="11040" xr2:uid="{91D8B783-FE1D-4814-BC65-9D56B8509797}"/>
  </bookViews>
  <sheets>
    <sheet name="Sheet4" sheetId="6" r:id="rId1"/>
    <sheet name="Raw Data" sheetId="1" r:id="rId2"/>
    <sheet name="Cleaned Data" sheetId="2" r:id="rId3"/>
    <sheet name="Ratio Analysis" sheetId="3" r:id="rId4"/>
    <sheet name="DCF &amp; Sensitivity Ratios " sheetId="4" r:id="rId5"/>
    <sheet name="Relative Valuation" sheetId="5"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22" i="5" l="1"/>
  <c r="B21" i="5"/>
  <c r="B20" i="5"/>
  <c r="B19" i="5"/>
  <c r="B18" i="5"/>
  <c r="B17" i="5"/>
  <c r="B16" i="5"/>
  <c r="B15" i="5"/>
  <c r="B14" i="5"/>
  <c r="B13" i="5"/>
  <c r="B12" i="5"/>
  <c r="B11" i="5"/>
  <c r="B10" i="5"/>
  <c r="B9" i="5"/>
  <c r="B8" i="5"/>
  <c r="B2" i="5"/>
  <c r="B6" i="5"/>
  <c r="B3" i="5"/>
  <c r="B5" i="5"/>
  <c r="B74" i="4"/>
  <c r="I52" i="4"/>
  <c r="J52" i="4"/>
  <c r="K52" i="4"/>
  <c r="L52" i="4"/>
  <c r="M52" i="4"/>
  <c r="N52" i="4"/>
  <c r="O52" i="4"/>
  <c r="P52" i="4"/>
  <c r="Q52" i="4"/>
  <c r="R52" i="4"/>
  <c r="S52" i="4"/>
  <c r="T52" i="4"/>
  <c r="U52" i="4"/>
  <c r="V52" i="4"/>
  <c r="H52" i="4"/>
  <c r="V48" i="4"/>
  <c r="I44" i="4"/>
  <c r="J44" i="4"/>
  <c r="K44" i="4"/>
  <c r="L44" i="4"/>
  <c r="M44" i="4"/>
  <c r="N44" i="4"/>
  <c r="O44" i="4"/>
  <c r="P44" i="4"/>
  <c r="Q44" i="4"/>
  <c r="R44" i="4"/>
  <c r="S44" i="4"/>
  <c r="T44" i="4"/>
  <c r="U44" i="4"/>
  <c r="V44" i="4"/>
  <c r="H44" i="4"/>
  <c r="I40" i="4"/>
  <c r="J40" i="4"/>
  <c r="K40" i="4"/>
  <c r="L40" i="4"/>
  <c r="M40" i="4"/>
  <c r="N40" i="4"/>
  <c r="O40" i="4"/>
  <c r="P40" i="4"/>
  <c r="Q40" i="4"/>
  <c r="R40" i="4"/>
  <c r="S40" i="4"/>
  <c r="T40" i="4"/>
  <c r="U40" i="4"/>
  <c r="V40" i="4"/>
  <c r="H40" i="4"/>
  <c r="I24" i="4"/>
  <c r="J24" i="4"/>
  <c r="K24" i="4"/>
  <c r="L24" i="4"/>
  <c r="M24" i="4"/>
  <c r="N24" i="4"/>
  <c r="O24" i="4"/>
  <c r="P24" i="4"/>
  <c r="Q24" i="4"/>
  <c r="R24" i="4"/>
  <c r="S24" i="4"/>
  <c r="T24" i="4"/>
  <c r="U24" i="4"/>
  <c r="V24" i="4"/>
  <c r="H24" i="4"/>
  <c r="C33" i="2"/>
  <c r="D33" i="2"/>
  <c r="E33" i="2"/>
  <c r="F33" i="2"/>
  <c r="G33" i="2"/>
  <c r="H33" i="2"/>
  <c r="I33" i="2"/>
  <c r="J33" i="2"/>
  <c r="K33" i="2"/>
  <c r="L33" i="2"/>
  <c r="M33" i="2"/>
  <c r="N33" i="2"/>
  <c r="O33" i="2"/>
  <c r="P33" i="2"/>
  <c r="B33" i="2"/>
  <c r="I36" i="4"/>
  <c r="J36" i="4"/>
  <c r="K36" i="4"/>
  <c r="L36" i="4"/>
  <c r="M36" i="4"/>
  <c r="N36" i="4"/>
  <c r="O36" i="4"/>
  <c r="P36" i="4"/>
  <c r="Q36" i="4"/>
  <c r="R36" i="4"/>
  <c r="S36" i="4"/>
  <c r="T36" i="4"/>
  <c r="U36" i="4"/>
  <c r="V36" i="4"/>
  <c r="H36" i="4"/>
  <c r="I32" i="4"/>
  <c r="J32" i="4"/>
  <c r="J61" i="4" s="1"/>
  <c r="J62" i="4" s="1"/>
  <c r="K32" i="4"/>
  <c r="L32" i="4"/>
  <c r="M32" i="4"/>
  <c r="N32" i="4"/>
  <c r="N61" i="4" s="1"/>
  <c r="N62" i="4" s="1"/>
  <c r="O32" i="4"/>
  <c r="P32" i="4"/>
  <c r="Q32" i="4"/>
  <c r="Q61" i="4" s="1"/>
  <c r="Q62" i="4" s="1"/>
  <c r="R32" i="4"/>
  <c r="R61" i="4" s="1"/>
  <c r="R62" i="4" s="1"/>
  <c r="S32" i="4"/>
  <c r="T32" i="4"/>
  <c r="U32" i="4"/>
  <c r="V32" i="4"/>
  <c r="V61" i="4" s="1"/>
  <c r="V62" i="4" s="1"/>
  <c r="H32" i="4"/>
  <c r="I20" i="4"/>
  <c r="I28" i="4" s="1"/>
  <c r="J20" i="4"/>
  <c r="J28" i="4" s="1"/>
  <c r="J41" i="4" s="1"/>
  <c r="K20" i="4"/>
  <c r="K28" i="4" s="1"/>
  <c r="L20" i="4"/>
  <c r="L28" i="4" s="1"/>
  <c r="M20" i="4"/>
  <c r="M28" i="4" s="1"/>
  <c r="N20" i="4"/>
  <c r="N28" i="4" s="1"/>
  <c r="O20" i="4"/>
  <c r="O28" i="4" s="1"/>
  <c r="P20" i="4"/>
  <c r="P28" i="4" s="1"/>
  <c r="Q20" i="4"/>
  <c r="Q28" i="4" s="1"/>
  <c r="R20" i="4"/>
  <c r="R28" i="4" s="1"/>
  <c r="S20" i="4"/>
  <c r="S28" i="4" s="1"/>
  <c r="T20" i="4"/>
  <c r="T28" i="4" s="1"/>
  <c r="U20" i="4"/>
  <c r="U28" i="4" s="1"/>
  <c r="V20" i="4"/>
  <c r="V28" i="4" s="1"/>
  <c r="H20" i="4"/>
  <c r="H28" i="4" s="1"/>
  <c r="I16" i="4"/>
  <c r="J16" i="4"/>
  <c r="K16" i="4"/>
  <c r="L16" i="4"/>
  <c r="M16" i="4"/>
  <c r="N16" i="4"/>
  <c r="O16" i="4"/>
  <c r="P16" i="4"/>
  <c r="Q16" i="4"/>
  <c r="R16" i="4"/>
  <c r="S16" i="4"/>
  <c r="T16" i="4"/>
  <c r="U16" i="4"/>
  <c r="V16" i="4"/>
  <c r="H16" i="4"/>
  <c r="I12" i="4"/>
  <c r="I48" i="4" s="1"/>
  <c r="J12" i="4"/>
  <c r="J48" i="4" s="1"/>
  <c r="K12" i="4"/>
  <c r="K48" i="4" s="1"/>
  <c r="L12" i="4"/>
  <c r="L48" i="4" s="1"/>
  <c r="M12" i="4"/>
  <c r="M48" i="4" s="1"/>
  <c r="N12" i="4"/>
  <c r="N48" i="4" s="1"/>
  <c r="O12" i="4"/>
  <c r="O48" i="4" s="1"/>
  <c r="P12" i="4"/>
  <c r="P48" i="4" s="1"/>
  <c r="Q12" i="4"/>
  <c r="Q48" i="4" s="1"/>
  <c r="R12" i="4"/>
  <c r="R48" i="4" s="1"/>
  <c r="S12" i="4"/>
  <c r="S48" i="4" s="1"/>
  <c r="T12" i="4"/>
  <c r="T48" i="4" s="1"/>
  <c r="T49" i="4" s="1"/>
  <c r="U12" i="4"/>
  <c r="U48" i="4" s="1"/>
  <c r="V12" i="4"/>
  <c r="H12" i="4"/>
  <c r="H48" i="4" s="1"/>
  <c r="I3" i="4"/>
  <c r="I10" i="4" s="1"/>
  <c r="J3" i="4"/>
  <c r="J10" i="4" s="1"/>
  <c r="K3" i="4"/>
  <c r="L3" i="4"/>
  <c r="L10" i="4" s="1"/>
  <c r="M3" i="4"/>
  <c r="M10" i="4" s="1"/>
  <c r="N3" i="4"/>
  <c r="N10" i="4" s="1"/>
  <c r="O3" i="4"/>
  <c r="P3" i="4"/>
  <c r="P10" i="4" s="1"/>
  <c r="P25" i="4" s="1"/>
  <c r="Q3" i="4"/>
  <c r="Q10" i="4" s="1"/>
  <c r="R3" i="4"/>
  <c r="R10" i="4" s="1"/>
  <c r="S3" i="4"/>
  <c r="T3" i="4"/>
  <c r="T10" i="4" s="1"/>
  <c r="T25" i="4" s="1"/>
  <c r="U3" i="4"/>
  <c r="V3" i="4"/>
  <c r="V10" i="4" s="1"/>
  <c r="H3" i="4"/>
  <c r="E27" i="3"/>
  <c r="F27" i="3"/>
  <c r="I27" i="3"/>
  <c r="J27" i="3"/>
  <c r="M27" i="3"/>
  <c r="N27" i="3"/>
  <c r="B27" i="3"/>
  <c r="C38" i="2"/>
  <c r="C27" i="3" s="1"/>
  <c r="D38" i="2"/>
  <c r="D27" i="3" s="1"/>
  <c r="E38" i="2"/>
  <c r="F38" i="2"/>
  <c r="G38" i="2"/>
  <c r="G27" i="3" s="1"/>
  <c r="H38" i="2"/>
  <c r="H27" i="3" s="1"/>
  <c r="I38" i="2"/>
  <c r="J38" i="2"/>
  <c r="K38" i="2"/>
  <c r="K27" i="3" s="1"/>
  <c r="L38" i="2"/>
  <c r="L27" i="3" s="1"/>
  <c r="M38" i="2"/>
  <c r="N38" i="2"/>
  <c r="O38" i="2"/>
  <c r="O27" i="3" s="1"/>
  <c r="P38" i="2"/>
  <c r="P27" i="3" s="1"/>
  <c r="B38" i="2"/>
  <c r="C26" i="3"/>
  <c r="D26" i="3"/>
  <c r="E26" i="3"/>
  <c r="F26" i="3"/>
  <c r="G26" i="3"/>
  <c r="H26" i="3"/>
  <c r="I26" i="3"/>
  <c r="J26" i="3"/>
  <c r="K26" i="3"/>
  <c r="L26" i="3"/>
  <c r="M26" i="3"/>
  <c r="N26" i="3"/>
  <c r="O26" i="3"/>
  <c r="P26" i="3"/>
  <c r="B26" i="3"/>
  <c r="C25" i="3"/>
  <c r="D25" i="3"/>
  <c r="E25" i="3"/>
  <c r="F25" i="3"/>
  <c r="G25" i="3"/>
  <c r="H25" i="3"/>
  <c r="I25" i="3"/>
  <c r="J25" i="3"/>
  <c r="K25" i="3"/>
  <c r="L25" i="3"/>
  <c r="M25" i="3"/>
  <c r="N25" i="3"/>
  <c r="O25" i="3"/>
  <c r="P25" i="3"/>
  <c r="B25" i="3"/>
  <c r="C22" i="3"/>
  <c r="D22" i="3"/>
  <c r="E22" i="3"/>
  <c r="F22" i="3"/>
  <c r="G22" i="3"/>
  <c r="H22" i="3"/>
  <c r="I22" i="3"/>
  <c r="J22" i="3"/>
  <c r="K22" i="3"/>
  <c r="L22" i="3"/>
  <c r="M22" i="3"/>
  <c r="N22" i="3"/>
  <c r="O22" i="3"/>
  <c r="P22" i="3"/>
  <c r="B22" i="3"/>
  <c r="C17" i="3"/>
  <c r="D17" i="3"/>
  <c r="E17" i="3"/>
  <c r="F17" i="3"/>
  <c r="G17" i="3"/>
  <c r="H17" i="3"/>
  <c r="I17" i="3"/>
  <c r="J17" i="3"/>
  <c r="K17" i="3"/>
  <c r="L17" i="3"/>
  <c r="M17" i="3"/>
  <c r="N17" i="3"/>
  <c r="O17" i="3"/>
  <c r="P17" i="3"/>
  <c r="B17" i="3"/>
  <c r="C14" i="3"/>
  <c r="D14" i="3"/>
  <c r="E14" i="3"/>
  <c r="F14" i="3"/>
  <c r="G14" i="3"/>
  <c r="H14" i="3"/>
  <c r="I14" i="3"/>
  <c r="J14" i="3"/>
  <c r="K14" i="3"/>
  <c r="L14" i="3"/>
  <c r="M14" i="3"/>
  <c r="N14" i="3"/>
  <c r="O14" i="3"/>
  <c r="P14" i="3"/>
  <c r="B14" i="3"/>
  <c r="C13" i="3"/>
  <c r="D13" i="3"/>
  <c r="E13" i="3"/>
  <c r="F13" i="3"/>
  <c r="G13" i="3"/>
  <c r="H13" i="3"/>
  <c r="I13" i="3"/>
  <c r="J13" i="3"/>
  <c r="K13" i="3"/>
  <c r="L13" i="3"/>
  <c r="M13" i="3"/>
  <c r="N13" i="3"/>
  <c r="O13" i="3"/>
  <c r="P13" i="3"/>
  <c r="B13" i="3"/>
  <c r="C12" i="3"/>
  <c r="D12" i="3"/>
  <c r="E12" i="3"/>
  <c r="F12" i="3"/>
  <c r="G12" i="3"/>
  <c r="H12" i="3"/>
  <c r="I12" i="3"/>
  <c r="J12" i="3"/>
  <c r="K12" i="3"/>
  <c r="L12" i="3"/>
  <c r="M12" i="3"/>
  <c r="N12" i="3"/>
  <c r="O12" i="3"/>
  <c r="P12" i="3"/>
  <c r="B12" i="3"/>
  <c r="C11" i="3"/>
  <c r="D11" i="3"/>
  <c r="E11" i="3"/>
  <c r="F11" i="3"/>
  <c r="G11" i="3"/>
  <c r="H11" i="3"/>
  <c r="I11" i="3"/>
  <c r="J11" i="3"/>
  <c r="K11" i="3"/>
  <c r="L11" i="3"/>
  <c r="M11" i="3"/>
  <c r="N11" i="3"/>
  <c r="O11" i="3"/>
  <c r="P11" i="3"/>
  <c r="B11" i="3"/>
  <c r="C8" i="3"/>
  <c r="D8" i="3"/>
  <c r="E8" i="3"/>
  <c r="F8" i="3"/>
  <c r="G8" i="3"/>
  <c r="H8" i="3"/>
  <c r="I8" i="3"/>
  <c r="J8" i="3"/>
  <c r="K8" i="3"/>
  <c r="L8" i="3"/>
  <c r="M8" i="3"/>
  <c r="N8" i="3"/>
  <c r="O8" i="3"/>
  <c r="P8" i="3"/>
  <c r="B8" i="3"/>
  <c r="C7" i="3"/>
  <c r="D7" i="3"/>
  <c r="E7" i="3"/>
  <c r="F7" i="3"/>
  <c r="G7" i="3"/>
  <c r="H7" i="3"/>
  <c r="I7" i="3"/>
  <c r="J7" i="3"/>
  <c r="K7" i="3"/>
  <c r="L7" i="3"/>
  <c r="M7" i="3"/>
  <c r="N7" i="3"/>
  <c r="O7" i="3"/>
  <c r="P7" i="3"/>
  <c r="B7" i="3"/>
  <c r="Q41" i="4" l="1"/>
  <c r="O61" i="4"/>
  <c r="O62" i="4" s="1"/>
  <c r="H45" i="4"/>
  <c r="S45" i="4"/>
  <c r="O45" i="4"/>
  <c r="K45" i="4"/>
  <c r="H41" i="4"/>
  <c r="K41" i="4"/>
  <c r="N45" i="4"/>
  <c r="T41" i="4"/>
  <c r="P41" i="4"/>
  <c r="L41" i="4"/>
  <c r="Q49" i="4"/>
  <c r="M49" i="4"/>
  <c r="M56" i="4" s="1"/>
  <c r="I49" i="4"/>
  <c r="I53" i="4" s="1"/>
  <c r="V41" i="4"/>
  <c r="R41" i="4"/>
  <c r="N41" i="4"/>
  <c r="U61" i="4"/>
  <c r="U62" i="4" s="1"/>
  <c r="M61" i="4"/>
  <c r="M62" i="4" s="1"/>
  <c r="I61" i="4"/>
  <c r="I62" i="4" s="1"/>
  <c r="I41" i="4"/>
  <c r="V45" i="4"/>
  <c r="R45" i="4"/>
  <c r="J45" i="4"/>
  <c r="S41" i="4"/>
  <c r="O41" i="4"/>
  <c r="I50" i="4"/>
  <c r="T53" i="4"/>
  <c r="T56" i="4"/>
  <c r="T50" i="4"/>
  <c r="M53" i="4"/>
  <c r="U41" i="4"/>
  <c r="M41" i="4"/>
  <c r="M45" i="4"/>
  <c r="U45" i="4"/>
  <c r="L25" i="4"/>
  <c r="L49" i="4"/>
  <c r="T61" i="4"/>
  <c r="T62" i="4" s="1"/>
  <c r="S61" i="4"/>
  <c r="S62" i="4" s="1"/>
  <c r="P61" i="4"/>
  <c r="P62" i="4" s="1"/>
  <c r="L61" i="4"/>
  <c r="L62" i="4" s="1"/>
  <c r="Q45" i="4"/>
  <c r="H61" i="4"/>
  <c r="H62" i="4" s="1"/>
  <c r="I45" i="4"/>
  <c r="P49" i="4"/>
  <c r="K61" i="4"/>
  <c r="K62" i="4" s="1"/>
  <c r="V25" i="4"/>
  <c r="V49" i="4"/>
  <c r="R25" i="4"/>
  <c r="R49" i="4"/>
  <c r="N25" i="4"/>
  <c r="N49" i="4"/>
  <c r="J25" i="4"/>
  <c r="J49" i="4"/>
  <c r="T45" i="4"/>
  <c r="P45" i="4"/>
  <c r="L45" i="4"/>
  <c r="Q25" i="4"/>
  <c r="M25" i="4"/>
  <c r="I25" i="4"/>
  <c r="Q30" i="4"/>
  <c r="I30" i="4"/>
  <c r="Q17" i="4"/>
  <c r="I17" i="4"/>
  <c r="S30" i="4"/>
  <c r="K30" i="4"/>
  <c r="O30" i="4"/>
  <c r="U4" i="4"/>
  <c r="M33" i="4"/>
  <c r="U10" i="4"/>
  <c r="V30" i="4"/>
  <c r="V60" i="4" s="1"/>
  <c r="N30" i="4"/>
  <c r="M4" i="4"/>
  <c r="N13" i="4"/>
  <c r="U30" i="4"/>
  <c r="U60" i="4" s="1"/>
  <c r="M30" i="4"/>
  <c r="M60" i="4" s="1"/>
  <c r="R30" i="4"/>
  <c r="R60" i="4" s="1"/>
  <c r="J30" i="4"/>
  <c r="J60" i="4" s="1"/>
  <c r="T4" i="4"/>
  <c r="T21" i="4"/>
  <c r="P21" i="4"/>
  <c r="L21" i="4"/>
  <c r="R4" i="4"/>
  <c r="N4" i="4"/>
  <c r="J4" i="4"/>
  <c r="Q4" i="4"/>
  <c r="I4" i="4"/>
  <c r="T30" i="4"/>
  <c r="P30" i="4"/>
  <c r="P60" i="4" s="1"/>
  <c r="L30" i="4"/>
  <c r="V37" i="4"/>
  <c r="R37" i="4"/>
  <c r="N37" i="4"/>
  <c r="J37" i="4"/>
  <c r="U37" i="4"/>
  <c r="Q37" i="4"/>
  <c r="M37" i="4"/>
  <c r="I37" i="4"/>
  <c r="L4" i="4"/>
  <c r="P4" i="4"/>
  <c r="T37" i="4"/>
  <c r="P37" i="4"/>
  <c r="L37" i="4"/>
  <c r="R21" i="4"/>
  <c r="R17" i="4"/>
  <c r="R33" i="4"/>
  <c r="J33" i="4"/>
  <c r="J21" i="4"/>
  <c r="J17" i="4"/>
  <c r="J13" i="4"/>
  <c r="V33" i="4"/>
  <c r="V21" i="4"/>
  <c r="V17" i="4"/>
  <c r="N33" i="4"/>
  <c r="N21" i="4"/>
  <c r="N17" i="4"/>
  <c r="T13" i="4"/>
  <c r="P13" i="4"/>
  <c r="L13" i="4"/>
  <c r="V13" i="4"/>
  <c r="H4" i="4"/>
  <c r="H10" i="4"/>
  <c r="H49" i="4" s="1"/>
  <c r="H53" i="4" s="1"/>
  <c r="S10" i="4"/>
  <c r="S49" i="4" s="1"/>
  <c r="S4" i="4"/>
  <c r="O10" i="4"/>
  <c r="O49" i="4" s="1"/>
  <c r="O4" i="4"/>
  <c r="K10" i="4"/>
  <c r="K49" i="4" s="1"/>
  <c r="K53" i="4" s="1"/>
  <c r="K4" i="4"/>
  <c r="O13" i="4"/>
  <c r="R13" i="4"/>
  <c r="T33" i="4"/>
  <c r="P33" i="4"/>
  <c r="L33" i="4"/>
  <c r="S37" i="4"/>
  <c r="K37" i="4"/>
  <c r="Q13" i="4"/>
  <c r="M13" i="4"/>
  <c r="M17" i="4"/>
  <c r="Q21" i="4"/>
  <c r="I21" i="4"/>
  <c r="Q33" i="4"/>
  <c r="I33" i="4"/>
  <c r="T17" i="4"/>
  <c r="P17" i="4"/>
  <c r="L17" i="4"/>
  <c r="H30" i="4"/>
  <c r="H60" i="4" s="1"/>
  <c r="H37" i="4"/>
  <c r="O37" i="4"/>
  <c r="I13" i="4"/>
  <c r="M21" i="4"/>
  <c r="G42" i="4" l="1"/>
  <c r="G46" i="4"/>
  <c r="I56" i="4"/>
  <c r="I57" i="4" s="1"/>
  <c r="I58" i="4" s="1"/>
  <c r="S60" i="4"/>
  <c r="M50" i="4"/>
  <c r="Q50" i="4"/>
  <c r="Q56" i="4"/>
  <c r="Q57" i="4" s="1"/>
  <c r="Q58" i="4" s="1"/>
  <c r="T60" i="4"/>
  <c r="T64" i="4" s="1"/>
  <c r="N60" i="4"/>
  <c r="Q53" i="4"/>
  <c r="O56" i="4"/>
  <c r="O50" i="4"/>
  <c r="Q60" i="4"/>
  <c r="N56" i="4"/>
  <c r="N50" i="4"/>
  <c r="V50" i="4"/>
  <c r="V53" i="4"/>
  <c r="V56" i="4"/>
  <c r="P50" i="4"/>
  <c r="P53" i="4"/>
  <c r="P56" i="4"/>
  <c r="L50" i="4"/>
  <c r="L56" i="4"/>
  <c r="L53" i="4"/>
  <c r="N53" i="4"/>
  <c r="K56" i="4"/>
  <c r="K50" i="4"/>
  <c r="S56" i="4"/>
  <c r="S50" i="4"/>
  <c r="O60" i="4"/>
  <c r="O53" i="4"/>
  <c r="T57" i="4"/>
  <c r="T58" i="4" s="1"/>
  <c r="H56" i="4"/>
  <c r="H50" i="4"/>
  <c r="L60" i="4"/>
  <c r="U33" i="4"/>
  <c r="U49" i="4"/>
  <c r="K60" i="4"/>
  <c r="I60" i="4"/>
  <c r="J56" i="4"/>
  <c r="J50" i="4"/>
  <c r="J53" i="4"/>
  <c r="G54" i="4" s="1"/>
  <c r="R56" i="4"/>
  <c r="R50" i="4"/>
  <c r="R53" i="4"/>
  <c r="S53" i="4"/>
  <c r="M64" i="4"/>
  <c r="M57" i="4"/>
  <c r="M58" i="4" s="1"/>
  <c r="K13" i="4"/>
  <c r="K25" i="4"/>
  <c r="S21" i="4"/>
  <c r="S25" i="4"/>
  <c r="H17" i="4"/>
  <c r="G18" i="4" s="1"/>
  <c r="H25" i="4"/>
  <c r="G26" i="4" s="1"/>
  <c r="O33" i="4"/>
  <c r="O25" i="4"/>
  <c r="U25" i="4"/>
  <c r="U21" i="4"/>
  <c r="U17" i="4"/>
  <c r="U13" i="4"/>
  <c r="K17" i="4"/>
  <c r="O17" i="4"/>
  <c r="G38" i="4"/>
  <c r="H21" i="4"/>
  <c r="G22" i="4" s="1"/>
  <c r="S33" i="4"/>
  <c r="S13" i="4"/>
  <c r="K21" i="4"/>
  <c r="H33" i="4"/>
  <c r="G34" i="4" s="1"/>
  <c r="S17" i="4"/>
  <c r="H13" i="4"/>
  <c r="G14" i="4" s="1"/>
  <c r="G5" i="4"/>
  <c r="G3" i="4" s="1"/>
  <c r="G7" i="4"/>
  <c r="O21" i="4"/>
  <c r="K33" i="4"/>
  <c r="I64" i="4" l="1"/>
  <c r="Q64" i="4"/>
  <c r="P57" i="4"/>
  <c r="P58" i="4" s="1"/>
  <c r="P64" i="4"/>
  <c r="U56" i="4"/>
  <c r="U50" i="4"/>
  <c r="U53" i="4"/>
  <c r="H57" i="4"/>
  <c r="H58" i="4" s="1"/>
  <c r="H64" i="4"/>
  <c r="K64" i="4"/>
  <c r="K57" i="4"/>
  <c r="K58" i="4" s="1"/>
  <c r="J57" i="4"/>
  <c r="J58" i="4" s="1"/>
  <c r="J64" i="4"/>
  <c r="L57" i="4"/>
  <c r="L58" i="4" s="1"/>
  <c r="L64" i="4"/>
  <c r="R64" i="4"/>
  <c r="R57" i="4"/>
  <c r="R58" i="4" s="1"/>
  <c r="S57" i="4"/>
  <c r="S58" i="4" s="1"/>
  <c r="S64" i="4"/>
  <c r="V64" i="4"/>
  <c r="V57" i="4"/>
  <c r="V58" i="4" s="1"/>
  <c r="N57" i="4"/>
  <c r="N58" i="4" s="1"/>
  <c r="N64" i="4"/>
  <c r="O57" i="4"/>
  <c r="O58" i="4" s="1"/>
  <c r="O64" i="4"/>
  <c r="G10" i="4"/>
  <c r="G4" i="4"/>
  <c r="G24" i="4" l="1"/>
  <c r="G25" i="4" s="1"/>
  <c r="F26" i="4" s="1"/>
  <c r="U64" i="4"/>
  <c r="U57" i="4"/>
  <c r="U58" i="4" s="1"/>
  <c r="F5" i="4"/>
  <c r="F7" i="4"/>
  <c r="F3" i="4" s="1"/>
  <c r="G32" i="4"/>
  <c r="G61" i="4" s="1"/>
  <c r="G16" i="4"/>
  <c r="G12" i="4"/>
  <c r="G20" i="4"/>
  <c r="G13" i="4" l="1"/>
  <c r="F14" i="4" s="1"/>
  <c r="G48" i="4"/>
  <c r="G49" i="4" s="1"/>
  <c r="G21" i="4"/>
  <c r="F22" i="4" s="1"/>
  <c r="G28" i="4"/>
  <c r="G40" i="4" s="1"/>
  <c r="F4" i="4"/>
  <c r="F10" i="4"/>
  <c r="G30" i="4"/>
  <c r="G60" i="4" s="1"/>
  <c r="G17" i="4"/>
  <c r="F18" i="4" s="1"/>
  <c r="G36" i="4"/>
  <c r="G37" i="4" s="1"/>
  <c r="F38" i="4" s="1"/>
  <c r="G33" i="4"/>
  <c r="F34" i="4" s="1"/>
  <c r="F32" i="4" s="1"/>
  <c r="F61" i="4" s="1"/>
  <c r="G62" i="4" l="1"/>
  <c r="F24" i="4"/>
  <c r="F25" i="4" s="1"/>
  <c r="E26" i="4" s="1"/>
  <c r="G56" i="4"/>
  <c r="G52" i="4"/>
  <c r="G53" i="4" s="1"/>
  <c r="F54" i="4" s="1"/>
  <c r="G50" i="4"/>
  <c r="G44" i="4"/>
  <c r="G45" i="4" s="1"/>
  <c r="F46" i="4" s="1"/>
  <c r="G41" i="4"/>
  <c r="F42" i="4" s="1"/>
  <c r="F33" i="4"/>
  <c r="E34" i="4" s="1"/>
  <c r="F36" i="4"/>
  <c r="F37" i="4" s="1"/>
  <c r="E38" i="4" s="1"/>
  <c r="F16" i="4"/>
  <c r="F12" i="4"/>
  <c r="F20" i="4"/>
  <c r="E7" i="4"/>
  <c r="E3" i="4" s="1"/>
  <c r="E5" i="4"/>
  <c r="F13" i="4" l="1"/>
  <c r="E14" i="4" s="1"/>
  <c r="F48" i="4"/>
  <c r="F49" i="4" s="1"/>
  <c r="G64" i="4"/>
  <c r="G67" i="4" s="1"/>
  <c r="G57" i="4"/>
  <c r="G58" i="4" s="1"/>
  <c r="F62" i="4"/>
  <c r="F21" i="4"/>
  <c r="E22" i="4" s="1"/>
  <c r="F28" i="4"/>
  <c r="F40" i="4" s="1"/>
  <c r="E4" i="4"/>
  <c r="E10" i="4"/>
  <c r="F17" i="4"/>
  <c r="E18" i="4" s="1"/>
  <c r="F30" i="4"/>
  <c r="F60" i="4" s="1"/>
  <c r="F41" i="4" l="1"/>
  <c r="E42" i="4" s="1"/>
  <c r="F44" i="4"/>
  <c r="F45" i="4" s="1"/>
  <c r="E46" i="4" s="1"/>
  <c r="F50" i="4"/>
  <c r="F52" i="4"/>
  <c r="F53" i="4" s="1"/>
  <c r="E54" i="4" s="1"/>
  <c r="F56" i="4"/>
  <c r="E16" i="4"/>
  <c r="E12" i="4"/>
  <c r="E24" i="4"/>
  <c r="E25" i="4" s="1"/>
  <c r="D26" i="4" s="1"/>
  <c r="E20" i="4"/>
  <c r="E17" i="4"/>
  <c r="D18" i="4" s="1"/>
  <c r="E32" i="4"/>
  <c r="E61" i="4" s="1"/>
  <c r="D7" i="4"/>
  <c r="D3" i="4" s="1"/>
  <c r="D5" i="4"/>
  <c r="E13" i="4" l="1"/>
  <c r="D14" i="4" s="1"/>
  <c r="E48" i="4"/>
  <c r="E49" i="4" s="1"/>
  <c r="E52" i="4"/>
  <c r="E53" i="4" s="1"/>
  <c r="D54" i="4" s="1"/>
  <c r="F64" i="4"/>
  <c r="F67" i="4" s="1"/>
  <c r="F57" i="4"/>
  <c r="F58" i="4" s="1"/>
  <c r="E21" i="4"/>
  <c r="D22" i="4" s="1"/>
  <c r="E28" i="4"/>
  <c r="E40" i="4" s="1"/>
  <c r="E30" i="4"/>
  <c r="E60" i="4" s="1"/>
  <c r="D10" i="4"/>
  <c r="D4" i="4"/>
  <c r="E33" i="4"/>
  <c r="D34" i="4" s="1"/>
  <c r="E36" i="4"/>
  <c r="E37" i="4" s="1"/>
  <c r="D38" i="4" s="1"/>
  <c r="D24" i="4" l="1"/>
  <c r="D25" i="4" s="1"/>
  <c r="C26" i="4" s="1"/>
  <c r="E41" i="4"/>
  <c r="D42" i="4" s="1"/>
  <c r="E44" i="4"/>
  <c r="E45" i="4" s="1"/>
  <c r="D46" i="4" s="1"/>
  <c r="E56" i="4"/>
  <c r="E50" i="4"/>
  <c r="E62" i="4"/>
  <c r="C7" i="4"/>
  <c r="C3" i="4" s="1"/>
  <c r="C5" i="4"/>
  <c r="D12" i="4"/>
  <c r="D20" i="4"/>
  <c r="D32" i="4"/>
  <c r="D16" i="4"/>
  <c r="D13" i="4" l="1"/>
  <c r="C14" i="4" s="1"/>
  <c r="D48" i="4"/>
  <c r="D49" i="4" s="1"/>
  <c r="E64" i="4"/>
  <c r="E67" i="4" s="1"/>
  <c r="E57" i="4"/>
  <c r="E58" i="4" s="1"/>
  <c r="D33" i="4"/>
  <c r="C34" i="4" s="1"/>
  <c r="D61" i="4"/>
  <c r="D21" i="4"/>
  <c r="C22" i="4" s="1"/>
  <c r="D28" i="4"/>
  <c r="D40" i="4" s="1"/>
  <c r="D36" i="4"/>
  <c r="D37" i="4" s="1"/>
  <c r="C38" i="4" s="1"/>
  <c r="D17" i="4"/>
  <c r="C18" i="4" s="1"/>
  <c r="D30" i="4"/>
  <c r="D60" i="4" s="1"/>
  <c r="C10" i="4"/>
  <c r="C4" i="4"/>
  <c r="D41" i="4" l="1"/>
  <c r="C42" i="4" s="1"/>
  <c r="D44" i="4"/>
  <c r="D45" i="4" s="1"/>
  <c r="C46" i="4" s="1"/>
  <c r="D62" i="4"/>
  <c r="D56" i="4"/>
  <c r="D50" i="4"/>
  <c r="D52" i="4"/>
  <c r="D53" i="4" s="1"/>
  <c r="C54" i="4" s="1"/>
  <c r="C12" i="4"/>
  <c r="C24" i="4"/>
  <c r="C25" i="4" s="1"/>
  <c r="B26" i="4" s="1"/>
  <c r="C20" i="4"/>
  <c r="B7" i="4"/>
  <c r="B3" i="4" s="1"/>
  <c r="B5" i="4"/>
  <c r="C16" i="4"/>
  <c r="C32" i="4"/>
  <c r="C61" i="4" s="1"/>
  <c r="C13" i="4" l="1"/>
  <c r="B14" i="4" s="1"/>
  <c r="C48" i="4"/>
  <c r="C49" i="4" s="1"/>
  <c r="C52" i="4" s="1"/>
  <c r="C53" i="4" s="1"/>
  <c r="B54" i="4" s="1"/>
  <c r="D57" i="4"/>
  <c r="D58" i="4" s="1"/>
  <c r="D64" i="4"/>
  <c r="D67" i="4" s="1"/>
  <c r="C21" i="4"/>
  <c r="B22" i="4" s="1"/>
  <c r="C28" i="4"/>
  <c r="C40" i="4" s="1"/>
  <c r="C41" i="4" s="1"/>
  <c r="B42" i="4" s="1"/>
  <c r="B4" i="4"/>
  <c r="B10" i="4"/>
  <c r="C33" i="4"/>
  <c r="B34" i="4" s="1"/>
  <c r="C36" i="4"/>
  <c r="C37" i="4" s="1"/>
  <c r="B38" i="4" s="1"/>
  <c r="C17" i="4"/>
  <c r="B18" i="4" s="1"/>
  <c r="C30" i="4"/>
  <c r="C60" i="4" s="1"/>
  <c r="B12" i="4" l="1"/>
  <c r="C44" i="4"/>
  <c r="C45" i="4" s="1"/>
  <c r="B46" i="4" s="1"/>
  <c r="C56" i="4"/>
  <c r="C50" i="4"/>
  <c r="C62" i="4"/>
  <c r="B32" i="4"/>
  <c r="B36" i="4" s="1"/>
  <c r="B37" i="4" s="1"/>
  <c r="B24" i="4"/>
  <c r="B25" i="4" s="1"/>
  <c r="B16" i="4"/>
  <c r="B20" i="4"/>
  <c r="C57" i="4" l="1"/>
  <c r="C58" i="4" s="1"/>
  <c r="C64" i="4"/>
  <c r="C67" i="4" s="1"/>
  <c r="B33" i="4"/>
  <c r="B61" i="4"/>
  <c r="B62" i="4" s="1"/>
  <c r="B13" i="4"/>
  <c r="B48" i="4"/>
  <c r="B49" i="4" s="1"/>
  <c r="B21" i="4"/>
  <c r="B28" i="4"/>
  <c r="B40" i="4" s="1"/>
  <c r="B41" i="4" s="1"/>
  <c r="B17" i="4"/>
  <c r="B30" i="4"/>
  <c r="B60" i="4" s="1"/>
  <c r="B56" i="4" l="1"/>
  <c r="B50" i="4"/>
  <c r="B52" i="4"/>
  <c r="B53" i="4" s="1"/>
  <c r="B44" i="4"/>
  <c r="B45" i="4" s="1"/>
  <c r="B64" i="4" l="1"/>
  <c r="B57" i="4"/>
  <c r="B58" i="4" s="1"/>
  <c r="B71" i="4" l="1"/>
  <c r="B72" i="4" s="1"/>
  <c r="B67" i="4"/>
  <c r="B68" i="4" s="1"/>
  <c r="B79" i="4" l="1"/>
  <c r="B75" i="4"/>
  <c r="P7" i="2" l="1"/>
  <c r="C6" i="2"/>
  <c r="D6" i="2"/>
  <c r="E6" i="2"/>
  <c r="F6" i="2"/>
  <c r="G6" i="2"/>
  <c r="H6" i="2"/>
  <c r="I6" i="2"/>
  <c r="J6" i="2"/>
  <c r="K6" i="2"/>
  <c r="L6" i="2"/>
  <c r="M6" i="2"/>
  <c r="N6" i="2"/>
  <c r="O6" i="2"/>
  <c r="P6" i="2"/>
  <c r="B6" i="2"/>
  <c r="O7" i="2" l="1"/>
  <c r="O18" i="3"/>
  <c r="O20" i="3" s="1"/>
  <c r="O19" i="3"/>
  <c r="K7" i="2"/>
  <c r="K18" i="3"/>
  <c r="K20" i="3" s="1"/>
  <c r="K19" i="3"/>
  <c r="G7" i="2"/>
  <c r="G18" i="3"/>
  <c r="G20" i="3" s="1"/>
  <c r="G19" i="3"/>
  <c r="C7" i="2"/>
  <c r="C18" i="3"/>
  <c r="C20" i="3" s="1"/>
  <c r="C19" i="3"/>
  <c r="N7" i="2"/>
  <c r="N18" i="3"/>
  <c r="N20" i="3" s="1"/>
  <c r="N19" i="3"/>
  <c r="J7" i="2"/>
  <c r="J18" i="3"/>
  <c r="J20" i="3" s="1"/>
  <c r="J19" i="3"/>
  <c r="F7" i="2"/>
  <c r="F18" i="3"/>
  <c r="F20" i="3" s="1"/>
  <c r="F19" i="3"/>
  <c r="P6" i="3"/>
  <c r="P4" i="3"/>
  <c r="P5" i="3"/>
  <c r="B7" i="2"/>
  <c r="B18" i="3"/>
  <c r="B20" i="3" s="1"/>
  <c r="B19" i="3"/>
  <c r="M7" i="2"/>
  <c r="M18" i="3"/>
  <c r="M20" i="3" s="1"/>
  <c r="M19" i="3"/>
  <c r="I7" i="2"/>
  <c r="I18" i="3"/>
  <c r="I20" i="3" s="1"/>
  <c r="I19" i="3"/>
  <c r="E7" i="2"/>
  <c r="E18" i="3"/>
  <c r="E20" i="3" s="1"/>
  <c r="E19" i="3"/>
  <c r="P19" i="3"/>
  <c r="P18" i="3"/>
  <c r="P20" i="3" s="1"/>
  <c r="L7" i="2"/>
  <c r="L19" i="3"/>
  <c r="L18" i="3"/>
  <c r="L20" i="3" s="1"/>
  <c r="H7" i="2"/>
  <c r="H19" i="3"/>
  <c r="H18" i="3"/>
  <c r="H20" i="3" s="1"/>
  <c r="H21" i="3" s="1"/>
  <c r="D7" i="2"/>
  <c r="D19" i="3"/>
  <c r="D18" i="3"/>
  <c r="D20" i="3" s="1"/>
  <c r="I21" i="3" l="1"/>
  <c r="F21" i="3"/>
  <c r="G21" i="3"/>
  <c r="D21" i="3"/>
  <c r="P21" i="3"/>
  <c r="M6" i="3"/>
  <c r="M4" i="3"/>
  <c r="M5" i="3"/>
  <c r="J5" i="3"/>
  <c r="J6" i="3"/>
  <c r="J4" i="3"/>
  <c r="K4" i="3"/>
  <c r="K5" i="3"/>
  <c r="K6" i="3"/>
  <c r="L6" i="3"/>
  <c r="L4" i="3"/>
  <c r="L5" i="3"/>
  <c r="E21" i="3"/>
  <c r="I6" i="3"/>
  <c r="I4" i="3"/>
  <c r="I5" i="3"/>
  <c r="F5" i="3"/>
  <c r="F6" i="3"/>
  <c r="F4" i="3"/>
  <c r="C21" i="3"/>
  <c r="G4" i="3"/>
  <c r="G5" i="3"/>
  <c r="G6" i="3"/>
  <c r="H6" i="3"/>
  <c r="H4" i="3"/>
  <c r="H5" i="3"/>
  <c r="E6" i="3"/>
  <c r="E4" i="3"/>
  <c r="E5" i="3"/>
  <c r="B21" i="3"/>
  <c r="N21" i="3"/>
  <c r="C4" i="3"/>
  <c r="C5" i="3"/>
  <c r="C6" i="3"/>
  <c r="O21" i="3"/>
  <c r="D6" i="3"/>
  <c r="D4" i="3"/>
  <c r="D5" i="3"/>
  <c r="L21" i="3"/>
  <c r="M21" i="3"/>
  <c r="B6" i="3"/>
  <c r="B4" i="3"/>
  <c r="B5" i="3"/>
  <c r="J21" i="3"/>
  <c r="N5" i="3"/>
  <c r="N6" i="3"/>
  <c r="N4" i="3"/>
  <c r="K21" i="3"/>
  <c r="O4" i="3"/>
  <c r="O5" i="3"/>
  <c r="O6" i="3"/>
</calcChain>
</file>

<file path=xl/sharedStrings.xml><?xml version="1.0" encoding="utf-8"?>
<sst xmlns="http://schemas.openxmlformats.org/spreadsheetml/2006/main" count="555" uniqueCount="208">
  <si>
    <t>Standalone Profit &amp; Loss account</t>
  </si>
  <si>
    <t>------------------- in Rs. Cr. -------------------</t>
  </si>
  <si>
    <t>Mar '22</t>
  </si>
  <si>
    <t>Mar '21</t>
  </si>
  <si>
    <t>Mar '20</t>
  </si>
  <si>
    <t>Mar '19</t>
  </si>
  <si>
    <t>Mar '18</t>
  </si>
  <si>
    <t>12 mths</t>
  </si>
  <si>
    <t>Income</t>
  </si>
  <si>
    <t>Sales Turnover</t>
  </si>
  <si>
    <t>Excise Duty</t>
  </si>
  <si>
    <t>Net Sales</t>
  </si>
  <si>
    <t>Other Income</t>
  </si>
  <si>
    <t>Stock Adjustments</t>
  </si>
  <si>
    <t>Total Income</t>
  </si>
  <si>
    <t>Expenditure</t>
  </si>
  <si>
    <t>Raw Materials</t>
  </si>
  <si>
    <t>Power &amp; Fuel Cost</t>
  </si>
  <si>
    <t>Employee Cost</t>
  </si>
  <si>
    <t>Other Manufacturing Expenses</t>
  </si>
  <si>
    <t>Selling and Admin Expenses</t>
  </si>
  <si>
    <t>Miscellaneous Expenses</t>
  </si>
  <si>
    <t>Total Expenses</t>
  </si>
  <si>
    <t>Operating Profit</t>
  </si>
  <si>
    <t>PBDIT</t>
  </si>
  <si>
    <t>Interest</t>
  </si>
  <si>
    <t>PBDT</t>
  </si>
  <si>
    <t>Depreciation</t>
  </si>
  <si>
    <t>Profit Before Tax</t>
  </si>
  <si>
    <t>PBT (Post Extra-ord Items)</t>
  </si>
  <si>
    <t>Tax</t>
  </si>
  <si>
    <t>Reported Net Profit</t>
  </si>
  <si>
    <t>Total Value Addition</t>
  </si>
  <si>
    <t>Per share data (annualised)</t>
  </si>
  <si>
    <t>Shares in issue (lakhs)</t>
  </si>
  <si>
    <t>Earning Per Share (Rs)</t>
  </si>
  <si>
    <t>Book Value (Rs)</t>
  </si>
  <si>
    <t>Mar '17</t>
  </si>
  <si>
    <t>Mar '16</t>
  </si>
  <si>
    <t>Mar '15</t>
  </si>
  <si>
    <t>Mar '14</t>
  </si>
  <si>
    <t>Mar '13</t>
  </si>
  <si>
    <t>Equity Dividend</t>
  </si>
  <si>
    <t>Corporate Dividend Tax</t>
  </si>
  <si>
    <t>Equity Dividend (%)</t>
  </si>
  <si>
    <t>Mar '12</t>
  </si>
  <si>
    <t>Mar '11</t>
  </si>
  <si>
    <t>Mar '10</t>
  </si>
  <si>
    <t>Mar '09</t>
  </si>
  <si>
    <t>Mar '08</t>
  </si>
  <si>
    <t>Preoperative Exp Capitalised</t>
  </si>
  <si>
    <t>Other Written Off</t>
  </si>
  <si>
    <t>Extra-ordinary items</t>
  </si>
  <si>
    <t>Standalone Balance Sheet</t>
  </si>
  <si>
    <t>Mar 22</t>
  </si>
  <si>
    <t>EQUITIES AND LIABILITIES</t>
  </si>
  <si>
    <t>SHAREHOLDER'S FUNDS</t>
  </si>
  <si>
    <t>Equity Share Capital</t>
  </si>
  <si>
    <t>Total Share Capital</t>
  </si>
  <si>
    <t>Reserves and Surplus</t>
  </si>
  <si>
    <t>Total Reserves and Surplus</t>
  </si>
  <si>
    <t>Money Received Against Share Warrants</t>
  </si>
  <si>
    <t>Total Shareholders Funds</t>
  </si>
  <si>
    <t>Equity Share Application Money</t>
  </si>
  <si>
    <t>NON-CURRENT LIABILITIES</t>
  </si>
  <si>
    <t>Long Term Borrowings</t>
  </si>
  <si>
    <t>Deferred Tax Liabilities [Net]</t>
  </si>
  <si>
    <t>Other Long Term Liabilities</t>
  </si>
  <si>
    <t>Long Term Provisions</t>
  </si>
  <si>
    <t>Total Non-Current Liabilities</t>
  </si>
  <si>
    <t>CURRENT LIABILITIES</t>
  </si>
  <si>
    <t>Short Term Borrowings</t>
  </si>
  <si>
    <t>Trade Payables</t>
  </si>
  <si>
    <t>Other Current Liabilities</t>
  </si>
  <si>
    <t>Short Term Provisions</t>
  </si>
  <si>
    <t>Total Current Liabilities</t>
  </si>
  <si>
    <t>Total Capital And Liabilities</t>
  </si>
  <si>
    <t>ASSETS</t>
  </si>
  <si>
    <t>NON-CURRENT ASSETS</t>
  </si>
  <si>
    <t>Tangible Assets</t>
  </si>
  <si>
    <t>Intangible Assets</t>
  </si>
  <si>
    <t>Capital Work-In-Progress</t>
  </si>
  <si>
    <t>Intangible Assets Under Development</t>
  </si>
  <si>
    <t>Fixed Assets</t>
  </si>
  <si>
    <t>Non-Current Investments</t>
  </si>
  <si>
    <t>Long Term Loans And Advances</t>
  </si>
  <si>
    <t>Other Non-Current Assets</t>
  </si>
  <si>
    <t>Total Non-Current Assets</t>
  </si>
  <si>
    <t>CURRENT ASSETS</t>
  </si>
  <si>
    <t>Current Investments</t>
  </si>
  <si>
    <t>Inventories</t>
  </si>
  <si>
    <t>Trade Receivables</t>
  </si>
  <si>
    <t>Cash And Cash Equivalents</t>
  </si>
  <si>
    <t>Short Term Loans And Advances</t>
  </si>
  <si>
    <t>OtherCurrentAssets</t>
  </si>
  <si>
    <t>Total Current Assets</t>
  </si>
  <si>
    <t>Total Assets</t>
  </si>
  <si>
    <t>OTHER ADDITIONAL INFORMATION</t>
  </si>
  <si>
    <t>CONTINGENT LIABILITIES, COMMITMENTS</t>
  </si>
  <si>
    <t>Contingent Liabilities</t>
  </si>
  <si>
    <t>CIF VALUE OF IMPORTS</t>
  </si>
  <si>
    <t>EXPENDITURE IN FOREIGN EXCHANGE</t>
  </si>
  <si>
    <t>Expenditure In Foreign Currency</t>
  </si>
  <si>
    <t>REMITTANCES IN FOREIGN CURRENCIES FOR DIVIDENDS</t>
  </si>
  <si>
    <t>Dividend Remittance In Foreign Currency</t>
  </si>
  <si>
    <t>-</t>
  </si>
  <si>
    <t>EARNINGS IN FOREIGN EXCHANGE</t>
  </si>
  <si>
    <t>FOB Value Of Goods</t>
  </si>
  <si>
    <t>Other Earnings</t>
  </si>
  <si>
    <t>BONUS DETAILS</t>
  </si>
  <si>
    <t>Bonus Equity Share Capital</t>
  </si>
  <si>
    <t>NON-CURRENT INVESTMENTS</t>
  </si>
  <si>
    <t>Non-Current Investments Quoted Market Value</t>
  </si>
  <si>
    <t>Non-Current Investments Unquoted Book Value</t>
  </si>
  <si>
    <t>CURRENT INVESTMENTS</t>
  </si>
  <si>
    <t>Current Investments Quoted Market Value</t>
  </si>
  <si>
    <t>Current Investments Unquoted Book Value</t>
  </si>
  <si>
    <t>Mar 17</t>
  </si>
  <si>
    <t>Revaluation Reserves</t>
  </si>
  <si>
    <t>Stores, Spares And Loose Tools</t>
  </si>
  <si>
    <t>Trade/Other Goods</t>
  </si>
  <si>
    <t>Capital Goods</t>
  </si>
  <si>
    <t>Mar 12</t>
  </si>
  <si>
    <t>Deferred Tax Assets [Net]</t>
  </si>
  <si>
    <t>Foreign Currency Monetary Item Translation Difference A/C</t>
  </si>
  <si>
    <t>Cost of Goods Sold</t>
  </si>
  <si>
    <t>Year</t>
  </si>
  <si>
    <t>Net Sales/Revenue</t>
  </si>
  <si>
    <t>Profitability Ratios</t>
  </si>
  <si>
    <t>Gross Profit Margin</t>
  </si>
  <si>
    <t>Operating Profit Margin</t>
  </si>
  <si>
    <t>Net Profit Margin</t>
  </si>
  <si>
    <t>Return on Assets</t>
  </si>
  <si>
    <t>Return on Equity</t>
  </si>
  <si>
    <t>Liquidity Ratios</t>
  </si>
  <si>
    <t>Current Ratio</t>
  </si>
  <si>
    <t>Quick Ratio</t>
  </si>
  <si>
    <t>Cash Ratio</t>
  </si>
  <si>
    <t>Net Working Capital</t>
  </si>
  <si>
    <t>Effeciency Ratios</t>
  </si>
  <si>
    <t>Days Sales Outstanding</t>
  </si>
  <si>
    <t>Days Inventory Outstanding</t>
  </si>
  <si>
    <t>Days Payable Outstanding</t>
  </si>
  <si>
    <t>Operating Cycle(DSO+DIO)</t>
  </si>
  <si>
    <t>Cash conversion Ratio(OC-DPO)</t>
  </si>
  <si>
    <t>Total Asset Turnover</t>
  </si>
  <si>
    <t>Leverage Ratio</t>
  </si>
  <si>
    <t>Debt Ratio</t>
  </si>
  <si>
    <t>Equity Ratio</t>
  </si>
  <si>
    <t>Debt-Equity Ratio</t>
  </si>
  <si>
    <t>Total Liabilities</t>
  </si>
  <si>
    <t>YoY Growth Rate</t>
  </si>
  <si>
    <t>3 Year Moving Average</t>
  </si>
  <si>
    <t>Time Period</t>
  </si>
  <si>
    <t>Total Expenses/ Net Sales</t>
  </si>
  <si>
    <t>Total Current Assets/Net Sales</t>
  </si>
  <si>
    <t>Total Current Liabilities/Net Sales</t>
  </si>
  <si>
    <t>Fixed Assets/Net Sales</t>
  </si>
  <si>
    <t>Depreciation/Fixed Assets</t>
  </si>
  <si>
    <t>Interest/Borrowings</t>
  </si>
  <si>
    <t>Total Borrowings</t>
  </si>
  <si>
    <t>Total Borrowings/Total Liabilities</t>
  </si>
  <si>
    <t>Total Non Current Liabilities</t>
  </si>
  <si>
    <t>Total Non Current Liabilities/Net Sales</t>
  </si>
  <si>
    <t>Operating Costs</t>
  </si>
  <si>
    <t>EBITDA</t>
  </si>
  <si>
    <t>EBITDA Margin</t>
  </si>
  <si>
    <t>Tax Expenses</t>
  </si>
  <si>
    <t>Tax Rate</t>
  </si>
  <si>
    <t>EBIT</t>
  </si>
  <si>
    <t>Profit before Tax</t>
  </si>
  <si>
    <t>Change in Working Capital</t>
  </si>
  <si>
    <t>Change in Fixed Assets</t>
  </si>
  <si>
    <t>CAPEX</t>
  </si>
  <si>
    <t>FCF</t>
  </si>
  <si>
    <t>Time Periods</t>
  </si>
  <si>
    <t>WACC</t>
  </si>
  <si>
    <t>Present Value of FCF</t>
  </si>
  <si>
    <t>Sum of FCF</t>
  </si>
  <si>
    <t>Terminal Growth Rate</t>
  </si>
  <si>
    <t>Terminal Value(2028)</t>
  </si>
  <si>
    <t>Number of Outstanding Shares</t>
  </si>
  <si>
    <t>Discounted Value(2028)</t>
  </si>
  <si>
    <t>DCF per Share(2028)</t>
  </si>
  <si>
    <t>SENSTIVITY ANALYSIS</t>
  </si>
  <si>
    <t>(In the future the share price may fall to Rs.47.03, the share is Overvalued)</t>
  </si>
  <si>
    <t>Relative Valuation- 2022</t>
  </si>
  <si>
    <t>EPS</t>
  </si>
  <si>
    <t>Book Value</t>
  </si>
  <si>
    <t>P/E Ratio</t>
  </si>
  <si>
    <t>Operating Cash Flow</t>
  </si>
  <si>
    <t>Operating Cash Flow per Share</t>
  </si>
  <si>
    <t xml:space="preserve">Net Sales </t>
  </si>
  <si>
    <t>Net Sales per Share</t>
  </si>
  <si>
    <t>Price to Book Value Ratio</t>
  </si>
  <si>
    <t>Price to Cash flow</t>
  </si>
  <si>
    <t>Price to Sales</t>
  </si>
  <si>
    <t>Market Capitalization</t>
  </si>
  <si>
    <t>Total Debt</t>
  </si>
  <si>
    <t>Cash and Cash Equivalents</t>
  </si>
  <si>
    <t>Enterprise Value</t>
  </si>
  <si>
    <t>Enterprise Value/Revenues</t>
  </si>
  <si>
    <t>Enterprise Value/EBITDA</t>
  </si>
  <si>
    <t>FCF/EV</t>
  </si>
  <si>
    <t>FCF/Market Capitalization</t>
  </si>
  <si>
    <t>Shares Outstanding in Lakhs</t>
  </si>
  <si>
    <t>Share Price on 02/03/2022</t>
  </si>
  <si>
    <t>FCF for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</si>
</sst>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0000"/>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28">
    <xf numFmtId="0" fontId="0" fillId="0" borderId="0" xfId="0"/>
    <xf numFmtId="4" fontId="0" fillId="0" borderId="0" xfId="0" applyNumberFormat="1"/>
    <xf numFmtId="17" fontId="0" fillId="0" borderId="0" xfId="0" applyNumberFormat="1"/>
    <xf numFmtId="14" fontId="0" fillId="0" borderId="0" xfId="0" applyNumberFormat="1"/>
    <xf numFmtId="0" fontId="0" fillId="0" borderId="1" xfId="0" applyBorder="1"/>
    <xf numFmtId="10" fontId="0" fillId="0" borderId="0" xfId="1" applyNumberFormat="1" applyFont="1"/>
    <xf numFmtId="0" fontId="1" fillId="2" borderId="0" xfId="0" applyFont="1" applyFill="1"/>
    <xf numFmtId="0" fontId="0" fillId="2" borderId="0" xfId="0" applyFill="1"/>
    <xf numFmtId="14" fontId="0" fillId="2" borderId="0" xfId="0" applyNumberFormat="1" applyFill="1"/>
    <xf numFmtId="14" fontId="1" fillId="2" borderId="0" xfId="0" applyNumberFormat="1" applyFont="1" applyFill="1"/>
    <xf numFmtId="0" fontId="1" fillId="2" borderId="0" xfId="0" applyFont="1" applyFill="1" applyBorder="1"/>
    <xf numFmtId="4" fontId="1" fillId="2" borderId="0" xfId="0" applyNumberFormat="1" applyFont="1" applyFill="1"/>
    <xf numFmtId="10" fontId="0" fillId="0" borderId="0" xfId="0" applyNumberFormat="1"/>
    <xf numFmtId="0" fontId="0" fillId="0" borderId="0" xfId="0" applyNumberFormat="1"/>
    <xf numFmtId="9" fontId="0" fillId="0" borderId="1" xfId="0" applyNumberFormat="1" applyBorder="1"/>
    <xf numFmtId="10" fontId="0" fillId="0" borderId="1" xfId="0" applyNumberFormat="1" applyBorder="1"/>
    <xf numFmtId="0" fontId="0" fillId="2" borderId="1" xfId="0" applyFill="1" applyBorder="1"/>
    <xf numFmtId="0" fontId="0" fillId="2" borderId="1" xfId="0" applyFill="1" applyBorder="1" applyAlignment="1">
      <alignment horizontal="center"/>
    </xf>
    <xf numFmtId="10" fontId="0" fillId="0" borderId="1" xfId="1" applyNumberFormat="1" applyFont="1" applyBorder="1"/>
    <xf numFmtId="2" fontId="0" fillId="0" borderId="1" xfId="1" applyNumberFormat="1" applyFont="1" applyBorder="1"/>
    <xf numFmtId="4" fontId="0" fillId="0" borderId="1" xfId="0" applyNumberFormat="1" applyBorder="1"/>
    <xf numFmtId="2" fontId="0" fillId="0" borderId="1" xfId="0" applyNumberFormat="1" applyBorder="1"/>
    <xf numFmtId="0" fontId="1" fillId="2" borderId="1" xfId="0" applyFont="1" applyFill="1" applyBorder="1"/>
    <xf numFmtId="14" fontId="1" fillId="2" borderId="1" xfId="0" applyNumberFormat="1" applyFont="1" applyFill="1" applyBorder="1"/>
    <xf numFmtId="14" fontId="0" fillId="2" borderId="1" xfId="0" applyNumberFormat="1" applyFill="1" applyBorder="1"/>
    <xf numFmtId="0" fontId="1" fillId="2" borderId="1" xfId="0" applyFont="1" applyFill="1" applyBorder="1" applyAlignment="1">
      <alignment horizontal="center"/>
    </xf>
    <xf numFmtId="3" fontId="0" fillId="0" borderId="1" xfId="0" applyNumberFormat="1" applyBorder="1"/>
    <xf numFmtId="166" fontId="0" fillId="0" borderId="1" xfId="0" applyNumberForma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600075</xdr:colOff>
      <xdr:row>3</xdr:row>
      <xdr:rowOff>9524</xdr:rowOff>
    </xdr:from>
    <xdr:to>
      <xdr:col>12</xdr:col>
      <xdr:colOff>590550</xdr:colOff>
      <xdr:row>21</xdr:row>
      <xdr:rowOff>180975</xdr:rowOff>
    </xdr:to>
    <xdr:sp macro="" textlink="">
      <xdr:nvSpPr>
        <xdr:cNvPr id="2" name="TextBox 1">
          <a:extLst>
            <a:ext uri="{FF2B5EF4-FFF2-40B4-BE49-F238E27FC236}">
              <a16:creationId xmlns:a16="http://schemas.microsoft.com/office/drawing/2014/main" id="{5052159C-A9F4-2DC0-40B6-CFB16B3910AA}"/>
            </a:ext>
          </a:extLst>
        </xdr:cNvPr>
        <xdr:cNvSpPr txBox="1"/>
      </xdr:nvSpPr>
      <xdr:spPr>
        <a:xfrm>
          <a:off x="600075" y="581024"/>
          <a:ext cx="7305675" cy="3600451"/>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400" b="1" i="0">
              <a:solidFill>
                <a:schemeClr val="dk1"/>
              </a:solidFill>
              <a:effectLst/>
              <a:latin typeface="Times New Roman" panose="02020603050405020304" pitchFamily="18" charset="0"/>
              <a:ea typeface="+mn-ea"/>
              <a:cs typeface="Times New Roman" panose="02020603050405020304" pitchFamily="18" charset="0"/>
            </a:rPr>
            <a:t>TATA MOTORS</a:t>
          </a:r>
        </a:p>
        <a:p>
          <a:pPr marL="0" marR="0" lvl="0" indent="0" defTabSz="914400" eaLnBrk="1" fontAlgn="auto" latinLnBrk="0" hangingPunct="1">
            <a:lnSpc>
              <a:spcPct val="100000"/>
            </a:lnSpc>
            <a:spcBef>
              <a:spcPts val="0"/>
            </a:spcBef>
            <a:spcAft>
              <a:spcPts val="0"/>
            </a:spcAft>
            <a:buClrTx/>
            <a:buSzTx/>
            <a:buFontTx/>
            <a:buNone/>
            <a:tabLst/>
            <a:defRPr/>
          </a:pPr>
          <a:r>
            <a:rPr lang="en-IN" sz="1200" b="0" i="0">
              <a:solidFill>
                <a:schemeClr val="dk1"/>
              </a:solidFill>
              <a:effectLst/>
              <a:latin typeface="Times New Roman" panose="02020603050405020304" pitchFamily="18" charset="0"/>
              <a:ea typeface="+mn-ea"/>
              <a:cs typeface="Times New Roman" panose="02020603050405020304" pitchFamily="18" charset="0"/>
            </a:rPr>
            <a:t>Tata Motors Group (Tata Motors) is a $37 billion organisation. It is a leading global automobile manufacturing company. Its diverse portfolio includes an extensive range of cars, sports utility vehicles, trucks, buses and defence vehicles. Tata Motors is one of India's largest OEMs offering an extensive range of integrated, smart and e-mobility solutions.</a:t>
          </a:r>
        </a:p>
        <a:p>
          <a:pPr marL="0" marR="0" lvl="0" indent="0" defTabSz="914400" eaLnBrk="1" fontAlgn="auto" latinLnBrk="0" hangingPunct="1">
            <a:lnSpc>
              <a:spcPct val="100000"/>
            </a:lnSpc>
            <a:spcBef>
              <a:spcPts val="0"/>
            </a:spcBef>
            <a:spcAft>
              <a:spcPts val="0"/>
            </a:spcAft>
            <a:buClrTx/>
            <a:buSzTx/>
            <a:buFontTx/>
            <a:buNone/>
            <a:tabLst/>
            <a:defRPr/>
          </a:pPr>
          <a:endParaRPr lang="en-IN" sz="1200" b="0" i="0">
            <a:solidFill>
              <a:schemeClr val="dk1"/>
            </a:solidFill>
            <a:effectLst/>
            <a:latin typeface="Times New Roman" panose="02020603050405020304" pitchFamily="18" charset="0"/>
            <a:ea typeface="+mn-ea"/>
            <a:cs typeface="Times New Roman" panose="02020603050405020304" pitchFamily="18" charset="0"/>
          </a:endParaRPr>
        </a:p>
        <a:p>
          <a:pPr algn="l"/>
          <a:r>
            <a:rPr lang="en-IN" sz="1200" b="0" i="0">
              <a:solidFill>
                <a:schemeClr val="dk1"/>
              </a:solidFill>
              <a:effectLst/>
              <a:latin typeface="Times New Roman" panose="02020603050405020304" pitchFamily="18" charset="0"/>
              <a:ea typeface="+mn-ea"/>
              <a:cs typeface="Times New Roman" panose="02020603050405020304" pitchFamily="18" charset="0"/>
            </a:rPr>
            <a:t>Our focus on connecting aspirations and our pipeline of tech-enabled products keeps us at the forefront of the market. We have identified six key mobility drivers that will lead us into the future – modular architecture, complexity reduction in manufacturing, connected &amp; autonomous vehicles, clean drivelines, shared mobility, and low total cost of ownership. Our sub-brand TAMO is an incubating centre of innovation that will spark new mobility solutions through new technologies, business models and partnerships.</a:t>
          </a:r>
        </a:p>
        <a:p>
          <a:pPr algn="l"/>
          <a:endParaRPr lang="en-IN" sz="1200" b="0" i="0">
            <a:solidFill>
              <a:schemeClr val="dk1"/>
            </a:solidFill>
            <a:effectLst/>
            <a:latin typeface="Times New Roman" panose="02020603050405020304" pitchFamily="18" charset="0"/>
            <a:ea typeface="+mn-ea"/>
            <a:cs typeface="Times New Roman" panose="02020603050405020304" pitchFamily="18" charset="0"/>
          </a:endParaRPr>
        </a:p>
        <a:p>
          <a:pPr algn="l"/>
          <a:r>
            <a:rPr lang="en-IN" sz="1200" b="0" i="0">
              <a:solidFill>
                <a:schemeClr val="dk1"/>
              </a:solidFill>
              <a:effectLst/>
              <a:latin typeface="Times New Roman" panose="02020603050405020304" pitchFamily="18" charset="0"/>
              <a:ea typeface="+mn-ea"/>
              <a:cs typeface="Times New Roman" panose="02020603050405020304" pitchFamily="18" charset="0"/>
            </a:rPr>
            <a:t>Our mission - across our globally dispersed organisation – is to be passionate in anticipating and providing the best vehicles and experiences that excite our global customers.</a:t>
          </a:r>
        </a:p>
        <a:p>
          <a:pPr algn="l"/>
          <a:endParaRPr lang="en-IN" sz="1200" b="0" i="0">
            <a:solidFill>
              <a:schemeClr val="dk1"/>
            </a:solidFill>
            <a:effectLst/>
            <a:latin typeface="Times New Roman" panose="02020603050405020304" pitchFamily="18" charset="0"/>
            <a:ea typeface="+mn-ea"/>
            <a:cs typeface="Times New Roman" panose="02020603050405020304" pitchFamily="18" charset="0"/>
          </a:endParaRPr>
        </a:p>
        <a:p>
          <a:pPr algn="l"/>
          <a:r>
            <a:rPr lang="en-IN" sz="1200" b="0" i="0">
              <a:solidFill>
                <a:schemeClr val="dk1"/>
              </a:solidFill>
              <a:effectLst/>
              <a:latin typeface="Times New Roman" panose="02020603050405020304" pitchFamily="18" charset="0"/>
              <a:ea typeface="+mn-ea"/>
              <a:cs typeface="Times New Roman" panose="02020603050405020304" pitchFamily="18" charset="0"/>
            </a:rPr>
            <a:t>We continue to take the lead in shaping the Indian commercial vehicle landscape, with the introduction of leading-edge powertrains and electric solutions packaged for power performances and user comfort at the lowest life-cycle costs. Our new passenger cars and utility vehicles are based on Impact Design and offer a superior blend of performance, driveability and connectivity.</a:t>
          </a:r>
        </a:p>
        <a:p>
          <a:pPr marL="0" marR="0" lvl="0" indent="0" defTabSz="914400" eaLnBrk="1" fontAlgn="auto" latinLnBrk="0" hangingPunct="1">
            <a:lnSpc>
              <a:spcPct val="100000"/>
            </a:lnSpc>
            <a:spcBef>
              <a:spcPts val="0"/>
            </a:spcBef>
            <a:spcAft>
              <a:spcPts val="0"/>
            </a:spcAft>
            <a:buClrTx/>
            <a:buSzTx/>
            <a:buFontTx/>
            <a:buNone/>
            <a:tabLst/>
            <a:defRPr/>
          </a:pPr>
          <a:endParaRPr lang="en-IN" sz="1200" b="0" i="0">
            <a:solidFill>
              <a:schemeClr val="dk1"/>
            </a:solidFill>
            <a:effectLst/>
            <a:latin typeface="Times New Roman" panose="02020603050405020304" pitchFamily="18" charset="0"/>
            <a:ea typeface="+mn-ea"/>
            <a:cs typeface="Times New Roman" panose="02020603050405020304" pitchFamily="18" charset="0"/>
          </a:endParaRPr>
        </a:p>
        <a:p>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085E2-8346-407A-B390-22A4D66E62E5}">
  <dimension ref="A1"/>
  <sheetViews>
    <sheetView tabSelected="1" workbookViewId="0">
      <selection activeCell="P11" sqref="P1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DFE46-DC39-4BC6-A5AF-3FD50FA5BC4C}">
  <sheetPr>
    <tabColor theme="1"/>
  </sheetPr>
  <dimension ref="A1:T117"/>
  <sheetViews>
    <sheetView workbookViewId="0">
      <selection activeCell="F1" sqref="F1"/>
    </sheetView>
  </sheetViews>
  <sheetFormatPr defaultRowHeight="15" x14ac:dyDescent="0.25"/>
  <cols>
    <col min="1" max="1" width="41.5703125" customWidth="1"/>
    <col min="8" max="8" width="35.28515625" customWidth="1"/>
    <col min="15" max="15" width="34.85546875" customWidth="1"/>
  </cols>
  <sheetData>
    <row r="1" spans="1:20" x14ac:dyDescent="0.25">
      <c r="A1" t="s">
        <v>0</v>
      </c>
      <c r="B1" t="s">
        <v>1</v>
      </c>
      <c r="H1" t="s">
        <v>0</v>
      </c>
      <c r="I1" t="s">
        <v>1</v>
      </c>
      <c r="O1" t="s">
        <v>0</v>
      </c>
      <c r="P1" t="s">
        <v>1</v>
      </c>
    </row>
    <row r="2" spans="1:20" x14ac:dyDescent="0.25">
      <c r="B2" t="s">
        <v>2</v>
      </c>
      <c r="C2" t="s">
        <v>3</v>
      </c>
      <c r="D2" t="s">
        <v>4</v>
      </c>
      <c r="E2" t="s">
        <v>5</v>
      </c>
      <c r="F2" t="s">
        <v>6</v>
      </c>
      <c r="I2" t="s">
        <v>37</v>
      </c>
      <c r="J2" t="s">
        <v>38</v>
      </c>
      <c r="K2" t="s">
        <v>39</v>
      </c>
      <c r="L2" t="s">
        <v>40</v>
      </c>
      <c r="M2" t="s">
        <v>41</v>
      </c>
      <c r="P2" t="s">
        <v>45</v>
      </c>
      <c r="Q2" t="s">
        <v>46</v>
      </c>
      <c r="R2" t="s">
        <v>47</v>
      </c>
      <c r="S2" t="s">
        <v>48</v>
      </c>
      <c r="T2" t="s">
        <v>49</v>
      </c>
    </row>
    <row r="4" spans="1:20" x14ac:dyDescent="0.25">
      <c r="B4" t="s">
        <v>7</v>
      </c>
      <c r="C4" t="s">
        <v>7</v>
      </c>
      <c r="D4" t="s">
        <v>7</v>
      </c>
      <c r="E4" t="s">
        <v>7</v>
      </c>
      <c r="F4" t="s">
        <v>7</v>
      </c>
      <c r="I4" t="s">
        <v>7</v>
      </c>
      <c r="J4" t="s">
        <v>7</v>
      </c>
      <c r="K4" t="s">
        <v>7</v>
      </c>
      <c r="L4" t="s">
        <v>7</v>
      </c>
      <c r="M4" t="s">
        <v>7</v>
      </c>
      <c r="P4" t="s">
        <v>7</v>
      </c>
      <c r="Q4" t="s">
        <v>7</v>
      </c>
      <c r="R4" t="s">
        <v>7</v>
      </c>
      <c r="S4" t="s">
        <v>7</v>
      </c>
      <c r="T4" t="s">
        <v>7</v>
      </c>
    </row>
    <row r="6" spans="1:20" x14ac:dyDescent="0.25">
      <c r="A6" t="s">
        <v>8</v>
      </c>
      <c r="H6" t="s">
        <v>8</v>
      </c>
      <c r="O6" t="s">
        <v>8</v>
      </c>
    </row>
    <row r="7" spans="1:20" x14ac:dyDescent="0.25">
      <c r="A7" t="s">
        <v>9</v>
      </c>
      <c r="B7" s="1">
        <v>47263.68</v>
      </c>
      <c r="C7" s="1">
        <v>30175.03</v>
      </c>
      <c r="D7" s="1">
        <v>43928.17</v>
      </c>
      <c r="E7" s="1">
        <v>69202.759999999995</v>
      </c>
      <c r="F7" s="1">
        <v>59624.69</v>
      </c>
      <c r="H7" t="s">
        <v>9</v>
      </c>
      <c r="I7" s="1">
        <v>49054.49</v>
      </c>
      <c r="J7" s="1">
        <v>47383.61</v>
      </c>
      <c r="K7" s="1">
        <v>39524.339999999997</v>
      </c>
      <c r="L7" s="1">
        <v>37758</v>
      </c>
      <c r="M7" s="1">
        <v>49319.73</v>
      </c>
      <c r="O7" t="s">
        <v>9</v>
      </c>
      <c r="P7" s="1">
        <v>59220.94</v>
      </c>
      <c r="Q7" s="1">
        <v>51183.95</v>
      </c>
      <c r="R7" s="1">
        <v>38173.39</v>
      </c>
      <c r="S7" s="1">
        <v>28538.2</v>
      </c>
      <c r="T7" s="1">
        <v>33123.54</v>
      </c>
    </row>
    <row r="8" spans="1:20" x14ac:dyDescent="0.25">
      <c r="A8" t="s">
        <v>10</v>
      </c>
      <c r="B8">
        <v>0</v>
      </c>
      <c r="C8">
        <v>0</v>
      </c>
      <c r="D8">
        <v>0</v>
      </c>
      <c r="E8">
        <v>0</v>
      </c>
      <c r="F8">
        <v>793.28</v>
      </c>
      <c r="H8" t="s">
        <v>10</v>
      </c>
      <c r="I8" s="1">
        <v>4738.1499999999996</v>
      </c>
      <c r="J8" s="1">
        <v>4538.1400000000003</v>
      </c>
      <c r="K8" s="1">
        <v>3229.6</v>
      </c>
      <c r="L8" s="1">
        <v>3469.89</v>
      </c>
      <c r="M8" s="1">
        <v>4554.01</v>
      </c>
      <c r="O8" t="s">
        <v>10</v>
      </c>
      <c r="P8" s="1">
        <v>4914.38</v>
      </c>
      <c r="Q8" s="1">
        <v>4095.51</v>
      </c>
      <c r="R8" s="1">
        <v>2800.1</v>
      </c>
      <c r="S8" s="1">
        <v>2877.53</v>
      </c>
      <c r="T8" s="1">
        <v>4355.63</v>
      </c>
    </row>
    <row r="9" spans="1:20" x14ac:dyDescent="0.25">
      <c r="A9" t="s">
        <v>11</v>
      </c>
      <c r="B9" s="1">
        <v>47263.68</v>
      </c>
      <c r="C9" s="1">
        <v>30175.03</v>
      </c>
      <c r="D9" s="1">
        <v>43928.17</v>
      </c>
      <c r="E9" s="1">
        <v>69202.759999999995</v>
      </c>
      <c r="F9" s="1">
        <v>58831.41</v>
      </c>
      <c r="H9" t="s">
        <v>11</v>
      </c>
      <c r="I9" s="1">
        <v>44316.34</v>
      </c>
      <c r="J9" s="1">
        <v>42845.47</v>
      </c>
      <c r="K9" s="1">
        <v>36294.74</v>
      </c>
      <c r="L9" s="1">
        <v>34288.11</v>
      </c>
      <c r="M9" s="1">
        <v>44765.72</v>
      </c>
      <c r="O9" t="s">
        <v>11</v>
      </c>
      <c r="P9" s="1">
        <v>54306.559999999998</v>
      </c>
      <c r="Q9" s="1">
        <v>47088.44</v>
      </c>
      <c r="R9" s="1">
        <v>35373.29</v>
      </c>
      <c r="S9" s="1">
        <v>25660.67</v>
      </c>
      <c r="T9" s="1">
        <v>28767.91</v>
      </c>
    </row>
    <row r="10" spans="1:20" x14ac:dyDescent="0.25">
      <c r="A10" t="s">
        <v>12</v>
      </c>
      <c r="B10" s="1">
        <v>1054.6600000000001</v>
      </c>
      <c r="C10">
        <v>2.36</v>
      </c>
      <c r="D10" s="1">
        <v>-1196.94</v>
      </c>
      <c r="E10" s="1">
        <v>2312.62</v>
      </c>
      <c r="F10">
        <v>602.91</v>
      </c>
      <c r="H10" t="s">
        <v>12</v>
      </c>
      <c r="I10">
        <v>647.47</v>
      </c>
      <c r="J10">
        <v>921.14</v>
      </c>
      <c r="K10" s="1">
        <v>1477.66</v>
      </c>
      <c r="L10" s="1">
        <v>3293.17</v>
      </c>
      <c r="M10" s="1">
        <v>1672</v>
      </c>
      <c r="O10" t="s">
        <v>12</v>
      </c>
      <c r="P10">
        <v>-11.16</v>
      </c>
      <c r="Q10">
        <v>275.85000000000002</v>
      </c>
      <c r="R10" s="1">
        <v>1220.8599999999999</v>
      </c>
      <c r="S10">
        <v>921.29</v>
      </c>
      <c r="T10">
        <v>734.17</v>
      </c>
    </row>
    <row r="11" spans="1:20" x14ac:dyDescent="0.25">
      <c r="A11" t="s">
        <v>13</v>
      </c>
      <c r="B11">
        <v>403.87</v>
      </c>
      <c r="C11">
        <v>609.54999999999995</v>
      </c>
      <c r="D11">
        <v>-722.68</v>
      </c>
      <c r="E11">
        <v>-144.69</v>
      </c>
      <c r="F11">
        <v>-842.05</v>
      </c>
      <c r="H11" t="s">
        <v>13</v>
      </c>
      <c r="I11">
        <v>252.14</v>
      </c>
      <c r="J11">
        <v>-10.050000000000001</v>
      </c>
      <c r="K11">
        <v>878.82</v>
      </c>
      <c r="L11">
        <v>-371.72</v>
      </c>
      <c r="M11">
        <v>143.6</v>
      </c>
      <c r="O11" t="s">
        <v>13</v>
      </c>
      <c r="P11">
        <v>623.84</v>
      </c>
      <c r="Q11">
        <v>354.22</v>
      </c>
      <c r="R11">
        <v>606.63</v>
      </c>
      <c r="S11">
        <v>-238.04</v>
      </c>
      <c r="T11">
        <v>-40.479999999999997</v>
      </c>
    </row>
    <row r="12" spans="1:20" x14ac:dyDescent="0.25">
      <c r="A12" t="s">
        <v>14</v>
      </c>
      <c r="B12" s="1">
        <v>48722.21</v>
      </c>
      <c r="C12" s="1">
        <v>30786.94</v>
      </c>
      <c r="D12" s="1">
        <v>42008.55</v>
      </c>
      <c r="E12" s="1">
        <v>71370.69</v>
      </c>
      <c r="F12" s="1">
        <v>58592.27</v>
      </c>
      <c r="H12" t="s">
        <v>14</v>
      </c>
      <c r="I12" s="1">
        <v>45215.95</v>
      </c>
      <c r="J12" s="1">
        <v>43756.56</v>
      </c>
      <c r="K12" s="1">
        <v>38651.22</v>
      </c>
      <c r="L12" s="1">
        <v>37209.56</v>
      </c>
      <c r="M12" s="1">
        <v>46581.32</v>
      </c>
      <c r="O12" t="s">
        <v>14</v>
      </c>
      <c r="P12" s="1">
        <v>54919.24</v>
      </c>
      <c r="Q12" s="1">
        <v>47718.51</v>
      </c>
      <c r="R12" s="1">
        <v>37200.78</v>
      </c>
      <c r="S12" s="1">
        <v>26343.919999999998</v>
      </c>
      <c r="T12" s="1">
        <v>29461.599999999999</v>
      </c>
    </row>
    <row r="13" spans="1:20" x14ac:dyDescent="0.25">
      <c r="A13" t="s">
        <v>15</v>
      </c>
      <c r="H13" t="s">
        <v>15</v>
      </c>
      <c r="O13" t="s">
        <v>15</v>
      </c>
    </row>
    <row r="14" spans="1:20" x14ac:dyDescent="0.25">
      <c r="A14" t="s">
        <v>16</v>
      </c>
      <c r="B14" s="1">
        <v>37129.47</v>
      </c>
      <c r="C14" s="1">
        <v>22519.32</v>
      </c>
      <c r="D14" s="1">
        <v>32313.200000000001</v>
      </c>
      <c r="E14" s="1">
        <v>51088.76</v>
      </c>
      <c r="F14" s="1">
        <v>42482.21</v>
      </c>
      <c r="H14" t="s">
        <v>16</v>
      </c>
      <c r="I14" s="1">
        <v>32251.23</v>
      </c>
      <c r="J14" s="1">
        <v>29618.74</v>
      </c>
      <c r="K14" s="1">
        <v>28367.83</v>
      </c>
      <c r="L14" s="1">
        <v>26040.59</v>
      </c>
      <c r="M14" s="1">
        <v>33764.400000000001</v>
      </c>
      <c r="O14" t="s">
        <v>16</v>
      </c>
      <c r="P14" s="1">
        <v>41081.79</v>
      </c>
      <c r="Q14" s="1">
        <v>35047.050000000003</v>
      </c>
      <c r="R14" s="1">
        <v>25366.12</v>
      </c>
      <c r="S14" s="1">
        <v>18801.37</v>
      </c>
      <c r="T14" s="1">
        <v>20891.330000000002</v>
      </c>
    </row>
    <row r="15" spans="1:20" x14ac:dyDescent="0.25">
      <c r="A15" t="s">
        <v>17</v>
      </c>
      <c r="B15">
        <v>344.78</v>
      </c>
      <c r="C15">
        <v>247.89</v>
      </c>
      <c r="D15">
        <v>428.85</v>
      </c>
      <c r="E15">
        <v>598.62</v>
      </c>
      <c r="F15">
        <v>545.12</v>
      </c>
      <c r="H15" t="s">
        <v>17</v>
      </c>
      <c r="I15">
        <v>483.48</v>
      </c>
      <c r="J15">
        <v>430.77</v>
      </c>
      <c r="K15">
        <v>395.88</v>
      </c>
      <c r="L15">
        <v>392.09</v>
      </c>
      <c r="M15">
        <v>484.66</v>
      </c>
      <c r="O15" t="s">
        <v>17</v>
      </c>
      <c r="P15">
        <v>550.89</v>
      </c>
      <c r="Q15">
        <v>471.28</v>
      </c>
      <c r="R15">
        <v>362.62</v>
      </c>
      <c r="S15">
        <v>304.94</v>
      </c>
      <c r="T15">
        <v>325.19</v>
      </c>
    </row>
    <row r="16" spans="1:20" x14ac:dyDescent="0.25">
      <c r="A16" t="s">
        <v>18</v>
      </c>
      <c r="B16" s="1">
        <v>3601.51</v>
      </c>
      <c r="C16" s="1">
        <v>3341.53</v>
      </c>
      <c r="D16" s="1">
        <v>4384.3100000000004</v>
      </c>
      <c r="E16" s="1">
        <v>4273.1000000000004</v>
      </c>
      <c r="F16" s="1">
        <v>3966.73</v>
      </c>
      <c r="H16" t="s">
        <v>18</v>
      </c>
      <c r="I16" s="1">
        <v>3764.35</v>
      </c>
      <c r="J16" s="1">
        <v>3188.97</v>
      </c>
      <c r="K16" s="1">
        <v>3091.46</v>
      </c>
      <c r="L16" s="1">
        <v>2877.69</v>
      </c>
      <c r="M16" s="1">
        <v>2837</v>
      </c>
      <c r="O16" t="s">
        <v>18</v>
      </c>
      <c r="P16" s="1">
        <v>2691.45</v>
      </c>
      <c r="Q16" s="1">
        <v>2294.02</v>
      </c>
      <c r="R16" s="1">
        <v>1836.13</v>
      </c>
      <c r="S16" s="1">
        <v>1551.39</v>
      </c>
      <c r="T16" s="1">
        <v>1544.57</v>
      </c>
    </row>
    <row r="17" spans="1:20" x14ac:dyDescent="0.25">
      <c r="A17" t="s">
        <v>19</v>
      </c>
      <c r="B17">
        <v>593.9</v>
      </c>
      <c r="C17">
        <v>348.71</v>
      </c>
      <c r="D17">
        <v>830.24</v>
      </c>
      <c r="E17">
        <v>571.76</v>
      </c>
      <c r="F17">
        <v>474.98</v>
      </c>
      <c r="H17" t="s">
        <v>19</v>
      </c>
      <c r="I17">
        <v>454.48</v>
      </c>
      <c r="J17">
        <v>418.27</v>
      </c>
      <c r="K17">
        <v>437.47</v>
      </c>
      <c r="L17">
        <v>428.74</v>
      </c>
      <c r="M17">
        <v>425.76</v>
      </c>
      <c r="O17" t="s">
        <v>19</v>
      </c>
      <c r="P17">
        <v>234.25</v>
      </c>
      <c r="Q17">
        <v>141.22999999999999</v>
      </c>
      <c r="R17" s="1">
        <v>1289.5999999999999</v>
      </c>
      <c r="S17">
        <v>866.65</v>
      </c>
      <c r="T17">
        <v>904.95</v>
      </c>
    </row>
    <row r="18" spans="1:20" x14ac:dyDescent="0.25">
      <c r="A18" t="s">
        <v>20</v>
      </c>
      <c r="B18">
        <v>321.49</v>
      </c>
      <c r="C18">
        <v>138.08000000000001</v>
      </c>
      <c r="D18">
        <v>846.6</v>
      </c>
      <c r="E18">
        <v>736.13</v>
      </c>
      <c r="F18">
        <v>720.18</v>
      </c>
      <c r="H18" t="s">
        <v>20</v>
      </c>
      <c r="I18">
        <v>848.36</v>
      </c>
      <c r="J18">
        <v>670.01</v>
      </c>
      <c r="K18">
        <v>0</v>
      </c>
      <c r="L18">
        <v>612.17999999999995</v>
      </c>
      <c r="M18">
        <v>0</v>
      </c>
      <c r="O18" t="s">
        <v>20</v>
      </c>
      <c r="P18">
        <v>0</v>
      </c>
      <c r="Q18">
        <v>0</v>
      </c>
      <c r="R18" s="1">
        <v>2126.1</v>
      </c>
      <c r="S18" s="1">
        <v>1652.31</v>
      </c>
      <c r="T18" s="1">
        <v>2197.4899999999998</v>
      </c>
    </row>
    <row r="19" spans="1:20" x14ac:dyDescent="0.25">
      <c r="A19" t="s">
        <v>21</v>
      </c>
      <c r="B19" s="1">
        <v>4177.47</v>
      </c>
      <c r="C19" s="1">
        <v>2734.67</v>
      </c>
      <c r="D19" s="1">
        <v>5053.47</v>
      </c>
      <c r="E19" s="1">
        <v>6850.15</v>
      </c>
      <c r="F19" s="1">
        <v>6491.68</v>
      </c>
      <c r="H19" t="s">
        <v>21</v>
      </c>
      <c r="I19" s="1">
        <v>5156.07</v>
      </c>
      <c r="J19" s="1">
        <v>5562.1</v>
      </c>
      <c r="K19" s="1">
        <v>6118.4</v>
      </c>
      <c r="L19" s="1">
        <v>4476.25</v>
      </c>
      <c r="M19" s="1">
        <v>5689.19</v>
      </c>
      <c r="O19" t="s">
        <v>21</v>
      </c>
      <c r="P19" s="1">
        <v>6194.47</v>
      </c>
      <c r="Q19" s="1">
        <v>4823.9399999999996</v>
      </c>
      <c r="R19" s="1">
        <v>1707.06</v>
      </c>
      <c r="S19" s="1">
        <v>1438.89</v>
      </c>
      <c r="T19">
        <v>964.78</v>
      </c>
    </row>
    <row r="20" spans="1:20" x14ac:dyDescent="0.25">
      <c r="A20" t="s">
        <v>22</v>
      </c>
      <c r="B20" s="1">
        <v>46168.62</v>
      </c>
      <c r="C20" s="1">
        <v>29330.2</v>
      </c>
      <c r="D20" s="1">
        <v>43856.67</v>
      </c>
      <c r="E20" s="1">
        <v>64118.52</v>
      </c>
      <c r="F20" s="1">
        <v>54680.9</v>
      </c>
      <c r="H20" t="s">
        <v>22</v>
      </c>
      <c r="I20" s="1">
        <v>42957.97</v>
      </c>
      <c r="J20" s="1">
        <v>39888.86</v>
      </c>
      <c r="K20" s="1">
        <v>38411.040000000001</v>
      </c>
      <c r="L20" s="1">
        <v>34827.54</v>
      </c>
      <c r="M20" s="1">
        <v>43201.01</v>
      </c>
      <c r="O20" t="s">
        <v>50</v>
      </c>
      <c r="P20">
        <v>0</v>
      </c>
      <c r="Q20">
        <v>0</v>
      </c>
      <c r="R20">
        <v>-740.54</v>
      </c>
      <c r="S20">
        <v>-916.02</v>
      </c>
      <c r="T20" s="1">
        <v>-1131.4000000000001</v>
      </c>
    </row>
    <row r="21" spans="1:20" x14ac:dyDescent="0.25">
      <c r="B21" t="s">
        <v>2</v>
      </c>
      <c r="C21" t="s">
        <v>3</v>
      </c>
      <c r="D21" t="s">
        <v>4</v>
      </c>
      <c r="E21" t="s">
        <v>5</v>
      </c>
      <c r="F21" t="s">
        <v>6</v>
      </c>
      <c r="I21" t="s">
        <v>37</v>
      </c>
      <c r="J21" t="s">
        <v>38</v>
      </c>
      <c r="K21" t="s">
        <v>39</v>
      </c>
      <c r="L21" t="s">
        <v>40</v>
      </c>
      <c r="M21" t="s">
        <v>41</v>
      </c>
      <c r="O21" t="s">
        <v>22</v>
      </c>
      <c r="P21" s="1">
        <v>50752.85</v>
      </c>
      <c r="Q21" s="1">
        <v>42777.52</v>
      </c>
      <c r="R21" s="1">
        <v>31947.09</v>
      </c>
      <c r="S21" s="1">
        <v>23699.53</v>
      </c>
      <c r="T21" s="1">
        <v>25696.91</v>
      </c>
    </row>
    <row r="22" spans="1:20" x14ac:dyDescent="0.25">
      <c r="P22" t="s">
        <v>45</v>
      </c>
      <c r="Q22" t="s">
        <v>46</v>
      </c>
      <c r="R22" t="s">
        <v>47</v>
      </c>
      <c r="S22" t="s">
        <v>48</v>
      </c>
      <c r="T22" t="s">
        <v>49</v>
      </c>
    </row>
    <row r="23" spans="1:20" x14ac:dyDescent="0.25">
      <c r="B23" t="s">
        <v>7</v>
      </c>
      <c r="C23" t="s">
        <v>7</v>
      </c>
      <c r="D23" t="s">
        <v>7</v>
      </c>
      <c r="E23" t="s">
        <v>7</v>
      </c>
      <c r="F23" t="s">
        <v>7</v>
      </c>
      <c r="I23" t="s">
        <v>7</v>
      </c>
      <c r="J23" t="s">
        <v>7</v>
      </c>
      <c r="K23" t="s">
        <v>7</v>
      </c>
      <c r="L23" t="s">
        <v>7</v>
      </c>
      <c r="M23" t="s">
        <v>7</v>
      </c>
    </row>
    <row r="24" spans="1:20" x14ac:dyDescent="0.25">
      <c r="P24" t="s">
        <v>7</v>
      </c>
      <c r="Q24" t="s">
        <v>7</v>
      </c>
      <c r="R24" t="s">
        <v>7</v>
      </c>
      <c r="S24" t="s">
        <v>7</v>
      </c>
      <c r="T24" t="s">
        <v>7</v>
      </c>
    </row>
    <row r="25" spans="1:20" x14ac:dyDescent="0.25">
      <c r="A25" t="s">
        <v>23</v>
      </c>
      <c r="B25" s="1">
        <v>1498.93</v>
      </c>
      <c r="C25" s="1">
        <v>1454.38</v>
      </c>
      <c r="D25">
        <v>-651.17999999999995</v>
      </c>
      <c r="E25" s="1">
        <v>4939.55</v>
      </c>
      <c r="F25" s="1">
        <v>3308.46</v>
      </c>
      <c r="H25" t="s">
        <v>23</v>
      </c>
      <c r="I25" s="1">
        <v>1610.51</v>
      </c>
      <c r="J25" s="1">
        <v>2946.56</v>
      </c>
      <c r="K25" s="1">
        <v>-1237.48</v>
      </c>
      <c r="L25">
        <v>-911.15</v>
      </c>
      <c r="M25" s="1">
        <v>1708.31</v>
      </c>
    </row>
    <row r="26" spans="1:20" x14ac:dyDescent="0.25">
      <c r="A26" t="s">
        <v>24</v>
      </c>
      <c r="B26" s="1">
        <v>2553.59</v>
      </c>
      <c r="C26" s="1">
        <v>1456.74</v>
      </c>
      <c r="D26" s="1">
        <v>-1848.12</v>
      </c>
      <c r="E26" s="1">
        <v>7252.17</v>
      </c>
      <c r="F26" s="1">
        <v>3911.37</v>
      </c>
      <c r="H26" t="s">
        <v>24</v>
      </c>
      <c r="I26" s="1">
        <v>2257.98</v>
      </c>
      <c r="J26" s="1">
        <v>3867.7</v>
      </c>
      <c r="K26">
        <v>240.18</v>
      </c>
      <c r="L26" s="1">
        <v>2382.02</v>
      </c>
      <c r="M26" s="1">
        <v>3380.31</v>
      </c>
      <c r="O26" t="s">
        <v>23</v>
      </c>
      <c r="P26" s="1">
        <v>4177.55</v>
      </c>
      <c r="Q26" s="1">
        <v>4665.1400000000003</v>
      </c>
      <c r="R26" s="1">
        <v>4032.83</v>
      </c>
      <c r="S26" s="1">
        <v>1723.1</v>
      </c>
      <c r="T26" s="1">
        <v>3030.52</v>
      </c>
    </row>
    <row r="27" spans="1:20" x14ac:dyDescent="0.25">
      <c r="A27" t="s">
        <v>25</v>
      </c>
      <c r="B27" s="1">
        <v>2121.73</v>
      </c>
      <c r="C27" s="1">
        <v>2110.83</v>
      </c>
      <c r="D27" s="1">
        <v>1973</v>
      </c>
      <c r="E27" s="1">
        <v>1793.57</v>
      </c>
      <c r="F27" s="1">
        <v>1744.43</v>
      </c>
      <c r="H27" t="s">
        <v>25</v>
      </c>
      <c r="I27" s="1">
        <v>1569.01</v>
      </c>
      <c r="J27" s="1">
        <v>1592</v>
      </c>
      <c r="K27" s="1">
        <v>1611.68</v>
      </c>
      <c r="L27" s="1">
        <v>1337.52</v>
      </c>
      <c r="M27" s="1">
        <v>1387.76</v>
      </c>
      <c r="O27" t="s">
        <v>24</v>
      </c>
      <c r="P27" s="1">
        <v>4166.3900000000003</v>
      </c>
      <c r="Q27" s="1">
        <v>4940.99</v>
      </c>
      <c r="R27" s="1">
        <v>5253.69</v>
      </c>
      <c r="S27" s="1">
        <v>2644.39</v>
      </c>
      <c r="T27" s="1">
        <v>3764.69</v>
      </c>
    </row>
    <row r="28" spans="1:20" x14ac:dyDescent="0.25">
      <c r="A28" t="s">
        <v>26</v>
      </c>
      <c r="B28">
        <v>431.86</v>
      </c>
      <c r="C28">
        <v>-654.09</v>
      </c>
      <c r="D28" s="1">
        <v>-3821.12</v>
      </c>
      <c r="E28" s="1">
        <v>5458.6</v>
      </c>
      <c r="F28" s="1">
        <v>2166.94</v>
      </c>
      <c r="H28" t="s">
        <v>26</v>
      </c>
      <c r="I28">
        <v>688.97</v>
      </c>
      <c r="J28" s="1">
        <v>2275.6999999999998</v>
      </c>
      <c r="K28" s="1">
        <v>-1371.5</v>
      </c>
      <c r="L28" s="1">
        <v>1044.5</v>
      </c>
      <c r="M28" s="1">
        <v>1992.55</v>
      </c>
      <c r="O28" t="s">
        <v>25</v>
      </c>
      <c r="P28" s="1">
        <v>1218.6199999999999</v>
      </c>
      <c r="Q28" s="1">
        <v>1383.7</v>
      </c>
      <c r="R28" s="1">
        <v>1246.25</v>
      </c>
      <c r="S28">
        <v>704.92</v>
      </c>
      <c r="T28">
        <v>471.56</v>
      </c>
    </row>
    <row r="29" spans="1:20" x14ac:dyDescent="0.25">
      <c r="A29" t="s">
        <v>27</v>
      </c>
      <c r="B29" s="1">
        <v>1760.57</v>
      </c>
      <c r="C29" s="1">
        <v>1730.71</v>
      </c>
      <c r="D29" s="1">
        <v>3375.29</v>
      </c>
      <c r="E29" s="1">
        <v>3098.64</v>
      </c>
      <c r="F29" s="1">
        <v>3101.89</v>
      </c>
      <c r="H29" t="s">
        <v>27</v>
      </c>
      <c r="I29" s="1">
        <v>3037.12</v>
      </c>
      <c r="J29" s="1">
        <v>2329.2199999999998</v>
      </c>
      <c r="K29" s="1">
        <v>2603.2199999999998</v>
      </c>
      <c r="L29" s="1">
        <v>2070.3000000000002</v>
      </c>
      <c r="M29" s="1">
        <v>1817.62</v>
      </c>
      <c r="O29" t="s">
        <v>26</v>
      </c>
      <c r="P29" s="1">
        <v>2947.77</v>
      </c>
      <c r="Q29" s="1">
        <v>3557.29</v>
      </c>
      <c r="R29" s="1">
        <v>4007.44</v>
      </c>
      <c r="S29" s="1">
        <v>1939.47</v>
      </c>
      <c r="T29" s="1">
        <v>3293.13</v>
      </c>
    </row>
    <row r="30" spans="1:20" x14ac:dyDescent="0.25">
      <c r="A30" t="s">
        <v>28</v>
      </c>
      <c r="B30" s="1">
        <v>-1328.71</v>
      </c>
      <c r="C30" s="1">
        <v>-2384.8000000000002</v>
      </c>
      <c r="D30" s="1">
        <v>-7196.41</v>
      </c>
      <c r="E30" s="1">
        <v>2359.96</v>
      </c>
      <c r="F30">
        <v>-934.95</v>
      </c>
      <c r="H30" t="s">
        <v>28</v>
      </c>
      <c r="I30" s="1">
        <v>-2348.15</v>
      </c>
      <c r="J30">
        <v>-53.52</v>
      </c>
      <c r="K30" s="1">
        <v>-3974.72</v>
      </c>
      <c r="L30" s="1">
        <v>-1025.8</v>
      </c>
      <c r="M30">
        <v>174.93</v>
      </c>
      <c r="O30" t="s">
        <v>27</v>
      </c>
      <c r="P30" s="1">
        <v>1606.74</v>
      </c>
      <c r="Q30" s="1">
        <v>1360.77</v>
      </c>
      <c r="R30" s="1">
        <v>1033.8699999999999</v>
      </c>
      <c r="S30">
        <v>874.54</v>
      </c>
      <c r="T30">
        <v>652.30999999999995</v>
      </c>
    </row>
    <row r="31" spans="1:20" x14ac:dyDescent="0.25">
      <c r="A31" t="s">
        <v>29</v>
      </c>
      <c r="B31" s="1">
        <v>-1328.71</v>
      </c>
      <c r="C31" s="1">
        <v>-2384.8000000000002</v>
      </c>
      <c r="D31" s="1">
        <v>-7196.41</v>
      </c>
      <c r="E31" s="1">
        <v>2359.96</v>
      </c>
      <c r="F31">
        <v>-934.95</v>
      </c>
      <c r="H31" t="s">
        <v>29</v>
      </c>
      <c r="I31" s="1">
        <v>-2348.15</v>
      </c>
      <c r="J31">
        <v>-53.52</v>
      </c>
      <c r="K31" s="1">
        <v>-3974.72</v>
      </c>
      <c r="L31" s="1">
        <v>-1025.8</v>
      </c>
      <c r="M31">
        <v>174.93</v>
      </c>
      <c r="O31" t="s">
        <v>51</v>
      </c>
      <c r="P31">
        <v>0</v>
      </c>
      <c r="Q31">
        <v>0</v>
      </c>
      <c r="R31">
        <v>144.03</v>
      </c>
      <c r="S31">
        <v>51.17</v>
      </c>
      <c r="T31">
        <v>64.349999999999994</v>
      </c>
    </row>
    <row r="32" spans="1:20" x14ac:dyDescent="0.25">
      <c r="A32" t="s">
        <v>30</v>
      </c>
      <c r="B32">
        <v>99.18</v>
      </c>
      <c r="C32">
        <v>20.72</v>
      </c>
      <c r="D32">
        <v>162.29</v>
      </c>
      <c r="E32">
        <v>378.33</v>
      </c>
      <c r="F32">
        <v>87.93</v>
      </c>
      <c r="H32" t="s">
        <v>30</v>
      </c>
      <c r="I32">
        <v>76.33</v>
      </c>
      <c r="J32">
        <v>-4.8</v>
      </c>
      <c r="K32">
        <v>764.23</v>
      </c>
      <c r="L32" s="1">
        <v>-1360.32</v>
      </c>
      <c r="M32">
        <v>-126.88</v>
      </c>
      <c r="O32" t="s">
        <v>28</v>
      </c>
      <c r="P32" s="1">
        <v>1341.03</v>
      </c>
      <c r="Q32" s="1">
        <v>2196.52</v>
      </c>
      <c r="R32" s="1">
        <v>2829.54</v>
      </c>
      <c r="S32" s="1">
        <v>1013.76</v>
      </c>
      <c r="T32" s="1">
        <v>2576.4699999999998</v>
      </c>
    </row>
    <row r="33" spans="1:20" x14ac:dyDescent="0.25">
      <c r="A33" t="s">
        <v>31</v>
      </c>
      <c r="B33" s="1">
        <v>-1390.86</v>
      </c>
      <c r="C33" s="1">
        <v>-2395.44</v>
      </c>
      <c r="D33" s="1">
        <v>-7289.63</v>
      </c>
      <c r="E33" s="1">
        <v>2020.6</v>
      </c>
      <c r="F33" s="1">
        <v>-1034.8499999999999</v>
      </c>
      <c r="H33" t="s">
        <v>31</v>
      </c>
      <c r="I33" s="1">
        <v>-2429.6</v>
      </c>
      <c r="J33">
        <v>-62.3</v>
      </c>
      <c r="K33" s="1">
        <v>-4738.95</v>
      </c>
      <c r="L33">
        <v>334.52</v>
      </c>
      <c r="M33">
        <v>301.81</v>
      </c>
      <c r="O33" t="s">
        <v>52</v>
      </c>
      <c r="P33">
        <v>0</v>
      </c>
      <c r="Q33">
        <v>0</v>
      </c>
      <c r="R33">
        <v>0</v>
      </c>
      <c r="S33">
        <v>15.29</v>
      </c>
      <c r="T33">
        <v>0</v>
      </c>
    </row>
    <row r="34" spans="1:20" x14ac:dyDescent="0.25">
      <c r="A34" t="s">
        <v>32</v>
      </c>
      <c r="B34" s="1">
        <v>9039.15</v>
      </c>
      <c r="C34" s="1">
        <v>6810.88</v>
      </c>
      <c r="D34" s="1">
        <v>11543.47</v>
      </c>
      <c r="E34" s="1">
        <v>13029.76</v>
      </c>
      <c r="F34" s="1">
        <v>12198.69</v>
      </c>
      <c r="H34" t="s">
        <v>32</v>
      </c>
      <c r="I34" s="1">
        <v>10706.74</v>
      </c>
      <c r="J34" s="1">
        <v>10270.120000000001</v>
      </c>
      <c r="K34" s="1">
        <v>10043.209999999999</v>
      </c>
      <c r="L34" s="1">
        <v>8786.9500000000007</v>
      </c>
      <c r="M34" s="1">
        <v>9436.61</v>
      </c>
      <c r="O34" t="s">
        <v>29</v>
      </c>
      <c r="P34" s="1">
        <v>1341.03</v>
      </c>
      <c r="Q34" s="1">
        <v>2196.52</v>
      </c>
      <c r="R34" s="1">
        <v>2829.54</v>
      </c>
      <c r="S34" s="1">
        <v>1029.05</v>
      </c>
      <c r="T34" s="1">
        <v>2576.4699999999998</v>
      </c>
    </row>
    <row r="35" spans="1:20" x14ac:dyDescent="0.25">
      <c r="A35" t="s">
        <v>33</v>
      </c>
      <c r="H35" t="s">
        <v>42</v>
      </c>
      <c r="I35">
        <v>0</v>
      </c>
      <c r="J35">
        <v>0</v>
      </c>
      <c r="K35">
        <v>0</v>
      </c>
      <c r="L35">
        <v>648.55999999999995</v>
      </c>
      <c r="M35">
        <v>645.20000000000005</v>
      </c>
      <c r="O35" t="s">
        <v>30</v>
      </c>
      <c r="P35">
        <v>98.8</v>
      </c>
      <c r="Q35">
        <v>384.7</v>
      </c>
      <c r="R35">
        <v>589.46</v>
      </c>
      <c r="S35">
        <v>12.5</v>
      </c>
      <c r="T35">
        <v>547.54999999999995</v>
      </c>
    </row>
    <row r="36" spans="1:20" x14ac:dyDescent="0.25">
      <c r="A36" t="s">
        <v>34</v>
      </c>
      <c r="B36" s="1">
        <v>38291.65</v>
      </c>
      <c r="C36" s="1">
        <v>38288.11</v>
      </c>
      <c r="D36" s="1">
        <v>35974.769999999997</v>
      </c>
      <c r="E36" s="1">
        <v>33958.51</v>
      </c>
      <c r="F36" s="1">
        <v>33958.51</v>
      </c>
      <c r="H36" t="s">
        <v>43</v>
      </c>
      <c r="I36">
        <v>0</v>
      </c>
      <c r="J36">
        <v>0</v>
      </c>
      <c r="K36">
        <v>0</v>
      </c>
      <c r="L36">
        <v>93.4</v>
      </c>
      <c r="M36">
        <v>79.03</v>
      </c>
      <c r="O36" t="s">
        <v>31</v>
      </c>
      <c r="P36" s="1">
        <v>1242.23</v>
      </c>
      <c r="Q36" s="1">
        <v>1811.82</v>
      </c>
      <c r="R36" s="1">
        <v>2240.08</v>
      </c>
      <c r="S36" s="1">
        <v>1001.26</v>
      </c>
      <c r="T36" s="1">
        <v>2028.92</v>
      </c>
    </row>
    <row r="37" spans="1:20" x14ac:dyDescent="0.25">
      <c r="A37" t="s">
        <v>35</v>
      </c>
      <c r="B37">
        <v>-3.63</v>
      </c>
      <c r="C37">
        <v>-6.26</v>
      </c>
      <c r="D37">
        <v>-20.260000000000002</v>
      </c>
      <c r="E37">
        <v>5.95</v>
      </c>
      <c r="F37">
        <v>-3.05</v>
      </c>
      <c r="H37" t="s">
        <v>33</v>
      </c>
      <c r="O37" t="s">
        <v>32</v>
      </c>
      <c r="P37" s="1">
        <v>9671.06</v>
      </c>
      <c r="Q37" s="1">
        <v>7730.47</v>
      </c>
      <c r="R37" s="1">
        <v>6580.97</v>
      </c>
      <c r="S37" s="1">
        <v>4898.16</v>
      </c>
      <c r="T37" s="1">
        <v>4805.58</v>
      </c>
    </row>
    <row r="38" spans="1:20" x14ac:dyDescent="0.25">
      <c r="A38" t="s">
        <v>36</v>
      </c>
      <c r="B38">
        <v>52.07</v>
      </c>
      <c r="C38">
        <v>49.77</v>
      </c>
      <c r="D38">
        <v>48.7</v>
      </c>
      <c r="E38">
        <v>65.260000000000005</v>
      </c>
      <c r="F38">
        <v>59.4</v>
      </c>
      <c r="H38" t="s">
        <v>34</v>
      </c>
      <c r="I38" s="1">
        <v>33958.51</v>
      </c>
      <c r="J38" s="1">
        <v>33956.800000000003</v>
      </c>
      <c r="K38" s="1">
        <v>32186.799999999999</v>
      </c>
      <c r="L38" s="1">
        <v>32186.799999999999</v>
      </c>
      <c r="M38" s="1">
        <v>31901.16</v>
      </c>
      <c r="O38" t="s">
        <v>42</v>
      </c>
      <c r="P38" s="1">
        <v>1280.7</v>
      </c>
      <c r="Q38" s="1">
        <v>1274.23</v>
      </c>
      <c r="R38">
        <v>859.05</v>
      </c>
      <c r="S38">
        <v>311.61</v>
      </c>
      <c r="T38">
        <v>578.42999999999995</v>
      </c>
    </row>
    <row r="39" spans="1:20" x14ac:dyDescent="0.25">
      <c r="H39" t="s">
        <v>35</v>
      </c>
      <c r="I39">
        <v>-7.15</v>
      </c>
      <c r="J39">
        <v>-0.18</v>
      </c>
      <c r="K39">
        <v>-14.72</v>
      </c>
      <c r="L39">
        <v>1.04</v>
      </c>
      <c r="M39">
        <v>0.95</v>
      </c>
      <c r="O39" t="s">
        <v>43</v>
      </c>
      <c r="P39">
        <v>183.02</v>
      </c>
      <c r="Q39">
        <v>192.8</v>
      </c>
      <c r="R39">
        <v>132.88999999999999</v>
      </c>
      <c r="S39">
        <v>34.090000000000003</v>
      </c>
      <c r="T39">
        <v>81.25</v>
      </c>
    </row>
    <row r="40" spans="1:20" x14ac:dyDescent="0.25">
      <c r="H40" t="s">
        <v>44</v>
      </c>
      <c r="I40">
        <v>0</v>
      </c>
      <c r="J40">
        <v>10</v>
      </c>
      <c r="K40">
        <v>0</v>
      </c>
      <c r="L40">
        <v>100</v>
      </c>
      <c r="M40">
        <v>100</v>
      </c>
      <c r="O40" t="s">
        <v>33</v>
      </c>
    </row>
    <row r="41" spans="1:20" x14ac:dyDescent="0.25">
      <c r="H41" t="s">
        <v>36</v>
      </c>
      <c r="I41">
        <v>62.32</v>
      </c>
      <c r="J41">
        <v>68.510000000000005</v>
      </c>
      <c r="K41">
        <v>46.1</v>
      </c>
      <c r="L41">
        <v>59.51</v>
      </c>
      <c r="M41">
        <v>59.91</v>
      </c>
      <c r="O41" t="s">
        <v>34</v>
      </c>
      <c r="P41" s="1">
        <v>31735.47</v>
      </c>
      <c r="Q41" s="1">
        <v>6346.14</v>
      </c>
      <c r="R41" s="1">
        <v>5705.58</v>
      </c>
      <c r="S41" s="1">
        <v>5140.08</v>
      </c>
      <c r="T41" s="1">
        <v>3855.04</v>
      </c>
    </row>
    <row r="42" spans="1:20" x14ac:dyDescent="0.25">
      <c r="O42" t="s">
        <v>35</v>
      </c>
      <c r="P42">
        <v>3.91</v>
      </c>
      <c r="Q42">
        <v>28.55</v>
      </c>
      <c r="R42">
        <v>39.26</v>
      </c>
      <c r="S42">
        <v>19.48</v>
      </c>
      <c r="T42">
        <v>52.63</v>
      </c>
    </row>
    <row r="43" spans="1:20" x14ac:dyDescent="0.25">
      <c r="O43" t="s">
        <v>44</v>
      </c>
      <c r="P43">
        <v>200</v>
      </c>
      <c r="Q43">
        <v>200</v>
      </c>
      <c r="R43">
        <v>150</v>
      </c>
      <c r="S43">
        <v>60</v>
      </c>
      <c r="T43">
        <v>150</v>
      </c>
    </row>
    <row r="44" spans="1:20" x14ac:dyDescent="0.25">
      <c r="O44" t="s">
        <v>36</v>
      </c>
      <c r="P44">
        <v>61.77</v>
      </c>
      <c r="Q44">
        <v>314.98</v>
      </c>
      <c r="R44">
        <v>259.02999999999997</v>
      </c>
      <c r="S44">
        <v>240.64</v>
      </c>
      <c r="T44">
        <v>202.7</v>
      </c>
    </row>
    <row r="47" spans="1:20" x14ac:dyDescent="0.25">
      <c r="A47" t="s">
        <v>53</v>
      </c>
      <c r="B47" t="s">
        <v>1</v>
      </c>
      <c r="H47" t="s">
        <v>53</v>
      </c>
      <c r="I47" t="s">
        <v>1</v>
      </c>
      <c r="O47" t="s">
        <v>53</v>
      </c>
      <c r="P47" t="s">
        <v>1</v>
      </c>
    </row>
    <row r="48" spans="1:20" x14ac:dyDescent="0.25">
      <c r="B48" t="s">
        <v>54</v>
      </c>
      <c r="C48" s="2">
        <v>44256</v>
      </c>
      <c r="D48" s="2">
        <v>43891</v>
      </c>
      <c r="E48" s="2">
        <v>43525</v>
      </c>
      <c r="F48" s="2">
        <v>43160</v>
      </c>
      <c r="I48" t="s">
        <v>117</v>
      </c>
      <c r="J48" s="2">
        <v>42430</v>
      </c>
      <c r="K48" s="2">
        <v>42064</v>
      </c>
      <c r="L48" s="2">
        <v>41699</v>
      </c>
      <c r="M48" s="2">
        <v>41334</v>
      </c>
      <c r="P48" t="s">
        <v>122</v>
      </c>
      <c r="Q48" s="2">
        <v>40603</v>
      </c>
      <c r="R48" s="2">
        <v>40238</v>
      </c>
      <c r="S48" s="2">
        <v>39873</v>
      </c>
      <c r="T48" s="2">
        <v>39508</v>
      </c>
    </row>
    <row r="50" spans="1:20" x14ac:dyDescent="0.25">
      <c r="B50" t="s">
        <v>7</v>
      </c>
      <c r="C50" t="s">
        <v>7</v>
      </c>
      <c r="D50" t="s">
        <v>7</v>
      </c>
      <c r="E50" t="s">
        <v>7</v>
      </c>
      <c r="F50" t="s">
        <v>7</v>
      </c>
      <c r="I50" t="s">
        <v>7</v>
      </c>
      <c r="J50" t="s">
        <v>7</v>
      </c>
      <c r="K50" t="s">
        <v>7</v>
      </c>
      <c r="L50" t="s">
        <v>7</v>
      </c>
      <c r="M50" t="s">
        <v>7</v>
      </c>
      <c r="P50" t="s">
        <v>7</v>
      </c>
      <c r="Q50" t="s">
        <v>7</v>
      </c>
      <c r="R50" t="s">
        <v>7</v>
      </c>
      <c r="S50" t="s">
        <v>7</v>
      </c>
      <c r="T50" t="s">
        <v>7</v>
      </c>
    </row>
    <row r="52" spans="1:20" x14ac:dyDescent="0.25">
      <c r="A52" t="s">
        <v>55</v>
      </c>
      <c r="H52" t="s">
        <v>55</v>
      </c>
      <c r="O52" t="s">
        <v>55</v>
      </c>
    </row>
    <row r="53" spans="1:20" x14ac:dyDescent="0.25">
      <c r="A53" t="s">
        <v>56</v>
      </c>
      <c r="H53" t="s">
        <v>56</v>
      </c>
      <c r="O53" t="s">
        <v>56</v>
      </c>
    </row>
    <row r="54" spans="1:20" x14ac:dyDescent="0.25">
      <c r="A54" t="s">
        <v>57</v>
      </c>
      <c r="B54">
        <v>765.88</v>
      </c>
      <c r="C54">
        <v>765.81</v>
      </c>
      <c r="D54">
        <v>719.54</v>
      </c>
      <c r="E54">
        <v>679.22</v>
      </c>
      <c r="F54">
        <v>679.22</v>
      </c>
      <c r="H54" t="s">
        <v>57</v>
      </c>
      <c r="I54">
        <v>679.22</v>
      </c>
      <c r="J54">
        <v>679.18</v>
      </c>
      <c r="K54">
        <v>643.78</v>
      </c>
      <c r="L54">
        <v>643.78</v>
      </c>
      <c r="M54">
        <v>638.07000000000005</v>
      </c>
      <c r="O54" t="s">
        <v>57</v>
      </c>
      <c r="P54">
        <v>634.75</v>
      </c>
      <c r="Q54">
        <v>637.71</v>
      </c>
      <c r="R54">
        <v>570.6</v>
      </c>
      <c r="S54">
        <v>514.04999999999995</v>
      </c>
      <c r="T54">
        <v>385.54</v>
      </c>
    </row>
    <row r="55" spans="1:20" x14ac:dyDescent="0.25">
      <c r="A55" t="s">
        <v>58</v>
      </c>
      <c r="B55">
        <v>765.88</v>
      </c>
      <c r="C55">
        <v>765.81</v>
      </c>
      <c r="D55">
        <v>719.54</v>
      </c>
      <c r="E55">
        <v>679.22</v>
      </c>
      <c r="F55">
        <v>679.22</v>
      </c>
      <c r="H55" t="s">
        <v>58</v>
      </c>
      <c r="I55">
        <v>679.22</v>
      </c>
      <c r="J55">
        <v>679.18</v>
      </c>
      <c r="K55">
        <v>643.78</v>
      </c>
      <c r="L55">
        <v>643.78</v>
      </c>
      <c r="M55">
        <v>638.07000000000005</v>
      </c>
      <c r="O55" t="s">
        <v>58</v>
      </c>
      <c r="P55">
        <v>634.75</v>
      </c>
      <c r="Q55">
        <v>637.71</v>
      </c>
      <c r="R55">
        <v>570.6</v>
      </c>
      <c r="S55">
        <v>514.04999999999995</v>
      </c>
      <c r="T55">
        <v>385.54</v>
      </c>
    </row>
    <row r="56" spans="1:20" x14ac:dyDescent="0.25">
      <c r="A56" t="s">
        <v>59</v>
      </c>
      <c r="B56" s="1">
        <v>19171.88</v>
      </c>
      <c r="C56" s="1">
        <v>18290.16</v>
      </c>
      <c r="D56" s="1">
        <v>16800.61</v>
      </c>
      <c r="E56" s="1">
        <v>21483.3</v>
      </c>
      <c r="F56" s="1">
        <v>19491.759999999998</v>
      </c>
      <c r="H56" t="s">
        <v>118</v>
      </c>
      <c r="I56">
        <v>0</v>
      </c>
      <c r="J56">
        <v>0</v>
      </c>
      <c r="K56">
        <v>22.87</v>
      </c>
      <c r="L56">
        <v>22.87</v>
      </c>
      <c r="M56">
        <v>23.31</v>
      </c>
      <c r="O56" t="s">
        <v>118</v>
      </c>
      <c r="P56">
        <v>23.75</v>
      </c>
      <c r="Q56">
        <v>24.19</v>
      </c>
      <c r="R56">
        <v>24.63</v>
      </c>
      <c r="S56">
        <v>25.07</v>
      </c>
      <c r="T56">
        <v>25.51</v>
      </c>
    </row>
    <row r="57" spans="1:20" x14ac:dyDescent="0.25">
      <c r="A57" t="s">
        <v>60</v>
      </c>
      <c r="B57" s="1">
        <v>19171.88</v>
      </c>
      <c r="C57" s="1">
        <v>18290.16</v>
      </c>
      <c r="D57" s="1">
        <v>16800.61</v>
      </c>
      <c r="E57" s="1">
        <v>21483.3</v>
      </c>
      <c r="F57" s="1">
        <v>19491.759999999998</v>
      </c>
      <c r="H57" t="s">
        <v>59</v>
      </c>
      <c r="I57" s="1">
        <v>20483.39</v>
      </c>
      <c r="J57" s="1">
        <v>22582.93</v>
      </c>
      <c r="K57" s="1">
        <v>14195.94</v>
      </c>
      <c r="L57" s="1">
        <v>18510</v>
      </c>
      <c r="M57" s="1">
        <v>18473.46</v>
      </c>
      <c r="O57" t="s">
        <v>59</v>
      </c>
      <c r="P57" s="1">
        <v>18967.509999999998</v>
      </c>
      <c r="Q57" s="1">
        <v>19351.400000000001</v>
      </c>
      <c r="R57" s="1">
        <v>14208.55</v>
      </c>
      <c r="S57" s="1">
        <v>11855.15</v>
      </c>
      <c r="T57" s="1">
        <v>7428.45</v>
      </c>
    </row>
    <row r="58" spans="1:20" x14ac:dyDescent="0.25">
      <c r="A58" t="s">
        <v>61</v>
      </c>
      <c r="B58">
        <v>0</v>
      </c>
      <c r="C58">
        <v>0</v>
      </c>
      <c r="D58">
        <v>867.5</v>
      </c>
      <c r="E58">
        <v>0</v>
      </c>
      <c r="F58">
        <v>0</v>
      </c>
      <c r="H58" t="s">
        <v>60</v>
      </c>
      <c r="I58" s="1">
        <v>20483.39</v>
      </c>
      <c r="J58" s="1">
        <v>22582.93</v>
      </c>
      <c r="K58" s="1">
        <v>14218.81</v>
      </c>
      <c r="L58" s="1">
        <v>18532.87</v>
      </c>
      <c r="M58" s="1">
        <v>18496.77</v>
      </c>
      <c r="O58" t="s">
        <v>60</v>
      </c>
      <c r="P58" s="1">
        <v>18991.259999999998</v>
      </c>
      <c r="Q58" s="1">
        <v>19375.59</v>
      </c>
      <c r="R58" s="1">
        <v>14233.18</v>
      </c>
      <c r="S58" s="1">
        <v>11880.22</v>
      </c>
      <c r="T58" s="1">
        <v>7453.96</v>
      </c>
    </row>
    <row r="59" spans="1:20" x14ac:dyDescent="0.25">
      <c r="A59" t="s">
        <v>62</v>
      </c>
      <c r="B59" s="1">
        <v>19937.759999999998</v>
      </c>
      <c r="C59" s="1">
        <v>19055.97</v>
      </c>
      <c r="D59" s="1">
        <v>18387.650000000001</v>
      </c>
      <c r="E59" s="1">
        <v>22162.52</v>
      </c>
      <c r="F59" s="1">
        <v>20170.98</v>
      </c>
      <c r="H59" t="s">
        <v>62</v>
      </c>
      <c r="I59" s="1">
        <v>21162.61</v>
      </c>
      <c r="J59" s="1">
        <v>23262.11</v>
      </c>
      <c r="K59" s="1">
        <v>14862.59</v>
      </c>
      <c r="L59" s="1">
        <v>19176.650000000001</v>
      </c>
      <c r="M59" s="1">
        <v>19134.84</v>
      </c>
      <c r="O59" t="s">
        <v>62</v>
      </c>
      <c r="P59" s="1">
        <v>19626.009999999998</v>
      </c>
      <c r="Q59" s="1">
        <v>20013.3</v>
      </c>
      <c r="R59" s="1">
        <v>14803.78</v>
      </c>
      <c r="S59" s="1">
        <v>12394.27</v>
      </c>
      <c r="T59" s="1">
        <v>7839.5</v>
      </c>
    </row>
    <row r="60" spans="1:20" x14ac:dyDescent="0.25">
      <c r="A60" t="s">
        <v>63</v>
      </c>
      <c r="B60">
        <v>6.39</v>
      </c>
      <c r="C60">
        <v>0</v>
      </c>
      <c r="D60">
        <v>0</v>
      </c>
      <c r="E60">
        <v>0</v>
      </c>
      <c r="F60">
        <v>0</v>
      </c>
      <c r="H60" t="s">
        <v>64</v>
      </c>
      <c r="O60" t="s">
        <v>64</v>
      </c>
    </row>
    <row r="61" spans="1:20" x14ac:dyDescent="0.25">
      <c r="A61" t="s">
        <v>64</v>
      </c>
      <c r="H61" t="s">
        <v>65</v>
      </c>
      <c r="I61" s="1">
        <v>13686.09</v>
      </c>
      <c r="J61" s="1">
        <v>10599.96</v>
      </c>
      <c r="K61" s="1">
        <v>12318.96</v>
      </c>
      <c r="L61" s="1">
        <v>9746.4500000000007</v>
      </c>
      <c r="M61" s="1">
        <v>8051.78</v>
      </c>
      <c r="O61" t="s">
        <v>65</v>
      </c>
      <c r="P61" s="1">
        <v>8004.5</v>
      </c>
      <c r="Q61" s="1">
        <v>9679.42</v>
      </c>
      <c r="R61" s="1">
        <v>11785.31</v>
      </c>
      <c r="S61" s="1">
        <v>6063.43</v>
      </c>
      <c r="T61" s="1">
        <v>3884.98</v>
      </c>
    </row>
    <row r="62" spans="1:20" x14ac:dyDescent="0.25">
      <c r="A62" t="s">
        <v>65</v>
      </c>
      <c r="B62" s="1">
        <v>14102.74</v>
      </c>
      <c r="C62" s="1">
        <v>16326.77</v>
      </c>
      <c r="D62" s="1">
        <v>14776.51</v>
      </c>
      <c r="E62" s="1">
        <v>13914.74</v>
      </c>
      <c r="F62" s="1">
        <v>13155.91</v>
      </c>
      <c r="H62" t="s">
        <v>66</v>
      </c>
      <c r="I62">
        <v>147.58000000000001</v>
      </c>
      <c r="J62">
        <v>71.39</v>
      </c>
      <c r="K62">
        <v>0</v>
      </c>
      <c r="L62">
        <v>43.11</v>
      </c>
      <c r="M62" s="1">
        <v>1963.91</v>
      </c>
      <c r="O62" t="s">
        <v>66</v>
      </c>
      <c r="P62" s="1">
        <v>2105.41</v>
      </c>
      <c r="Q62" s="1">
        <v>2023.16</v>
      </c>
      <c r="R62" s="1">
        <v>2300.14</v>
      </c>
      <c r="S62" s="1">
        <v>2010.7</v>
      </c>
      <c r="T62" s="1">
        <v>1373.17</v>
      </c>
    </row>
    <row r="63" spans="1:20" x14ac:dyDescent="0.25">
      <c r="A63" t="s">
        <v>66</v>
      </c>
      <c r="B63">
        <v>173.72</v>
      </c>
      <c r="C63">
        <v>266.5</v>
      </c>
      <c r="D63">
        <v>198.59</v>
      </c>
      <c r="E63">
        <v>205.86</v>
      </c>
      <c r="F63">
        <v>154.61000000000001</v>
      </c>
      <c r="H63" t="s">
        <v>67</v>
      </c>
      <c r="I63" s="1">
        <v>1451.47</v>
      </c>
      <c r="J63" s="1">
        <v>3289.91</v>
      </c>
      <c r="K63">
        <v>286.8</v>
      </c>
      <c r="L63" s="1">
        <v>1155.48</v>
      </c>
      <c r="M63" s="1">
        <v>1238.44</v>
      </c>
      <c r="O63" t="s">
        <v>67</v>
      </c>
      <c r="P63" s="1">
        <v>1959.63</v>
      </c>
      <c r="Q63" s="1">
        <v>2221.0500000000002</v>
      </c>
      <c r="R63">
        <v>0</v>
      </c>
      <c r="S63">
        <v>0</v>
      </c>
      <c r="T63">
        <v>0</v>
      </c>
    </row>
    <row r="64" spans="1:20" x14ac:dyDescent="0.25">
      <c r="A64" t="s">
        <v>67</v>
      </c>
      <c r="B64" s="1">
        <v>1212.3399999999999</v>
      </c>
      <c r="C64" s="1">
        <v>1786.93</v>
      </c>
      <c r="D64" s="1">
        <v>1646.56</v>
      </c>
      <c r="E64">
        <v>404.11</v>
      </c>
      <c r="F64">
        <v>502.37</v>
      </c>
      <c r="H64" t="s">
        <v>68</v>
      </c>
      <c r="I64">
        <v>892.18</v>
      </c>
      <c r="J64">
        <v>750.89</v>
      </c>
      <c r="K64" s="1">
        <v>2104.19</v>
      </c>
      <c r="L64">
        <v>815.2</v>
      </c>
      <c r="M64">
        <v>691.19</v>
      </c>
      <c r="O64" t="s">
        <v>68</v>
      </c>
      <c r="P64">
        <v>646.26</v>
      </c>
      <c r="Q64" s="1">
        <v>1253.25</v>
      </c>
      <c r="R64">
        <v>0</v>
      </c>
      <c r="S64">
        <v>0</v>
      </c>
      <c r="T64">
        <v>0</v>
      </c>
    </row>
    <row r="65" spans="1:20" x14ac:dyDescent="0.25">
      <c r="A65" t="s">
        <v>68</v>
      </c>
      <c r="B65" s="1">
        <v>1474.11</v>
      </c>
      <c r="C65" s="1">
        <v>1371.94</v>
      </c>
      <c r="D65" s="1">
        <v>1769.74</v>
      </c>
      <c r="E65" s="1">
        <v>1281.5899999999999</v>
      </c>
      <c r="F65" s="1">
        <v>1009.48</v>
      </c>
      <c r="H65" t="s">
        <v>69</v>
      </c>
      <c r="I65" s="1">
        <v>16177.32</v>
      </c>
      <c r="J65" s="1">
        <v>14712.15</v>
      </c>
      <c r="K65" s="1">
        <v>14709.95</v>
      </c>
      <c r="L65" s="1">
        <v>11760.24</v>
      </c>
      <c r="M65" s="1">
        <v>11945.32</v>
      </c>
      <c r="O65" t="s">
        <v>69</v>
      </c>
      <c r="P65" s="1">
        <v>12715.8</v>
      </c>
      <c r="Q65" s="1">
        <v>15176.88</v>
      </c>
      <c r="R65" s="1">
        <v>14085.45</v>
      </c>
      <c r="S65" s="1">
        <v>8074.13</v>
      </c>
      <c r="T65" s="1">
        <v>5258.15</v>
      </c>
    </row>
    <row r="66" spans="1:20" x14ac:dyDescent="0.25">
      <c r="A66" t="s">
        <v>69</v>
      </c>
      <c r="B66" s="1">
        <v>16962.91</v>
      </c>
      <c r="C66" s="1">
        <v>19752.14</v>
      </c>
      <c r="D66" s="1">
        <v>18391.400000000001</v>
      </c>
      <c r="E66" s="1">
        <v>15806.3</v>
      </c>
      <c r="F66" s="1">
        <v>14822.37</v>
      </c>
      <c r="H66" t="s">
        <v>70</v>
      </c>
      <c r="O66" t="s">
        <v>70</v>
      </c>
    </row>
    <row r="67" spans="1:20" x14ac:dyDescent="0.25">
      <c r="A67" t="s">
        <v>70</v>
      </c>
      <c r="H67" t="s">
        <v>71</v>
      </c>
      <c r="I67" s="1">
        <v>5158.5200000000004</v>
      </c>
      <c r="J67" s="1">
        <v>3654.72</v>
      </c>
      <c r="K67" s="1">
        <v>7762.01</v>
      </c>
      <c r="L67" s="1">
        <v>4769.08</v>
      </c>
      <c r="M67" s="1">
        <v>6216.91</v>
      </c>
      <c r="O67" t="s">
        <v>71</v>
      </c>
      <c r="P67" s="1">
        <v>3007.13</v>
      </c>
      <c r="Q67" s="1">
        <v>4958.7700000000004</v>
      </c>
      <c r="R67" s="1">
        <v>4840.6000000000004</v>
      </c>
      <c r="S67" s="1">
        <v>7102.13</v>
      </c>
      <c r="T67" s="1">
        <v>2395.54</v>
      </c>
    </row>
    <row r="68" spans="1:20" x14ac:dyDescent="0.25">
      <c r="A68" t="s">
        <v>71</v>
      </c>
      <c r="B68" s="1">
        <v>9129.91</v>
      </c>
      <c r="C68" s="1">
        <v>5421.95</v>
      </c>
      <c r="D68" s="1">
        <v>6121.36</v>
      </c>
      <c r="E68" s="1">
        <v>3617.72</v>
      </c>
      <c r="F68" s="1">
        <v>3099.87</v>
      </c>
      <c r="H68" t="s">
        <v>72</v>
      </c>
      <c r="I68" s="1">
        <v>7082.95</v>
      </c>
      <c r="J68" s="1">
        <v>5141.17</v>
      </c>
      <c r="K68" s="1">
        <v>8852.65</v>
      </c>
      <c r="L68" s="1">
        <v>9672.36</v>
      </c>
      <c r="M68" s="1">
        <v>8455.02</v>
      </c>
      <c r="O68" t="s">
        <v>72</v>
      </c>
      <c r="P68" s="1">
        <v>8744.83</v>
      </c>
      <c r="Q68" s="1">
        <v>8817.27</v>
      </c>
      <c r="R68" s="1">
        <v>11824.69</v>
      </c>
      <c r="S68" s="1">
        <v>8731.27</v>
      </c>
      <c r="T68" s="1">
        <v>8391.69</v>
      </c>
    </row>
    <row r="69" spans="1:20" x14ac:dyDescent="0.25">
      <c r="A69" t="s">
        <v>72</v>
      </c>
      <c r="B69" s="1">
        <v>6102.1</v>
      </c>
      <c r="C69" s="1">
        <v>8115.01</v>
      </c>
      <c r="D69" s="1">
        <v>8102.25</v>
      </c>
      <c r="E69" s="1">
        <v>10408.83</v>
      </c>
      <c r="F69" s="1">
        <v>9411.0499999999993</v>
      </c>
      <c r="H69" t="s">
        <v>73</v>
      </c>
      <c r="I69" s="1">
        <v>8819.7099999999991</v>
      </c>
      <c r="J69" s="1">
        <v>9455.58</v>
      </c>
      <c r="K69" s="1">
        <v>3142.88</v>
      </c>
      <c r="L69" s="1">
        <v>2463.1799999999998</v>
      </c>
      <c r="M69" s="1">
        <v>4923.1000000000004</v>
      </c>
      <c r="O69" t="s">
        <v>73</v>
      </c>
      <c r="P69" s="1">
        <v>7470.95</v>
      </c>
      <c r="Q69" s="1">
        <v>3210.37</v>
      </c>
      <c r="R69" s="1">
        <v>2784.47</v>
      </c>
      <c r="S69">
        <v>226.98</v>
      </c>
      <c r="T69">
        <v>275.51</v>
      </c>
    </row>
    <row r="70" spans="1:20" x14ac:dyDescent="0.25">
      <c r="A70" t="s">
        <v>73</v>
      </c>
      <c r="B70" s="1">
        <v>11152.74</v>
      </c>
      <c r="C70" s="1">
        <v>11671.05</v>
      </c>
      <c r="D70" s="1">
        <v>10180.459999999999</v>
      </c>
      <c r="E70" s="1">
        <v>7765.57</v>
      </c>
      <c r="F70" s="1">
        <v>10845.11</v>
      </c>
      <c r="H70" t="s">
        <v>74</v>
      </c>
      <c r="I70">
        <v>477.17</v>
      </c>
      <c r="J70">
        <v>450.27</v>
      </c>
      <c r="K70">
        <v>613.09</v>
      </c>
      <c r="L70" s="1">
        <v>1892.91</v>
      </c>
      <c r="M70" s="1">
        <v>1509.58</v>
      </c>
      <c r="O70" t="s">
        <v>74</v>
      </c>
      <c r="P70" s="1">
        <v>2954.56</v>
      </c>
      <c r="Q70" s="1">
        <v>2013.86</v>
      </c>
      <c r="R70" s="1">
        <v>2763.43</v>
      </c>
      <c r="S70" s="1">
        <v>1877.26</v>
      </c>
      <c r="T70" s="1">
        <v>1989.43</v>
      </c>
    </row>
    <row r="71" spans="1:20" x14ac:dyDescent="0.25">
      <c r="A71" t="s">
        <v>74</v>
      </c>
      <c r="B71">
        <v>608.05999999999995</v>
      </c>
      <c r="C71" s="1">
        <v>1043.54</v>
      </c>
      <c r="D71" s="1">
        <v>1406.75</v>
      </c>
      <c r="E71" s="1">
        <v>1148.69</v>
      </c>
      <c r="F71">
        <v>862.92</v>
      </c>
      <c r="H71" t="s">
        <v>75</v>
      </c>
      <c r="I71" s="1">
        <v>21538.35</v>
      </c>
      <c r="J71" s="1">
        <v>18701.740000000002</v>
      </c>
      <c r="K71" s="1">
        <v>20370.63</v>
      </c>
      <c r="L71" s="1">
        <v>18797.53</v>
      </c>
      <c r="M71" s="1">
        <v>21104.61</v>
      </c>
      <c r="O71" t="s">
        <v>75</v>
      </c>
      <c r="P71" s="1">
        <v>22177.47</v>
      </c>
      <c r="Q71" s="1">
        <v>19000.27</v>
      </c>
      <c r="R71" s="1">
        <v>22213.19</v>
      </c>
      <c r="S71" s="1">
        <v>17937.64</v>
      </c>
      <c r="T71" s="1">
        <v>13052.17</v>
      </c>
    </row>
    <row r="72" spans="1:20" x14ac:dyDescent="0.25">
      <c r="A72" t="s">
        <v>75</v>
      </c>
      <c r="B72" s="1">
        <v>26992.81</v>
      </c>
      <c r="C72" s="1">
        <v>26251.55</v>
      </c>
      <c r="D72" s="1">
        <v>25810.82</v>
      </c>
      <c r="E72" s="1">
        <v>22940.81</v>
      </c>
      <c r="F72" s="1">
        <v>24218.95</v>
      </c>
      <c r="H72" t="s">
        <v>76</v>
      </c>
      <c r="I72" s="1">
        <v>58878.28</v>
      </c>
      <c r="J72" s="1">
        <v>56676</v>
      </c>
      <c r="K72" s="1">
        <v>49943.17</v>
      </c>
      <c r="L72" s="1">
        <v>49734.42</v>
      </c>
      <c r="M72" s="1">
        <v>52184.77</v>
      </c>
      <c r="O72" t="s">
        <v>76</v>
      </c>
      <c r="P72" s="1">
        <v>54519.28</v>
      </c>
      <c r="Q72" s="1">
        <v>54190.45</v>
      </c>
      <c r="R72" s="1">
        <v>51102.42</v>
      </c>
      <c r="S72" s="1">
        <v>38406.04</v>
      </c>
      <c r="T72" s="1">
        <v>26149.82</v>
      </c>
    </row>
    <row r="73" spans="1:20" x14ac:dyDescent="0.25">
      <c r="A73" t="s">
        <v>76</v>
      </c>
      <c r="B73" s="1">
        <v>63899.87</v>
      </c>
      <c r="C73" s="1">
        <v>65059.66</v>
      </c>
      <c r="D73" s="1">
        <v>62589.87</v>
      </c>
      <c r="E73" s="1">
        <v>60909.63</v>
      </c>
      <c r="F73" s="1">
        <v>59212.3</v>
      </c>
      <c r="H73" t="s">
        <v>77</v>
      </c>
      <c r="O73" t="s">
        <v>77</v>
      </c>
    </row>
    <row r="74" spans="1:20" x14ac:dyDescent="0.25">
      <c r="A74" t="s">
        <v>77</v>
      </c>
      <c r="H74" t="s">
        <v>78</v>
      </c>
      <c r="O74" t="s">
        <v>78</v>
      </c>
    </row>
    <row r="75" spans="1:20" x14ac:dyDescent="0.25">
      <c r="A75" t="s">
        <v>78</v>
      </c>
      <c r="H75" t="s">
        <v>79</v>
      </c>
      <c r="I75" s="1">
        <v>17897.12</v>
      </c>
      <c r="J75" s="1">
        <v>17573.25</v>
      </c>
      <c r="K75" s="1">
        <v>12260.5</v>
      </c>
      <c r="L75" s="1">
        <v>12133.5</v>
      </c>
      <c r="M75" s="1">
        <v>12287.71</v>
      </c>
      <c r="O75" t="s">
        <v>79</v>
      </c>
      <c r="P75" s="1">
        <v>11746.47</v>
      </c>
      <c r="Q75" s="1">
        <v>10911.96</v>
      </c>
      <c r="R75" s="1">
        <v>10944.07</v>
      </c>
      <c r="S75" s="1">
        <v>7392.31</v>
      </c>
      <c r="T75" s="1">
        <v>5267.48</v>
      </c>
    </row>
    <row r="76" spans="1:20" x14ac:dyDescent="0.25">
      <c r="A76" t="s">
        <v>79</v>
      </c>
      <c r="B76" s="1">
        <v>12065.89</v>
      </c>
      <c r="C76" s="1">
        <v>19922.060000000001</v>
      </c>
      <c r="D76" s="1">
        <v>19540.25</v>
      </c>
      <c r="E76" s="1">
        <v>18316.61</v>
      </c>
      <c r="F76" s="1">
        <v>18192.52</v>
      </c>
      <c r="H76" t="s">
        <v>80</v>
      </c>
      <c r="I76" s="1">
        <v>2875.8</v>
      </c>
      <c r="J76" s="1">
        <v>3502.56</v>
      </c>
      <c r="K76" s="1">
        <v>3522.73</v>
      </c>
      <c r="L76" s="1">
        <v>3107.07</v>
      </c>
      <c r="M76" s="1">
        <v>3168.03</v>
      </c>
      <c r="O76" t="s">
        <v>80</v>
      </c>
      <c r="P76" s="1">
        <v>3273.05</v>
      </c>
      <c r="Q76" s="1">
        <v>2505.11</v>
      </c>
      <c r="R76">
        <v>259.82</v>
      </c>
      <c r="S76">
        <v>252.96</v>
      </c>
      <c r="T76">
        <v>119.83</v>
      </c>
    </row>
    <row r="77" spans="1:20" x14ac:dyDescent="0.25">
      <c r="A77" t="s">
        <v>80</v>
      </c>
      <c r="B77" s="1">
        <v>2009.87</v>
      </c>
      <c r="C77" s="1">
        <v>6501.04</v>
      </c>
      <c r="D77" s="1">
        <v>5667.73</v>
      </c>
      <c r="E77" s="1">
        <v>3970.22</v>
      </c>
      <c r="F77" s="1">
        <v>3411.23</v>
      </c>
      <c r="H77" t="s">
        <v>81</v>
      </c>
      <c r="I77" s="1">
        <v>1902.61</v>
      </c>
      <c r="J77" s="1">
        <v>1557.95</v>
      </c>
      <c r="K77" s="1">
        <v>1349.95</v>
      </c>
      <c r="L77" s="1">
        <v>1716.85</v>
      </c>
      <c r="M77" s="1">
        <v>1507.84</v>
      </c>
      <c r="O77" t="s">
        <v>81</v>
      </c>
      <c r="P77" s="1">
        <v>1910.3</v>
      </c>
      <c r="Q77" s="1">
        <v>1719.86</v>
      </c>
      <c r="R77" s="1">
        <v>5232.1499999999996</v>
      </c>
      <c r="S77" s="1">
        <v>6954.04</v>
      </c>
      <c r="T77" s="1">
        <v>5064.96</v>
      </c>
    </row>
    <row r="78" spans="1:20" x14ac:dyDescent="0.25">
      <c r="A78" t="s">
        <v>81</v>
      </c>
      <c r="B78">
        <v>585.21</v>
      </c>
      <c r="C78" s="1">
        <v>1400.82</v>
      </c>
      <c r="D78" s="1">
        <v>1755.51</v>
      </c>
      <c r="E78" s="1">
        <v>2146.96</v>
      </c>
      <c r="F78" s="1">
        <v>1371.45</v>
      </c>
      <c r="H78" t="s">
        <v>82</v>
      </c>
      <c r="I78" s="1">
        <v>5368.38</v>
      </c>
      <c r="J78" s="1">
        <v>4128.58</v>
      </c>
      <c r="K78" s="1">
        <v>4690.84</v>
      </c>
      <c r="L78" s="1">
        <v>4638.22</v>
      </c>
      <c r="M78" s="1">
        <v>3244.96</v>
      </c>
      <c r="O78" t="s">
        <v>82</v>
      </c>
      <c r="P78" s="1">
        <v>2126.37</v>
      </c>
      <c r="Q78" s="1">
        <v>2079.17</v>
      </c>
      <c r="R78">
        <v>0</v>
      </c>
      <c r="S78">
        <v>0</v>
      </c>
      <c r="T78">
        <v>0</v>
      </c>
    </row>
    <row r="79" spans="1:20" x14ac:dyDescent="0.25">
      <c r="A79" t="s">
        <v>82</v>
      </c>
      <c r="B79">
        <v>882.03</v>
      </c>
      <c r="C79" s="1">
        <v>1605.64</v>
      </c>
      <c r="D79" s="1">
        <v>2739.29</v>
      </c>
      <c r="E79" s="1">
        <v>4139.63</v>
      </c>
      <c r="F79" s="1">
        <v>3825.15</v>
      </c>
      <c r="H79" t="s">
        <v>83</v>
      </c>
      <c r="I79" s="1">
        <v>28043.91</v>
      </c>
      <c r="J79" s="1">
        <v>26762.34</v>
      </c>
      <c r="K79" s="1">
        <v>21824.02</v>
      </c>
      <c r="L79" s="1">
        <v>21595.64</v>
      </c>
      <c r="M79" s="1">
        <v>20208.54</v>
      </c>
      <c r="O79" t="s">
        <v>83</v>
      </c>
      <c r="P79" s="1">
        <v>19056.189999999999</v>
      </c>
      <c r="Q79" s="1">
        <v>17216.099999999999</v>
      </c>
      <c r="R79" s="1">
        <v>16436.04</v>
      </c>
      <c r="S79" s="1">
        <v>14599.31</v>
      </c>
      <c r="T79" s="1">
        <v>10452.27</v>
      </c>
    </row>
    <row r="80" spans="1:20" x14ac:dyDescent="0.25">
      <c r="A80" t="s">
        <v>83</v>
      </c>
      <c r="B80" s="1">
        <v>15543</v>
      </c>
      <c r="C80" s="1">
        <v>29429.56</v>
      </c>
      <c r="D80" s="1">
        <v>29702.78</v>
      </c>
      <c r="E80" s="1">
        <v>28573.42</v>
      </c>
      <c r="F80" s="1">
        <v>26800.35</v>
      </c>
      <c r="H80" t="s">
        <v>84</v>
      </c>
      <c r="I80" s="1">
        <v>14858.39</v>
      </c>
      <c r="J80" s="1">
        <v>15217.48</v>
      </c>
      <c r="K80" s="1">
        <v>16966.95</v>
      </c>
      <c r="L80" s="1">
        <v>18357.57</v>
      </c>
      <c r="M80" s="1">
        <v>18171.71</v>
      </c>
      <c r="O80" t="s">
        <v>84</v>
      </c>
      <c r="P80" s="1">
        <v>17903.29</v>
      </c>
      <c r="Q80" s="1">
        <v>22538.21</v>
      </c>
      <c r="R80" s="1">
        <v>22336.9</v>
      </c>
      <c r="S80" s="1">
        <v>12968.13</v>
      </c>
      <c r="T80" s="1">
        <v>4910.2700000000004</v>
      </c>
    </row>
    <row r="81" spans="1:20" x14ac:dyDescent="0.25">
      <c r="A81" t="s">
        <v>84</v>
      </c>
      <c r="B81" s="1">
        <v>29256.39</v>
      </c>
      <c r="C81" s="1">
        <v>16114.91</v>
      </c>
      <c r="D81" s="1">
        <v>15730.86</v>
      </c>
      <c r="E81" s="1">
        <v>15434.19</v>
      </c>
      <c r="F81" s="1">
        <v>14260.79</v>
      </c>
      <c r="H81" t="s">
        <v>85</v>
      </c>
      <c r="I81">
        <v>391.46</v>
      </c>
      <c r="J81">
        <v>252.93</v>
      </c>
      <c r="K81" s="1">
        <v>2403.56</v>
      </c>
      <c r="L81" s="1">
        <v>2918.3</v>
      </c>
      <c r="M81" s="1">
        <v>3575.24</v>
      </c>
      <c r="O81" t="s">
        <v>123</v>
      </c>
      <c r="P81">
        <v>0</v>
      </c>
      <c r="Q81">
        <v>0</v>
      </c>
      <c r="R81">
        <v>791.5</v>
      </c>
      <c r="S81" s="1">
        <v>1144.8900000000001</v>
      </c>
      <c r="T81">
        <v>397.45</v>
      </c>
    </row>
    <row r="82" spans="1:20" x14ac:dyDescent="0.25">
      <c r="A82" t="s">
        <v>85</v>
      </c>
      <c r="B82">
        <v>48.43</v>
      </c>
      <c r="C82">
        <v>72.39</v>
      </c>
      <c r="D82">
        <v>138.46</v>
      </c>
      <c r="E82">
        <v>143.13</v>
      </c>
      <c r="F82">
        <v>143.96</v>
      </c>
      <c r="H82" t="s">
        <v>86</v>
      </c>
      <c r="I82" s="1">
        <v>2827.44</v>
      </c>
      <c r="J82" s="1">
        <v>2581.56</v>
      </c>
      <c r="K82">
        <v>175.67</v>
      </c>
      <c r="L82">
        <v>123.85</v>
      </c>
      <c r="M82">
        <v>94.32</v>
      </c>
      <c r="O82" t="s">
        <v>85</v>
      </c>
      <c r="P82" s="1">
        <v>3488.11</v>
      </c>
      <c r="Q82" s="1">
        <v>3429.64</v>
      </c>
      <c r="R82">
        <v>0</v>
      </c>
      <c r="S82">
        <v>0</v>
      </c>
      <c r="T82">
        <v>0</v>
      </c>
    </row>
    <row r="83" spans="1:20" x14ac:dyDescent="0.25">
      <c r="A83" t="s">
        <v>86</v>
      </c>
      <c r="B83" s="1">
        <v>3432.44</v>
      </c>
      <c r="C83" s="1">
        <v>3588.21</v>
      </c>
      <c r="D83" s="1">
        <v>3449.01</v>
      </c>
      <c r="E83" s="1">
        <v>3529.59</v>
      </c>
      <c r="F83" s="1">
        <v>3035.54</v>
      </c>
      <c r="H83" t="s">
        <v>87</v>
      </c>
      <c r="I83" s="1">
        <v>46121.2</v>
      </c>
      <c r="J83" s="1">
        <v>44814.31</v>
      </c>
      <c r="K83" s="1">
        <v>41370.199999999997</v>
      </c>
      <c r="L83" s="1">
        <v>42995.360000000001</v>
      </c>
      <c r="M83" s="1">
        <v>42049.81</v>
      </c>
      <c r="O83" t="s">
        <v>86</v>
      </c>
      <c r="P83">
        <v>100.42</v>
      </c>
      <c r="Q83">
        <v>34.840000000000003</v>
      </c>
      <c r="R83">
        <v>0</v>
      </c>
      <c r="S83">
        <v>2.02</v>
      </c>
      <c r="T83">
        <v>6.05</v>
      </c>
    </row>
    <row r="84" spans="1:20" x14ac:dyDescent="0.25">
      <c r="A84" t="s">
        <v>87</v>
      </c>
      <c r="B84" s="1">
        <v>48280.26</v>
      </c>
      <c r="C84" s="1">
        <v>49205.07</v>
      </c>
      <c r="D84" s="1">
        <v>49021.11</v>
      </c>
      <c r="E84" s="1">
        <v>47680.33</v>
      </c>
      <c r="F84" s="1">
        <v>44240.639999999999</v>
      </c>
      <c r="H84" t="s">
        <v>88</v>
      </c>
      <c r="O84" t="s">
        <v>87</v>
      </c>
      <c r="P84" s="1">
        <v>40548.01</v>
      </c>
      <c r="Q84" s="1">
        <v>43218.79</v>
      </c>
      <c r="R84" s="1">
        <v>39564.44</v>
      </c>
      <c r="S84" s="1">
        <v>28714.35</v>
      </c>
      <c r="T84" s="1">
        <v>15766.04</v>
      </c>
    </row>
    <row r="85" spans="1:20" x14ac:dyDescent="0.25">
      <c r="A85" t="s">
        <v>88</v>
      </c>
      <c r="H85" t="s">
        <v>89</v>
      </c>
      <c r="I85" s="1">
        <v>2437.42</v>
      </c>
      <c r="J85" s="1">
        <v>1745.84</v>
      </c>
      <c r="K85">
        <v>20.22</v>
      </c>
      <c r="L85">
        <v>100.85</v>
      </c>
      <c r="M85" s="1">
        <v>1762.68</v>
      </c>
      <c r="O85" t="s">
        <v>124</v>
      </c>
      <c r="P85">
        <v>258.35000000000002</v>
      </c>
      <c r="Q85">
        <v>0</v>
      </c>
      <c r="R85">
        <v>0</v>
      </c>
      <c r="S85">
        <v>0</v>
      </c>
      <c r="T85">
        <v>0</v>
      </c>
    </row>
    <row r="86" spans="1:20" x14ac:dyDescent="0.25">
      <c r="A86" t="s">
        <v>89</v>
      </c>
      <c r="B86" s="1">
        <v>5143.08</v>
      </c>
      <c r="C86" s="1">
        <v>1578.26</v>
      </c>
      <c r="D86">
        <v>885.31</v>
      </c>
      <c r="E86" s="1">
        <v>1433.18</v>
      </c>
      <c r="F86" s="1">
        <v>1820.87</v>
      </c>
      <c r="H86" t="s">
        <v>90</v>
      </c>
      <c r="I86" s="1">
        <v>5553.01</v>
      </c>
      <c r="J86" s="1">
        <v>5117.92</v>
      </c>
      <c r="K86" s="1">
        <v>4802.08</v>
      </c>
      <c r="L86" s="1">
        <v>3862.53</v>
      </c>
      <c r="M86" s="1">
        <v>4455.03</v>
      </c>
      <c r="O86" t="s">
        <v>88</v>
      </c>
    </row>
    <row r="87" spans="1:20" x14ac:dyDescent="0.25">
      <c r="A87" t="s">
        <v>90</v>
      </c>
      <c r="B87" s="1">
        <v>3718.49</v>
      </c>
      <c r="C87" s="1">
        <v>4551.71</v>
      </c>
      <c r="D87" s="1">
        <v>3831.92</v>
      </c>
      <c r="E87" s="1">
        <v>4662</v>
      </c>
      <c r="F87" s="1">
        <v>6352.04</v>
      </c>
      <c r="H87" t="s">
        <v>91</v>
      </c>
      <c r="I87" s="1">
        <v>2128</v>
      </c>
      <c r="J87" s="1">
        <v>2045.58</v>
      </c>
      <c r="K87" s="1">
        <v>1114.48</v>
      </c>
      <c r="L87" s="1">
        <v>1216.7</v>
      </c>
      <c r="M87" s="1">
        <v>1818.04</v>
      </c>
      <c r="O87" t="s">
        <v>89</v>
      </c>
      <c r="P87" s="1">
        <v>2590.2600000000002</v>
      </c>
      <c r="Q87">
        <v>86</v>
      </c>
      <c r="R87">
        <v>0</v>
      </c>
      <c r="S87">
        <v>0</v>
      </c>
      <c r="T87">
        <v>0</v>
      </c>
    </row>
    <row r="88" spans="1:20" x14ac:dyDescent="0.25">
      <c r="A88" t="s">
        <v>91</v>
      </c>
      <c r="B88" s="1">
        <v>2111.7800000000002</v>
      </c>
      <c r="C88" s="1">
        <v>2087.5100000000002</v>
      </c>
      <c r="D88" s="1">
        <v>1978.06</v>
      </c>
      <c r="E88" s="1">
        <v>3250.64</v>
      </c>
      <c r="F88" s="1">
        <v>3479.81</v>
      </c>
      <c r="H88" t="s">
        <v>92</v>
      </c>
      <c r="I88">
        <v>326.61</v>
      </c>
      <c r="J88">
        <v>788.42</v>
      </c>
      <c r="K88">
        <v>944.75</v>
      </c>
      <c r="L88">
        <v>226.15</v>
      </c>
      <c r="M88">
        <v>462.86</v>
      </c>
      <c r="O88" t="s">
        <v>90</v>
      </c>
      <c r="P88" s="1">
        <v>4588.2299999999996</v>
      </c>
      <c r="Q88" s="1">
        <v>3891.39</v>
      </c>
      <c r="R88" s="1">
        <v>2935.59</v>
      </c>
      <c r="S88" s="1">
        <v>2229.81</v>
      </c>
      <c r="T88" s="1">
        <v>2421.83</v>
      </c>
    </row>
    <row r="89" spans="1:20" x14ac:dyDescent="0.25">
      <c r="A89" t="s">
        <v>92</v>
      </c>
      <c r="B89" s="1">
        <v>2605.4299999999998</v>
      </c>
      <c r="C89" s="1">
        <v>4318.9399999999996</v>
      </c>
      <c r="D89" s="1">
        <v>3532.19</v>
      </c>
      <c r="E89" s="1">
        <v>1306.6099999999999</v>
      </c>
      <c r="F89">
        <v>795.42</v>
      </c>
      <c r="H89" t="s">
        <v>93</v>
      </c>
      <c r="I89">
        <v>215.96</v>
      </c>
      <c r="J89">
        <v>484.44</v>
      </c>
      <c r="K89" s="1">
        <v>1574.41</v>
      </c>
      <c r="L89" s="1">
        <v>1223.77</v>
      </c>
      <c r="M89" s="1">
        <v>1532.09</v>
      </c>
      <c r="O89" t="s">
        <v>91</v>
      </c>
      <c r="P89" s="1">
        <v>2708.32</v>
      </c>
      <c r="Q89" s="1">
        <v>2602.88</v>
      </c>
      <c r="R89" s="1">
        <v>2391.92</v>
      </c>
      <c r="S89" s="1">
        <v>1555.2</v>
      </c>
      <c r="T89" s="1">
        <v>1130.73</v>
      </c>
    </row>
    <row r="90" spans="1:20" x14ac:dyDescent="0.25">
      <c r="A90" t="s">
        <v>93</v>
      </c>
      <c r="B90">
        <v>139.37</v>
      </c>
      <c r="C90">
        <v>184.49</v>
      </c>
      <c r="D90">
        <v>232.14</v>
      </c>
      <c r="E90">
        <v>200.08</v>
      </c>
      <c r="F90">
        <v>140.27000000000001</v>
      </c>
      <c r="H90" t="s">
        <v>94</v>
      </c>
      <c r="I90" s="1">
        <v>2096.08</v>
      </c>
      <c r="J90" s="1">
        <v>1679.49</v>
      </c>
      <c r="K90">
        <v>117.03</v>
      </c>
      <c r="L90">
        <v>109.06</v>
      </c>
      <c r="M90">
        <v>104.26</v>
      </c>
      <c r="O90" t="s">
        <v>92</v>
      </c>
      <c r="P90" s="1">
        <v>1840.96</v>
      </c>
      <c r="Q90" s="1">
        <v>2428.92</v>
      </c>
      <c r="R90" s="1">
        <v>1753.26</v>
      </c>
      <c r="S90" s="1">
        <v>1141.82</v>
      </c>
      <c r="T90" s="1">
        <v>2397.31</v>
      </c>
    </row>
    <row r="91" spans="1:20" x14ac:dyDescent="0.25">
      <c r="A91" t="s">
        <v>94</v>
      </c>
      <c r="B91" s="1">
        <v>1901.46</v>
      </c>
      <c r="C91" s="1">
        <v>3133.68</v>
      </c>
      <c r="D91" s="1">
        <v>3109.14</v>
      </c>
      <c r="E91" s="1">
        <v>2376.79</v>
      </c>
      <c r="F91" s="1">
        <v>2383.25</v>
      </c>
      <c r="H91" t="s">
        <v>95</v>
      </c>
      <c r="I91" s="1">
        <v>12757.08</v>
      </c>
      <c r="J91" s="1">
        <v>11861.69</v>
      </c>
      <c r="K91" s="1">
        <v>8572.9699999999993</v>
      </c>
      <c r="L91" s="1">
        <v>6739.06</v>
      </c>
      <c r="M91" s="1">
        <v>10134.959999999999</v>
      </c>
      <c r="O91" t="s">
        <v>93</v>
      </c>
      <c r="P91" s="1">
        <v>1871.74</v>
      </c>
      <c r="Q91" s="1">
        <v>1850.62</v>
      </c>
      <c r="R91" s="1">
        <v>4457.21</v>
      </c>
      <c r="S91" s="1">
        <v>4764.8599999999997</v>
      </c>
      <c r="T91" s="1">
        <v>4433.91</v>
      </c>
    </row>
    <row r="92" spans="1:20" x14ac:dyDescent="0.25">
      <c r="A92" t="s">
        <v>95</v>
      </c>
      <c r="B92" s="1">
        <v>15619.61</v>
      </c>
      <c r="C92" s="1">
        <v>15854.59</v>
      </c>
      <c r="D92" s="1">
        <v>13568.76</v>
      </c>
      <c r="E92" s="1">
        <v>13229.3</v>
      </c>
      <c r="F92" s="1">
        <v>14971.66</v>
      </c>
      <c r="H92" t="s">
        <v>96</v>
      </c>
      <c r="I92" s="1">
        <v>58878.28</v>
      </c>
      <c r="J92" s="1">
        <v>56676</v>
      </c>
      <c r="K92" s="1">
        <v>49943.17</v>
      </c>
      <c r="L92" s="1">
        <v>49734.42</v>
      </c>
      <c r="M92" s="1">
        <v>52184.77</v>
      </c>
      <c r="O92" t="s">
        <v>94</v>
      </c>
      <c r="P92">
        <v>113.41</v>
      </c>
      <c r="Q92">
        <v>111.85</v>
      </c>
      <c r="R92">
        <v>0</v>
      </c>
      <c r="S92">
        <v>0</v>
      </c>
      <c r="T92">
        <v>0</v>
      </c>
    </row>
    <row r="93" spans="1:20" x14ac:dyDescent="0.25">
      <c r="A93" t="s">
        <v>96</v>
      </c>
      <c r="B93" s="1">
        <v>63899.87</v>
      </c>
      <c r="C93" s="1">
        <v>65059.66</v>
      </c>
      <c r="D93" s="1">
        <v>62589.87</v>
      </c>
      <c r="E93" s="1">
        <v>60909.63</v>
      </c>
      <c r="F93" s="1">
        <v>59212.3</v>
      </c>
      <c r="H93" t="s">
        <v>97</v>
      </c>
      <c r="O93" t="s">
        <v>95</v>
      </c>
      <c r="P93" s="1">
        <v>13712.92</v>
      </c>
      <c r="Q93" s="1">
        <v>10971.66</v>
      </c>
      <c r="R93" s="1">
        <v>11537.98</v>
      </c>
      <c r="S93" s="1">
        <v>9691.69</v>
      </c>
      <c r="T93" s="1">
        <v>10383.780000000001</v>
      </c>
    </row>
    <row r="94" spans="1:20" x14ac:dyDescent="0.25">
      <c r="A94" t="s">
        <v>97</v>
      </c>
      <c r="H94" t="s">
        <v>98</v>
      </c>
      <c r="O94" t="s">
        <v>96</v>
      </c>
      <c r="P94" s="1">
        <v>54519.28</v>
      </c>
      <c r="Q94" s="1">
        <v>54190.45</v>
      </c>
      <c r="R94" s="1">
        <v>51102.42</v>
      </c>
      <c r="S94" s="1">
        <v>38406.04</v>
      </c>
      <c r="T94" s="1">
        <v>26149.82</v>
      </c>
    </row>
    <row r="95" spans="1:20" x14ac:dyDescent="0.25">
      <c r="A95" t="s">
        <v>98</v>
      </c>
      <c r="H95" t="s">
        <v>99</v>
      </c>
      <c r="I95" s="1">
        <v>4787.17</v>
      </c>
      <c r="J95">
        <v>0</v>
      </c>
      <c r="K95" s="1">
        <v>9882.65</v>
      </c>
      <c r="L95" s="1">
        <v>12688.34</v>
      </c>
      <c r="M95" s="1">
        <v>15090.21</v>
      </c>
      <c r="O95" t="s">
        <v>97</v>
      </c>
    </row>
    <row r="96" spans="1:20" x14ac:dyDescent="0.25">
      <c r="A96" t="s">
        <v>99</v>
      </c>
      <c r="B96" s="1">
        <v>3353.04</v>
      </c>
      <c r="C96" s="1">
        <v>3694.2</v>
      </c>
      <c r="D96" s="1">
        <v>4737.1899999999996</v>
      </c>
      <c r="E96" s="1">
        <v>7246.04</v>
      </c>
      <c r="F96" s="1">
        <v>5269.63</v>
      </c>
      <c r="H96" t="s">
        <v>100</v>
      </c>
      <c r="O96" t="s">
        <v>98</v>
      </c>
    </row>
    <row r="97" spans="1:20" x14ac:dyDescent="0.25">
      <c r="A97" t="s">
        <v>100</v>
      </c>
      <c r="H97" t="s">
        <v>16</v>
      </c>
      <c r="I97">
        <v>0</v>
      </c>
      <c r="J97">
        <v>0</v>
      </c>
      <c r="K97" s="1">
        <v>1254.57</v>
      </c>
      <c r="L97" s="1">
        <v>1049.6500000000001</v>
      </c>
      <c r="M97" s="1">
        <v>1057.03</v>
      </c>
      <c r="O97" t="s">
        <v>99</v>
      </c>
      <c r="P97" s="1">
        <v>15413.62</v>
      </c>
      <c r="Q97" s="1">
        <v>19084.080000000002</v>
      </c>
      <c r="R97" s="1">
        <v>3708.33</v>
      </c>
      <c r="S97" s="1">
        <v>5433.07</v>
      </c>
      <c r="T97" s="1">
        <v>5590.83</v>
      </c>
    </row>
    <row r="98" spans="1:20" x14ac:dyDescent="0.25">
      <c r="A98" t="s">
        <v>101</v>
      </c>
      <c r="H98" t="s">
        <v>119</v>
      </c>
      <c r="I98">
        <v>0</v>
      </c>
      <c r="J98">
        <v>0</v>
      </c>
      <c r="K98">
        <v>37.78</v>
      </c>
      <c r="L98">
        <v>35.46</v>
      </c>
      <c r="M98">
        <v>60.66</v>
      </c>
      <c r="O98" t="s">
        <v>100</v>
      </c>
    </row>
    <row r="99" spans="1:20" x14ac:dyDescent="0.25">
      <c r="A99" t="s">
        <v>102</v>
      </c>
      <c r="B99" s="1">
        <v>1983.68</v>
      </c>
      <c r="C99" s="1">
        <v>2159.77</v>
      </c>
      <c r="D99" s="1">
        <v>2946.64</v>
      </c>
      <c r="E99">
        <v>0</v>
      </c>
      <c r="F99" s="1">
        <v>3079.76</v>
      </c>
      <c r="H99" t="s">
        <v>120</v>
      </c>
      <c r="I99">
        <v>0</v>
      </c>
      <c r="J99">
        <v>0</v>
      </c>
      <c r="K99">
        <v>211.49</v>
      </c>
      <c r="L99">
        <v>309.70999999999998</v>
      </c>
      <c r="M99">
        <v>495.3</v>
      </c>
      <c r="O99" t="s">
        <v>16</v>
      </c>
      <c r="P99" s="1">
        <v>1364.69</v>
      </c>
      <c r="Q99" s="1">
        <v>1825.3</v>
      </c>
      <c r="R99" s="1">
        <v>1326.3</v>
      </c>
      <c r="S99" s="1">
        <v>1348.53</v>
      </c>
      <c r="T99" s="1">
        <v>1106.52</v>
      </c>
    </row>
    <row r="100" spans="1:20" x14ac:dyDescent="0.25">
      <c r="A100" t="s">
        <v>103</v>
      </c>
      <c r="H100" t="s">
        <v>121</v>
      </c>
      <c r="I100">
        <v>0</v>
      </c>
      <c r="J100">
        <v>0</v>
      </c>
      <c r="K100">
        <v>387.62</v>
      </c>
      <c r="L100">
        <v>268.37</v>
      </c>
      <c r="M100">
        <v>275.33999999999997</v>
      </c>
      <c r="O100" t="s">
        <v>119</v>
      </c>
      <c r="P100">
        <v>57.31</v>
      </c>
      <c r="Q100">
        <v>46.8</v>
      </c>
      <c r="R100">
        <v>0</v>
      </c>
      <c r="S100">
        <v>0</v>
      </c>
      <c r="T100">
        <v>0</v>
      </c>
    </row>
    <row r="101" spans="1:20" x14ac:dyDescent="0.25">
      <c r="A101" t="s">
        <v>104</v>
      </c>
      <c r="B101" t="s">
        <v>105</v>
      </c>
      <c r="C101" t="s">
        <v>105</v>
      </c>
      <c r="D101" t="s">
        <v>105</v>
      </c>
      <c r="E101" t="s">
        <v>105</v>
      </c>
      <c r="F101" t="s">
        <v>105</v>
      </c>
      <c r="H101" t="s">
        <v>101</v>
      </c>
      <c r="O101" t="s">
        <v>120</v>
      </c>
      <c r="P101">
        <v>540.98</v>
      </c>
      <c r="Q101">
        <v>286.06</v>
      </c>
      <c r="R101">
        <v>0</v>
      </c>
      <c r="S101">
        <v>0</v>
      </c>
      <c r="T101">
        <v>0</v>
      </c>
    </row>
    <row r="102" spans="1:20" x14ac:dyDescent="0.25">
      <c r="A102" t="s">
        <v>106</v>
      </c>
      <c r="H102" t="s">
        <v>102</v>
      </c>
      <c r="I102">
        <v>0</v>
      </c>
      <c r="J102">
        <v>0</v>
      </c>
      <c r="K102" s="1">
        <v>1170.8800000000001</v>
      </c>
      <c r="L102">
        <v>937.89</v>
      </c>
      <c r="M102">
        <v>830.75</v>
      </c>
      <c r="O102" t="s">
        <v>121</v>
      </c>
      <c r="P102">
        <v>362.48</v>
      </c>
      <c r="Q102">
        <v>158.71</v>
      </c>
      <c r="R102">
        <v>374.16</v>
      </c>
      <c r="S102">
        <v>861.55</v>
      </c>
      <c r="T102" s="1">
        <v>1314.31</v>
      </c>
    </row>
    <row r="103" spans="1:20" x14ac:dyDescent="0.25">
      <c r="A103" t="s">
        <v>107</v>
      </c>
      <c r="B103" t="s">
        <v>105</v>
      </c>
      <c r="C103" t="s">
        <v>105</v>
      </c>
      <c r="D103" t="s">
        <v>105</v>
      </c>
      <c r="E103" t="s">
        <v>105</v>
      </c>
      <c r="F103" t="s">
        <v>105</v>
      </c>
      <c r="H103" t="s">
        <v>103</v>
      </c>
      <c r="O103" t="s">
        <v>101</v>
      </c>
    </row>
    <row r="104" spans="1:20" x14ac:dyDescent="0.25">
      <c r="A104" t="s">
        <v>108</v>
      </c>
      <c r="B104" s="1">
        <v>4006.6</v>
      </c>
      <c r="C104" s="1">
        <v>2181.66</v>
      </c>
      <c r="D104" s="1">
        <v>3144.88</v>
      </c>
      <c r="E104" t="s">
        <v>105</v>
      </c>
      <c r="F104" s="1">
        <v>5422.47</v>
      </c>
      <c r="H104" t="s">
        <v>104</v>
      </c>
      <c r="I104" t="s">
        <v>105</v>
      </c>
      <c r="J104" t="s">
        <v>105</v>
      </c>
      <c r="K104">
        <v>337.83</v>
      </c>
      <c r="L104">
        <v>252.12</v>
      </c>
      <c r="M104">
        <v>488.67</v>
      </c>
      <c r="O104" t="s">
        <v>102</v>
      </c>
      <c r="P104">
        <v>922.88</v>
      </c>
      <c r="Q104">
        <v>590.30999999999995</v>
      </c>
      <c r="R104">
        <v>621.59</v>
      </c>
      <c r="S104">
        <v>530.76</v>
      </c>
      <c r="T104">
        <v>589.05999999999995</v>
      </c>
    </row>
    <row r="105" spans="1:20" x14ac:dyDescent="0.25">
      <c r="A105" t="s">
        <v>109</v>
      </c>
      <c r="H105" t="s">
        <v>106</v>
      </c>
      <c r="O105" t="s">
        <v>103</v>
      </c>
    </row>
    <row r="106" spans="1:20" x14ac:dyDescent="0.25">
      <c r="A106" t="s">
        <v>110</v>
      </c>
      <c r="B106">
        <v>111.29</v>
      </c>
      <c r="C106">
        <v>111.29</v>
      </c>
      <c r="D106">
        <v>111.29</v>
      </c>
      <c r="E106">
        <v>111.29</v>
      </c>
      <c r="F106">
        <v>111.29</v>
      </c>
      <c r="H106" t="s">
        <v>107</v>
      </c>
      <c r="I106" t="s">
        <v>105</v>
      </c>
      <c r="J106" t="s">
        <v>105</v>
      </c>
      <c r="K106" s="1">
        <v>3980.18</v>
      </c>
      <c r="L106" s="1">
        <v>3508.26</v>
      </c>
      <c r="M106" s="1">
        <v>3419.05</v>
      </c>
      <c r="O106" t="s">
        <v>104</v>
      </c>
      <c r="P106">
        <v>461.04</v>
      </c>
      <c r="Q106">
        <v>272.99</v>
      </c>
      <c r="R106">
        <v>76.650000000000006</v>
      </c>
      <c r="S106">
        <v>216.69</v>
      </c>
      <c r="T106">
        <v>234.53</v>
      </c>
    </row>
    <row r="107" spans="1:20" x14ac:dyDescent="0.25">
      <c r="A107" t="s">
        <v>111</v>
      </c>
      <c r="H107" t="s">
        <v>108</v>
      </c>
      <c r="I107" t="s">
        <v>105</v>
      </c>
      <c r="J107" t="s">
        <v>105</v>
      </c>
      <c r="K107" s="1">
        <v>1600.52</v>
      </c>
      <c r="L107" s="1">
        <v>3433.47</v>
      </c>
      <c r="M107" s="1">
        <v>1466.78</v>
      </c>
      <c r="O107" t="s">
        <v>106</v>
      </c>
    </row>
    <row r="108" spans="1:20" x14ac:dyDescent="0.25">
      <c r="A108" t="s">
        <v>112</v>
      </c>
      <c r="B108">
        <v>718.49</v>
      </c>
      <c r="C108">
        <v>446.23</v>
      </c>
      <c r="D108">
        <v>140.96</v>
      </c>
      <c r="E108">
        <v>270.17</v>
      </c>
      <c r="F108" t="s">
        <v>105</v>
      </c>
      <c r="H108" t="s">
        <v>109</v>
      </c>
      <c r="O108" t="s">
        <v>107</v>
      </c>
      <c r="P108" s="1">
        <v>3598.22</v>
      </c>
      <c r="Q108" s="1">
        <v>3339.03</v>
      </c>
      <c r="R108" s="1">
        <v>1921.48</v>
      </c>
      <c r="S108" s="1">
        <v>2206.4299999999998</v>
      </c>
      <c r="T108" s="1">
        <v>2754.05</v>
      </c>
    </row>
    <row r="109" spans="1:20" x14ac:dyDescent="0.25">
      <c r="A109" t="s">
        <v>113</v>
      </c>
      <c r="B109">
        <v>620.45000000000005</v>
      </c>
      <c r="C109">
        <v>521.41999999999996</v>
      </c>
      <c r="D109">
        <v>407.61</v>
      </c>
      <c r="E109">
        <v>393.21</v>
      </c>
      <c r="F109">
        <v>310.19</v>
      </c>
      <c r="H109" t="s">
        <v>110</v>
      </c>
      <c r="I109">
        <v>111.29</v>
      </c>
      <c r="J109">
        <v>111.29</v>
      </c>
      <c r="K109">
        <v>111.29</v>
      </c>
      <c r="L109">
        <v>111.29</v>
      </c>
      <c r="M109">
        <v>111.29</v>
      </c>
      <c r="O109" t="s">
        <v>108</v>
      </c>
      <c r="P109">
        <v>78.73</v>
      </c>
      <c r="Q109">
        <v>26.05</v>
      </c>
      <c r="R109" s="1">
        <v>1126.08</v>
      </c>
      <c r="S109">
        <v>230.14</v>
      </c>
      <c r="T109">
        <v>90.07</v>
      </c>
    </row>
    <row r="110" spans="1:20" x14ac:dyDescent="0.25">
      <c r="A110" t="s">
        <v>114</v>
      </c>
      <c r="H110" t="s">
        <v>111</v>
      </c>
      <c r="O110" t="s">
        <v>109</v>
      </c>
    </row>
    <row r="111" spans="1:20" x14ac:dyDescent="0.25">
      <c r="A111" t="s">
        <v>115</v>
      </c>
      <c r="B111" t="s">
        <v>105</v>
      </c>
      <c r="C111" t="s">
        <v>105</v>
      </c>
      <c r="D111" t="s">
        <v>105</v>
      </c>
      <c r="E111">
        <v>0.91</v>
      </c>
      <c r="F111">
        <v>303.83999999999997</v>
      </c>
      <c r="H111" t="s">
        <v>112</v>
      </c>
      <c r="I111">
        <v>218.18</v>
      </c>
      <c r="J111">
        <v>144.34</v>
      </c>
      <c r="K111">
        <v>275.36</v>
      </c>
      <c r="L111">
        <v>253.07</v>
      </c>
      <c r="M111">
        <v>204.82</v>
      </c>
      <c r="O111" t="s">
        <v>110</v>
      </c>
      <c r="P111">
        <v>111.29</v>
      </c>
      <c r="Q111">
        <v>111.29</v>
      </c>
      <c r="R111">
        <v>111.29</v>
      </c>
      <c r="S111">
        <v>111.29</v>
      </c>
      <c r="T111">
        <v>111.29</v>
      </c>
    </row>
    <row r="112" spans="1:20" x14ac:dyDescent="0.25">
      <c r="A112" t="s">
        <v>116</v>
      </c>
      <c r="B112" s="1">
        <v>5143.08</v>
      </c>
      <c r="C112" s="1">
        <v>1578.26</v>
      </c>
      <c r="D112">
        <v>885.31</v>
      </c>
      <c r="E112" s="1">
        <v>1174.46</v>
      </c>
      <c r="F112" s="1">
        <v>1517.03</v>
      </c>
      <c r="H112" t="s">
        <v>113</v>
      </c>
      <c r="I112">
        <v>310.19</v>
      </c>
      <c r="J112">
        <v>310.19</v>
      </c>
      <c r="K112" s="1">
        <v>16613.45</v>
      </c>
      <c r="L112" s="1">
        <v>18004.07</v>
      </c>
      <c r="M112" s="1">
        <v>17818.21</v>
      </c>
      <c r="O112" t="s">
        <v>111</v>
      </c>
    </row>
    <row r="113" spans="8:20" x14ac:dyDescent="0.25">
      <c r="H113" t="s">
        <v>114</v>
      </c>
      <c r="O113" t="s">
        <v>112</v>
      </c>
      <c r="P113">
        <v>299.54000000000002</v>
      </c>
      <c r="Q113">
        <v>379.16</v>
      </c>
      <c r="R113">
        <v>345.53</v>
      </c>
      <c r="S113">
        <v>558.32000000000005</v>
      </c>
      <c r="T113" s="1">
        <v>2530.5500000000002</v>
      </c>
    </row>
    <row r="114" spans="8:20" x14ac:dyDescent="0.25">
      <c r="H114" t="s">
        <v>115</v>
      </c>
      <c r="I114" t="s">
        <v>105</v>
      </c>
      <c r="J114" t="s">
        <v>105</v>
      </c>
      <c r="K114" t="s">
        <v>105</v>
      </c>
      <c r="L114" t="s">
        <v>105</v>
      </c>
      <c r="M114" t="s">
        <v>105</v>
      </c>
      <c r="O114" t="s">
        <v>113</v>
      </c>
      <c r="P114" s="1">
        <v>17549.8</v>
      </c>
      <c r="Q114" s="1">
        <v>22190.15</v>
      </c>
      <c r="R114" s="1">
        <v>21991.93</v>
      </c>
      <c r="S114" s="1">
        <v>12358.84</v>
      </c>
      <c r="T114" s="1">
        <v>4145.82</v>
      </c>
    </row>
    <row r="115" spans="8:20" x14ac:dyDescent="0.25">
      <c r="H115" t="s">
        <v>116</v>
      </c>
      <c r="I115" s="1">
        <v>2437.42</v>
      </c>
      <c r="J115" s="1">
        <v>1745.84</v>
      </c>
      <c r="K115">
        <v>20.22</v>
      </c>
      <c r="L115">
        <v>100.85</v>
      </c>
      <c r="M115" s="1">
        <v>1762.68</v>
      </c>
      <c r="O115" t="s">
        <v>114</v>
      </c>
    </row>
    <row r="116" spans="8:20" x14ac:dyDescent="0.25">
      <c r="O116" t="s">
        <v>115</v>
      </c>
      <c r="P116" t="s">
        <v>105</v>
      </c>
      <c r="Q116">
        <v>0.02</v>
      </c>
      <c r="R116" t="s">
        <v>105</v>
      </c>
      <c r="S116" t="s">
        <v>105</v>
      </c>
      <c r="T116" t="s">
        <v>105</v>
      </c>
    </row>
    <row r="117" spans="8:20" x14ac:dyDescent="0.25">
      <c r="O117" t="s">
        <v>116</v>
      </c>
      <c r="P117" s="1">
        <v>2590.2600000000002</v>
      </c>
      <c r="Q117">
        <v>85.98</v>
      </c>
      <c r="R117" t="s">
        <v>105</v>
      </c>
      <c r="S117" t="s">
        <v>105</v>
      </c>
      <c r="T117"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D94B0-A989-4670-BA0B-7652327D8309}">
  <sheetPr>
    <tabColor theme="4" tint="0.39997558519241921"/>
  </sheetPr>
  <dimension ref="A1:Q50"/>
  <sheetViews>
    <sheetView topLeftCell="A29" workbookViewId="0">
      <selection activeCell="B33" sqref="B33:P33"/>
    </sheetView>
  </sheetViews>
  <sheetFormatPr defaultRowHeight="15" x14ac:dyDescent="0.25"/>
  <cols>
    <col min="1" max="1" width="30" customWidth="1"/>
    <col min="2" max="3" width="10.42578125" bestFit="1" customWidth="1"/>
    <col min="4" max="4" width="10.42578125" customWidth="1"/>
    <col min="5" max="5" width="10.140625" customWidth="1"/>
    <col min="6" max="6" width="11.28515625" customWidth="1"/>
    <col min="7" max="7" width="12.28515625" customWidth="1"/>
    <col min="8" max="8" width="12" customWidth="1"/>
    <col min="9" max="9" width="10.85546875" customWidth="1"/>
    <col min="10" max="10" width="10.28515625" customWidth="1"/>
    <col min="11" max="11" width="11.28515625" customWidth="1"/>
    <col min="12" max="12" width="11.7109375" customWidth="1"/>
    <col min="13" max="13" width="10.42578125" customWidth="1"/>
    <col min="14" max="14" width="12.42578125" customWidth="1"/>
    <col min="15" max="15" width="10.85546875" customWidth="1"/>
    <col min="16" max="16" width="10.7109375" customWidth="1"/>
    <col min="17" max="17" width="10.5703125" customWidth="1"/>
  </cols>
  <sheetData>
    <row r="1" spans="1:17" x14ac:dyDescent="0.25">
      <c r="A1" s="6" t="s">
        <v>126</v>
      </c>
      <c r="B1" s="9">
        <v>44651</v>
      </c>
      <c r="C1" s="9">
        <v>44286</v>
      </c>
      <c r="D1" s="9">
        <v>43921</v>
      </c>
      <c r="E1" s="9">
        <v>43555</v>
      </c>
      <c r="F1" s="9">
        <v>43190</v>
      </c>
      <c r="G1" s="9">
        <v>42825</v>
      </c>
      <c r="H1" s="9">
        <v>42460</v>
      </c>
      <c r="I1" s="9">
        <v>42094</v>
      </c>
      <c r="J1" s="9">
        <v>41729</v>
      </c>
      <c r="K1" s="9">
        <v>41364</v>
      </c>
      <c r="L1" s="9">
        <v>40999</v>
      </c>
      <c r="M1" s="9">
        <v>40633</v>
      </c>
      <c r="N1" s="9">
        <v>40268</v>
      </c>
      <c r="O1" s="9">
        <v>39903</v>
      </c>
      <c r="P1" s="9">
        <v>39538</v>
      </c>
      <c r="Q1" s="3"/>
    </row>
    <row r="3" spans="1:17" x14ac:dyDescent="0.25">
      <c r="A3" t="s">
        <v>9</v>
      </c>
      <c r="B3" s="1">
        <v>47263.68</v>
      </c>
      <c r="C3" s="1">
        <v>30175.03</v>
      </c>
      <c r="D3" s="1">
        <v>43928.17</v>
      </c>
      <c r="E3" s="1">
        <v>69202.759999999995</v>
      </c>
      <c r="F3" s="1">
        <v>59624.69</v>
      </c>
      <c r="G3" s="1">
        <v>49054.49</v>
      </c>
      <c r="H3" s="1">
        <v>47383.61</v>
      </c>
      <c r="I3" s="1">
        <v>39524.339999999997</v>
      </c>
      <c r="J3" s="1">
        <v>37758</v>
      </c>
      <c r="K3" s="1">
        <v>49319.73</v>
      </c>
      <c r="L3" s="1">
        <v>59220.94</v>
      </c>
      <c r="M3" s="1">
        <v>51183.95</v>
      </c>
      <c r="N3" s="1">
        <v>38173.39</v>
      </c>
      <c r="O3" s="1">
        <v>28538.2</v>
      </c>
      <c r="P3" s="1">
        <v>33123.54</v>
      </c>
    </row>
    <row r="4" spans="1:17" x14ac:dyDescent="0.25">
      <c r="A4" t="s">
        <v>16</v>
      </c>
      <c r="B4" s="1">
        <v>37129.47</v>
      </c>
      <c r="C4" s="1">
        <v>22519.32</v>
      </c>
      <c r="D4" s="1">
        <v>32313.200000000001</v>
      </c>
      <c r="E4" s="1">
        <v>51088.76</v>
      </c>
      <c r="F4" s="1">
        <v>42482.21</v>
      </c>
      <c r="G4" s="1">
        <v>32251.23</v>
      </c>
      <c r="H4" s="1">
        <v>29618.74</v>
      </c>
      <c r="I4" s="1">
        <v>28367.83</v>
      </c>
      <c r="J4" s="1">
        <v>26040.59</v>
      </c>
      <c r="K4" s="1">
        <v>33764.400000000001</v>
      </c>
      <c r="L4" s="1">
        <v>41081.79</v>
      </c>
      <c r="M4" s="1">
        <v>35047.050000000003</v>
      </c>
      <c r="N4" s="1">
        <v>25366.12</v>
      </c>
      <c r="O4" s="1">
        <v>18801.37</v>
      </c>
      <c r="P4" s="1">
        <v>20891.330000000002</v>
      </c>
    </row>
    <row r="5" spans="1:17" x14ac:dyDescent="0.25">
      <c r="A5" t="s">
        <v>17</v>
      </c>
      <c r="B5">
        <v>344.78</v>
      </c>
      <c r="C5">
        <v>247.89</v>
      </c>
      <c r="D5">
        <v>428.85</v>
      </c>
      <c r="E5">
        <v>598.62</v>
      </c>
      <c r="F5">
        <v>545.12</v>
      </c>
      <c r="G5">
        <v>483.48</v>
      </c>
      <c r="H5">
        <v>430.77</v>
      </c>
      <c r="I5">
        <v>395.88</v>
      </c>
      <c r="J5">
        <v>392.09</v>
      </c>
      <c r="K5">
        <v>484.66</v>
      </c>
      <c r="L5">
        <v>550.89</v>
      </c>
      <c r="M5">
        <v>471.28</v>
      </c>
      <c r="N5">
        <v>362.62</v>
      </c>
      <c r="O5">
        <v>304.94</v>
      </c>
      <c r="P5">
        <v>325.19</v>
      </c>
    </row>
    <row r="6" spans="1:17" x14ac:dyDescent="0.25">
      <c r="A6" t="s">
        <v>125</v>
      </c>
      <c r="B6" s="1">
        <f>B4+B5</f>
        <v>37474.25</v>
      </c>
      <c r="C6" s="1">
        <f t="shared" ref="C6:P6" si="0">C4+C5</f>
        <v>22767.21</v>
      </c>
      <c r="D6" s="1">
        <f t="shared" si="0"/>
        <v>32742.05</v>
      </c>
      <c r="E6" s="1">
        <f t="shared" si="0"/>
        <v>51687.380000000005</v>
      </c>
      <c r="F6" s="1">
        <f t="shared" si="0"/>
        <v>43027.33</v>
      </c>
      <c r="G6" s="1">
        <f t="shared" si="0"/>
        <v>32734.71</v>
      </c>
      <c r="H6" s="1">
        <f t="shared" si="0"/>
        <v>30049.510000000002</v>
      </c>
      <c r="I6" s="1">
        <f t="shared" si="0"/>
        <v>28763.710000000003</v>
      </c>
      <c r="J6" s="1">
        <f t="shared" si="0"/>
        <v>26432.68</v>
      </c>
      <c r="K6" s="1">
        <f t="shared" si="0"/>
        <v>34249.060000000005</v>
      </c>
      <c r="L6" s="1">
        <f t="shared" si="0"/>
        <v>41632.68</v>
      </c>
      <c r="M6" s="1">
        <f t="shared" si="0"/>
        <v>35518.33</v>
      </c>
      <c r="N6" s="1">
        <f t="shared" si="0"/>
        <v>25728.739999999998</v>
      </c>
      <c r="O6" s="1">
        <f t="shared" si="0"/>
        <v>19106.309999999998</v>
      </c>
      <c r="P6" s="1">
        <f t="shared" si="0"/>
        <v>21216.52</v>
      </c>
    </row>
    <row r="7" spans="1:17" x14ac:dyDescent="0.25">
      <c r="A7" s="6" t="s">
        <v>127</v>
      </c>
      <c r="B7" s="11">
        <f>B3-B6</f>
        <v>9789.43</v>
      </c>
      <c r="C7" s="11">
        <f t="shared" ref="C7:P7" si="1">C3-C6</f>
        <v>7407.82</v>
      </c>
      <c r="D7" s="11">
        <f t="shared" si="1"/>
        <v>11186.119999999999</v>
      </c>
      <c r="E7" s="11">
        <f t="shared" si="1"/>
        <v>17515.37999999999</v>
      </c>
      <c r="F7" s="11">
        <f t="shared" si="1"/>
        <v>16597.36</v>
      </c>
      <c r="G7" s="11">
        <f t="shared" si="1"/>
        <v>16319.779999999999</v>
      </c>
      <c r="H7" s="11">
        <f t="shared" si="1"/>
        <v>17334.099999999999</v>
      </c>
      <c r="I7" s="11">
        <f t="shared" si="1"/>
        <v>10760.629999999994</v>
      </c>
      <c r="J7" s="11">
        <f t="shared" si="1"/>
        <v>11325.32</v>
      </c>
      <c r="K7" s="11">
        <f t="shared" si="1"/>
        <v>15070.669999999998</v>
      </c>
      <c r="L7" s="11">
        <f t="shared" si="1"/>
        <v>17588.260000000002</v>
      </c>
      <c r="M7" s="11">
        <f t="shared" si="1"/>
        <v>15665.619999999995</v>
      </c>
      <c r="N7" s="11">
        <f t="shared" si="1"/>
        <v>12444.650000000001</v>
      </c>
      <c r="O7" s="11">
        <f t="shared" si="1"/>
        <v>9431.8900000000031</v>
      </c>
      <c r="P7" s="11">
        <f t="shared" si="1"/>
        <v>11907.02</v>
      </c>
    </row>
    <row r="9" spans="1:17" x14ac:dyDescent="0.25">
      <c r="A9" t="s">
        <v>22</v>
      </c>
      <c r="B9" s="1">
        <v>46168.62</v>
      </c>
      <c r="C9" s="1">
        <v>29330.2</v>
      </c>
      <c r="D9" s="1">
        <v>43856.67</v>
      </c>
      <c r="E9" s="1">
        <v>64118.52</v>
      </c>
      <c r="F9" s="1">
        <v>54680.9</v>
      </c>
      <c r="G9" s="1">
        <v>42957.97</v>
      </c>
      <c r="H9" s="1">
        <v>39888.86</v>
      </c>
      <c r="I9" s="1">
        <v>38411.040000000001</v>
      </c>
      <c r="J9" s="1">
        <v>34827.54</v>
      </c>
      <c r="K9" s="1">
        <v>43201.01</v>
      </c>
      <c r="L9" s="1">
        <v>50752.85</v>
      </c>
      <c r="M9" s="1">
        <v>42777.52</v>
      </c>
      <c r="N9" s="1">
        <v>31947.09</v>
      </c>
      <c r="O9" s="1">
        <v>23699.53</v>
      </c>
      <c r="P9" s="1">
        <v>25696.91</v>
      </c>
    </row>
    <row r="10" spans="1:17" x14ac:dyDescent="0.25">
      <c r="A10" t="s">
        <v>23</v>
      </c>
      <c r="B10" s="1">
        <v>1498.93</v>
      </c>
      <c r="C10" s="1">
        <v>1454.38</v>
      </c>
      <c r="D10">
        <v>-651.17999999999995</v>
      </c>
      <c r="E10" s="1">
        <v>4939.55</v>
      </c>
      <c r="F10" s="1">
        <v>3308.46</v>
      </c>
      <c r="G10" s="1">
        <v>1610.51</v>
      </c>
      <c r="H10" s="1">
        <v>2946.56</v>
      </c>
      <c r="I10" s="1">
        <v>-1237.48</v>
      </c>
      <c r="J10">
        <v>-911.15</v>
      </c>
      <c r="K10" s="1">
        <v>1708.31</v>
      </c>
      <c r="L10" s="1">
        <v>4177.55</v>
      </c>
      <c r="M10" s="1">
        <v>4665.1400000000003</v>
      </c>
      <c r="N10" s="1">
        <v>4032.83</v>
      </c>
      <c r="O10" s="1">
        <v>1723.1</v>
      </c>
      <c r="P10" s="1">
        <v>3030.52</v>
      </c>
    </row>
    <row r="11" spans="1:17" x14ac:dyDescent="0.25">
      <c r="A11" t="s">
        <v>24</v>
      </c>
      <c r="B11" s="1">
        <v>2553.59</v>
      </c>
      <c r="C11" s="1">
        <v>1456.74</v>
      </c>
      <c r="D11" s="1">
        <v>-1848.12</v>
      </c>
      <c r="E11" s="1">
        <v>7252.17</v>
      </c>
      <c r="F11" s="1">
        <v>3911.37</v>
      </c>
      <c r="G11" s="1">
        <v>2257.98</v>
      </c>
      <c r="H11" s="1">
        <v>3867.7</v>
      </c>
      <c r="I11">
        <v>240.18</v>
      </c>
      <c r="J11" s="1">
        <v>2382.02</v>
      </c>
      <c r="K11" s="1">
        <v>3380.31</v>
      </c>
      <c r="L11" s="1">
        <v>4166.3900000000003</v>
      </c>
      <c r="M11" s="1">
        <v>4940.99</v>
      </c>
      <c r="N11" s="1">
        <v>5253.69</v>
      </c>
      <c r="O11" s="1">
        <v>2644.39</v>
      </c>
      <c r="P11" s="1">
        <v>3764.69</v>
      </c>
    </row>
    <row r="12" spans="1:17" x14ac:dyDescent="0.25">
      <c r="A12" t="s">
        <v>25</v>
      </c>
      <c r="B12" s="1">
        <v>2121.73</v>
      </c>
      <c r="C12" s="1">
        <v>2110.83</v>
      </c>
      <c r="D12" s="1">
        <v>1973</v>
      </c>
      <c r="E12" s="1">
        <v>1793.57</v>
      </c>
      <c r="F12" s="1">
        <v>1744.43</v>
      </c>
      <c r="G12" s="1">
        <v>1569.01</v>
      </c>
      <c r="H12" s="1">
        <v>1592</v>
      </c>
      <c r="I12" s="1">
        <v>1611.68</v>
      </c>
      <c r="J12" s="1">
        <v>1337.52</v>
      </c>
      <c r="K12" s="1">
        <v>1387.76</v>
      </c>
      <c r="L12" s="1">
        <v>1218.6199999999999</v>
      </c>
      <c r="M12" s="1">
        <v>1383.7</v>
      </c>
      <c r="N12" s="1">
        <v>1246.25</v>
      </c>
      <c r="O12">
        <v>704.92</v>
      </c>
      <c r="P12">
        <v>471.56</v>
      </c>
    </row>
    <row r="13" spans="1:17" x14ac:dyDescent="0.25">
      <c r="A13" t="s">
        <v>26</v>
      </c>
      <c r="B13">
        <v>431.86</v>
      </c>
      <c r="C13">
        <v>-654.09</v>
      </c>
      <c r="D13" s="1">
        <v>-3821.12</v>
      </c>
      <c r="E13" s="1">
        <v>5458.6</v>
      </c>
      <c r="F13" s="1">
        <v>2166.94</v>
      </c>
      <c r="G13">
        <v>688.97</v>
      </c>
      <c r="H13" s="1">
        <v>2275.6999999999998</v>
      </c>
      <c r="I13" s="1">
        <v>-1371.5</v>
      </c>
      <c r="J13" s="1">
        <v>1044.5</v>
      </c>
      <c r="K13" s="1">
        <v>1992.55</v>
      </c>
      <c r="L13" s="1">
        <v>2947.77</v>
      </c>
      <c r="M13" s="1">
        <v>3557.29</v>
      </c>
      <c r="N13" s="1">
        <v>4007.44</v>
      </c>
      <c r="O13" s="1">
        <v>1939.47</v>
      </c>
      <c r="P13" s="1">
        <v>3293.13</v>
      </c>
    </row>
    <row r="14" spans="1:17" x14ac:dyDescent="0.25">
      <c r="A14" t="s">
        <v>27</v>
      </c>
      <c r="B14" s="1">
        <v>1760.57</v>
      </c>
      <c r="C14" s="1">
        <v>1730.71</v>
      </c>
      <c r="D14" s="1">
        <v>3375.29</v>
      </c>
      <c r="E14" s="1">
        <v>3098.64</v>
      </c>
      <c r="F14" s="1">
        <v>3101.89</v>
      </c>
      <c r="G14" s="1">
        <v>3037.12</v>
      </c>
      <c r="H14" s="1">
        <v>2329.2199999999998</v>
      </c>
      <c r="I14" s="1">
        <v>2603.2199999999998</v>
      </c>
      <c r="J14" s="1">
        <v>2070.3000000000002</v>
      </c>
      <c r="K14" s="1">
        <v>1817.62</v>
      </c>
      <c r="L14" s="1">
        <v>1606.74</v>
      </c>
      <c r="M14" s="1">
        <v>1360.77</v>
      </c>
      <c r="N14" s="1">
        <v>1033.8699999999999</v>
      </c>
      <c r="O14">
        <v>874.54</v>
      </c>
      <c r="P14">
        <v>652.30999999999995</v>
      </c>
    </row>
    <row r="15" spans="1:17" x14ac:dyDescent="0.25">
      <c r="A15" t="s">
        <v>28</v>
      </c>
      <c r="B15" s="1">
        <v>-1328.71</v>
      </c>
      <c r="C15" s="1">
        <v>-2384.8000000000002</v>
      </c>
      <c r="D15" s="1">
        <v>-7196.41</v>
      </c>
      <c r="E15" s="1">
        <v>2359.96</v>
      </c>
      <c r="F15">
        <v>-934.95</v>
      </c>
      <c r="G15" s="1">
        <v>-2348.15</v>
      </c>
      <c r="H15">
        <v>-53.52</v>
      </c>
      <c r="I15" s="1">
        <v>-3974.72</v>
      </c>
      <c r="J15" s="1">
        <v>-1025.8</v>
      </c>
      <c r="K15">
        <v>174.93</v>
      </c>
      <c r="L15" s="1">
        <v>1341.03</v>
      </c>
      <c r="M15" s="1">
        <v>2196.52</v>
      </c>
      <c r="N15" s="1">
        <v>2829.54</v>
      </c>
      <c r="O15" s="1">
        <v>1013.76</v>
      </c>
      <c r="P15" s="1">
        <v>2576.4699999999998</v>
      </c>
    </row>
    <row r="16" spans="1:17" x14ac:dyDescent="0.25">
      <c r="A16" t="s">
        <v>29</v>
      </c>
      <c r="B16" s="1">
        <v>-1328.71</v>
      </c>
      <c r="C16" s="1">
        <v>-2384.8000000000002</v>
      </c>
      <c r="D16" s="1">
        <v>-7196.41</v>
      </c>
      <c r="E16" s="1">
        <v>2359.96</v>
      </c>
      <c r="F16">
        <v>-934.95</v>
      </c>
      <c r="G16" s="1">
        <v>-2348.15</v>
      </c>
      <c r="H16">
        <v>-53.52</v>
      </c>
      <c r="I16" s="1">
        <v>-3974.72</v>
      </c>
      <c r="J16" s="1">
        <v>-1025.8</v>
      </c>
      <c r="K16">
        <v>174.93</v>
      </c>
      <c r="L16" s="1">
        <v>1341.03</v>
      </c>
      <c r="M16" s="1">
        <v>2196.52</v>
      </c>
      <c r="N16" s="1">
        <v>2829.54</v>
      </c>
      <c r="O16" s="1">
        <v>1029.05</v>
      </c>
      <c r="P16" s="1">
        <v>2576.4699999999998</v>
      </c>
    </row>
    <row r="17" spans="1:16" x14ac:dyDescent="0.25">
      <c r="A17" t="s">
        <v>30</v>
      </c>
      <c r="B17">
        <v>99.18</v>
      </c>
      <c r="C17">
        <v>20.72</v>
      </c>
      <c r="D17">
        <v>162.29</v>
      </c>
      <c r="E17">
        <v>378.33</v>
      </c>
      <c r="F17">
        <v>87.93</v>
      </c>
      <c r="G17">
        <v>76.33</v>
      </c>
      <c r="H17">
        <v>-4.8</v>
      </c>
      <c r="I17">
        <v>764.23</v>
      </c>
      <c r="J17" s="1">
        <v>-1360.32</v>
      </c>
      <c r="K17">
        <v>-126.88</v>
      </c>
      <c r="L17">
        <v>98.8</v>
      </c>
      <c r="M17">
        <v>384.7</v>
      </c>
      <c r="N17">
        <v>589.46</v>
      </c>
      <c r="O17">
        <v>12.5</v>
      </c>
      <c r="P17">
        <v>547.54999999999995</v>
      </c>
    </row>
    <row r="18" spans="1:16" x14ac:dyDescent="0.25">
      <c r="A18" s="6" t="s">
        <v>31</v>
      </c>
      <c r="B18" s="11">
        <v>-1390.86</v>
      </c>
      <c r="C18" s="11">
        <v>-2395.44</v>
      </c>
      <c r="D18" s="11">
        <v>-7289.63</v>
      </c>
      <c r="E18" s="11">
        <v>2020.6</v>
      </c>
      <c r="F18" s="11">
        <v>-1034.8499999999999</v>
      </c>
      <c r="G18" s="11">
        <v>-2429.6</v>
      </c>
      <c r="H18" s="6">
        <v>-62.3</v>
      </c>
      <c r="I18" s="11">
        <v>-4738.95</v>
      </c>
      <c r="J18" s="6">
        <v>334.52</v>
      </c>
      <c r="K18" s="6">
        <v>301.81</v>
      </c>
      <c r="L18" s="11">
        <v>1242.23</v>
      </c>
      <c r="M18" s="11">
        <v>1811.82</v>
      </c>
      <c r="N18" s="11">
        <v>2240.08</v>
      </c>
      <c r="O18" s="11">
        <v>1001.26</v>
      </c>
      <c r="P18" s="11">
        <v>2028.92</v>
      </c>
    </row>
    <row r="20" spans="1:16" x14ac:dyDescent="0.25">
      <c r="A20" t="s">
        <v>89</v>
      </c>
      <c r="B20" s="1">
        <v>5143.08</v>
      </c>
      <c r="C20" s="1">
        <v>1578.26</v>
      </c>
      <c r="D20">
        <v>885.31</v>
      </c>
      <c r="E20" s="1">
        <v>1433.18</v>
      </c>
      <c r="F20" s="1">
        <v>1820.87</v>
      </c>
      <c r="G20" s="1">
        <v>2437.42</v>
      </c>
      <c r="H20" s="1">
        <v>1745.84</v>
      </c>
      <c r="I20">
        <v>20.22</v>
      </c>
      <c r="J20">
        <v>100.85</v>
      </c>
      <c r="K20" s="1">
        <v>1762.68</v>
      </c>
      <c r="L20" s="1">
        <v>2590.2600000000002</v>
      </c>
      <c r="M20">
        <v>86</v>
      </c>
      <c r="N20">
        <v>0</v>
      </c>
      <c r="O20">
        <v>0</v>
      </c>
      <c r="P20">
        <v>0</v>
      </c>
    </row>
    <row r="21" spans="1:16" x14ac:dyDescent="0.25">
      <c r="A21" t="s">
        <v>90</v>
      </c>
      <c r="B21" s="1">
        <v>3718.49</v>
      </c>
      <c r="C21" s="1">
        <v>4551.71</v>
      </c>
      <c r="D21" s="1">
        <v>3831.92</v>
      </c>
      <c r="E21" s="1">
        <v>4662</v>
      </c>
      <c r="F21" s="1">
        <v>6352.04</v>
      </c>
      <c r="G21" s="1">
        <v>5553.01</v>
      </c>
      <c r="H21" s="1">
        <v>5117.92</v>
      </c>
      <c r="I21" s="1">
        <v>4802.08</v>
      </c>
      <c r="J21" s="1">
        <v>3862.53</v>
      </c>
      <c r="K21" s="1">
        <v>4455.03</v>
      </c>
      <c r="L21" s="1">
        <v>4588.2299999999996</v>
      </c>
      <c r="M21" s="1">
        <v>3891.39</v>
      </c>
      <c r="N21" s="1">
        <v>2935.59</v>
      </c>
      <c r="O21" s="1">
        <v>2229.81</v>
      </c>
      <c r="P21" s="1">
        <v>2421.83</v>
      </c>
    </row>
    <row r="22" spans="1:16" x14ac:dyDescent="0.25">
      <c r="A22" t="s">
        <v>91</v>
      </c>
      <c r="B22" s="1">
        <v>2111.7800000000002</v>
      </c>
      <c r="C22" s="1">
        <v>2087.5100000000002</v>
      </c>
      <c r="D22" s="1">
        <v>1978.06</v>
      </c>
      <c r="E22" s="1">
        <v>3250.64</v>
      </c>
      <c r="F22" s="1">
        <v>3479.81</v>
      </c>
      <c r="G22" s="1">
        <v>2128</v>
      </c>
      <c r="H22" s="1">
        <v>2045.58</v>
      </c>
      <c r="I22" s="1">
        <v>1114.48</v>
      </c>
      <c r="J22" s="1">
        <v>1216.7</v>
      </c>
      <c r="K22" s="1">
        <v>1818.04</v>
      </c>
      <c r="L22" s="1">
        <v>2708.32</v>
      </c>
      <c r="M22" s="1">
        <v>2602.88</v>
      </c>
      <c r="N22" s="1">
        <v>2391.92</v>
      </c>
      <c r="O22" s="1">
        <v>1555.2</v>
      </c>
      <c r="P22" s="1">
        <v>1130.73</v>
      </c>
    </row>
    <row r="23" spans="1:16" x14ac:dyDescent="0.25">
      <c r="A23" t="s">
        <v>92</v>
      </c>
      <c r="B23" s="1">
        <v>2605.4299999999998</v>
      </c>
      <c r="C23" s="1">
        <v>4318.9399999999996</v>
      </c>
      <c r="D23" s="1">
        <v>3532.19</v>
      </c>
      <c r="E23" s="1">
        <v>1306.6099999999999</v>
      </c>
      <c r="F23">
        <v>795.42</v>
      </c>
      <c r="G23">
        <v>326.61</v>
      </c>
      <c r="H23">
        <v>788.42</v>
      </c>
      <c r="I23">
        <v>944.75</v>
      </c>
      <c r="J23">
        <v>226.15</v>
      </c>
      <c r="K23">
        <v>462.86</v>
      </c>
      <c r="L23" s="1">
        <v>1840.96</v>
      </c>
      <c r="M23" s="1">
        <v>2428.92</v>
      </c>
      <c r="N23" s="1">
        <v>1753.26</v>
      </c>
      <c r="O23" s="1">
        <v>1141.82</v>
      </c>
      <c r="P23" s="1">
        <v>2397.31</v>
      </c>
    </row>
    <row r="24" spans="1:16" x14ac:dyDescent="0.25">
      <c r="A24" t="s">
        <v>93</v>
      </c>
      <c r="B24">
        <v>139.37</v>
      </c>
      <c r="C24">
        <v>184.49</v>
      </c>
      <c r="D24">
        <v>232.14</v>
      </c>
      <c r="E24">
        <v>200.08</v>
      </c>
      <c r="F24">
        <v>140.27000000000001</v>
      </c>
      <c r="G24">
        <v>215.96</v>
      </c>
      <c r="H24">
        <v>484.44</v>
      </c>
      <c r="I24" s="1">
        <v>1574.41</v>
      </c>
      <c r="J24" s="1">
        <v>1223.77</v>
      </c>
      <c r="K24" s="1">
        <v>1532.09</v>
      </c>
      <c r="L24" s="1">
        <v>1871.74</v>
      </c>
      <c r="M24" s="1">
        <v>1850.62</v>
      </c>
      <c r="N24" s="1">
        <v>4457.21</v>
      </c>
      <c r="O24" s="1">
        <v>4764.8599999999997</v>
      </c>
      <c r="P24" s="1">
        <v>4433.91</v>
      </c>
    </row>
    <row r="25" spans="1:16" x14ac:dyDescent="0.25">
      <c r="A25" t="s">
        <v>94</v>
      </c>
      <c r="B25" s="1">
        <v>1901.46</v>
      </c>
      <c r="C25" s="1">
        <v>3133.68</v>
      </c>
      <c r="D25" s="1">
        <v>3109.14</v>
      </c>
      <c r="E25" s="1">
        <v>2376.79</v>
      </c>
      <c r="F25" s="1">
        <v>2383.25</v>
      </c>
      <c r="G25" s="1">
        <v>2096.08</v>
      </c>
      <c r="H25" s="1">
        <v>1679.49</v>
      </c>
      <c r="I25">
        <v>117.03</v>
      </c>
      <c r="J25">
        <v>109.06</v>
      </c>
      <c r="K25">
        <v>104.26</v>
      </c>
      <c r="L25">
        <v>113.41</v>
      </c>
      <c r="M25">
        <v>111.85</v>
      </c>
      <c r="N25">
        <v>0</v>
      </c>
      <c r="O25">
        <v>0</v>
      </c>
      <c r="P25">
        <v>0</v>
      </c>
    </row>
    <row r="26" spans="1:16" x14ac:dyDescent="0.25">
      <c r="A26" t="s">
        <v>95</v>
      </c>
      <c r="B26" s="1">
        <v>15619.61</v>
      </c>
      <c r="C26" s="1">
        <v>15854.59</v>
      </c>
      <c r="D26" s="1">
        <v>13568.76</v>
      </c>
      <c r="E26" s="1">
        <v>13229.3</v>
      </c>
      <c r="F26" s="1">
        <v>14971.66</v>
      </c>
      <c r="G26" s="1">
        <v>12757.08</v>
      </c>
      <c r="H26" s="1">
        <v>11861.69</v>
      </c>
      <c r="I26" s="1">
        <v>8572.9699999999993</v>
      </c>
      <c r="J26" s="1">
        <v>6739.06</v>
      </c>
      <c r="K26" s="1">
        <v>10134.959999999999</v>
      </c>
      <c r="L26" s="1">
        <v>13712.92</v>
      </c>
      <c r="M26" s="1">
        <v>10971.66</v>
      </c>
      <c r="N26" s="1">
        <v>11537.98</v>
      </c>
      <c r="O26" s="1">
        <v>9691.69</v>
      </c>
      <c r="P26" s="1">
        <v>10383.780000000001</v>
      </c>
    </row>
    <row r="27" spans="1:16" x14ac:dyDescent="0.25">
      <c r="A27" s="6" t="s">
        <v>96</v>
      </c>
      <c r="B27" s="11">
        <v>63899.87</v>
      </c>
      <c r="C27" s="11">
        <v>65059.66</v>
      </c>
      <c r="D27" s="11">
        <v>62589.87</v>
      </c>
      <c r="E27" s="11">
        <v>60909.63</v>
      </c>
      <c r="F27" s="11">
        <v>59212.3</v>
      </c>
      <c r="G27" s="11">
        <v>58878.28</v>
      </c>
      <c r="H27" s="11">
        <v>56676</v>
      </c>
      <c r="I27" s="11">
        <v>49943.17</v>
      </c>
      <c r="J27" s="11">
        <v>49734.42</v>
      </c>
      <c r="K27" s="11">
        <v>52184.77</v>
      </c>
      <c r="L27" s="11">
        <v>54519.28</v>
      </c>
      <c r="M27" s="11">
        <v>54190.45</v>
      </c>
      <c r="N27" s="11">
        <v>51102.42</v>
      </c>
      <c r="O27" s="11">
        <v>38406.04</v>
      </c>
      <c r="P27" s="11">
        <v>26149.82</v>
      </c>
    </row>
    <row r="28" spans="1:16" x14ac:dyDescent="0.25">
      <c r="A28" t="s">
        <v>83</v>
      </c>
      <c r="B28" s="1">
        <v>15543</v>
      </c>
      <c r="C28" s="1">
        <v>29429.56</v>
      </c>
      <c r="D28" s="1">
        <v>29702.78</v>
      </c>
      <c r="E28" s="1">
        <v>28573.42</v>
      </c>
      <c r="F28" s="1">
        <v>26800.35</v>
      </c>
      <c r="G28" s="1">
        <v>28043.91</v>
      </c>
      <c r="H28" s="1">
        <v>26762.34</v>
      </c>
      <c r="I28" s="1">
        <v>21824.02</v>
      </c>
      <c r="J28" s="1">
        <v>21595.64</v>
      </c>
      <c r="K28" s="1">
        <v>20208.54</v>
      </c>
      <c r="L28" s="1">
        <v>19056.189999999999</v>
      </c>
      <c r="M28" s="1">
        <v>17216.099999999999</v>
      </c>
      <c r="N28" s="1">
        <v>16436.04</v>
      </c>
      <c r="O28" s="1">
        <v>14599.31</v>
      </c>
      <c r="P28" s="1">
        <v>10452.27</v>
      </c>
    </row>
    <row r="29" spans="1:16" x14ac:dyDescent="0.25">
      <c r="A29" t="s">
        <v>87</v>
      </c>
      <c r="B29" s="1">
        <v>48280.26</v>
      </c>
      <c r="C29" s="1">
        <v>49205.07</v>
      </c>
      <c r="D29" s="1">
        <v>49021.11</v>
      </c>
      <c r="E29" s="1">
        <v>47680.33</v>
      </c>
      <c r="F29" s="1">
        <v>44240.639999999999</v>
      </c>
      <c r="G29" s="1">
        <v>46121.2</v>
      </c>
      <c r="H29" s="1">
        <v>44814.31</v>
      </c>
      <c r="I29" s="1">
        <v>41370.199999999997</v>
      </c>
      <c r="J29" s="1">
        <v>42995.360000000001</v>
      </c>
      <c r="K29" s="1">
        <v>42049.81</v>
      </c>
      <c r="L29" s="1">
        <v>40548.01</v>
      </c>
      <c r="M29" s="1">
        <v>43218.79</v>
      </c>
      <c r="N29" s="1">
        <v>39564.44</v>
      </c>
      <c r="O29" s="1">
        <v>28714.35</v>
      </c>
      <c r="P29" s="1">
        <v>15766.04</v>
      </c>
    </row>
    <row r="30" spans="1:16" x14ac:dyDescent="0.25">
      <c r="B30" s="1"/>
      <c r="C30" s="1"/>
      <c r="D30" s="1"/>
      <c r="E30" s="1"/>
      <c r="F30" s="1"/>
    </row>
    <row r="31" spans="1:16" x14ac:dyDescent="0.25">
      <c r="A31" t="s">
        <v>65</v>
      </c>
      <c r="B31" s="1">
        <v>14102.74</v>
      </c>
      <c r="C31" s="1">
        <v>16326.77</v>
      </c>
      <c r="D31" s="1">
        <v>14776.51</v>
      </c>
      <c r="E31" s="1">
        <v>13914.74</v>
      </c>
      <c r="F31" s="1">
        <v>13155.91</v>
      </c>
      <c r="G31" s="1">
        <v>13686.09</v>
      </c>
      <c r="H31" s="1">
        <v>10599.96</v>
      </c>
      <c r="I31" s="1">
        <v>12318.96</v>
      </c>
      <c r="J31" s="1">
        <v>9746.4500000000007</v>
      </c>
      <c r="K31" s="1">
        <v>8051.78</v>
      </c>
      <c r="L31" s="1">
        <v>8004.5</v>
      </c>
      <c r="M31" s="1">
        <v>9679.42</v>
      </c>
      <c r="N31" s="1">
        <v>11785.31</v>
      </c>
      <c r="O31" s="1">
        <v>6063.43</v>
      </c>
      <c r="P31" s="1">
        <v>3884.98</v>
      </c>
    </row>
    <row r="32" spans="1:16" x14ac:dyDescent="0.25">
      <c r="A32" t="s">
        <v>71</v>
      </c>
      <c r="B32" s="1">
        <v>9129.91</v>
      </c>
      <c r="C32" s="1">
        <v>5421.95</v>
      </c>
      <c r="D32" s="1">
        <v>6121.36</v>
      </c>
      <c r="E32" s="1">
        <v>3617.72</v>
      </c>
      <c r="F32" s="1">
        <v>3099.87</v>
      </c>
      <c r="G32" s="1">
        <v>5158.5200000000004</v>
      </c>
      <c r="H32" s="1">
        <v>3654.72</v>
      </c>
      <c r="I32" s="1">
        <v>7762.01</v>
      </c>
      <c r="J32" s="1">
        <v>4769.08</v>
      </c>
      <c r="K32" s="1">
        <v>6216.91</v>
      </c>
      <c r="L32" s="1">
        <v>3007.13</v>
      </c>
      <c r="M32" s="1">
        <v>4958.7700000000004</v>
      </c>
      <c r="N32" s="1">
        <v>4840.6000000000004</v>
      </c>
      <c r="O32" s="1">
        <v>7102.13</v>
      </c>
      <c r="P32" s="1">
        <v>2395.54</v>
      </c>
    </row>
    <row r="33" spans="1:16" x14ac:dyDescent="0.25">
      <c r="A33" t="s">
        <v>160</v>
      </c>
      <c r="B33" s="1">
        <f>B31+B32</f>
        <v>23232.65</v>
      </c>
      <c r="C33" s="1">
        <f t="shared" ref="C33:P33" si="2">C31+C32</f>
        <v>21748.720000000001</v>
      </c>
      <c r="D33" s="1">
        <f t="shared" si="2"/>
        <v>20897.87</v>
      </c>
      <c r="E33" s="1">
        <f t="shared" si="2"/>
        <v>17532.46</v>
      </c>
      <c r="F33" s="1">
        <f t="shared" si="2"/>
        <v>16255.779999999999</v>
      </c>
      <c r="G33" s="1">
        <f t="shared" si="2"/>
        <v>18844.61</v>
      </c>
      <c r="H33" s="1">
        <f t="shared" si="2"/>
        <v>14254.679999999998</v>
      </c>
      <c r="I33" s="1">
        <f t="shared" si="2"/>
        <v>20080.97</v>
      </c>
      <c r="J33" s="1">
        <f t="shared" si="2"/>
        <v>14515.53</v>
      </c>
      <c r="K33" s="1">
        <f t="shared" si="2"/>
        <v>14268.689999999999</v>
      </c>
      <c r="L33" s="1">
        <f t="shared" si="2"/>
        <v>11011.630000000001</v>
      </c>
      <c r="M33" s="1">
        <f t="shared" si="2"/>
        <v>14638.19</v>
      </c>
      <c r="N33" s="1">
        <f t="shared" si="2"/>
        <v>16625.91</v>
      </c>
      <c r="O33" s="1">
        <f t="shared" si="2"/>
        <v>13165.560000000001</v>
      </c>
      <c r="P33" s="1">
        <f t="shared" si="2"/>
        <v>6280.52</v>
      </c>
    </row>
    <row r="34" spans="1:16" x14ac:dyDescent="0.25">
      <c r="A34" t="s">
        <v>75</v>
      </c>
      <c r="B34" s="1">
        <v>26992.81</v>
      </c>
      <c r="C34" s="1">
        <v>26251.55</v>
      </c>
      <c r="D34" s="1">
        <v>25810.82</v>
      </c>
      <c r="E34" s="1">
        <v>22940.81</v>
      </c>
      <c r="F34" s="1">
        <v>24218.95</v>
      </c>
      <c r="G34" s="1">
        <v>21538.35</v>
      </c>
      <c r="H34" s="1">
        <v>18701.740000000002</v>
      </c>
      <c r="I34" s="1">
        <v>20370.63</v>
      </c>
      <c r="J34" s="1">
        <v>18797.53</v>
      </c>
      <c r="K34" s="1">
        <v>21104.61</v>
      </c>
      <c r="L34" s="1">
        <v>22177.47</v>
      </c>
      <c r="M34" s="1">
        <v>19000.27</v>
      </c>
      <c r="N34" s="1">
        <v>22213.19</v>
      </c>
      <c r="O34" s="1">
        <v>17937.64</v>
      </c>
      <c r="P34" s="1">
        <v>13052.17</v>
      </c>
    </row>
    <row r="35" spans="1:16" x14ac:dyDescent="0.25">
      <c r="A35" t="s">
        <v>72</v>
      </c>
      <c r="B35" s="1">
        <v>6102.1</v>
      </c>
      <c r="C35" s="1">
        <v>8115.01</v>
      </c>
      <c r="D35" s="1">
        <v>8102.25</v>
      </c>
      <c r="E35" s="1">
        <v>10408.83</v>
      </c>
      <c r="F35" s="1">
        <v>9411.0499999999993</v>
      </c>
      <c r="G35" s="1">
        <v>7082.95</v>
      </c>
      <c r="H35" s="1">
        <v>5141.17</v>
      </c>
      <c r="I35" s="1">
        <v>8852.65</v>
      </c>
      <c r="J35" s="1">
        <v>9672.36</v>
      </c>
      <c r="K35" s="1">
        <v>8455.02</v>
      </c>
      <c r="L35" s="1">
        <v>8744.83</v>
      </c>
      <c r="M35" s="1">
        <v>8817.27</v>
      </c>
      <c r="N35" s="1">
        <v>11824.69</v>
      </c>
      <c r="O35" s="1">
        <v>8731.27</v>
      </c>
      <c r="P35" s="1">
        <v>8391.69</v>
      </c>
    </row>
    <row r="36" spans="1:16" x14ac:dyDescent="0.25">
      <c r="A36" t="s">
        <v>73</v>
      </c>
      <c r="B36" s="1">
        <v>11152.74</v>
      </c>
      <c r="C36" s="1">
        <v>11671.05</v>
      </c>
      <c r="D36" s="1">
        <v>10180.459999999999</v>
      </c>
      <c r="E36" s="1">
        <v>7765.57</v>
      </c>
      <c r="F36" s="1">
        <v>10845.11</v>
      </c>
      <c r="G36" s="1">
        <v>8819.7099999999991</v>
      </c>
      <c r="H36" s="1">
        <v>9455.58</v>
      </c>
      <c r="I36" s="1">
        <v>3142.88</v>
      </c>
      <c r="J36" s="1">
        <v>2463.1799999999998</v>
      </c>
      <c r="K36" s="1">
        <v>4923.1000000000004</v>
      </c>
      <c r="L36" s="1">
        <v>7470.95</v>
      </c>
      <c r="M36" s="1">
        <v>3210.37</v>
      </c>
      <c r="N36" s="1">
        <v>2784.47</v>
      </c>
      <c r="O36">
        <v>226.98</v>
      </c>
      <c r="P36">
        <v>275.51</v>
      </c>
    </row>
    <row r="37" spans="1:16" x14ac:dyDescent="0.25">
      <c r="A37" t="s">
        <v>74</v>
      </c>
      <c r="B37">
        <v>608.05999999999995</v>
      </c>
      <c r="C37" s="1">
        <v>1043.54</v>
      </c>
      <c r="D37" s="1">
        <v>1406.75</v>
      </c>
      <c r="E37" s="1">
        <v>1148.69</v>
      </c>
      <c r="F37">
        <v>862.92</v>
      </c>
      <c r="G37">
        <v>477.17</v>
      </c>
      <c r="H37">
        <v>450.27</v>
      </c>
      <c r="I37">
        <v>613.09</v>
      </c>
      <c r="J37" s="1">
        <v>1892.91</v>
      </c>
      <c r="K37" s="1">
        <v>1509.58</v>
      </c>
      <c r="L37" s="1">
        <v>2954.56</v>
      </c>
      <c r="M37" s="1">
        <v>2013.86</v>
      </c>
      <c r="N37" s="1">
        <v>2763.43</v>
      </c>
      <c r="O37" s="1">
        <v>1877.26</v>
      </c>
      <c r="P37" s="1">
        <v>1989.43</v>
      </c>
    </row>
    <row r="38" spans="1:16" x14ac:dyDescent="0.25">
      <c r="A38" t="s">
        <v>150</v>
      </c>
      <c r="B38">
        <f>B39-B46/B46</f>
        <v>63898.87</v>
      </c>
      <c r="C38">
        <f t="shared" ref="C38:P38" si="3">C39-C46/C46</f>
        <v>65058.66</v>
      </c>
      <c r="D38">
        <f t="shared" si="3"/>
        <v>62588.87</v>
      </c>
      <c r="E38">
        <f t="shared" si="3"/>
        <v>60908.63</v>
      </c>
      <c r="F38">
        <f t="shared" si="3"/>
        <v>59211.3</v>
      </c>
      <c r="G38">
        <f t="shared" si="3"/>
        <v>58877.279999999999</v>
      </c>
      <c r="H38">
        <f t="shared" si="3"/>
        <v>56675</v>
      </c>
      <c r="I38">
        <f t="shared" si="3"/>
        <v>49942.17</v>
      </c>
      <c r="J38">
        <f t="shared" si="3"/>
        <v>49733.42</v>
      </c>
      <c r="K38">
        <f t="shared" si="3"/>
        <v>52183.77</v>
      </c>
      <c r="L38">
        <f t="shared" si="3"/>
        <v>54518.28</v>
      </c>
      <c r="M38">
        <f t="shared" si="3"/>
        <v>54189.45</v>
      </c>
      <c r="N38">
        <f t="shared" si="3"/>
        <v>51101.42</v>
      </c>
      <c r="O38">
        <f t="shared" si="3"/>
        <v>38405.040000000001</v>
      </c>
      <c r="P38">
        <f t="shared" si="3"/>
        <v>26148.82</v>
      </c>
    </row>
    <row r="39" spans="1:16" x14ac:dyDescent="0.25">
      <c r="A39" t="s">
        <v>76</v>
      </c>
      <c r="B39" s="1">
        <v>63899.87</v>
      </c>
      <c r="C39" s="1">
        <v>65059.66</v>
      </c>
      <c r="D39" s="1">
        <v>62589.87</v>
      </c>
      <c r="E39" s="1">
        <v>60909.63</v>
      </c>
      <c r="F39" s="1">
        <v>59212.3</v>
      </c>
      <c r="G39" s="1">
        <v>58878.28</v>
      </c>
      <c r="H39" s="1">
        <v>56676</v>
      </c>
      <c r="I39" s="1">
        <v>49943.17</v>
      </c>
      <c r="J39" s="1">
        <v>49734.42</v>
      </c>
      <c r="K39" s="1">
        <v>52184.77</v>
      </c>
      <c r="L39" s="1">
        <v>54519.28</v>
      </c>
      <c r="M39" s="1">
        <v>54190.45</v>
      </c>
      <c r="N39" s="1">
        <v>51102.42</v>
      </c>
      <c r="O39" s="1">
        <v>38406.04</v>
      </c>
      <c r="P39" s="1">
        <v>26149.82</v>
      </c>
    </row>
    <row r="40" spans="1:16" x14ac:dyDescent="0.25">
      <c r="A40" s="6" t="s">
        <v>69</v>
      </c>
      <c r="B40" s="11">
        <v>16962.91</v>
      </c>
      <c r="C40" s="11">
        <v>19752.14</v>
      </c>
      <c r="D40" s="11">
        <v>18391.400000000001</v>
      </c>
      <c r="E40" s="11">
        <v>15806.3</v>
      </c>
      <c r="F40" s="11">
        <v>14822.37</v>
      </c>
      <c r="G40" s="11">
        <v>16177.32</v>
      </c>
      <c r="H40" s="11">
        <v>14712.15</v>
      </c>
      <c r="I40" s="11">
        <v>14709.95</v>
      </c>
      <c r="J40" s="11">
        <v>11760.24</v>
      </c>
      <c r="K40" s="11">
        <v>11945.32</v>
      </c>
      <c r="L40" s="11">
        <v>12715.8</v>
      </c>
      <c r="M40" s="11">
        <v>15176.88</v>
      </c>
      <c r="N40" s="11">
        <v>14085.45</v>
      </c>
      <c r="O40" s="11">
        <v>8074.13</v>
      </c>
      <c r="P40" s="11">
        <v>5258.15</v>
      </c>
    </row>
    <row r="42" spans="1:16" x14ac:dyDescent="0.25">
      <c r="A42" t="s">
        <v>57</v>
      </c>
      <c r="B42">
        <v>765.88</v>
      </c>
      <c r="C42">
        <v>765.81</v>
      </c>
      <c r="D42">
        <v>719.54</v>
      </c>
      <c r="E42">
        <v>679.22</v>
      </c>
      <c r="F42">
        <v>679.22</v>
      </c>
      <c r="G42">
        <v>679.22</v>
      </c>
      <c r="H42">
        <v>679.18</v>
      </c>
      <c r="I42">
        <v>643.78</v>
      </c>
      <c r="J42">
        <v>643.78</v>
      </c>
      <c r="K42">
        <v>638.07000000000005</v>
      </c>
      <c r="L42">
        <v>634.75</v>
      </c>
      <c r="M42">
        <v>637.71</v>
      </c>
      <c r="N42">
        <v>570.6</v>
      </c>
      <c r="O42">
        <v>514.04999999999995</v>
      </c>
      <c r="P42">
        <v>385.54</v>
      </c>
    </row>
    <row r="43" spans="1:16" x14ac:dyDescent="0.25">
      <c r="A43" t="s">
        <v>58</v>
      </c>
      <c r="B43">
        <v>765.88</v>
      </c>
      <c r="C43">
        <v>765.81</v>
      </c>
      <c r="D43">
        <v>719.54</v>
      </c>
      <c r="E43">
        <v>679.22</v>
      </c>
      <c r="F43">
        <v>679.22</v>
      </c>
      <c r="G43">
        <v>679.22</v>
      </c>
      <c r="H43">
        <v>679.18</v>
      </c>
      <c r="I43">
        <v>643.78</v>
      </c>
      <c r="J43">
        <v>643.78</v>
      </c>
      <c r="K43">
        <v>638.07000000000005</v>
      </c>
      <c r="L43">
        <v>634.75</v>
      </c>
      <c r="M43">
        <v>637.71</v>
      </c>
      <c r="N43">
        <v>570.6</v>
      </c>
      <c r="O43">
        <v>514.04999999999995</v>
      </c>
      <c r="P43">
        <v>385.54</v>
      </c>
    </row>
    <row r="44" spans="1:16" x14ac:dyDescent="0.25">
      <c r="A44" t="s">
        <v>59</v>
      </c>
      <c r="B44" s="1">
        <v>19171.88</v>
      </c>
      <c r="C44" s="1">
        <v>18290.16</v>
      </c>
      <c r="D44" s="1">
        <v>16800.61</v>
      </c>
      <c r="E44" s="1">
        <v>21483.3</v>
      </c>
      <c r="F44" s="1">
        <v>19491.759999999998</v>
      </c>
      <c r="G44" s="1">
        <v>20483.39</v>
      </c>
      <c r="H44" s="1">
        <v>22582.93</v>
      </c>
      <c r="I44" s="1">
        <v>14195.94</v>
      </c>
      <c r="J44" s="1">
        <v>18510</v>
      </c>
      <c r="K44" s="1">
        <v>18473.46</v>
      </c>
      <c r="L44" s="1">
        <v>18967.509999999998</v>
      </c>
      <c r="M44" s="1">
        <v>19351.400000000001</v>
      </c>
      <c r="N44" s="1">
        <v>14208.55</v>
      </c>
      <c r="O44" s="1">
        <v>11855.15</v>
      </c>
      <c r="P44" s="1">
        <v>7428.45</v>
      </c>
    </row>
    <row r="45" spans="1:16" x14ac:dyDescent="0.25">
      <c r="A45" t="s">
        <v>60</v>
      </c>
      <c r="B45" s="1">
        <v>19171.88</v>
      </c>
      <c r="C45" s="1">
        <v>18290.16</v>
      </c>
      <c r="D45" s="1">
        <v>16800.61</v>
      </c>
      <c r="E45" s="1">
        <v>21483.3</v>
      </c>
      <c r="F45" s="1">
        <v>19491.759999999998</v>
      </c>
      <c r="G45" s="1">
        <v>20483.39</v>
      </c>
      <c r="H45" s="1">
        <v>22582.93</v>
      </c>
      <c r="I45" s="1">
        <v>14218.81</v>
      </c>
      <c r="J45" s="1">
        <v>18532.87</v>
      </c>
      <c r="K45" s="1">
        <v>18496.77</v>
      </c>
      <c r="L45" s="1">
        <v>18991.259999999998</v>
      </c>
      <c r="M45" s="1">
        <v>19375.59</v>
      </c>
      <c r="N45" s="1">
        <v>14233.18</v>
      </c>
      <c r="O45" s="1">
        <v>11880.22</v>
      </c>
      <c r="P45" s="1">
        <v>7453.96</v>
      </c>
    </row>
    <row r="46" spans="1:16" x14ac:dyDescent="0.25">
      <c r="A46" s="6" t="s">
        <v>62</v>
      </c>
      <c r="B46" s="11">
        <v>19937.759999999998</v>
      </c>
      <c r="C46" s="11">
        <v>19055.97</v>
      </c>
      <c r="D46" s="11">
        <v>18387.650000000001</v>
      </c>
      <c r="E46" s="11">
        <v>22162.52</v>
      </c>
      <c r="F46" s="11">
        <v>20170.98</v>
      </c>
      <c r="G46" s="11">
        <v>21162.61</v>
      </c>
      <c r="H46" s="11">
        <v>23262.11</v>
      </c>
      <c r="I46" s="11">
        <v>14862.59</v>
      </c>
      <c r="J46" s="11">
        <v>19176.650000000001</v>
      </c>
      <c r="K46" s="11">
        <v>19134.84</v>
      </c>
      <c r="L46" s="11">
        <v>19626.009999999998</v>
      </c>
      <c r="M46" s="11">
        <v>20013.3</v>
      </c>
      <c r="N46" s="11">
        <v>14803.78</v>
      </c>
      <c r="O46" s="11">
        <v>12394.27</v>
      </c>
      <c r="P46" s="11">
        <v>7839.5</v>
      </c>
    </row>
    <row r="47" spans="1:16" x14ac:dyDescent="0.25">
      <c r="G47" s="1"/>
      <c r="H47" s="1"/>
      <c r="I47" s="1"/>
      <c r="J47" s="1"/>
      <c r="K47" s="1"/>
      <c r="L47" s="1"/>
      <c r="M47" s="1"/>
      <c r="N47" s="1"/>
      <c r="O47" s="1"/>
      <c r="P47" s="1"/>
    </row>
    <row r="48" spans="1:16" x14ac:dyDescent="0.25">
      <c r="A48" t="s">
        <v>34</v>
      </c>
      <c r="B48" s="1">
        <v>38291.65</v>
      </c>
      <c r="C48" s="1">
        <v>38288.11</v>
      </c>
      <c r="D48" s="1">
        <v>35974.769999999997</v>
      </c>
      <c r="E48" s="1">
        <v>33958.51</v>
      </c>
      <c r="F48" s="1">
        <v>33958.51</v>
      </c>
      <c r="G48" s="1">
        <v>33958.51</v>
      </c>
      <c r="H48" s="1">
        <v>33956.800000000003</v>
      </c>
      <c r="I48" s="1">
        <v>32186.799999999999</v>
      </c>
      <c r="J48" s="1">
        <v>32186.799999999999</v>
      </c>
      <c r="K48" s="1">
        <v>31901.16</v>
      </c>
      <c r="L48" s="1">
        <v>31735.47</v>
      </c>
      <c r="M48" s="1">
        <v>6346.14</v>
      </c>
      <c r="N48" s="1">
        <v>5705.58</v>
      </c>
      <c r="O48" s="1">
        <v>5140.08</v>
      </c>
      <c r="P48" s="1">
        <v>3855.04</v>
      </c>
    </row>
    <row r="49" spans="1:16" x14ac:dyDescent="0.25">
      <c r="A49" t="s">
        <v>35</v>
      </c>
      <c r="B49">
        <v>-3.63</v>
      </c>
      <c r="C49">
        <v>-6.26</v>
      </c>
      <c r="D49">
        <v>-20.260000000000002</v>
      </c>
      <c r="E49">
        <v>5.95</v>
      </c>
      <c r="F49">
        <v>-3.05</v>
      </c>
      <c r="G49">
        <v>-7.15</v>
      </c>
      <c r="H49">
        <v>-0.18</v>
      </c>
      <c r="I49">
        <v>-14.72</v>
      </c>
      <c r="J49">
        <v>1.04</v>
      </c>
      <c r="K49">
        <v>0.95</v>
      </c>
      <c r="L49">
        <v>3.91</v>
      </c>
      <c r="M49">
        <v>28.55</v>
      </c>
      <c r="N49">
        <v>39.26</v>
      </c>
      <c r="O49">
        <v>19.48</v>
      </c>
      <c r="P49">
        <v>52.63</v>
      </c>
    </row>
    <row r="50" spans="1:16" x14ac:dyDescent="0.25">
      <c r="A50" t="s">
        <v>36</v>
      </c>
      <c r="B50">
        <v>52.07</v>
      </c>
      <c r="C50">
        <v>49.77</v>
      </c>
      <c r="D50">
        <v>48.7</v>
      </c>
      <c r="E50">
        <v>65.260000000000005</v>
      </c>
      <c r="F50">
        <v>59.4</v>
      </c>
      <c r="G50">
        <v>62.32</v>
      </c>
      <c r="H50">
        <v>68.510000000000005</v>
      </c>
      <c r="I50">
        <v>46.1</v>
      </c>
      <c r="J50">
        <v>59.51</v>
      </c>
      <c r="K50">
        <v>59.91</v>
      </c>
      <c r="L50">
        <v>61.77</v>
      </c>
      <c r="M50">
        <v>314.98</v>
      </c>
      <c r="N50">
        <v>259.02999999999997</v>
      </c>
      <c r="O50">
        <v>240.64</v>
      </c>
      <c r="P50">
        <v>202.7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C220E-689E-49E8-B678-64F377EAF34D}">
  <sheetPr>
    <tabColor theme="4" tint="-0.249977111117893"/>
  </sheetPr>
  <dimension ref="A1:P27"/>
  <sheetViews>
    <sheetView workbookViewId="0">
      <selection activeCell="B1" sqref="B1"/>
    </sheetView>
  </sheetViews>
  <sheetFormatPr defaultRowHeight="15" x14ac:dyDescent="0.25"/>
  <cols>
    <col min="1" max="1" width="29" customWidth="1"/>
    <col min="2" max="3" width="10.42578125" bestFit="1" customWidth="1"/>
    <col min="4" max="4" width="11.85546875" customWidth="1"/>
    <col min="5" max="5" width="12.42578125" customWidth="1"/>
    <col min="6" max="6" width="12.85546875" customWidth="1"/>
    <col min="7" max="7" width="13.5703125" customWidth="1"/>
    <col min="8" max="8" width="10.140625" customWidth="1"/>
    <col min="9" max="9" width="10.5703125" customWidth="1"/>
    <col min="10" max="10" width="10.140625" customWidth="1"/>
    <col min="11" max="11" width="12.7109375" customWidth="1"/>
    <col min="12" max="12" width="11.7109375" customWidth="1"/>
    <col min="13" max="13" width="11.42578125" customWidth="1"/>
    <col min="14" max="14" width="11.28515625" customWidth="1"/>
    <col min="15" max="15" width="10.140625" customWidth="1"/>
    <col min="16" max="16" width="10.7109375" customWidth="1"/>
  </cols>
  <sheetData>
    <row r="1" spans="1:16" x14ac:dyDescent="0.25">
      <c r="A1" s="22" t="s">
        <v>126</v>
      </c>
      <c r="B1" s="23">
        <v>44651</v>
      </c>
      <c r="C1" s="23">
        <v>44286</v>
      </c>
      <c r="D1" s="23">
        <v>43921</v>
      </c>
      <c r="E1" s="23">
        <v>43555</v>
      </c>
      <c r="F1" s="23">
        <v>43190</v>
      </c>
      <c r="G1" s="23">
        <v>42825</v>
      </c>
      <c r="H1" s="23">
        <v>42460</v>
      </c>
      <c r="I1" s="23">
        <v>42094</v>
      </c>
      <c r="J1" s="23">
        <v>41729</v>
      </c>
      <c r="K1" s="23">
        <v>41364</v>
      </c>
      <c r="L1" s="23">
        <v>40999</v>
      </c>
      <c r="M1" s="23">
        <v>40633</v>
      </c>
      <c r="N1" s="23">
        <v>40268</v>
      </c>
      <c r="O1" s="23">
        <v>39903</v>
      </c>
      <c r="P1" s="23">
        <v>39538</v>
      </c>
    </row>
    <row r="2" spans="1:16" x14ac:dyDescent="0.25">
      <c r="B2" s="3"/>
      <c r="C2" s="3"/>
      <c r="D2" s="3"/>
      <c r="E2" s="3"/>
      <c r="F2" s="3"/>
      <c r="G2" s="3"/>
      <c r="H2" s="3"/>
      <c r="I2" s="3"/>
      <c r="J2" s="3"/>
      <c r="K2" s="3"/>
      <c r="L2" s="3"/>
      <c r="M2" s="3"/>
      <c r="N2" s="3"/>
      <c r="O2" s="3"/>
      <c r="P2" s="3"/>
    </row>
    <row r="3" spans="1:16" x14ac:dyDescent="0.25">
      <c r="A3" s="6" t="s">
        <v>128</v>
      </c>
      <c r="B3" s="7"/>
      <c r="C3" s="7"/>
      <c r="D3" s="7"/>
      <c r="E3" s="7"/>
      <c r="F3" s="7"/>
      <c r="G3" s="7"/>
      <c r="H3" s="7"/>
      <c r="I3" s="7"/>
      <c r="J3" s="7"/>
      <c r="K3" s="7"/>
      <c r="L3" s="7"/>
      <c r="M3" s="7"/>
      <c r="N3" s="7"/>
      <c r="O3" s="7"/>
      <c r="P3" s="7"/>
    </row>
    <row r="4" spans="1:16" x14ac:dyDescent="0.25">
      <c r="A4" s="4" t="s">
        <v>129</v>
      </c>
      <c r="B4" s="18">
        <f>'Cleaned Data'!B7/'Cleaned Data'!B3</f>
        <v>0.20712373645048376</v>
      </c>
      <c r="C4" s="18">
        <f>'Cleaned Data'!C7/'Cleaned Data'!C3</f>
        <v>0.24549503347635446</v>
      </c>
      <c r="D4" s="18">
        <f>'Cleaned Data'!D7/'Cleaned Data'!D3</f>
        <v>0.25464570912013862</v>
      </c>
      <c r="E4" s="18">
        <f>'Cleaned Data'!E7/'Cleaned Data'!E3</f>
        <v>0.25310233291273343</v>
      </c>
      <c r="F4" s="18">
        <f>'Cleaned Data'!F7/'Cleaned Data'!F3</f>
        <v>0.27836387912457072</v>
      </c>
      <c r="G4" s="18">
        <f>'Cleaned Data'!G7/'Cleaned Data'!G3</f>
        <v>0.33268677342277941</v>
      </c>
      <c r="H4" s="18">
        <f>'Cleaned Data'!H7/'Cleaned Data'!H3</f>
        <v>0.36582480735427286</v>
      </c>
      <c r="I4" s="18">
        <f>'Cleaned Data'!I7/'Cleaned Data'!I3</f>
        <v>0.27225324951662683</v>
      </c>
      <c r="J4" s="18">
        <f>'Cleaned Data'!J7/'Cleaned Data'!J3</f>
        <v>0.29994491233645848</v>
      </c>
      <c r="K4" s="18">
        <f>'Cleaned Data'!K7/'Cleaned Data'!K3</f>
        <v>0.30557081314111001</v>
      </c>
      <c r="L4" s="18">
        <f>'Cleaned Data'!L7/'Cleaned Data'!L3</f>
        <v>0.29699393491558901</v>
      </c>
      <c r="M4" s="18">
        <f>'Cleaned Data'!M7/'Cleaned Data'!M3</f>
        <v>0.30606508485570177</v>
      </c>
      <c r="N4" s="18">
        <f>'Cleaned Data'!N7/'Cleaned Data'!N3</f>
        <v>0.32600327086486164</v>
      </c>
      <c r="O4" s="18">
        <f>'Cleaned Data'!O7/'Cleaned Data'!O3</f>
        <v>0.33050052210721076</v>
      </c>
      <c r="P4" s="18">
        <f>'Cleaned Data'!P7/'Cleaned Data'!P3</f>
        <v>0.35947305149147707</v>
      </c>
    </row>
    <row r="5" spans="1:16" x14ac:dyDescent="0.25">
      <c r="A5" s="4" t="s">
        <v>130</v>
      </c>
      <c r="B5" s="18">
        <f>'Cleaned Data'!B10/'Cleaned Data'!B7</f>
        <v>0.15311718864121812</v>
      </c>
      <c r="C5" s="18">
        <f>'Cleaned Data'!C10/'Cleaned Data'!C7</f>
        <v>0.19633036439870302</v>
      </c>
      <c r="D5" s="18">
        <f>'Cleaned Data'!D10/'Cleaned Data'!D7</f>
        <v>-5.8213214233353482E-2</v>
      </c>
      <c r="E5" s="18">
        <f>'Cleaned Data'!E10/'Cleaned Data'!E7</f>
        <v>0.28201215160618853</v>
      </c>
      <c r="F5" s="18">
        <f>'Cleaned Data'!F10/'Cleaned Data'!F7</f>
        <v>0.19933652098888016</v>
      </c>
      <c r="G5" s="18">
        <f>'Cleaned Data'!G10/'Cleaned Data'!G7</f>
        <v>9.8684541090627451E-2</v>
      </c>
      <c r="H5" s="18">
        <f>'Cleaned Data'!H10/'Cleaned Data'!H7</f>
        <v>0.16998632752782089</v>
      </c>
      <c r="I5" s="18">
        <f>'Cleaned Data'!I10/'Cleaned Data'!I7</f>
        <v>-0.11500070163178185</v>
      </c>
      <c r="J5" s="18">
        <f>'Cleaned Data'!J10/'Cleaned Data'!J7</f>
        <v>-8.0452472866108862E-2</v>
      </c>
      <c r="K5" s="18">
        <f>'Cleaned Data'!K10/'Cleaned Data'!K7</f>
        <v>0.11335328820815532</v>
      </c>
      <c r="L5" s="18">
        <f>'Cleaned Data'!L10/'Cleaned Data'!L7</f>
        <v>0.2375192315783369</v>
      </c>
      <c r="M5" s="18">
        <f>'Cleaned Data'!M10/'Cleaned Data'!M7</f>
        <v>0.29779478884333987</v>
      </c>
      <c r="N5" s="18">
        <f>'Cleaned Data'!N10/'Cleaned Data'!N7</f>
        <v>0.32406134362959177</v>
      </c>
      <c r="O5" s="18">
        <f>'Cleaned Data'!O10/'Cleaned Data'!O7</f>
        <v>0.18268872940630132</v>
      </c>
      <c r="P5" s="18">
        <f>'Cleaned Data'!P10/'Cleaned Data'!P7</f>
        <v>0.25451540351826063</v>
      </c>
    </row>
    <row r="6" spans="1:16" x14ac:dyDescent="0.25">
      <c r="A6" s="4" t="s">
        <v>131</v>
      </c>
      <c r="B6" s="18">
        <f>'Cleaned Data'!B18/'Cleaned Data'!B7</f>
        <v>-0.14207773077697067</v>
      </c>
      <c r="C6" s="18">
        <f>'Cleaned Data'!C18/'Cleaned Data'!C7</f>
        <v>-0.32336638849216098</v>
      </c>
      <c r="D6" s="18">
        <f>'Cleaned Data'!D18/'Cleaned Data'!D7</f>
        <v>-0.6516674235570511</v>
      </c>
      <c r="E6" s="18">
        <f>'Cleaned Data'!E18/'Cleaned Data'!E7</f>
        <v>0.11536147089015489</v>
      </c>
      <c r="F6" s="18">
        <f>'Cleaned Data'!F18/'Cleaned Data'!F7</f>
        <v>-6.2350277393513176E-2</v>
      </c>
      <c r="G6" s="18">
        <f>'Cleaned Data'!G18/'Cleaned Data'!G7</f>
        <v>-0.14887455590700366</v>
      </c>
      <c r="H6" s="18">
        <f>'Cleaned Data'!H18/'Cleaned Data'!H7</f>
        <v>-3.594071800670355E-3</v>
      </c>
      <c r="I6" s="18">
        <f>'Cleaned Data'!I18/'Cleaned Data'!I7</f>
        <v>-0.44039707712280812</v>
      </c>
      <c r="J6" s="18">
        <f>'Cleaned Data'!J18/'Cleaned Data'!J7</f>
        <v>2.9537355235878544E-2</v>
      </c>
      <c r="K6" s="18">
        <f>'Cleaned Data'!K18/'Cleaned Data'!K7</f>
        <v>2.0026316016474387E-2</v>
      </c>
      <c r="L6" s="18">
        <f>'Cleaned Data'!L18/'Cleaned Data'!L7</f>
        <v>7.0628362328052904E-2</v>
      </c>
      <c r="M6" s="18">
        <f>'Cleaned Data'!M18/'Cleaned Data'!M7</f>
        <v>0.11565581189892264</v>
      </c>
      <c r="N6" s="18">
        <f>'Cleaned Data'!N18/'Cleaned Data'!N7</f>
        <v>0.18000345530006867</v>
      </c>
      <c r="O6" s="18">
        <f>'Cleaned Data'!O18/'Cleaned Data'!O7</f>
        <v>0.10615687841991368</v>
      </c>
      <c r="P6" s="18">
        <f>'Cleaned Data'!P18/'Cleaned Data'!P7</f>
        <v>0.17039695910479699</v>
      </c>
    </row>
    <row r="7" spans="1:16" x14ac:dyDescent="0.25">
      <c r="A7" s="4" t="s">
        <v>132</v>
      </c>
      <c r="B7" s="18">
        <f>'Cleaned Data'!B18/'Cleaned Data'!B27</f>
        <v>-2.1766241464966984E-2</v>
      </c>
      <c r="C7" s="18">
        <f>'Cleaned Data'!C18/'Cleaned Data'!C27</f>
        <v>-3.6819128781183298E-2</v>
      </c>
      <c r="D7" s="18">
        <f>'Cleaned Data'!D18/'Cleaned Data'!D27</f>
        <v>-0.11646661033167188</v>
      </c>
      <c r="E7" s="18">
        <f>'Cleaned Data'!E18/'Cleaned Data'!E27</f>
        <v>3.317373623842404E-2</v>
      </c>
      <c r="F7" s="18">
        <f>'Cleaned Data'!F18/'Cleaned Data'!F27</f>
        <v>-1.7476943135125638E-2</v>
      </c>
      <c r="G7" s="18">
        <f>'Cleaned Data'!G18/'Cleaned Data'!G27</f>
        <v>-4.1264792381842677E-2</v>
      </c>
      <c r="H7" s="18">
        <f>'Cleaned Data'!H18/'Cleaned Data'!H27</f>
        <v>-1.0992307149410685E-3</v>
      </c>
      <c r="I7" s="18">
        <f>'Cleaned Data'!I18/'Cleaned Data'!I27</f>
        <v>-9.4886848391882217E-2</v>
      </c>
      <c r="J7" s="18">
        <f>'Cleaned Data'!J18/'Cleaned Data'!J27</f>
        <v>6.7261264934827831E-3</v>
      </c>
      <c r="K7" s="18">
        <f>'Cleaned Data'!K18/'Cleaned Data'!K27</f>
        <v>5.7834881709740221E-3</v>
      </c>
      <c r="L7" s="18">
        <f>'Cleaned Data'!L18/'Cleaned Data'!L27</f>
        <v>2.2785150500887027E-2</v>
      </c>
      <c r="M7" s="18">
        <f>'Cleaned Data'!M18/'Cleaned Data'!M27</f>
        <v>3.3434304383890522E-2</v>
      </c>
      <c r="N7" s="18">
        <f>'Cleaned Data'!N18/'Cleaned Data'!N27</f>
        <v>4.3835106047815348E-2</v>
      </c>
      <c r="O7" s="18">
        <f>'Cleaned Data'!O18/'Cleaned Data'!O27</f>
        <v>2.6070378513379667E-2</v>
      </c>
      <c r="P7" s="18">
        <f>'Cleaned Data'!P18/'Cleaned Data'!P27</f>
        <v>7.7588296974893139E-2</v>
      </c>
    </row>
    <row r="8" spans="1:16" x14ac:dyDescent="0.25">
      <c r="A8" s="4" t="s">
        <v>133</v>
      </c>
      <c r="B8" s="18">
        <f>'Cleaned Data'!B18/'Cleaned Data'!B46</f>
        <v>-6.9760093410694085E-2</v>
      </c>
      <c r="C8" s="18">
        <f>'Cleaned Data'!C18/'Cleaned Data'!C46</f>
        <v>-0.1257054875716114</v>
      </c>
      <c r="D8" s="18">
        <f>'Cleaned Data'!D18/'Cleaned Data'!D46</f>
        <v>-0.39644163337892552</v>
      </c>
      <c r="E8" s="18">
        <f>'Cleaned Data'!E18/'Cleaned Data'!E46</f>
        <v>9.1171942540830192E-2</v>
      </c>
      <c r="F8" s="18">
        <f>'Cleaned Data'!F18/'Cleaned Data'!F46</f>
        <v>-5.1303902933818778E-2</v>
      </c>
      <c r="G8" s="18">
        <f>'Cleaned Data'!G18/'Cleaned Data'!G46</f>
        <v>-0.11480625499406735</v>
      </c>
      <c r="H8" s="18">
        <f>'Cleaned Data'!H18/'Cleaned Data'!H46</f>
        <v>-2.6781749376991165E-3</v>
      </c>
      <c r="I8" s="18">
        <f>'Cleaned Data'!I18/'Cleaned Data'!I46</f>
        <v>-0.31885088668933204</v>
      </c>
      <c r="J8" s="18">
        <f>'Cleaned Data'!J18/'Cleaned Data'!J46</f>
        <v>1.7444131274231941E-2</v>
      </c>
      <c r="K8" s="18">
        <f>'Cleaned Data'!K18/'Cleaned Data'!K46</f>
        <v>1.5772799772561463E-2</v>
      </c>
      <c r="L8" s="18">
        <f>'Cleaned Data'!L18/'Cleaned Data'!L46</f>
        <v>6.3295086469435213E-2</v>
      </c>
      <c r="M8" s="18">
        <f>'Cleaned Data'!M18/'Cleaned Data'!M46</f>
        <v>9.0530797019981707E-2</v>
      </c>
      <c r="N8" s="18">
        <f>'Cleaned Data'!N18/'Cleaned Data'!N46</f>
        <v>0.1513181092937074</v>
      </c>
      <c r="O8" s="18">
        <f>'Cleaned Data'!O18/'Cleaned Data'!O46</f>
        <v>8.078410426753653E-2</v>
      </c>
      <c r="P8" s="18">
        <f>'Cleaned Data'!P18/'Cleaned Data'!P46</f>
        <v>0.25880732189552907</v>
      </c>
    </row>
    <row r="10" spans="1:16" x14ac:dyDescent="0.25">
      <c r="A10" s="6" t="s">
        <v>134</v>
      </c>
      <c r="B10" s="7"/>
      <c r="C10" s="7"/>
      <c r="D10" s="7"/>
      <c r="E10" s="7"/>
      <c r="F10" s="7"/>
      <c r="G10" s="7"/>
      <c r="H10" s="7"/>
      <c r="I10" s="7"/>
      <c r="J10" s="7"/>
      <c r="K10" s="7"/>
      <c r="L10" s="7"/>
      <c r="M10" s="7"/>
      <c r="N10" s="7"/>
      <c r="O10" s="7"/>
      <c r="P10" s="7"/>
    </row>
    <row r="11" spans="1:16" x14ac:dyDescent="0.25">
      <c r="A11" s="4" t="s">
        <v>135</v>
      </c>
      <c r="B11" s="19">
        <f>'Cleaned Data'!B26/'Cleaned Data'!B34</f>
        <v>0.57865816860119412</v>
      </c>
      <c r="C11" s="19">
        <f>'Cleaned Data'!C26/'Cleaned Data'!C34</f>
        <v>0.60394871921848425</v>
      </c>
      <c r="D11" s="19">
        <f>'Cleaned Data'!D26/'Cleaned Data'!D34</f>
        <v>0.52570046205428578</v>
      </c>
      <c r="E11" s="19">
        <f>'Cleaned Data'!E26/'Cleaned Data'!E34</f>
        <v>0.57667100682146788</v>
      </c>
      <c r="F11" s="19">
        <f>'Cleaned Data'!F26/'Cleaned Data'!F34</f>
        <v>0.61817956600100332</v>
      </c>
      <c r="G11" s="19">
        <f>'Cleaned Data'!G26/'Cleaned Data'!G34</f>
        <v>0.59229606724749118</v>
      </c>
      <c r="H11" s="19">
        <f>'Cleaned Data'!H26/'Cleaned Data'!H34</f>
        <v>0.6342559569323496</v>
      </c>
      <c r="I11" s="19">
        <f>'Cleaned Data'!I26/'Cleaned Data'!I34</f>
        <v>0.4208495269905741</v>
      </c>
      <c r="J11" s="19">
        <f>'Cleaned Data'!J26/'Cleaned Data'!J34</f>
        <v>0.35850774011266379</v>
      </c>
      <c r="K11" s="19">
        <f>'Cleaned Data'!K26/'Cleaned Data'!K34</f>
        <v>0.48022493663706645</v>
      </c>
      <c r="L11" s="19">
        <f>'Cleaned Data'!L26/'Cleaned Data'!L34</f>
        <v>0.61832661705776171</v>
      </c>
      <c r="M11" s="19">
        <f>'Cleaned Data'!M26/'Cleaned Data'!M34</f>
        <v>0.57744758363960091</v>
      </c>
      <c r="N11" s="19">
        <f>'Cleaned Data'!N26/'Cleaned Data'!N34</f>
        <v>0.51942021834774743</v>
      </c>
      <c r="O11" s="19">
        <f>'Cleaned Data'!O26/'Cleaned Data'!O34</f>
        <v>0.54029905829306424</v>
      </c>
      <c r="P11" s="19">
        <f>'Cleaned Data'!P26/'Cleaned Data'!P34</f>
        <v>0.795559665557528</v>
      </c>
    </row>
    <row r="12" spans="1:16" x14ac:dyDescent="0.25">
      <c r="A12" s="4" t="s">
        <v>136</v>
      </c>
      <c r="B12" s="19">
        <f>('Cleaned Data'!B26-'Cleaned Data'!B21)/'Cleaned Data'!B34</f>
        <v>0.44089963216130518</v>
      </c>
      <c r="C12" s="19">
        <f>('Cleaned Data'!C26-'Cleaned Data'!C21)/'Cleaned Data'!C34</f>
        <v>0.4305604811906345</v>
      </c>
      <c r="D12" s="19">
        <f>('Cleaned Data'!D26-'Cleaned Data'!D21)/'Cleaned Data'!D34</f>
        <v>0.37723869292025591</v>
      </c>
      <c r="E12" s="19">
        <f>('Cleaned Data'!E26-'Cleaned Data'!E21)/'Cleaned Data'!E34</f>
        <v>0.37345237591872293</v>
      </c>
      <c r="F12" s="19">
        <f>('Cleaned Data'!F26-'Cleaned Data'!F21)/'Cleaned Data'!F34</f>
        <v>0.35590395124478968</v>
      </c>
      <c r="G12" s="19">
        <f>('Cleaned Data'!G26-'Cleaned Data'!G21)/'Cleaned Data'!G34</f>
        <v>0.33447641068141248</v>
      </c>
      <c r="H12" s="19">
        <f>('Cleaned Data'!H26-'Cleaned Data'!H21)/'Cleaned Data'!H34</f>
        <v>0.36059585899493846</v>
      </c>
      <c r="I12" s="19">
        <f>('Cleaned Data'!I26-'Cleaned Data'!I21)/'Cleaned Data'!I34</f>
        <v>0.18511405881899573</v>
      </c>
      <c r="J12" s="19">
        <f>('Cleaned Data'!J26-'Cleaned Data'!J21)/'Cleaned Data'!J34</f>
        <v>0.15302702003933497</v>
      </c>
      <c r="K12" s="19">
        <f>('Cleaned Data'!K26-'Cleaned Data'!K21)/'Cleaned Data'!K34</f>
        <v>0.26913219434047819</v>
      </c>
      <c r="L12" s="19">
        <f>('Cleaned Data'!L26-'Cleaned Data'!L21)/'Cleaned Data'!L34</f>
        <v>0.41143962769423204</v>
      </c>
      <c r="M12" s="19">
        <f>('Cleaned Data'!M26-'Cleaned Data'!M21)/'Cleaned Data'!M34</f>
        <v>0.37264049405613708</v>
      </c>
      <c r="N12" s="19">
        <f>('Cleaned Data'!N26-'Cleaned Data'!N21)/'Cleaned Data'!N34</f>
        <v>0.38726495384048848</v>
      </c>
      <c r="O12" s="19">
        <f>('Cleaned Data'!O26-'Cleaned Data'!O21)/'Cleaned Data'!O34</f>
        <v>0.41599006335281569</v>
      </c>
      <c r="P12" s="19">
        <f>('Cleaned Data'!P26-'Cleaned Data'!P21)/'Cleaned Data'!P34</f>
        <v>0.61000967655186844</v>
      </c>
    </row>
    <row r="13" spans="1:16" x14ac:dyDescent="0.25">
      <c r="A13" s="4" t="s">
        <v>137</v>
      </c>
      <c r="B13" s="19">
        <f>('Cleaned Data'!B20+'Cleaned Data'!B23)/'Cleaned Data'!B34</f>
        <v>0.28705829441247505</v>
      </c>
      <c r="C13" s="19">
        <f>('Cleaned Data'!C20+'Cleaned Data'!C23)/'Cleaned Data'!C34</f>
        <v>0.22464197352156348</v>
      </c>
      <c r="D13" s="19">
        <f>('Cleaned Data'!D20+'Cleaned Data'!D23)/'Cleaned Data'!D34</f>
        <v>0.17114915372700287</v>
      </c>
      <c r="E13" s="19">
        <f>('Cleaned Data'!E20+'Cleaned Data'!E23)/'Cleaned Data'!E34</f>
        <v>0.11942865138589265</v>
      </c>
      <c r="F13" s="19">
        <f>('Cleaned Data'!F20+'Cleaned Data'!F23)/'Cleaned Data'!F34</f>
        <v>0.10802656597416485</v>
      </c>
      <c r="G13" s="19">
        <f>('Cleaned Data'!G20+'Cleaned Data'!G23)/'Cleaned Data'!G34</f>
        <v>0.12833062885504232</v>
      </c>
      <c r="H13" s="19">
        <f>('Cleaned Data'!H20+'Cleaned Data'!H23)/'Cleaned Data'!H34</f>
        <v>0.13550931624544024</v>
      </c>
      <c r="I13" s="19">
        <f>('Cleaned Data'!I20+'Cleaned Data'!I23)/'Cleaned Data'!I34</f>
        <v>4.7370650784978173E-2</v>
      </c>
      <c r="J13" s="19">
        <f>('Cleaned Data'!J20+'Cleaned Data'!J23)/'Cleaned Data'!J34</f>
        <v>1.7395902546770772E-2</v>
      </c>
      <c r="K13" s="19">
        <f>('Cleaned Data'!K20+'Cleaned Data'!K23)/'Cleaned Data'!K34</f>
        <v>0.10545278969855401</v>
      </c>
      <c r="L13" s="19">
        <f>('Cleaned Data'!L20+'Cleaned Data'!L23)/'Cleaned Data'!L34</f>
        <v>0.19980728189464353</v>
      </c>
      <c r="M13" s="19">
        <f>('Cleaned Data'!M20+'Cleaned Data'!M23)/'Cleaned Data'!M34</f>
        <v>0.13236232958794797</v>
      </c>
      <c r="N13" s="19">
        <f>('Cleaned Data'!N20+'Cleaned Data'!N23)/'Cleaned Data'!N34</f>
        <v>7.8928780602876045E-2</v>
      </c>
      <c r="O13" s="19">
        <f>('Cleaned Data'!O20+'Cleaned Data'!O23)/'Cleaned Data'!O34</f>
        <v>6.3654973563969389E-2</v>
      </c>
      <c r="P13" s="19">
        <f>('Cleaned Data'!P20+'Cleaned Data'!P23)/'Cleaned Data'!P34</f>
        <v>0.18367137418528873</v>
      </c>
    </row>
    <row r="14" spans="1:16" x14ac:dyDescent="0.25">
      <c r="A14" s="4" t="s">
        <v>138</v>
      </c>
      <c r="B14" s="20">
        <f>'Cleaned Data'!B26-'Cleaned Data'!B34</f>
        <v>-11373.2</v>
      </c>
      <c r="C14" s="20">
        <f>'Cleaned Data'!C26-'Cleaned Data'!C34</f>
        <v>-10396.959999999999</v>
      </c>
      <c r="D14" s="20">
        <f>'Cleaned Data'!D26-'Cleaned Data'!D34</f>
        <v>-12242.06</v>
      </c>
      <c r="E14" s="20">
        <f>'Cleaned Data'!E26-'Cleaned Data'!E34</f>
        <v>-9711.510000000002</v>
      </c>
      <c r="F14" s="20">
        <f>'Cleaned Data'!F26-'Cleaned Data'!F34</f>
        <v>-9247.2900000000009</v>
      </c>
      <c r="G14" s="20">
        <f>'Cleaned Data'!G26-'Cleaned Data'!G34</f>
        <v>-8781.2699999999986</v>
      </c>
      <c r="H14" s="20">
        <f>'Cleaned Data'!H26-'Cleaned Data'!H34</f>
        <v>-6840.0500000000011</v>
      </c>
      <c r="I14" s="20">
        <f>'Cleaned Data'!I26-'Cleaned Data'!I34</f>
        <v>-11797.660000000002</v>
      </c>
      <c r="J14" s="20">
        <f>'Cleaned Data'!J26-'Cleaned Data'!J34</f>
        <v>-12058.469999999998</v>
      </c>
      <c r="K14" s="20">
        <f>'Cleaned Data'!K26-'Cleaned Data'!K34</f>
        <v>-10969.650000000001</v>
      </c>
      <c r="L14" s="20">
        <f>'Cleaned Data'!L26-'Cleaned Data'!L34</f>
        <v>-8464.5500000000011</v>
      </c>
      <c r="M14" s="20">
        <f>'Cleaned Data'!M26-'Cleaned Data'!M34</f>
        <v>-8028.6100000000006</v>
      </c>
      <c r="N14" s="20">
        <f>'Cleaned Data'!N26-'Cleaned Data'!N34</f>
        <v>-10675.21</v>
      </c>
      <c r="O14" s="20">
        <f>'Cleaned Data'!O26-'Cleaned Data'!O34</f>
        <v>-8245.9499999999989</v>
      </c>
      <c r="P14" s="20">
        <f>'Cleaned Data'!P26-'Cleaned Data'!P34</f>
        <v>-2668.3899999999994</v>
      </c>
    </row>
    <row r="16" spans="1:16" x14ac:dyDescent="0.25">
      <c r="A16" s="10" t="s">
        <v>139</v>
      </c>
      <c r="B16" s="7"/>
      <c r="C16" s="7"/>
      <c r="D16" s="7"/>
      <c r="E16" s="7"/>
      <c r="F16" s="7"/>
      <c r="G16" s="7"/>
      <c r="H16" s="7"/>
      <c r="I16" s="7"/>
      <c r="J16" s="7"/>
      <c r="K16" s="7"/>
      <c r="L16" s="7"/>
      <c r="M16" s="7"/>
      <c r="N16" s="7"/>
      <c r="O16" s="7"/>
      <c r="P16" s="7"/>
    </row>
    <row r="17" spans="1:16" x14ac:dyDescent="0.25">
      <c r="A17" s="4" t="s">
        <v>140</v>
      </c>
      <c r="B17" s="21">
        <f>'Cleaned Data'!B22/'Cleaned Data'!B3*365</f>
        <v>16.308499465128403</v>
      </c>
      <c r="C17" s="21">
        <f>'Cleaned Data'!C22/'Cleaned Data'!C3*365</f>
        <v>25.250717232095546</v>
      </c>
      <c r="D17" s="21">
        <f>'Cleaned Data'!D22/'Cleaned Data'!D3*365</f>
        <v>16.435738160729208</v>
      </c>
      <c r="E17" s="21">
        <f>'Cleaned Data'!E22/'Cleaned Data'!E3*365</f>
        <v>17.145032943772762</v>
      </c>
      <c r="F17" s="21">
        <f>'Cleaned Data'!F22/'Cleaned Data'!F3*365</f>
        <v>21.302092304379276</v>
      </c>
      <c r="G17" s="21">
        <f>'Cleaned Data'!G22/'Cleaned Data'!G3*365</f>
        <v>15.833820716513413</v>
      </c>
      <c r="H17" s="21">
        <f>'Cleaned Data'!H22/'Cleaned Data'!H3*365</f>
        <v>15.757277674706506</v>
      </c>
      <c r="I17" s="21">
        <f>'Cleaned Data'!I22/'Cleaned Data'!I3*365</f>
        <v>10.292017526415369</v>
      </c>
      <c r="J17" s="21">
        <f>'Cleaned Data'!J22/'Cleaned Data'!J3*365</f>
        <v>11.761626675141692</v>
      </c>
      <c r="K17" s="21">
        <f>'Cleaned Data'!K22/'Cleaned Data'!K3*365</f>
        <v>13.454749245383136</v>
      </c>
      <c r="L17" s="21">
        <f>'Cleaned Data'!L22/'Cleaned Data'!L3*365</f>
        <v>16.692352401025719</v>
      </c>
      <c r="M17" s="21">
        <f>'Cleaned Data'!M22/'Cleaned Data'!M3*365</f>
        <v>18.561506097126152</v>
      </c>
      <c r="N17" s="21">
        <f>'Cleaned Data'!N22/'Cleaned Data'!N3*365</f>
        <v>22.870664617420672</v>
      </c>
      <c r="O17" s="21">
        <f>'Cleaned Data'!O22/'Cleaned Data'!O3*365</f>
        <v>19.89081301553707</v>
      </c>
      <c r="P17" s="21">
        <f>'Cleaned Data'!P22/'Cleaned Data'!P3*365</f>
        <v>12.459913704875746</v>
      </c>
    </row>
    <row r="18" spans="1:16" x14ac:dyDescent="0.25">
      <c r="A18" s="4" t="s">
        <v>141</v>
      </c>
      <c r="B18" s="21">
        <f>'Cleaned Data'!B21/'Cleaned Data'!B6*365</f>
        <v>36.218172478435193</v>
      </c>
      <c r="C18" s="21">
        <f>'Cleaned Data'!C21/'Cleaned Data'!C6*365</f>
        <v>72.972232873505362</v>
      </c>
      <c r="D18" s="21">
        <f>'Cleaned Data'!D21/'Cleaned Data'!D6*365</f>
        <v>42.717264190849384</v>
      </c>
      <c r="E18" s="21">
        <f>'Cleaned Data'!E21/'Cleaned Data'!E6*365</f>
        <v>32.921575827600471</v>
      </c>
      <c r="F18" s="21">
        <f>'Cleaned Data'!F21/'Cleaned Data'!F6*365</f>
        <v>53.884231254879168</v>
      </c>
      <c r="G18" s="21">
        <f>'Cleaned Data'!G21/'Cleaned Data'!G6*365</f>
        <v>61.917415795038366</v>
      </c>
      <c r="H18" s="21">
        <f>'Cleaned Data'!H21/'Cleaned Data'!H6*365</f>
        <v>62.165432980437942</v>
      </c>
      <c r="I18" s="21">
        <f>'Cleaned Data'!I21/'Cleaned Data'!I6*365</f>
        <v>60.936478639229776</v>
      </c>
      <c r="J18" s="21">
        <f>'Cleaned Data'!J21/'Cleaned Data'!J6*365</f>
        <v>53.336379436364382</v>
      </c>
      <c r="K18" s="21">
        <f>'Cleaned Data'!K21/'Cleaned Data'!K6*365</f>
        <v>47.478265096910675</v>
      </c>
      <c r="L18" s="21">
        <f>'Cleaned Data'!L21/'Cleaned Data'!L6*365</f>
        <v>40.22570610395487</v>
      </c>
      <c r="M18" s="21">
        <f>'Cleaned Data'!M21/'Cleaned Data'!M6*365</f>
        <v>39.989418139873123</v>
      </c>
      <c r="N18" s="21">
        <f>'Cleaned Data'!N21/'Cleaned Data'!N6*365</f>
        <v>41.645659678631759</v>
      </c>
      <c r="O18" s="21">
        <f>'Cleaned Data'!O21/'Cleaned Data'!O6*365</f>
        <v>42.597479576119099</v>
      </c>
      <c r="P18" s="21">
        <f>'Cleaned Data'!P21/'Cleaned Data'!P6*365</f>
        <v>41.664134834553451</v>
      </c>
    </row>
    <row r="19" spans="1:16" x14ac:dyDescent="0.25">
      <c r="A19" s="4" t="s">
        <v>142</v>
      </c>
      <c r="B19" s="21">
        <f>'Cleaned Data'!B35/'Cleaned Data'!B6*365</f>
        <v>59.43458508175614</v>
      </c>
      <c r="C19" s="21">
        <f>'Cleaned Data'!C35/'Cleaned Data'!C6*365</f>
        <v>130.09844640603745</v>
      </c>
      <c r="D19" s="21">
        <f>'Cleaned Data'!D35/'Cleaned Data'!D6*365</f>
        <v>90.321810943419862</v>
      </c>
      <c r="E19" s="21">
        <f>'Cleaned Data'!E35/'Cleaned Data'!E6*365</f>
        <v>73.50387947696322</v>
      </c>
      <c r="F19" s="21">
        <f>'Cleaned Data'!F35/'Cleaned Data'!F6*365</f>
        <v>79.833753337704195</v>
      </c>
      <c r="G19" s="21">
        <f>'Cleaned Data'!G35/'Cleaned Data'!G6*365</f>
        <v>78.976619924233333</v>
      </c>
      <c r="H19" s="21">
        <f>'Cleaned Data'!H35/'Cleaned Data'!H6*365</f>
        <v>62.447841911565277</v>
      </c>
      <c r="I19" s="21">
        <f>'Cleaned Data'!I35/'Cleaned Data'!I6*365</f>
        <v>112.33659531402589</v>
      </c>
      <c r="J19" s="21">
        <f>'Cleaned Data'!J35/'Cleaned Data'!J6*365</f>
        <v>133.56237052012889</v>
      </c>
      <c r="K19" s="21">
        <f>'Cleaned Data'!K35/'Cleaned Data'!K6*365</f>
        <v>90.107065712168449</v>
      </c>
      <c r="L19" s="21">
        <f>'Cleaned Data'!L35/'Cleaned Data'!L6*365</f>
        <v>76.667246739820726</v>
      </c>
      <c r="M19" s="21">
        <f>'Cleaned Data'!M35/'Cleaned Data'!M6*365</f>
        <v>90.60965281869953</v>
      </c>
      <c r="N19" s="21">
        <f>'Cleaned Data'!N35/'Cleaned Data'!N6*365</f>
        <v>167.75061079555394</v>
      </c>
      <c r="O19" s="21">
        <f>'Cleaned Data'!O35/'Cleaned Data'!O6*365</f>
        <v>166.79900776235709</v>
      </c>
      <c r="P19" s="21">
        <f>'Cleaned Data'!P35/'Cleaned Data'!P6*365</f>
        <v>144.36707103709753</v>
      </c>
    </row>
    <row r="20" spans="1:16" x14ac:dyDescent="0.25">
      <c r="A20" s="4" t="s">
        <v>143</v>
      </c>
      <c r="B20" s="21">
        <f>B17+B18</f>
        <v>52.526671943563599</v>
      </c>
      <c r="C20" s="21">
        <f t="shared" ref="C20:Q20" si="0">C17+C18</f>
        <v>98.222950105600916</v>
      </c>
      <c r="D20" s="21">
        <f t="shared" si="0"/>
        <v>59.153002351578593</v>
      </c>
      <c r="E20" s="21">
        <f t="shared" si="0"/>
        <v>50.066608771373232</v>
      </c>
      <c r="F20" s="21">
        <f t="shared" si="0"/>
        <v>75.18632355925844</v>
      </c>
      <c r="G20" s="21">
        <f t="shared" si="0"/>
        <v>77.751236511551781</v>
      </c>
      <c r="H20" s="21">
        <f t="shared" si="0"/>
        <v>77.922710655144442</v>
      </c>
      <c r="I20" s="21">
        <f t="shared" si="0"/>
        <v>71.22849616564514</v>
      </c>
      <c r="J20" s="21">
        <f t="shared" si="0"/>
        <v>65.098006111506066</v>
      </c>
      <c r="K20" s="21">
        <f t="shared" si="0"/>
        <v>60.933014342293809</v>
      </c>
      <c r="L20" s="21">
        <f t="shared" si="0"/>
        <v>56.918058504980593</v>
      </c>
      <c r="M20" s="21">
        <f t="shared" si="0"/>
        <v>58.550924236999279</v>
      </c>
      <c r="N20" s="21">
        <f t="shared" si="0"/>
        <v>64.516324296052431</v>
      </c>
      <c r="O20" s="21">
        <f t="shared" si="0"/>
        <v>62.488292591656169</v>
      </c>
      <c r="P20" s="21">
        <f t="shared" si="0"/>
        <v>54.124048539429197</v>
      </c>
    </row>
    <row r="21" spans="1:16" x14ac:dyDescent="0.25">
      <c r="A21" s="4" t="s">
        <v>144</v>
      </c>
      <c r="B21" s="21">
        <f>B20-B19</f>
        <v>-6.9079131381925407</v>
      </c>
      <c r="C21" s="21">
        <f t="shared" ref="C21:P21" si="1">C20-C19</f>
        <v>-31.875496300436538</v>
      </c>
      <c r="D21" s="21">
        <f t="shared" si="1"/>
        <v>-31.16880859184127</v>
      </c>
      <c r="E21" s="21">
        <f t="shared" si="1"/>
        <v>-23.437270705589988</v>
      </c>
      <c r="F21" s="21">
        <f t="shared" si="1"/>
        <v>-4.6474297784457548</v>
      </c>
      <c r="G21" s="21">
        <f t="shared" si="1"/>
        <v>-1.2253834126815519</v>
      </c>
      <c r="H21" s="21">
        <f t="shared" si="1"/>
        <v>15.474868743579165</v>
      </c>
      <c r="I21" s="21">
        <f t="shared" si="1"/>
        <v>-41.108099148380745</v>
      </c>
      <c r="J21" s="21">
        <f t="shared" si="1"/>
        <v>-68.464364408622828</v>
      </c>
      <c r="K21" s="21">
        <f t="shared" si="1"/>
        <v>-29.17405136987464</v>
      </c>
      <c r="L21" s="21">
        <f t="shared" si="1"/>
        <v>-19.749188234840133</v>
      </c>
      <c r="M21" s="21">
        <f t="shared" si="1"/>
        <v>-32.058728581700251</v>
      </c>
      <c r="N21" s="21">
        <f t="shared" si="1"/>
        <v>-103.23428649950151</v>
      </c>
      <c r="O21" s="21">
        <f t="shared" si="1"/>
        <v>-104.31071517070092</v>
      </c>
      <c r="P21" s="21">
        <f t="shared" si="1"/>
        <v>-90.243022497668335</v>
      </c>
    </row>
    <row r="22" spans="1:16" x14ac:dyDescent="0.25">
      <c r="A22" s="4" t="s">
        <v>145</v>
      </c>
      <c r="B22" s="21">
        <f>'Cleaned Data'!B18/'Cleaned Data'!B27</f>
        <v>-2.1766241464966984E-2</v>
      </c>
      <c r="C22" s="21">
        <f>'Cleaned Data'!C18/'Cleaned Data'!C27</f>
        <v>-3.6819128781183298E-2</v>
      </c>
      <c r="D22" s="21">
        <f>'Cleaned Data'!D18/'Cleaned Data'!D27</f>
        <v>-0.11646661033167188</v>
      </c>
      <c r="E22" s="21">
        <f>'Cleaned Data'!E18/'Cleaned Data'!E27</f>
        <v>3.317373623842404E-2</v>
      </c>
      <c r="F22" s="21">
        <f>'Cleaned Data'!F18/'Cleaned Data'!F27</f>
        <v>-1.7476943135125638E-2</v>
      </c>
      <c r="G22" s="21">
        <f>'Cleaned Data'!G18/'Cleaned Data'!G27</f>
        <v>-4.1264792381842677E-2</v>
      </c>
      <c r="H22" s="21">
        <f>'Cleaned Data'!H18/'Cleaned Data'!H27</f>
        <v>-1.0992307149410685E-3</v>
      </c>
      <c r="I22" s="21">
        <f>'Cleaned Data'!I18/'Cleaned Data'!I27</f>
        <v>-9.4886848391882217E-2</v>
      </c>
      <c r="J22" s="21">
        <f>'Cleaned Data'!J18/'Cleaned Data'!J27</f>
        <v>6.7261264934827831E-3</v>
      </c>
      <c r="K22" s="21">
        <f>'Cleaned Data'!K18/'Cleaned Data'!K27</f>
        <v>5.7834881709740221E-3</v>
      </c>
      <c r="L22" s="21">
        <f>'Cleaned Data'!L18/'Cleaned Data'!L27</f>
        <v>2.2785150500887027E-2</v>
      </c>
      <c r="M22" s="21">
        <f>'Cleaned Data'!M18/'Cleaned Data'!M27</f>
        <v>3.3434304383890522E-2</v>
      </c>
      <c r="N22" s="21">
        <f>'Cleaned Data'!N18/'Cleaned Data'!N27</f>
        <v>4.3835106047815348E-2</v>
      </c>
      <c r="O22" s="21">
        <f>'Cleaned Data'!O18/'Cleaned Data'!O27</f>
        <v>2.6070378513379667E-2</v>
      </c>
      <c r="P22" s="21">
        <f>'Cleaned Data'!P18/'Cleaned Data'!P27</f>
        <v>7.7588296974893139E-2</v>
      </c>
    </row>
    <row r="24" spans="1:16" x14ac:dyDescent="0.25">
      <c r="A24" s="10" t="s">
        <v>146</v>
      </c>
      <c r="B24" s="7"/>
      <c r="C24" s="7"/>
      <c r="D24" s="7"/>
      <c r="E24" s="7"/>
      <c r="F24" s="7"/>
      <c r="G24" s="7"/>
      <c r="H24" s="7"/>
      <c r="I24" s="7"/>
      <c r="J24" s="7"/>
      <c r="K24" s="7"/>
      <c r="L24" s="7"/>
      <c r="M24" s="7"/>
      <c r="N24" s="7"/>
      <c r="O24" s="7"/>
      <c r="P24" s="7"/>
    </row>
    <row r="25" spans="1:16" x14ac:dyDescent="0.25">
      <c r="A25" s="4" t="s">
        <v>147</v>
      </c>
      <c r="B25" s="4">
        <f>('Cleaned Data'!B31+'Cleaned Data'!B32)/'Cleaned Data'!B27</f>
        <v>0.36357898693690616</v>
      </c>
      <c r="C25" s="4">
        <f>('Cleaned Data'!C31+'Cleaned Data'!C32)/'Cleaned Data'!C27</f>
        <v>0.33428886655724915</v>
      </c>
      <c r="D25" s="4">
        <f>('Cleaned Data'!D31+'Cleaned Data'!D32)/'Cleaned Data'!D27</f>
        <v>0.33388581890328256</v>
      </c>
      <c r="E25" s="4">
        <f>('Cleaned Data'!E31+'Cleaned Data'!E32)/'Cleaned Data'!E27</f>
        <v>0.28784381057642283</v>
      </c>
      <c r="F25" s="4">
        <f>('Cleaned Data'!F31+'Cleaned Data'!F32)/'Cleaned Data'!F27</f>
        <v>0.27453383840857387</v>
      </c>
      <c r="G25" s="4">
        <f>('Cleaned Data'!G31+'Cleaned Data'!G32)/'Cleaned Data'!G27</f>
        <v>0.32006047051646214</v>
      </c>
      <c r="H25" s="4">
        <f>('Cleaned Data'!H31+'Cleaned Data'!H32)/'Cleaned Data'!H27</f>
        <v>0.25151175100571665</v>
      </c>
      <c r="I25" s="4">
        <f>('Cleaned Data'!I31+'Cleaned Data'!I32)/'Cleaned Data'!I27</f>
        <v>0.40207640003628126</v>
      </c>
      <c r="J25" s="4">
        <f>('Cleaned Data'!J31+'Cleaned Data'!J32)/'Cleaned Data'!J27</f>
        <v>0.29186084808066526</v>
      </c>
      <c r="K25" s="4">
        <f>('Cleaned Data'!K31+'Cleaned Data'!K32)/'Cleaned Data'!K27</f>
        <v>0.27342632725984994</v>
      </c>
      <c r="L25" s="4">
        <f>('Cleaned Data'!L31+'Cleaned Data'!L32)/'Cleaned Data'!L27</f>
        <v>0.20197680526962208</v>
      </c>
      <c r="M25" s="4">
        <f>('Cleaned Data'!M31+'Cleaned Data'!M32)/'Cleaned Data'!M27</f>
        <v>0.27012490208145534</v>
      </c>
      <c r="N25" s="4">
        <f>('Cleaned Data'!N31+'Cleaned Data'!N32)/'Cleaned Data'!N27</f>
        <v>0.32534486625095249</v>
      </c>
      <c r="O25" s="4">
        <f>('Cleaned Data'!O31+'Cleaned Data'!O32)/'Cleaned Data'!O27</f>
        <v>0.34279920554162835</v>
      </c>
      <c r="P25" s="4">
        <f>('Cleaned Data'!P31+'Cleaned Data'!P32)/'Cleaned Data'!P27</f>
        <v>0.24017450215718503</v>
      </c>
    </row>
    <row r="26" spans="1:16" x14ac:dyDescent="0.25">
      <c r="A26" s="4" t="s">
        <v>148</v>
      </c>
      <c r="B26" s="4">
        <f>'Cleaned Data'!B46/'Cleaned Data'!B27</f>
        <v>0.31201565824781802</v>
      </c>
      <c r="C26" s="4">
        <f>'Cleaned Data'!C46/'Cleaned Data'!C27</f>
        <v>0.29289993215457938</v>
      </c>
      <c r="D26" s="4">
        <f>'Cleaned Data'!D46/'Cleaned Data'!D27</f>
        <v>0.29377996790854494</v>
      </c>
      <c r="E26" s="4">
        <f>'Cleaned Data'!E46/'Cleaned Data'!E27</f>
        <v>0.36385904823260296</v>
      </c>
      <c r="F26" s="4">
        <f>'Cleaned Data'!F46/'Cleaned Data'!F27</f>
        <v>0.34065523548316817</v>
      </c>
      <c r="G26" s="4">
        <f>'Cleaned Data'!G46/'Cleaned Data'!G27</f>
        <v>0.3594298270941339</v>
      </c>
      <c r="H26" s="4">
        <f>'Cleaned Data'!H46/'Cleaned Data'!H27</f>
        <v>0.41044022161055826</v>
      </c>
      <c r="I26" s="4">
        <f>'Cleaned Data'!I46/'Cleaned Data'!I27</f>
        <v>0.29759004084041923</v>
      </c>
      <c r="J26" s="4">
        <f>'Cleaned Data'!J46/'Cleaned Data'!J27</f>
        <v>0.38558105231748963</v>
      </c>
      <c r="K26" s="4">
        <f>'Cleaned Data'!K46/'Cleaned Data'!K27</f>
        <v>0.36667479803015329</v>
      </c>
      <c r="L26" s="4">
        <f>'Cleaned Data'!L46/'Cleaned Data'!L27</f>
        <v>0.35998292714063718</v>
      </c>
      <c r="M26" s="4">
        <f>'Cleaned Data'!M46/'Cleaned Data'!M27</f>
        <v>0.36931415037151383</v>
      </c>
      <c r="N26" s="4">
        <f>'Cleaned Data'!N46/'Cleaned Data'!N27</f>
        <v>0.28968843354189489</v>
      </c>
      <c r="O26" s="4">
        <f>'Cleaned Data'!O46/'Cleaned Data'!O27</f>
        <v>0.32271668727106467</v>
      </c>
      <c r="P26" s="4">
        <f>'Cleaned Data'!P46/'Cleaned Data'!P27</f>
        <v>0.29979173852821933</v>
      </c>
    </row>
    <row r="27" spans="1:16" x14ac:dyDescent="0.25">
      <c r="A27" s="4" t="s">
        <v>149</v>
      </c>
      <c r="B27" s="4">
        <f>'Cleaned Data'!B38/'Cleaned Data'!B46</f>
        <v>3.2049172023336627</v>
      </c>
      <c r="C27" s="4">
        <f>'Cleaned Data'!C38/'Cleaned Data'!C46</f>
        <v>3.4140828307349351</v>
      </c>
      <c r="D27" s="4">
        <f>'Cleaned Data'!D38/'Cleaned Data'!D46</f>
        <v>3.403853673525437</v>
      </c>
      <c r="E27" s="4">
        <f>'Cleaned Data'!E38/'Cleaned Data'!E46</f>
        <v>2.7482718571714768</v>
      </c>
      <c r="F27" s="4">
        <f>'Cleaned Data'!F38/'Cleaned Data'!F46</f>
        <v>2.9354696697929406</v>
      </c>
      <c r="G27" s="4">
        <f>'Cleaned Data'!G38/'Cleaned Data'!G46</f>
        <v>2.7821369859388798</v>
      </c>
      <c r="H27" s="4">
        <f>'Cleaned Data'!H38/'Cleaned Data'!H46</f>
        <v>2.4363654027945012</v>
      </c>
      <c r="I27" s="4">
        <f>'Cleaned Data'!I38/'Cleaned Data'!I46</f>
        <v>3.3602602238237074</v>
      </c>
      <c r="J27" s="4">
        <f>'Cleaned Data'!J38/'Cleaned Data'!J46</f>
        <v>2.593436288402823</v>
      </c>
      <c r="K27" s="4">
        <f>'Cleaned Data'!K38/'Cleaned Data'!K46</f>
        <v>2.7271599867048795</v>
      </c>
      <c r="L27" s="4">
        <f>'Cleaned Data'!L38/'Cleaned Data'!L46</f>
        <v>2.7778585662597748</v>
      </c>
      <c r="M27" s="4">
        <f>'Cleaned Data'!M38/'Cleaned Data'!M46</f>
        <v>2.707671898187705</v>
      </c>
      <c r="N27" s="4">
        <f>'Cleaned Data'!N38/'Cleaned Data'!N46</f>
        <v>3.4519170103851851</v>
      </c>
      <c r="O27" s="4">
        <f>'Cleaned Data'!O38/'Cleaned Data'!O46</f>
        <v>3.0986125040038663</v>
      </c>
      <c r="P27" s="4">
        <f>'Cleaned Data'!P38/'Cleaned Data'!P46</f>
        <v>3.3355213980483449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1F7E4-FFD3-42A0-BA16-AC34924F8840}">
  <sheetPr>
    <tabColor theme="9" tint="-0.499984740745262"/>
  </sheetPr>
  <dimension ref="A1:W85"/>
  <sheetViews>
    <sheetView workbookViewId="0">
      <pane ySplit="1" topLeftCell="A46" activePane="bottomLeft" state="frozen"/>
      <selection pane="bottomLeft" activeCell="K71" sqref="K71"/>
    </sheetView>
  </sheetViews>
  <sheetFormatPr defaultRowHeight="15" x14ac:dyDescent="0.25"/>
  <cols>
    <col min="1" max="1" width="33.28515625" customWidth="1"/>
    <col min="2" max="2" width="11.85546875" customWidth="1"/>
    <col min="3" max="3" width="10.85546875" customWidth="1"/>
    <col min="4" max="4" width="15.140625" customWidth="1"/>
    <col min="5" max="6" width="11.42578125" customWidth="1"/>
    <col min="7" max="7" width="12.28515625" customWidth="1"/>
    <col min="8" max="9" width="12.5703125" bestFit="1" customWidth="1"/>
    <col min="10" max="10" width="11.85546875" customWidth="1"/>
    <col min="11" max="11" width="11.28515625" customWidth="1"/>
    <col min="12" max="12" width="13" customWidth="1"/>
    <col min="13" max="13" width="11.42578125" customWidth="1"/>
    <col min="14" max="14" width="11.140625" customWidth="1"/>
    <col min="15" max="15" width="11" customWidth="1"/>
    <col min="16" max="16" width="11.5703125" customWidth="1"/>
    <col min="17" max="17" width="10.85546875" customWidth="1"/>
    <col min="18" max="18" width="12.140625" customWidth="1"/>
    <col min="19" max="19" width="11" customWidth="1"/>
    <col min="20" max="20" width="12.42578125" customWidth="1"/>
    <col min="21" max="21" width="11.28515625" customWidth="1"/>
    <col min="22" max="22" width="10.140625" customWidth="1"/>
  </cols>
  <sheetData>
    <row r="1" spans="1:22" x14ac:dyDescent="0.25">
      <c r="A1" s="16" t="s">
        <v>126</v>
      </c>
      <c r="B1" s="24">
        <v>46843</v>
      </c>
      <c r="C1" s="24">
        <v>46477</v>
      </c>
      <c r="D1" s="24">
        <v>46112</v>
      </c>
      <c r="E1" s="24">
        <v>45747</v>
      </c>
      <c r="F1" s="24">
        <v>45382</v>
      </c>
      <c r="G1" s="24">
        <v>45016</v>
      </c>
      <c r="H1" s="24">
        <v>44651</v>
      </c>
      <c r="I1" s="24">
        <v>44286</v>
      </c>
      <c r="J1" s="24">
        <v>43921</v>
      </c>
      <c r="K1" s="24">
        <v>43555</v>
      </c>
      <c r="L1" s="24">
        <v>43190</v>
      </c>
      <c r="M1" s="24">
        <v>42825</v>
      </c>
      <c r="N1" s="24">
        <v>42460</v>
      </c>
      <c r="O1" s="24">
        <v>42094</v>
      </c>
      <c r="P1" s="24">
        <v>41729</v>
      </c>
      <c r="Q1" s="24">
        <v>41364</v>
      </c>
      <c r="R1" s="24">
        <v>40999</v>
      </c>
      <c r="S1" s="24">
        <v>40633</v>
      </c>
      <c r="T1" s="24">
        <v>40268</v>
      </c>
      <c r="U1" s="24">
        <v>39903</v>
      </c>
      <c r="V1" s="24">
        <v>39538</v>
      </c>
    </row>
    <row r="3" spans="1:22" x14ac:dyDescent="0.25">
      <c r="A3" t="s">
        <v>11</v>
      </c>
      <c r="B3">
        <f t="shared" ref="B3:F3" si="0">C3*(1+B7)</f>
        <v>106886.70181804273</v>
      </c>
      <c r="C3">
        <f t="shared" si="0"/>
        <v>90653.962634735552</v>
      </c>
      <c r="D3">
        <f t="shared" si="0"/>
        <v>81569.427649577119</v>
      </c>
      <c r="E3">
        <f t="shared" si="0"/>
        <v>65835.982337503272</v>
      </c>
      <c r="F3">
        <f t="shared" si="0"/>
        <v>61320.388408225386</v>
      </c>
      <c r="G3">
        <f>H3*(1+G5)</f>
        <v>45499.325837094679</v>
      </c>
      <c r="H3" s="1">
        <f>'Cleaned Data'!B3</f>
        <v>47263.68</v>
      </c>
      <c r="I3" s="1">
        <f>'Cleaned Data'!C3</f>
        <v>30175.03</v>
      </c>
      <c r="J3" s="1">
        <f>'Cleaned Data'!D3</f>
        <v>43928.17</v>
      </c>
      <c r="K3" s="1">
        <f>'Cleaned Data'!E3</f>
        <v>69202.759999999995</v>
      </c>
      <c r="L3" s="1">
        <f>'Cleaned Data'!F3</f>
        <v>59624.69</v>
      </c>
      <c r="M3" s="1">
        <f>'Cleaned Data'!G3</f>
        <v>49054.49</v>
      </c>
      <c r="N3" s="1">
        <f>'Cleaned Data'!H3</f>
        <v>47383.61</v>
      </c>
      <c r="O3" s="1">
        <f>'Cleaned Data'!I3</f>
        <v>39524.339999999997</v>
      </c>
      <c r="P3" s="1">
        <f>'Cleaned Data'!J3</f>
        <v>37758</v>
      </c>
      <c r="Q3" s="1">
        <f>'Cleaned Data'!K3</f>
        <v>49319.73</v>
      </c>
      <c r="R3" s="1">
        <f>'Cleaned Data'!L3</f>
        <v>59220.94</v>
      </c>
      <c r="S3" s="1">
        <f>'Cleaned Data'!M3</f>
        <v>51183.95</v>
      </c>
      <c r="T3" s="1">
        <f>'Cleaned Data'!N3</f>
        <v>38173.39</v>
      </c>
      <c r="U3" s="1">
        <f>'Cleaned Data'!O3</f>
        <v>28538.2</v>
      </c>
      <c r="V3" s="1">
        <f>'Cleaned Data'!P3</f>
        <v>33123.54</v>
      </c>
    </row>
    <row r="4" spans="1:22" x14ac:dyDescent="0.25">
      <c r="A4" t="s">
        <v>151</v>
      </c>
      <c r="B4">
        <f t="shared" ref="B4:G4" si="1">B3/C3-1</f>
        <v>0.17906265442264657</v>
      </c>
      <c r="C4">
        <f t="shared" si="1"/>
        <v>0.11137181229449911</v>
      </c>
      <c r="D4">
        <f t="shared" si="1"/>
        <v>0.23897942665178906</v>
      </c>
      <c r="E4">
        <f t="shared" si="1"/>
        <v>7.3639356280922996E-2</v>
      </c>
      <c r="F4">
        <f t="shared" si="1"/>
        <v>0.34772081300229107</v>
      </c>
      <c r="G4">
        <f t="shared" si="1"/>
        <v>-3.7330020914692286E-2</v>
      </c>
      <c r="H4">
        <f>H3/I3-1</f>
        <v>0.5663175811258514</v>
      </c>
      <c r="I4">
        <f t="shared" ref="I4:U4" si="2">I3/J3-1</f>
        <v>-0.31308247076989548</v>
      </c>
      <c r="J4">
        <f t="shared" si="2"/>
        <v>-0.36522517310003244</v>
      </c>
      <c r="K4">
        <f t="shared" si="2"/>
        <v>0.1606393257558234</v>
      </c>
      <c r="L4">
        <f t="shared" si="2"/>
        <v>0.21547874618612894</v>
      </c>
      <c r="M4">
        <f t="shared" si="2"/>
        <v>3.5262826112235857E-2</v>
      </c>
      <c r="N4">
        <f t="shared" si="2"/>
        <v>0.1988463311468327</v>
      </c>
      <c r="O4">
        <f t="shared" si="2"/>
        <v>4.67805498172571E-2</v>
      </c>
      <c r="P4">
        <f t="shared" si="2"/>
        <v>-0.23442403273497248</v>
      </c>
      <c r="Q4">
        <f t="shared" si="2"/>
        <v>-0.16719103074014019</v>
      </c>
      <c r="R4">
        <f t="shared" si="2"/>
        <v>0.15702168355509882</v>
      </c>
      <c r="S4">
        <f t="shared" si="2"/>
        <v>0.34082799562732036</v>
      </c>
      <c r="T4">
        <f t="shared" si="2"/>
        <v>0.33762430706912139</v>
      </c>
      <c r="U4">
        <f t="shared" si="2"/>
        <v>-0.13843145992245998</v>
      </c>
    </row>
    <row r="5" spans="1:22" x14ac:dyDescent="0.25">
      <c r="A5" t="s">
        <v>152</v>
      </c>
      <c r="B5">
        <f t="shared" ref="B5:F5" si="3">AVERAGE(C4:E4)</f>
        <v>0.14133019840907038</v>
      </c>
      <c r="C5">
        <f t="shared" si="3"/>
        <v>0.22011319864500103</v>
      </c>
      <c r="D5">
        <f t="shared" si="3"/>
        <v>0.12801004945617392</v>
      </c>
      <c r="E5">
        <f t="shared" si="3"/>
        <v>0.29223612440448338</v>
      </c>
      <c r="F5">
        <f t="shared" si="3"/>
        <v>7.1968363147087877E-2</v>
      </c>
      <c r="G5">
        <f>AVERAGE(H4:J4)</f>
        <v>-3.7330020914692175E-2</v>
      </c>
    </row>
    <row r="6" spans="1:22" x14ac:dyDescent="0.25">
      <c r="A6" t="s">
        <v>153</v>
      </c>
      <c r="B6">
        <v>1</v>
      </c>
      <c r="C6">
        <v>2</v>
      </c>
      <c r="D6">
        <v>3</v>
      </c>
      <c r="E6">
        <v>4</v>
      </c>
      <c r="F6">
        <v>5</v>
      </c>
      <c r="G6">
        <v>6</v>
      </c>
      <c r="H6">
        <v>7</v>
      </c>
      <c r="I6">
        <v>8</v>
      </c>
      <c r="J6">
        <v>9</v>
      </c>
    </row>
    <row r="7" spans="1:22" x14ac:dyDescent="0.25">
      <c r="B7">
        <f t="shared" ref="B7:F7" si="4">FORECAST(B6,C4:E4,C6:E6)</f>
        <v>0.17906265442264649</v>
      </c>
      <c r="C7">
        <f t="shared" si="4"/>
        <v>0.11137181229449902</v>
      </c>
      <c r="D7">
        <f t="shared" si="4"/>
        <v>0.23897942665178917</v>
      </c>
      <c r="E7">
        <f t="shared" si="4"/>
        <v>7.3639356280923052E-2</v>
      </c>
      <c r="F7">
        <f t="shared" si="4"/>
        <v>0.34772081300229107</v>
      </c>
      <c r="G7">
        <f>FORECAST(G6,H4:J4,H6:J6)</f>
        <v>0.89421273331119178</v>
      </c>
    </row>
    <row r="9" spans="1:22" x14ac:dyDescent="0.25">
      <c r="B9" s="8">
        <v>46843</v>
      </c>
      <c r="C9" s="8">
        <v>46477</v>
      </c>
      <c r="D9" s="8">
        <v>46112</v>
      </c>
      <c r="E9" s="8">
        <v>45747</v>
      </c>
      <c r="F9" s="8">
        <v>45382</v>
      </c>
      <c r="G9" s="8">
        <v>45016</v>
      </c>
      <c r="H9" s="8">
        <v>44651</v>
      </c>
      <c r="I9" s="8">
        <v>44286</v>
      </c>
      <c r="J9" s="8">
        <v>43921</v>
      </c>
      <c r="K9" s="8">
        <v>43555</v>
      </c>
      <c r="L9" s="8">
        <v>43190</v>
      </c>
      <c r="M9" s="8">
        <v>42825</v>
      </c>
      <c r="N9" s="8">
        <v>42460</v>
      </c>
      <c r="O9" s="8">
        <v>42094</v>
      </c>
      <c r="P9" s="8">
        <v>41729</v>
      </c>
      <c r="Q9" s="8">
        <v>41364</v>
      </c>
      <c r="R9" s="8">
        <v>40999</v>
      </c>
      <c r="S9" s="8">
        <v>40633</v>
      </c>
      <c r="T9" s="8">
        <v>40268</v>
      </c>
      <c r="U9" s="8">
        <v>39903</v>
      </c>
      <c r="V9" s="8">
        <v>39538</v>
      </c>
    </row>
    <row r="10" spans="1:22" x14ac:dyDescent="0.25">
      <c r="A10" t="s">
        <v>11</v>
      </c>
      <c r="B10">
        <f>B3</f>
        <v>106886.70181804273</v>
      </c>
      <c r="C10">
        <f t="shared" ref="C10:W10" si="5">C3</f>
        <v>90653.962634735552</v>
      </c>
      <c r="D10">
        <f t="shared" si="5"/>
        <v>81569.427649577119</v>
      </c>
      <c r="E10">
        <f t="shared" si="5"/>
        <v>65835.982337503272</v>
      </c>
      <c r="F10">
        <f t="shared" si="5"/>
        <v>61320.388408225386</v>
      </c>
      <c r="G10">
        <f t="shared" si="5"/>
        <v>45499.325837094679</v>
      </c>
      <c r="H10">
        <f t="shared" si="5"/>
        <v>47263.68</v>
      </c>
      <c r="I10">
        <f t="shared" si="5"/>
        <v>30175.03</v>
      </c>
      <c r="J10">
        <f t="shared" si="5"/>
        <v>43928.17</v>
      </c>
      <c r="K10">
        <f t="shared" si="5"/>
        <v>69202.759999999995</v>
      </c>
      <c r="L10">
        <f t="shared" si="5"/>
        <v>59624.69</v>
      </c>
      <c r="M10">
        <f t="shared" si="5"/>
        <v>49054.49</v>
      </c>
      <c r="N10">
        <f t="shared" si="5"/>
        <v>47383.61</v>
      </c>
      <c r="O10">
        <f t="shared" si="5"/>
        <v>39524.339999999997</v>
      </c>
      <c r="P10">
        <f t="shared" si="5"/>
        <v>37758</v>
      </c>
      <c r="Q10">
        <f t="shared" si="5"/>
        <v>49319.73</v>
      </c>
      <c r="R10">
        <f t="shared" si="5"/>
        <v>59220.94</v>
      </c>
      <c r="S10">
        <f t="shared" si="5"/>
        <v>51183.95</v>
      </c>
      <c r="T10">
        <f t="shared" si="5"/>
        <v>38173.39</v>
      </c>
      <c r="U10">
        <f t="shared" si="5"/>
        <v>28538.2</v>
      </c>
      <c r="V10">
        <f t="shared" si="5"/>
        <v>33123.54</v>
      </c>
    </row>
    <row r="12" spans="1:22" x14ac:dyDescent="0.25">
      <c r="A12" t="s">
        <v>22</v>
      </c>
      <c r="B12">
        <f t="shared" ref="B12:F12" si="6">B10*B14</f>
        <v>104628.15092747433</v>
      </c>
      <c r="C12">
        <f t="shared" si="6"/>
        <v>88697.816980563468</v>
      </c>
      <c r="D12">
        <f t="shared" si="6"/>
        <v>79890.4711444329</v>
      </c>
      <c r="E12">
        <f t="shared" si="6"/>
        <v>64438.306780132873</v>
      </c>
      <c r="F12">
        <f t="shared" si="6"/>
        <v>59914.823405578754</v>
      </c>
      <c r="G12">
        <f>G10*G14</f>
        <v>44698.621504463692</v>
      </c>
      <c r="H12" s="1">
        <f>'Cleaned Data'!B9</f>
        <v>46168.62</v>
      </c>
      <c r="I12" s="1">
        <f>'Cleaned Data'!C9</f>
        <v>29330.2</v>
      </c>
      <c r="J12" s="1">
        <f>'Cleaned Data'!D9</f>
        <v>43856.67</v>
      </c>
      <c r="K12" s="1">
        <f>'Cleaned Data'!E9</f>
        <v>64118.52</v>
      </c>
      <c r="L12" s="1">
        <f>'Cleaned Data'!F9</f>
        <v>54680.9</v>
      </c>
      <c r="M12" s="1">
        <f>'Cleaned Data'!G9</f>
        <v>42957.97</v>
      </c>
      <c r="N12" s="1">
        <f>'Cleaned Data'!H9</f>
        <v>39888.86</v>
      </c>
      <c r="O12" s="1">
        <f>'Cleaned Data'!I9</f>
        <v>38411.040000000001</v>
      </c>
      <c r="P12" s="1">
        <f>'Cleaned Data'!J9</f>
        <v>34827.54</v>
      </c>
      <c r="Q12" s="1">
        <f>'Cleaned Data'!K9</f>
        <v>43201.01</v>
      </c>
      <c r="R12" s="1">
        <f>'Cleaned Data'!L9</f>
        <v>50752.85</v>
      </c>
      <c r="S12" s="1">
        <f>'Cleaned Data'!M9</f>
        <v>42777.52</v>
      </c>
      <c r="T12" s="1">
        <f>'Cleaned Data'!N9</f>
        <v>31947.09</v>
      </c>
      <c r="U12" s="1">
        <f>'Cleaned Data'!O9</f>
        <v>23699.53</v>
      </c>
      <c r="V12" s="1">
        <f>'Cleaned Data'!P9</f>
        <v>25696.91</v>
      </c>
    </row>
    <row r="13" spans="1:22" x14ac:dyDescent="0.25">
      <c r="A13" t="s">
        <v>154</v>
      </c>
      <c r="B13">
        <f t="shared" ref="B13:G13" si="7">B12/B10</f>
        <v>0.9788696736623681</v>
      </c>
      <c r="C13">
        <f t="shared" si="7"/>
        <v>0.97842184061987647</v>
      </c>
      <c r="D13">
        <f t="shared" si="7"/>
        <v>0.97941684092283898</v>
      </c>
      <c r="E13">
        <f t="shared" si="7"/>
        <v>0.97877033944438896</v>
      </c>
      <c r="F13">
        <f t="shared" si="7"/>
        <v>0.97707834149240169</v>
      </c>
      <c r="G13">
        <f t="shared" si="7"/>
        <v>0.98240184183172685</v>
      </c>
      <c r="H13">
        <f>H12/H10</f>
        <v>0.97683083500903867</v>
      </c>
      <c r="I13">
        <f t="shared" ref="I13:V13" si="8">I12/I10</f>
        <v>0.97200234763643989</v>
      </c>
      <c r="J13">
        <f t="shared" si="8"/>
        <v>0.99837234284970211</v>
      </c>
      <c r="K13">
        <f t="shared" si="8"/>
        <v>0.92653125395576708</v>
      </c>
      <c r="L13">
        <f t="shared" si="8"/>
        <v>0.91708485192962852</v>
      </c>
      <c r="M13">
        <f t="shared" si="8"/>
        <v>0.87571942955680515</v>
      </c>
      <c r="N13">
        <f t="shared" si="8"/>
        <v>0.84182821866041868</v>
      </c>
      <c r="O13">
        <f t="shared" si="8"/>
        <v>0.9718325467294332</v>
      </c>
      <c r="P13">
        <f t="shared" si="8"/>
        <v>0.92238836802796764</v>
      </c>
      <c r="Q13">
        <f t="shared" si="8"/>
        <v>0.87593768254611282</v>
      </c>
      <c r="R13">
        <f t="shared" si="8"/>
        <v>0.8570085175952965</v>
      </c>
      <c r="S13">
        <f t="shared" si="8"/>
        <v>0.83576042880629575</v>
      </c>
      <c r="T13">
        <f t="shared" si="8"/>
        <v>0.83689423443922584</v>
      </c>
      <c r="U13">
        <f t="shared" si="8"/>
        <v>0.83044936260871383</v>
      </c>
      <c r="V13">
        <f t="shared" si="8"/>
        <v>0.77578996689363511</v>
      </c>
    </row>
    <row r="14" spans="1:22" x14ac:dyDescent="0.25">
      <c r="A14" t="s">
        <v>152</v>
      </c>
      <c r="B14">
        <f t="shared" ref="B14:F14" si="9">AVERAGE(C13:E13)</f>
        <v>0.9788696736623681</v>
      </c>
      <c r="C14">
        <f t="shared" si="9"/>
        <v>0.97842184061987647</v>
      </c>
      <c r="D14">
        <f t="shared" si="9"/>
        <v>0.97941684092283909</v>
      </c>
      <c r="E14">
        <f t="shared" si="9"/>
        <v>0.97877033944438896</v>
      </c>
      <c r="F14">
        <f t="shared" si="9"/>
        <v>0.97707834149240169</v>
      </c>
      <c r="G14">
        <f>AVERAGE(H13:J13)</f>
        <v>0.98240184183172685</v>
      </c>
    </row>
    <row r="16" spans="1:22" x14ac:dyDescent="0.25">
      <c r="A16" t="s">
        <v>95</v>
      </c>
      <c r="B16">
        <f t="shared" ref="B16:F16" si="10">B10*B18</f>
        <v>41571.815752665738</v>
      </c>
      <c r="C16">
        <f t="shared" si="10"/>
        <v>35842.775195247421</v>
      </c>
      <c r="D16">
        <f t="shared" si="10"/>
        <v>32105.762266849659</v>
      </c>
      <c r="E16">
        <f t="shared" si="10"/>
        <v>24874.140684906171</v>
      </c>
      <c r="F16">
        <f t="shared" si="10"/>
        <v>25430.797457619308</v>
      </c>
      <c r="G16">
        <f>G10*G18</f>
        <v>17665.630316669092</v>
      </c>
      <c r="H16" s="1">
        <f>'Cleaned Data'!B26</f>
        <v>15619.61</v>
      </c>
      <c r="I16" s="1">
        <f>'Cleaned Data'!C26</f>
        <v>15854.59</v>
      </c>
      <c r="J16" s="1">
        <f>'Cleaned Data'!D26</f>
        <v>13568.76</v>
      </c>
      <c r="K16" s="1">
        <f>'Cleaned Data'!E26</f>
        <v>13229.3</v>
      </c>
      <c r="L16" s="1">
        <f>'Cleaned Data'!F26</f>
        <v>14971.66</v>
      </c>
      <c r="M16" s="1">
        <f>'Cleaned Data'!G26</f>
        <v>12757.08</v>
      </c>
      <c r="N16" s="1">
        <f>'Cleaned Data'!H26</f>
        <v>11861.69</v>
      </c>
      <c r="O16" s="1">
        <f>'Cleaned Data'!I26</f>
        <v>8572.9699999999993</v>
      </c>
      <c r="P16" s="1">
        <f>'Cleaned Data'!J26</f>
        <v>6739.06</v>
      </c>
      <c r="Q16" s="1">
        <f>'Cleaned Data'!K26</f>
        <v>10134.959999999999</v>
      </c>
      <c r="R16" s="1">
        <f>'Cleaned Data'!L26</f>
        <v>13712.92</v>
      </c>
      <c r="S16" s="1">
        <f>'Cleaned Data'!M26</f>
        <v>10971.66</v>
      </c>
      <c r="T16" s="1">
        <f>'Cleaned Data'!N26</f>
        <v>11537.98</v>
      </c>
      <c r="U16" s="1">
        <f>'Cleaned Data'!O26</f>
        <v>9691.69</v>
      </c>
      <c r="V16" s="1">
        <f>'Cleaned Data'!P26</f>
        <v>10383.780000000001</v>
      </c>
    </row>
    <row r="17" spans="1:23" x14ac:dyDescent="0.25">
      <c r="A17" t="s">
        <v>155</v>
      </c>
      <c r="B17">
        <f t="shared" ref="B17:G17" si="11">B16/B10</f>
        <v>0.38893346923020428</v>
      </c>
      <c r="C17">
        <f t="shared" si="11"/>
        <v>0.39538012629040525</v>
      </c>
      <c r="D17">
        <f t="shared" si="11"/>
        <v>0.39360043575120152</v>
      </c>
      <c r="E17">
        <f t="shared" si="11"/>
        <v>0.377819845649006</v>
      </c>
      <c r="F17">
        <f t="shared" si="11"/>
        <v>0.41472009747100813</v>
      </c>
      <c r="G17">
        <f t="shared" si="11"/>
        <v>0.38826136413359036</v>
      </c>
      <c r="H17">
        <f>H16/H10</f>
        <v>0.33047807534241941</v>
      </c>
      <c r="I17">
        <f t="shared" ref="I17:V17" si="12">I16/I10</f>
        <v>0.52542085293701446</v>
      </c>
      <c r="J17">
        <f t="shared" si="12"/>
        <v>0.30888516412133721</v>
      </c>
      <c r="K17">
        <f t="shared" si="12"/>
        <v>0.1911672309023513</v>
      </c>
      <c r="L17">
        <f t="shared" si="12"/>
        <v>0.25109832856154052</v>
      </c>
      <c r="M17">
        <f t="shared" si="12"/>
        <v>0.26005937478913754</v>
      </c>
      <c r="N17">
        <f t="shared" si="12"/>
        <v>0.25033318482910022</v>
      </c>
      <c r="O17">
        <f t="shared" si="12"/>
        <v>0.21690355866789932</v>
      </c>
      <c r="P17">
        <f t="shared" si="12"/>
        <v>0.1784803220509561</v>
      </c>
      <c r="Q17">
        <f t="shared" si="12"/>
        <v>0.20549504224779816</v>
      </c>
      <c r="R17">
        <f t="shared" si="12"/>
        <v>0.23155525731270055</v>
      </c>
      <c r="S17">
        <f t="shared" si="12"/>
        <v>0.21435743040542984</v>
      </c>
      <c r="T17">
        <f t="shared" si="12"/>
        <v>0.30225190898686233</v>
      </c>
      <c r="U17">
        <f t="shared" si="12"/>
        <v>0.33960410957944087</v>
      </c>
      <c r="V17">
        <f t="shared" si="12"/>
        <v>0.31348642083545419</v>
      </c>
    </row>
    <row r="18" spans="1:23" x14ac:dyDescent="0.25">
      <c r="A18" t="s">
        <v>152</v>
      </c>
      <c r="B18">
        <f t="shared" ref="B18:F18" si="13">AVERAGE(C17:E17)</f>
        <v>0.38893346923020428</v>
      </c>
      <c r="C18">
        <f t="shared" si="13"/>
        <v>0.39538012629040525</v>
      </c>
      <c r="D18">
        <f t="shared" si="13"/>
        <v>0.39360043575120152</v>
      </c>
      <c r="E18">
        <f t="shared" si="13"/>
        <v>0.377819845649006</v>
      </c>
      <c r="F18">
        <f t="shared" si="13"/>
        <v>0.41472009747100813</v>
      </c>
      <c r="G18">
        <f>AVERAGE(H17:J17)</f>
        <v>0.38826136413359036</v>
      </c>
    </row>
    <row r="20" spans="1:23" x14ac:dyDescent="0.25">
      <c r="A20" t="s">
        <v>75</v>
      </c>
      <c r="B20">
        <f t="shared" ref="B20:F20" si="14">B10*B22</f>
        <v>71502.363824906104</v>
      </c>
      <c r="C20">
        <f t="shared" si="14"/>
        <v>61477.725560081693</v>
      </c>
      <c r="D20">
        <f t="shared" si="14"/>
        <v>55277.421079329964</v>
      </c>
      <c r="E20">
        <f t="shared" si="14"/>
        <v>42861.378545511492</v>
      </c>
      <c r="F20">
        <f t="shared" si="14"/>
        <v>43277.999957673775</v>
      </c>
      <c r="G20">
        <f>G10*G22</f>
        <v>30767.489514101293</v>
      </c>
      <c r="H20" s="1">
        <f>'Cleaned Data'!B34</f>
        <v>26992.81</v>
      </c>
      <c r="I20" s="1">
        <f>'Cleaned Data'!C34</f>
        <v>26251.55</v>
      </c>
      <c r="J20" s="1">
        <f>'Cleaned Data'!D34</f>
        <v>25810.82</v>
      </c>
      <c r="K20" s="1">
        <f>'Cleaned Data'!E34</f>
        <v>22940.81</v>
      </c>
      <c r="L20" s="1">
        <f>'Cleaned Data'!F34</f>
        <v>24218.95</v>
      </c>
      <c r="M20" s="1">
        <f>'Cleaned Data'!G34</f>
        <v>21538.35</v>
      </c>
      <c r="N20" s="1">
        <f>'Cleaned Data'!H34</f>
        <v>18701.740000000002</v>
      </c>
      <c r="O20" s="1">
        <f>'Cleaned Data'!I34</f>
        <v>20370.63</v>
      </c>
      <c r="P20" s="1">
        <f>'Cleaned Data'!J34</f>
        <v>18797.53</v>
      </c>
      <c r="Q20" s="1">
        <f>'Cleaned Data'!K34</f>
        <v>21104.61</v>
      </c>
      <c r="R20" s="1">
        <f>'Cleaned Data'!L34</f>
        <v>22177.47</v>
      </c>
      <c r="S20" s="1">
        <f>'Cleaned Data'!M34</f>
        <v>19000.27</v>
      </c>
      <c r="T20" s="1">
        <f>'Cleaned Data'!N34</f>
        <v>22213.19</v>
      </c>
      <c r="U20" s="1">
        <f>'Cleaned Data'!O34</f>
        <v>17937.64</v>
      </c>
      <c r="V20" s="1">
        <f>'Cleaned Data'!P34</f>
        <v>13052.17</v>
      </c>
    </row>
    <row r="21" spans="1:23" x14ac:dyDescent="0.25">
      <c r="A21" t="s">
        <v>156</v>
      </c>
      <c r="B21">
        <f t="shared" ref="B21:G21" si="15">B20/B10</f>
        <v>0.66895472129570699</v>
      </c>
      <c r="C21">
        <f t="shared" si="15"/>
        <v>0.67815817172591519</v>
      </c>
      <c r="D21">
        <f t="shared" si="15"/>
        <v>0.67767327382511722</v>
      </c>
      <c r="E21">
        <f t="shared" si="15"/>
        <v>0.65103271833608889</v>
      </c>
      <c r="F21">
        <f t="shared" si="15"/>
        <v>0.7057685230165397</v>
      </c>
      <c r="G21">
        <f t="shared" si="15"/>
        <v>0.67621858012272307</v>
      </c>
      <c r="H21">
        <f>H20/H10</f>
        <v>0.57111105186900391</v>
      </c>
      <c r="I21">
        <f t="shared" ref="I21:V21" si="16">I20/I10</f>
        <v>0.86997593705789189</v>
      </c>
      <c r="J21">
        <f t="shared" si="16"/>
        <v>0.5875687514412733</v>
      </c>
      <c r="K21">
        <f t="shared" si="16"/>
        <v>0.331501373644635</v>
      </c>
      <c r="L21">
        <f t="shared" si="16"/>
        <v>0.40618995251799211</v>
      </c>
      <c r="M21">
        <f t="shared" si="16"/>
        <v>0.43906989961571302</v>
      </c>
      <c r="N21">
        <f t="shared" si="16"/>
        <v>0.39468795222651887</v>
      </c>
      <c r="O21">
        <f t="shared" si="16"/>
        <v>0.51539456446331555</v>
      </c>
      <c r="P21">
        <f t="shared" si="16"/>
        <v>0.49784231156311243</v>
      </c>
      <c r="Q21">
        <f t="shared" si="16"/>
        <v>0.42791414308229181</v>
      </c>
      <c r="R21">
        <f t="shared" si="16"/>
        <v>0.37448696356390154</v>
      </c>
      <c r="S21">
        <f t="shared" si="16"/>
        <v>0.37121539076214322</v>
      </c>
      <c r="T21">
        <f t="shared" si="16"/>
        <v>0.58190247185277488</v>
      </c>
      <c r="U21">
        <f t="shared" si="16"/>
        <v>0.62854840179128324</v>
      </c>
      <c r="V21">
        <f t="shared" si="16"/>
        <v>0.39404514131037927</v>
      </c>
    </row>
    <row r="22" spans="1:23" x14ac:dyDescent="0.25">
      <c r="A22" t="s">
        <v>152</v>
      </c>
      <c r="B22">
        <f t="shared" ref="B22:F22" si="17">AVERAGE(C21:E21)</f>
        <v>0.66895472129570699</v>
      </c>
      <c r="C22">
        <f t="shared" si="17"/>
        <v>0.67815817172591519</v>
      </c>
      <c r="D22">
        <f t="shared" si="17"/>
        <v>0.67767327382511722</v>
      </c>
      <c r="E22">
        <f t="shared" si="17"/>
        <v>0.65103271833608889</v>
      </c>
      <c r="F22">
        <f t="shared" si="17"/>
        <v>0.7057685230165397</v>
      </c>
      <c r="G22">
        <f>AVERAGE(H21:J21)</f>
        <v>0.67621858012272307</v>
      </c>
    </row>
    <row r="24" spans="1:23" x14ac:dyDescent="0.25">
      <c r="A24" t="s">
        <v>162</v>
      </c>
      <c r="B24">
        <f t="shared" ref="B24:F24" si="18">B10*B26</f>
        <v>49480.055387720342</v>
      </c>
      <c r="C24">
        <f t="shared" si="18"/>
        <v>42736.962709005202</v>
      </c>
      <c r="D24">
        <f t="shared" si="18"/>
        <v>38575.687632261281</v>
      </c>
      <c r="E24">
        <f t="shared" si="18"/>
        <v>29258.413142932997</v>
      </c>
      <c r="F24">
        <f t="shared" si="18"/>
        <v>30473.57671984172</v>
      </c>
      <c r="G24">
        <f>G10*G26</f>
        <v>21720.694368878932</v>
      </c>
      <c r="H24" s="1">
        <f>'Cleaned Data'!B40</f>
        <v>16962.91</v>
      </c>
      <c r="I24" s="1">
        <f>'Cleaned Data'!C40</f>
        <v>19752.14</v>
      </c>
      <c r="J24" s="1">
        <f>'Cleaned Data'!D40</f>
        <v>18391.400000000001</v>
      </c>
      <c r="K24" s="1">
        <f>'Cleaned Data'!E40</f>
        <v>15806.3</v>
      </c>
      <c r="L24" s="1">
        <f>'Cleaned Data'!F40</f>
        <v>14822.37</v>
      </c>
      <c r="M24" s="1">
        <f>'Cleaned Data'!G40</f>
        <v>16177.32</v>
      </c>
      <c r="N24" s="1">
        <f>'Cleaned Data'!H40</f>
        <v>14712.15</v>
      </c>
      <c r="O24" s="1">
        <f>'Cleaned Data'!I40</f>
        <v>14709.95</v>
      </c>
      <c r="P24" s="1">
        <f>'Cleaned Data'!J40</f>
        <v>11760.24</v>
      </c>
      <c r="Q24" s="1">
        <f>'Cleaned Data'!K40</f>
        <v>11945.32</v>
      </c>
      <c r="R24" s="1">
        <f>'Cleaned Data'!L40</f>
        <v>12715.8</v>
      </c>
      <c r="S24" s="1">
        <f>'Cleaned Data'!M40</f>
        <v>15176.88</v>
      </c>
      <c r="T24" s="1">
        <f>'Cleaned Data'!N40</f>
        <v>14085.45</v>
      </c>
      <c r="U24" s="1">
        <f>'Cleaned Data'!O40</f>
        <v>8074.13</v>
      </c>
      <c r="V24" s="1">
        <f>'Cleaned Data'!P40</f>
        <v>5258.15</v>
      </c>
      <c r="W24" s="1"/>
    </row>
    <row r="25" spans="1:23" x14ac:dyDescent="0.25">
      <c r="A25" t="s">
        <v>163</v>
      </c>
      <c r="B25" s="1">
        <f t="shared" ref="B25:G25" si="19">B24/B10</f>
        <v>0.46292059298407495</v>
      </c>
      <c r="C25" s="1">
        <f t="shared" si="19"/>
        <v>0.47142961506494402</v>
      </c>
      <c r="D25" s="1">
        <f t="shared" si="19"/>
        <v>0.47291845417847883</v>
      </c>
      <c r="E25" s="1">
        <f t="shared" si="19"/>
        <v>0.44441370970880206</v>
      </c>
      <c r="F25" s="1">
        <f t="shared" si="19"/>
        <v>0.49695668130755122</v>
      </c>
      <c r="G25" s="1">
        <f t="shared" si="19"/>
        <v>0.47738497151908327</v>
      </c>
      <c r="H25" s="1">
        <f>H24/H10</f>
        <v>0.35889947629977181</v>
      </c>
      <c r="I25" s="1">
        <f t="shared" ref="I25:V25" si="20">I24/I10</f>
        <v>0.65458559610379841</v>
      </c>
      <c r="J25" s="1">
        <f t="shared" si="20"/>
        <v>0.41866984215367958</v>
      </c>
      <c r="K25" s="1">
        <f t="shared" si="20"/>
        <v>0.22840563006446565</v>
      </c>
      <c r="L25" s="1">
        <f t="shared" si="20"/>
        <v>0.24859450003010497</v>
      </c>
      <c r="M25" s="1">
        <f t="shared" si="20"/>
        <v>0.32978265598113443</v>
      </c>
      <c r="N25" s="1">
        <f t="shared" si="20"/>
        <v>0.31049027290238124</v>
      </c>
      <c r="O25" s="1">
        <f t="shared" si="20"/>
        <v>0.37217446262227283</v>
      </c>
      <c r="P25" s="1">
        <f t="shared" si="20"/>
        <v>0.3114635309073574</v>
      </c>
      <c r="Q25" s="1">
        <f t="shared" si="20"/>
        <v>0.24220165033344665</v>
      </c>
      <c r="R25" s="1">
        <f t="shared" si="20"/>
        <v>0.21471796969112614</v>
      </c>
      <c r="S25" s="1">
        <f t="shared" si="20"/>
        <v>0.29651638843817252</v>
      </c>
      <c r="T25" s="1">
        <f t="shared" si="20"/>
        <v>0.36898609214429218</v>
      </c>
      <c r="U25" s="1">
        <f t="shared" si="20"/>
        <v>0.28292359013532736</v>
      </c>
      <c r="V25" s="1">
        <f t="shared" si="20"/>
        <v>0.15874360047265479</v>
      </c>
      <c r="W25" s="1"/>
    </row>
    <row r="26" spans="1:23" x14ac:dyDescent="0.25">
      <c r="A26" t="s">
        <v>152</v>
      </c>
      <c r="B26" s="1">
        <f t="shared" ref="B26:F26" si="21">AVERAGE(C25:E25)</f>
        <v>0.46292059298407495</v>
      </c>
      <c r="C26" s="1">
        <f t="shared" si="21"/>
        <v>0.47142961506494402</v>
      </c>
      <c r="D26" s="1">
        <f t="shared" si="21"/>
        <v>0.47291845417847883</v>
      </c>
      <c r="E26" s="1">
        <f t="shared" si="21"/>
        <v>0.44441370970880206</v>
      </c>
      <c r="F26" s="1">
        <f t="shared" si="21"/>
        <v>0.49695668130755122</v>
      </c>
      <c r="G26" s="1">
        <f>AVERAGE(H25:J25)</f>
        <v>0.47738497151908327</v>
      </c>
      <c r="H26" s="1"/>
      <c r="I26" s="1"/>
      <c r="J26" s="1"/>
      <c r="K26" s="1"/>
      <c r="L26" s="1"/>
      <c r="M26" s="1"/>
      <c r="N26" s="1"/>
      <c r="O26" s="1"/>
      <c r="P26" s="1"/>
      <c r="Q26" s="1"/>
      <c r="R26" s="1"/>
      <c r="S26" s="1"/>
      <c r="T26" s="1"/>
      <c r="U26" s="1"/>
      <c r="V26" s="1"/>
      <c r="W26" s="1"/>
    </row>
    <row r="27" spans="1:23" x14ac:dyDescent="0.25">
      <c r="H27" s="1"/>
      <c r="I27" s="1"/>
      <c r="J27" s="1"/>
      <c r="K27" s="1"/>
      <c r="L27" s="1"/>
      <c r="M27" s="1"/>
      <c r="N27" s="1"/>
      <c r="O27" s="1"/>
      <c r="P27" s="1"/>
      <c r="Q27" s="1"/>
      <c r="R27" s="1"/>
      <c r="S27" s="1"/>
      <c r="T27" s="1"/>
      <c r="U27" s="1"/>
      <c r="V27" s="1"/>
      <c r="W27" s="1"/>
    </row>
    <row r="28" spans="1:23" x14ac:dyDescent="0.25">
      <c r="A28" t="s">
        <v>150</v>
      </c>
      <c r="B28">
        <f>B20+B24</f>
        <v>120982.41921262644</v>
      </c>
      <c r="C28">
        <f t="shared" ref="C28:V28" si="22">C20+C24</f>
        <v>104214.6882690869</v>
      </c>
      <c r="D28">
        <f t="shared" si="22"/>
        <v>93853.108711591252</v>
      </c>
      <c r="E28">
        <f t="shared" si="22"/>
        <v>72119.791688444486</v>
      </c>
      <c r="F28">
        <f t="shared" si="22"/>
        <v>73751.576677515492</v>
      </c>
      <c r="G28">
        <f t="shared" si="22"/>
        <v>52488.183882980229</v>
      </c>
      <c r="H28">
        <f t="shared" si="22"/>
        <v>43955.72</v>
      </c>
      <c r="I28">
        <f t="shared" si="22"/>
        <v>46003.69</v>
      </c>
      <c r="J28">
        <f t="shared" si="22"/>
        <v>44202.22</v>
      </c>
      <c r="K28">
        <f t="shared" si="22"/>
        <v>38747.11</v>
      </c>
      <c r="L28">
        <f t="shared" si="22"/>
        <v>39041.32</v>
      </c>
      <c r="M28">
        <f t="shared" si="22"/>
        <v>37715.67</v>
      </c>
      <c r="N28">
        <f t="shared" si="22"/>
        <v>33413.89</v>
      </c>
      <c r="O28">
        <f t="shared" si="22"/>
        <v>35080.58</v>
      </c>
      <c r="P28">
        <f t="shared" si="22"/>
        <v>30557.769999999997</v>
      </c>
      <c r="Q28">
        <f t="shared" si="22"/>
        <v>33049.93</v>
      </c>
      <c r="R28">
        <f t="shared" si="22"/>
        <v>34893.270000000004</v>
      </c>
      <c r="S28">
        <f t="shared" si="22"/>
        <v>34177.15</v>
      </c>
      <c r="T28">
        <f t="shared" si="22"/>
        <v>36298.639999999999</v>
      </c>
      <c r="U28">
        <f t="shared" si="22"/>
        <v>26011.77</v>
      </c>
      <c r="V28">
        <f t="shared" si="22"/>
        <v>18310.32</v>
      </c>
      <c r="W28" s="1"/>
    </row>
    <row r="29" spans="1:23" x14ac:dyDescent="0.25">
      <c r="W29" s="1"/>
    </row>
    <row r="30" spans="1:23" x14ac:dyDescent="0.25">
      <c r="A30" t="s">
        <v>138</v>
      </c>
      <c r="B30">
        <f>B16-B20</f>
        <v>-29930.548072240366</v>
      </c>
      <c r="C30">
        <f t="shared" ref="C30:V30" si="23">C16-C20</f>
        <v>-25634.950364834272</v>
      </c>
      <c r="D30">
        <f t="shared" si="23"/>
        <v>-23171.658812480306</v>
      </c>
      <c r="E30">
        <f t="shared" si="23"/>
        <v>-17987.237860605321</v>
      </c>
      <c r="F30">
        <f t="shared" si="23"/>
        <v>-17847.202500054467</v>
      </c>
      <c r="G30">
        <f t="shared" si="23"/>
        <v>-13101.859197432201</v>
      </c>
      <c r="H30">
        <f t="shared" si="23"/>
        <v>-11373.2</v>
      </c>
      <c r="I30">
        <f t="shared" si="23"/>
        <v>-10396.959999999999</v>
      </c>
      <c r="J30">
        <f t="shared" si="23"/>
        <v>-12242.06</v>
      </c>
      <c r="K30">
        <f t="shared" si="23"/>
        <v>-9711.510000000002</v>
      </c>
      <c r="L30">
        <f t="shared" si="23"/>
        <v>-9247.2900000000009</v>
      </c>
      <c r="M30">
        <f t="shared" si="23"/>
        <v>-8781.2699999999986</v>
      </c>
      <c r="N30">
        <f t="shared" si="23"/>
        <v>-6840.0500000000011</v>
      </c>
      <c r="O30">
        <f t="shared" si="23"/>
        <v>-11797.660000000002</v>
      </c>
      <c r="P30">
        <f t="shared" si="23"/>
        <v>-12058.469999999998</v>
      </c>
      <c r="Q30">
        <f t="shared" si="23"/>
        <v>-10969.650000000001</v>
      </c>
      <c r="R30">
        <f t="shared" si="23"/>
        <v>-8464.5500000000011</v>
      </c>
      <c r="S30">
        <f t="shared" si="23"/>
        <v>-8028.6100000000006</v>
      </c>
      <c r="T30">
        <f t="shared" si="23"/>
        <v>-10675.21</v>
      </c>
      <c r="U30">
        <f t="shared" si="23"/>
        <v>-8245.9499999999989</v>
      </c>
      <c r="V30">
        <f t="shared" si="23"/>
        <v>-2668.3899999999994</v>
      </c>
    </row>
    <row r="32" spans="1:23" x14ac:dyDescent="0.25">
      <c r="A32" t="s">
        <v>83</v>
      </c>
      <c r="B32">
        <f t="shared" ref="B32:F32" si="24">B10*B34</f>
        <v>63301.409830344877</v>
      </c>
      <c r="C32">
        <f t="shared" si="24"/>
        <v>55104.919199386444</v>
      </c>
      <c r="D32">
        <f t="shared" si="24"/>
        <v>50648.221403549484</v>
      </c>
      <c r="E32">
        <f t="shared" si="24"/>
        <v>36071.897445719216</v>
      </c>
      <c r="F32">
        <f t="shared" si="24"/>
        <v>40149.70313423546</v>
      </c>
      <c r="G32">
        <f>G10*G34</f>
        <v>30034.398150369281</v>
      </c>
      <c r="H32" s="1">
        <f>'Cleaned Data'!B28</f>
        <v>15543</v>
      </c>
      <c r="I32" s="1">
        <f>'Cleaned Data'!C28</f>
        <v>29429.56</v>
      </c>
      <c r="J32" s="1">
        <f>'Cleaned Data'!D28</f>
        <v>29702.78</v>
      </c>
      <c r="K32" s="1">
        <f>'Cleaned Data'!E28</f>
        <v>28573.42</v>
      </c>
      <c r="L32" s="1">
        <f>'Cleaned Data'!F28</f>
        <v>26800.35</v>
      </c>
      <c r="M32" s="1">
        <f>'Cleaned Data'!G28</f>
        <v>28043.91</v>
      </c>
      <c r="N32" s="1">
        <f>'Cleaned Data'!H28</f>
        <v>26762.34</v>
      </c>
      <c r="O32" s="1">
        <f>'Cleaned Data'!I28</f>
        <v>21824.02</v>
      </c>
      <c r="P32" s="1">
        <f>'Cleaned Data'!J28</f>
        <v>21595.64</v>
      </c>
      <c r="Q32" s="1">
        <f>'Cleaned Data'!K28</f>
        <v>20208.54</v>
      </c>
      <c r="R32" s="1">
        <f>'Cleaned Data'!L28</f>
        <v>19056.189999999999</v>
      </c>
      <c r="S32" s="1">
        <f>'Cleaned Data'!M28</f>
        <v>17216.099999999999</v>
      </c>
      <c r="T32" s="1">
        <f>'Cleaned Data'!N28</f>
        <v>16436.04</v>
      </c>
      <c r="U32" s="1">
        <f>'Cleaned Data'!O28</f>
        <v>14599.31</v>
      </c>
      <c r="V32" s="1">
        <f>'Cleaned Data'!P28</f>
        <v>10452.27</v>
      </c>
    </row>
    <row r="33" spans="1:22" x14ac:dyDescent="0.25">
      <c r="A33" t="s">
        <v>157</v>
      </c>
      <c r="B33">
        <f t="shared" ref="B33:G33" si="25">B32/B10</f>
        <v>0.59222904957910727</v>
      </c>
      <c r="C33">
        <f t="shared" si="25"/>
        <v>0.60786001624017361</v>
      </c>
      <c r="D33">
        <f t="shared" si="25"/>
        <v>0.62092162300236586</v>
      </c>
      <c r="E33">
        <f t="shared" si="25"/>
        <v>0.54790550949478223</v>
      </c>
      <c r="F33">
        <f t="shared" si="25"/>
        <v>0.65475291622337251</v>
      </c>
      <c r="G33">
        <f t="shared" si="25"/>
        <v>0.66010644328894308</v>
      </c>
      <c r="H33">
        <f>H32/H10</f>
        <v>0.32885716897203093</v>
      </c>
      <c r="I33">
        <f t="shared" ref="I33:V33" si="26">I32/I10</f>
        <v>0.97529513640914367</v>
      </c>
      <c r="J33">
        <f t="shared" si="26"/>
        <v>0.67616702448565469</v>
      </c>
      <c r="K33">
        <f t="shared" si="26"/>
        <v>0.41289422560603073</v>
      </c>
      <c r="L33">
        <f t="shared" si="26"/>
        <v>0.44948409794667271</v>
      </c>
      <c r="M33">
        <f t="shared" si="26"/>
        <v>0.57168895242820794</v>
      </c>
      <c r="N33">
        <f t="shared" si="26"/>
        <v>0.56480162655399202</v>
      </c>
      <c r="O33">
        <f t="shared" si="26"/>
        <v>0.55216658899301041</v>
      </c>
      <c r="P33">
        <f t="shared" si="26"/>
        <v>0.57194872609778058</v>
      </c>
      <c r="Q33">
        <f t="shared" si="26"/>
        <v>0.40974555213501779</v>
      </c>
      <c r="R33">
        <f t="shared" si="26"/>
        <v>0.32178128209379991</v>
      </c>
      <c r="S33">
        <f t="shared" si="26"/>
        <v>0.33635739328441827</v>
      </c>
      <c r="T33">
        <f t="shared" si="26"/>
        <v>0.4305627558883296</v>
      </c>
      <c r="U33">
        <f t="shared" si="26"/>
        <v>0.51157080684836465</v>
      </c>
      <c r="V33">
        <f t="shared" si="26"/>
        <v>0.31555413461242365</v>
      </c>
    </row>
    <row r="34" spans="1:22" x14ac:dyDescent="0.25">
      <c r="A34" t="s">
        <v>152</v>
      </c>
      <c r="B34">
        <f t="shared" ref="B34:F34" si="27">AVERAGE(C33:E33)</f>
        <v>0.59222904957910727</v>
      </c>
      <c r="C34">
        <f t="shared" si="27"/>
        <v>0.60786001624017361</v>
      </c>
      <c r="D34">
        <f t="shared" si="27"/>
        <v>0.62092162300236586</v>
      </c>
      <c r="E34">
        <f t="shared" si="27"/>
        <v>0.54790550949478223</v>
      </c>
      <c r="F34">
        <f t="shared" si="27"/>
        <v>0.65475291622337251</v>
      </c>
      <c r="G34">
        <f>AVERAGE(H33:J33)</f>
        <v>0.66010644328894308</v>
      </c>
    </row>
    <row r="36" spans="1:22" x14ac:dyDescent="0.25">
      <c r="A36" t="s">
        <v>27</v>
      </c>
      <c r="B36">
        <f t="shared" ref="B36:F36" si="28">B32*B38</f>
        <v>6076.8787395006939</v>
      </c>
      <c r="C36">
        <f t="shared" si="28"/>
        <v>5195.0610839547235</v>
      </c>
      <c r="D36">
        <f t="shared" si="28"/>
        <v>4787.0896507870784</v>
      </c>
      <c r="E36">
        <f t="shared" si="28"/>
        <v>3578.5148410234438</v>
      </c>
      <c r="F36">
        <f t="shared" si="28"/>
        <v>3577.5768980264252</v>
      </c>
      <c r="G36">
        <f>G32*G38</f>
        <v>2860.4257786969606</v>
      </c>
      <c r="H36" s="1">
        <f>'Cleaned Data'!B14</f>
        <v>1760.57</v>
      </c>
      <c r="I36" s="1">
        <f>'Cleaned Data'!C14</f>
        <v>1730.71</v>
      </c>
      <c r="J36" s="1">
        <f>'Cleaned Data'!D14</f>
        <v>3375.29</v>
      </c>
      <c r="K36" s="1">
        <f>'Cleaned Data'!E14</f>
        <v>3098.64</v>
      </c>
      <c r="L36" s="1">
        <f>'Cleaned Data'!F14</f>
        <v>3101.89</v>
      </c>
      <c r="M36" s="1">
        <f>'Cleaned Data'!G14</f>
        <v>3037.12</v>
      </c>
      <c r="N36" s="1">
        <f>'Cleaned Data'!H14</f>
        <v>2329.2199999999998</v>
      </c>
      <c r="O36" s="1">
        <f>'Cleaned Data'!I14</f>
        <v>2603.2199999999998</v>
      </c>
      <c r="P36" s="1">
        <f>'Cleaned Data'!J14</f>
        <v>2070.3000000000002</v>
      </c>
      <c r="Q36" s="1">
        <f>'Cleaned Data'!K14</f>
        <v>1817.62</v>
      </c>
      <c r="R36" s="1">
        <f>'Cleaned Data'!L14</f>
        <v>1606.74</v>
      </c>
      <c r="S36" s="1">
        <f>'Cleaned Data'!M14</f>
        <v>1360.77</v>
      </c>
      <c r="T36" s="1">
        <f>'Cleaned Data'!N14</f>
        <v>1033.8699999999999</v>
      </c>
      <c r="U36" s="1">
        <f>'Cleaned Data'!O14</f>
        <v>874.54</v>
      </c>
      <c r="V36" s="1">
        <f>'Cleaned Data'!P14</f>
        <v>652.30999999999995</v>
      </c>
    </row>
    <row r="37" spans="1:22" x14ac:dyDescent="0.25">
      <c r="A37" t="s">
        <v>158</v>
      </c>
      <c r="B37">
        <f t="shared" ref="B37:G37" si="29">B36/B32</f>
        <v>9.5999105798550685E-2</v>
      </c>
      <c r="C37">
        <f t="shared" si="29"/>
        <v>9.4275813474245448E-2</v>
      </c>
      <c r="D37">
        <f t="shared" si="29"/>
        <v>9.4516441409561405E-2</v>
      </c>
      <c r="E37">
        <f t="shared" si="29"/>
        <v>9.9205062511845188E-2</v>
      </c>
      <c r="F37">
        <f t="shared" si="29"/>
        <v>8.9105936501329752E-2</v>
      </c>
      <c r="G37">
        <f t="shared" si="29"/>
        <v>9.5238325215509304E-2</v>
      </c>
      <c r="H37">
        <f>H36/H32</f>
        <v>0.11327092581869652</v>
      </c>
      <c r="I37">
        <f t="shared" ref="I37:V37" si="30">I36/I32</f>
        <v>5.8808558469783438E-2</v>
      </c>
      <c r="J37">
        <f t="shared" si="30"/>
        <v>0.11363549135804797</v>
      </c>
      <c r="K37">
        <f t="shared" si="30"/>
        <v>0.10844484139455481</v>
      </c>
      <c r="L37">
        <f t="shared" si="30"/>
        <v>0.11574065264073044</v>
      </c>
      <c r="M37">
        <f t="shared" si="30"/>
        <v>0.10829873580395886</v>
      </c>
      <c r="N37">
        <f t="shared" si="30"/>
        <v>8.7033495576246317E-2</v>
      </c>
      <c r="O37">
        <f t="shared" si="30"/>
        <v>0.11928233203598602</v>
      </c>
      <c r="P37">
        <f t="shared" si="30"/>
        <v>9.5866573067526606E-2</v>
      </c>
      <c r="Q37">
        <f t="shared" si="30"/>
        <v>8.9943162643120175E-2</v>
      </c>
      <c r="R37">
        <f t="shared" si="30"/>
        <v>8.4315909948420961E-2</v>
      </c>
      <c r="S37">
        <f t="shared" si="30"/>
        <v>7.9040549253315218E-2</v>
      </c>
      <c r="T37">
        <f t="shared" si="30"/>
        <v>6.290262131267628E-2</v>
      </c>
      <c r="U37">
        <f t="shared" si="30"/>
        <v>5.9902831024205939E-2</v>
      </c>
      <c r="V37">
        <f t="shared" si="30"/>
        <v>6.2408452900661764E-2</v>
      </c>
    </row>
    <row r="38" spans="1:22" x14ac:dyDescent="0.25">
      <c r="A38" t="s">
        <v>152</v>
      </c>
      <c r="B38">
        <f t="shared" ref="B38:F38" si="31">AVERAGE(C37:E37)</f>
        <v>9.5999105798550685E-2</v>
      </c>
      <c r="C38">
        <f t="shared" si="31"/>
        <v>9.4275813474245448E-2</v>
      </c>
      <c r="D38">
        <f t="shared" si="31"/>
        <v>9.4516441409561405E-2</v>
      </c>
      <c r="E38">
        <f t="shared" si="31"/>
        <v>9.9205062511845188E-2</v>
      </c>
      <c r="F38">
        <f t="shared" si="31"/>
        <v>8.9105936501329752E-2</v>
      </c>
      <c r="G38">
        <f>AVERAGE(H37:J37)</f>
        <v>9.5238325215509304E-2</v>
      </c>
    </row>
    <row r="40" spans="1:22" x14ac:dyDescent="0.25">
      <c r="A40" t="s">
        <v>160</v>
      </c>
      <c r="B40">
        <f t="shared" ref="B40:F40" si="32">B28*B42</f>
        <v>60677.110775097666</v>
      </c>
      <c r="C40">
        <f t="shared" si="32"/>
        <v>52163.779081753361</v>
      </c>
      <c r="D40">
        <f t="shared" si="32"/>
        <v>46761.994626559288</v>
      </c>
      <c r="E40">
        <f t="shared" si="32"/>
        <v>36479.75125022031</v>
      </c>
      <c r="F40">
        <f t="shared" si="32"/>
        <v>36695.562622192236</v>
      </c>
      <c r="G40">
        <f>G28*G42</f>
        <v>25790.694861576223</v>
      </c>
      <c r="H40" s="1">
        <f>'Cleaned Data'!B31+'Cleaned Data'!B32</f>
        <v>23232.65</v>
      </c>
      <c r="I40" s="1">
        <f>'Cleaned Data'!C31+'Cleaned Data'!C32</f>
        <v>21748.720000000001</v>
      </c>
      <c r="J40" s="1">
        <f>'Cleaned Data'!D31+'Cleaned Data'!D32</f>
        <v>20897.87</v>
      </c>
      <c r="K40" s="1">
        <f>'Cleaned Data'!E31+'Cleaned Data'!E32</f>
        <v>17532.46</v>
      </c>
      <c r="L40" s="1">
        <f>'Cleaned Data'!F31+'Cleaned Data'!F32</f>
        <v>16255.779999999999</v>
      </c>
      <c r="M40" s="1">
        <f>'Cleaned Data'!G31+'Cleaned Data'!G32</f>
        <v>18844.61</v>
      </c>
      <c r="N40" s="1">
        <f>'Cleaned Data'!H31+'Cleaned Data'!H32</f>
        <v>14254.679999999998</v>
      </c>
      <c r="O40" s="1">
        <f>'Cleaned Data'!I31+'Cleaned Data'!I32</f>
        <v>20080.97</v>
      </c>
      <c r="P40" s="1">
        <f>'Cleaned Data'!J31+'Cleaned Data'!J32</f>
        <v>14515.53</v>
      </c>
      <c r="Q40" s="1">
        <f>'Cleaned Data'!K31+'Cleaned Data'!K32</f>
        <v>14268.689999999999</v>
      </c>
      <c r="R40" s="1">
        <f>'Cleaned Data'!L31+'Cleaned Data'!L32</f>
        <v>11011.630000000001</v>
      </c>
      <c r="S40" s="1">
        <f>'Cleaned Data'!M31+'Cleaned Data'!M32</f>
        <v>14638.19</v>
      </c>
      <c r="T40" s="1">
        <f>'Cleaned Data'!N31+'Cleaned Data'!N32</f>
        <v>16625.91</v>
      </c>
      <c r="U40" s="1">
        <f>'Cleaned Data'!O31+'Cleaned Data'!O32</f>
        <v>13165.560000000001</v>
      </c>
      <c r="V40" s="1">
        <f>'Cleaned Data'!P31+'Cleaned Data'!P32</f>
        <v>6280.52</v>
      </c>
    </row>
    <row r="41" spans="1:22" x14ac:dyDescent="0.25">
      <c r="A41" t="s">
        <v>161</v>
      </c>
      <c r="B41" s="1">
        <f t="shared" ref="B41:G41" si="33">B40/B28</f>
        <v>0.50153659655670901</v>
      </c>
      <c r="C41" s="1">
        <f t="shared" si="33"/>
        <v>0.50054152584580203</v>
      </c>
      <c r="D41" s="1">
        <f t="shared" si="33"/>
        <v>0.49824662462974961</v>
      </c>
      <c r="E41" s="1">
        <f t="shared" si="33"/>
        <v>0.50582163919457546</v>
      </c>
      <c r="F41" s="1">
        <f t="shared" si="33"/>
        <v>0.49755631371308084</v>
      </c>
      <c r="G41" s="1">
        <f t="shared" si="33"/>
        <v>0.49136192098159243</v>
      </c>
      <c r="H41" s="1">
        <f>H40/H28</f>
        <v>0.52854668288905293</v>
      </c>
      <c r="I41" s="1">
        <f t="shared" ref="I41:V41" si="34">I40/I28</f>
        <v>0.47276033726859734</v>
      </c>
      <c r="J41" s="1">
        <f t="shared" si="34"/>
        <v>0.47277874278712695</v>
      </c>
      <c r="K41" s="1">
        <f t="shared" si="34"/>
        <v>0.45248432721821058</v>
      </c>
      <c r="L41" s="1">
        <f t="shared" si="34"/>
        <v>0.41637372916694415</v>
      </c>
      <c r="M41" s="1">
        <f t="shared" si="34"/>
        <v>0.49964934999166133</v>
      </c>
      <c r="N41" s="1">
        <f t="shared" si="34"/>
        <v>0.42660941303152666</v>
      </c>
      <c r="O41" s="1">
        <f t="shared" si="34"/>
        <v>0.57242411613490995</v>
      </c>
      <c r="P41" s="1">
        <f t="shared" si="34"/>
        <v>0.47501928314795228</v>
      </c>
      <c r="Q41" s="1">
        <f t="shared" si="34"/>
        <v>0.43173132288026023</v>
      </c>
      <c r="R41" s="1">
        <f t="shared" si="34"/>
        <v>0.31558033970447597</v>
      </c>
      <c r="S41" s="1">
        <f t="shared" si="34"/>
        <v>0.42830341324539933</v>
      </c>
      <c r="T41" s="1">
        <f t="shared" si="34"/>
        <v>0.45803120998472668</v>
      </c>
      <c r="U41" s="1">
        <f t="shared" si="34"/>
        <v>0.50613856727166207</v>
      </c>
      <c r="V41" s="1">
        <f t="shared" si="34"/>
        <v>0.34300438222816426</v>
      </c>
    </row>
    <row r="42" spans="1:22" x14ac:dyDescent="0.25">
      <c r="A42" t="s">
        <v>152</v>
      </c>
      <c r="B42" s="1">
        <f t="shared" ref="B42:F42" si="35">AVERAGE(C41:E41)</f>
        <v>0.50153659655670901</v>
      </c>
      <c r="C42" s="1">
        <f t="shared" si="35"/>
        <v>0.50054152584580203</v>
      </c>
      <c r="D42" s="1">
        <f t="shared" si="35"/>
        <v>0.49824662462974961</v>
      </c>
      <c r="E42" s="1">
        <f t="shared" si="35"/>
        <v>0.50582163919457546</v>
      </c>
      <c r="F42" s="1">
        <f t="shared" si="35"/>
        <v>0.4975563137130809</v>
      </c>
      <c r="G42" s="1">
        <f>AVERAGE(H41:J41)</f>
        <v>0.49136192098159243</v>
      </c>
      <c r="H42" s="1"/>
      <c r="I42" s="1"/>
      <c r="J42" s="1"/>
      <c r="K42" s="1"/>
      <c r="L42" s="1"/>
      <c r="M42" s="1"/>
      <c r="N42" s="1"/>
      <c r="O42" s="1"/>
      <c r="P42" s="1"/>
      <c r="Q42" s="1"/>
      <c r="R42" s="1"/>
      <c r="S42" s="1"/>
      <c r="T42" s="1"/>
      <c r="U42" s="1"/>
      <c r="V42" s="1"/>
    </row>
    <row r="43" spans="1:22" x14ac:dyDescent="0.25">
      <c r="H43" s="1"/>
      <c r="I43" s="1"/>
      <c r="J43" s="1"/>
      <c r="K43" s="1"/>
      <c r="L43" s="1"/>
      <c r="M43" s="1"/>
      <c r="N43" s="1"/>
      <c r="O43" s="1"/>
      <c r="P43" s="1"/>
      <c r="Q43" s="1"/>
      <c r="R43" s="1"/>
      <c r="S43" s="1"/>
      <c r="T43" s="1"/>
      <c r="U43" s="1"/>
      <c r="V43" s="1"/>
    </row>
    <row r="44" spans="1:22" x14ac:dyDescent="0.25">
      <c r="A44" t="s">
        <v>25</v>
      </c>
      <c r="B44">
        <f t="shared" ref="B44:F44" si="36">B40*B46</f>
        <v>5683.0876358166715</v>
      </c>
      <c r="C44">
        <f t="shared" si="36"/>
        <v>4892.9412088372055</v>
      </c>
      <c r="D44">
        <f t="shared" si="36"/>
        <v>4391.6861900153863</v>
      </c>
      <c r="E44">
        <f t="shared" si="36"/>
        <v>3402.3980135606239</v>
      </c>
      <c r="F44">
        <f t="shared" si="36"/>
        <v>3457.2700755555329</v>
      </c>
      <c r="G44">
        <f>G40*G46</f>
        <v>2431.1362722167696</v>
      </c>
      <c r="H44" s="1">
        <f>'Cleaned Data'!B12</f>
        <v>2121.73</v>
      </c>
      <c r="I44" s="1">
        <f>'Cleaned Data'!C12</f>
        <v>2110.83</v>
      </c>
      <c r="J44" s="1">
        <f>'Cleaned Data'!D12</f>
        <v>1973</v>
      </c>
      <c r="K44" s="1">
        <f>'Cleaned Data'!E12</f>
        <v>1793.57</v>
      </c>
      <c r="L44" s="1">
        <f>'Cleaned Data'!F12</f>
        <v>1744.43</v>
      </c>
      <c r="M44" s="1">
        <f>'Cleaned Data'!G12</f>
        <v>1569.01</v>
      </c>
      <c r="N44" s="1">
        <f>'Cleaned Data'!H12</f>
        <v>1592</v>
      </c>
      <c r="O44" s="1">
        <f>'Cleaned Data'!I12</f>
        <v>1611.68</v>
      </c>
      <c r="P44" s="1">
        <f>'Cleaned Data'!J12</f>
        <v>1337.52</v>
      </c>
      <c r="Q44" s="1">
        <f>'Cleaned Data'!K12</f>
        <v>1387.76</v>
      </c>
      <c r="R44" s="1">
        <f>'Cleaned Data'!L12</f>
        <v>1218.6199999999999</v>
      </c>
      <c r="S44" s="1">
        <f>'Cleaned Data'!M12</f>
        <v>1383.7</v>
      </c>
      <c r="T44" s="1">
        <f>'Cleaned Data'!N12</f>
        <v>1246.25</v>
      </c>
      <c r="U44" s="1">
        <f>'Cleaned Data'!O12</f>
        <v>704.92</v>
      </c>
      <c r="V44" s="1">
        <f>'Cleaned Data'!P12</f>
        <v>471.56</v>
      </c>
    </row>
    <row r="45" spans="1:22" x14ac:dyDescent="0.25">
      <c r="A45" t="s">
        <v>159</v>
      </c>
      <c r="B45">
        <f t="shared" ref="B45:G45" si="37">B44/B40</f>
        <v>9.3661144428601448E-2</v>
      </c>
      <c r="C45">
        <f t="shared" si="37"/>
        <v>9.379959226437129E-2</v>
      </c>
      <c r="D45">
        <f t="shared" si="37"/>
        <v>9.3915715638037647E-2</v>
      </c>
      <c r="E45">
        <f t="shared" si="37"/>
        <v>9.326812538339542E-2</v>
      </c>
      <c r="F45">
        <f t="shared" si="37"/>
        <v>9.4214935771680816E-2</v>
      </c>
      <c r="G45">
        <f t="shared" si="37"/>
        <v>9.4264085759036748E-2</v>
      </c>
      <c r="H45">
        <f>H44/H40</f>
        <v>9.1325354619468724E-2</v>
      </c>
      <c r="I45">
        <f t="shared" ref="I45:V45" si="38">I44/I40</f>
        <v>9.7055366936536949E-2</v>
      </c>
      <c r="J45">
        <f t="shared" si="38"/>
        <v>9.4411535721104597E-2</v>
      </c>
      <c r="K45">
        <f t="shared" si="38"/>
        <v>0.10229996246961351</v>
      </c>
      <c r="L45">
        <f t="shared" si="38"/>
        <v>0.10731136863318771</v>
      </c>
      <c r="M45">
        <f t="shared" si="38"/>
        <v>8.3260412393782623E-2</v>
      </c>
      <c r="N45">
        <f t="shared" si="38"/>
        <v>0.1116826193222156</v>
      </c>
      <c r="O45">
        <f t="shared" si="38"/>
        <v>8.0259071150447406E-2</v>
      </c>
      <c r="P45">
        <f t="shared" si="38"/>
        <v>9.2144069145253388E-2</v>
      </c>
      <c r="Q45">
        <f t="shared" si="38"/>
        <v>9.725910367384813E-2</v>
      </c>
      <c r="R45">
        <f t="shared" si="38"/>
        <v>0.11066663155227698</v>
      </c>
      <c r="S45">
        <f t="shared" si="38"/>
        <v>9.4526714026802489E-2</v>
      </c>
      <c r="T45">
        <f t="shared" si="38"/>
        <v>7.4958303034239934E-2</v>
      </c>
      <c r="U45">
        <f t="shared" si="38"/>
        <v>5.3542728148289927E-2</v>
      </c>
      <c r="V45">
        <f t="shared" si="38"/>
        <v>7.5082954914561212E-2</v>
      </c>
    </row>
    <row r="46" spans="1:22" x14ac:dyDescent="0.25">
      <c r="A46" t="s">
        <v>152</v>
      </c>
      <c r="B46">
        <f t="shared" ref="B46:F46" si="39">AVERAGE(C45:E45)</f>
        <v>9.3661144428601448E-2</v>
      </c>
      <c r="C46">
        <f t="shared" si="39"/>
        <v>9.379959226437129E-2</v>
      </c>
      <c r="D46">
        <f t="shared" si="39"/>
        <v>9.3915715638037647E-2</v>
      </c>
      <c r="E46">
        <f t="shared" si="39"/>
        <v>9.326812538339542E-2</v>
      </c>
      <c r="F46">
        <f t="shared" si="39"/>
        <v>9.4214935771680816E-2</v>
      </c>
      <c r="G46">
        <f>AVERAGE(H45:J45)</f>
        <v>9.4264085759036761E-2</v>
      </c>
    </row>
    <row r="48" spans="1:22" x14ac:dyDescent="0.25">
      <c r="A48" t="s">
        <v>164</v>
      </c>
      <c r="B48">
        <f>B12</f>
        <v>104628.15092747433</v>
      </c>
      <c r="C48">
        <f t="shared" ref="C48:V48" si="40">C12</f>
        <v>88697.816980563468</v>
      </c>
      <c r="D48">
        <f t="shared" si="40"/>
        <v>79890.4711444329</v>
      </c>
      <c r="E48">
        <f t="shared" si="40"/>
        <v>64438.306780132873</v>
      </c>
      <c r="F48">
        <f t="shared" si="40"/>
        <v>59914.823405578754</v>
      </c>
      <c r="G48">
        <f t="shared" si="40"/>
        <v>44698.621504463692</v>
      </c>
      <c r="H48">
        <f t="shared" si="40"/>
        <v>46168.62</v>
      </c>
      <c r="I48">
        <f t="shared" si="40"/>
        <v>29330.2</v>
      </c>
      <c r="J48">
        <f t="shared" si="40"/>
        <v>43856.67</v>
      </c>
      <c r="K48">
        <f t="shared" si="40"/>
        <v>64118.52</v>
      </c>
      <c r="L48">
        <f t="shared" si="40"/>
        <v>54680.9</v>
      </c>
      <c r="M48">
        <f t="shared" si="40"/>
        <v>42957.97</v>
      </c>
      <c r="N48">
        <f t="shared" si="40"/>
        <v>39888.86</v>
      </c>
      <c r="O48">
        <f t="shared" si="40"/>
        <v>38411.040000000001</v>
      </c>
      <c r="P48">
        <f t="shared" si="40"/>
        <v>34827.54</v>
      </c>
      <c r="Q48">
        <f t="shared" si="40"/>
        <v>43201.01</v>
      </c>
      <c r="R48">
        <f t="shared" si="40"/>
        <v>50752.85</v>
      </c>
      <c r="S48">
        <f t="shared" si="40"/>
        <v>42777.52</v>
      </c>
      <c r="T48">
        <f t="shared" si="40"/>
        <v>31947.09</v>
      </c>
      <c r="U48">
        <f t="shared" si="40"/>
        <v>23699.53</v>
      </c>
      <c r="V48">
        <f t="shared" si="40"/>
        <v>25696.91</v>
      </c>
    </row>
    <row r="49" spans="1:22" x14ac:dyDescent="0.25">
      <c r="A49" t="s">
        <v>165</v>
      </c>
      <c r="B49">
        <f>B10-B48</f>
        <v>2258.5508905683964</v>
      </c>
      <c r="C49">
        <f t="shared" ref="C49:V49" si="41">C10-C48</f>
        <v>1956.1456541720836</v>
      </c>
      <c r="D49">
        <f t="shared" si="41"/>
        <v>1678.9565051442187</v>
      </c>
      <c r="E49">
        <f t="shared" si="41"/>
        <v>1397.6755573703995</v>
      </c>
      <c r="F49">
        <f t="shared" si="41"/>
        <v>1405.5650026466319</v>
      </c>
      <c r="G49">
        <f t="shared" si="41"/>
        <v>800.70433263098676</v>
      </c>
      <c r="H49">
        <f t="shared" si="41"/>
        <v>1095.0599999999977</v>
      </c>
      <c r="I49">
        <f t="shared" si="41"/>
        <v>844.82999999999811</v>
      </c>
      <c r="J49">
        <f t="shared" si="41"/>
        <v>71.5</v>
      </c>
      <c r="K49">
        <f t="shared" si="41"/>
        <v>5084.239999999998</v>
      </c>
      <c r="L49">
        <f t="shared" si="41"/>
        <v>4943.7900000000009</v>
      </c>
      <c r="M49">
        <f t="shared" si="41"/>
        <v>6096.5199999999968</v>
      </c>
      <c r="N49">
        <f t="shared" si="41"/>
        <v>7494.75</v>
      </c>
      <c r="O49">
        <f t="shared" si="41"/>
        <v>1113.2999999999956</v>
      </c>
      <c r="P49">
        <f t="shared" si="41"/>
        <v>2930.4599999999991</v>
      </c>
      <c r="Q49">
        <f t="shared" si="41"/>
        <v>6118.7200000000012</v>
      </c>
      <c r="R49">
        <f t="shared" si="41"/>
        <v>8468.0900000000038</v>
      </c>
      <c r="S49">
        <f t="shared" si="41"/>
        <v>8406.43</v>
      </c>
      <c r="T49">
        <f t="shared" si="41"/>
        <v>6226.2999999999993</v>
      </c>
      <c r="U49">
        <f t="shared" si="41"/>
        <v>4838.6700000000019</v>
      </c>
      <c r="V49">
        <f t="shared" si="41"/>
        <v>7426.630000000001</v>
      </c>
    </row>
    <row r="50" spans="1:22" x14ac:dyDescent="0.25">
      <c r="A50" t="s">
        <v>166</v>
      </c>
      <c r="B50" s="5">
        <f>B49/B10</f>
        <v>2.1130326337631906E-2</v>
      </c>
      <c r="C50" s="5">
        <f t="shared" ref="C50:V50" si="42">C49/C10</f>
        <v>2.1578159380123495E-2</v>
      </c>
      <c r="D50" s="5">
        <f t="shared" si="42"/>
        <v>2.0583159077160976E-2</v>
      </c>
      <c r="E50" s="5">
        <f t="shared" si="42"/>
        <v>2.1229660555611058E-2</v>
      </c>
      <c r="F50" s="5">
        <f t="shared" si="42"/>
        <v>2.2921658507598305E-2</v>
      </c>
      <c r="G50" s="5">
        <f t="shared" si="42"/>
        <v>1.7598158168273093E-2</v>
      </c>
      <c r="H50" s="5">
        <f t="shared" si="42"/>
        <v>2.3169164990961298E-2</v>
      </c>
      <c r="I50" s="5">
        <f t="shared" si="42"/>
        <v>2.7997652363560142E-2</v>
      </c>
      <c r="J50" s="5">
        <f t="shared" si="42"/>
        <v>1.6276571502978614E-3</v>
      </c>
      <c r="K50" s="5">
        <f t="shared" si="42"/>
        <v>7.3468746044232897E-2</v>
      </c>
      <c r="L50" s="5">
        <f t="shared" si="42"/>
        <v>8.2915148070371536E-2</v>
      </c>
      <c r="M50" s="5">
        <f t="shared" si="42"/>
        <v>0.12428057044319485</v>
      </c>
      <c r="N50" s="5">
        <f t="shared" si="42"/>
        <v>0.15817178133958135</v>
      </c>
      <c r="O50" s="5">
        <f t="shared" si="42"/>
        <v>2.8167453270566838E-2</v>
      </c>
      <c r="P50" s="5">
        <f t="shared" si="42"/>
        <v>7.7611631972032399E-2</v>
      </c>
      <c r="Q50" s="5">
        <f t="shared" si="42"/>
        <v>0.12406231745388713</v>
      </c>
      <c r="R50" s="5">
        <f t="shared" si="42"/>
        <v>0.14299148240470352</v>
      </c>
      <c r="S50" s="5">
        <f t="shared" si="42"/>
        <v>0.1642395711937043</v>
      </c>
      <c r="T50" s="5">
        <f t="shared" si="42"/>
        <v>0.16310576556077414</v>
      </c>
      <c r="U50" s="5">
        <f t="shared" si="42"/>
        <v>0.16955063739128612</v>
      </c>
      <c r="V50" s="5">
        <f t="shared" si="42"/>
        <v>0.22421003310636486</v>
      </c>
    </row>
    <row r="52" spans="1:22" x14ac:dyDescent="0.25">
      <c r="A52" t="s">
        <v>167</v>
      </c>
      <c r="B52">
        <f t="shared" ref="B52:F52" si="43">B49*B54</f>
        <v>974.02416775844358</v>
      </c>
      <c r="C52">
        <f t="shared" si="43"/>
        <v>781.05702917210158</v>
      </c>
      <c r="D52">
        <f t="shared" si="43"/>
        <v>836.46163294188329</v>
      </c>
      <c r="E52">
        <f t="shared" si="43"/>
        <v>553.89190871900087</v>
      </c>
      <c r="F52">
        <f t="shared" si="43"/>
        <v>426.38193943120945</v>
      </c>
      <c r="G52">
        <f>G49*G54</f>
        <v>636.52958005396431</v>
      </c>
      <c r="H52">
        <f>'Cleaned Data'!B17</f>
        <v>99.18</v>
      </c>
      <c r="I52">
        <f>'Cleaned Data'!C17</f>
        <v>20.72</v>
      </c>
      <c r="J52">
        <f>'Cleaned Data'!D17</f>
        <v>162.29</v>
      </c>
      <c r="K52">
        <f>'Cleaned Data'!E17</f>
        <v>378.33</v>
      </c>
      <c r="L52">
        <f>'Cleaned Data'!F17</f>
        <v>87.93</v>
      </c>
      <c r="M52">
        <f>'Cleaned Data'!G17</f>
        <v>76.33</v>
      </c>
      <c r="N52">
        <f>'Cleaned Data'!H17</f>
        <v>-4.8</v>
      </c>
      <c r="O52">
        <f>'Cleaned Data'!I17</f>
        <v>764.23</v>
      </c>
      <c r="P52">
        <f>'Cleaned Data'!J17</f>
        <v>-1360.32</v>
      </c>
      <c r="Q52">
        <f>'Cleaned Data'!K17</f>
        <v>-126.88</v>
      </c>
      <c r="R52">
        <f>'Cleaned Data'!L17</f>
        <v>98.8</v>
      </c>
      <c r="S52">
        <f>'Cleaned Data'!M17</f>
        <v>384.7</v>
      </c>
      <c r="T52">
        <f>'Cleaned Data'!N17</f>
        <v>589.46</v>
      </c>
      <c r="U52">
        <f>'Cleaned Data'!O17</f>
        <v>12.5</v>
      </c>
      <c r="V52">
        <f>'Cleaned Data'!P17</f>
        <v>547.54999999999995</v>
      </c>
    </row>
    <row r="53" spans="1:22" x14ac:dyDescent="0.25">
      <c r="A53" t="s">
        <v>168</v>
      </c>
      <c r="B53">
        <f t="shared" ref="B53:G53" si="44">B52/B49</f>
        <v>0.43126066887663378</v>
      </c>
      <c r="C53">
        <f t="shared" si="44"/>
        <v>0.39928367680916638</v>
      </c>
      <c r="D53">
        <f t="shared" si="44"/>
        <v>0.49820327708253115</v>
      </c>
      <c r="E53">
        <f t="shared" si="44"/>
        <v>0.39629505273820381</v>
      </c>
      <c r="F53">
        <f t="shared" si="44"/>
        <v>0.30335270060676417</v>
      </c>
      <c r="G53">
        <f t="shared" si="44"/>
        <v>0.79496207790262552</v>
      </c>
      <c r="H53">
        <f>H52/H49</f>
        <v>9.0570379705221832E-2</v>
      </c>
      <c r="I53">
        <f t="shared" ref="I53:V53" si="45">I52/I49</f>
        <v>2.4525644212445161E-2</v>
      </c>
      <c r="J53">
        <f t="shared" si="45"/>
        <v>2.2697902097902096</v>
      </c>
      <c r="K53">
        <f t="shared" si="45"/>
        <v>7.4412301543593559E-2</v>
      </c>
      <c r="L53">
        <f t="shared" si="45"/>
        <v>1.7785949645919424E-2</v>
      </c>
      <c r="M53">
        <f t="shared" si="45"/>
        <v>1.2520257458353296E-2</v>
      </c>
      <c r="N53">
        <f t="shared" si="45"/>
        <v>-6.4044831381967376E-4</v>
      </c>
      <c r="O53">
        <f t="shared" si="45"/>
        <v>0.68645468427198686</v>
      </c>
      <c r="P53">
        <f t="shared" si="45"/>
        <v>-0.46420015970188994</v>
      </c>
      <c r="Q53">
        <f t="shared" si="45"/>
        <v>-2.073636316092254E-2</v>
      </c>
      <c r="R53">
        <f t="shared" si="45"/>
        <v>1.1667329940990229E-2</v>
      </c>
      <c r="S53">
        <f t="shared" si="45"/>
        <v>4.5762588875420361E-2</v>
      </c>
      <c r="T53">
        <f t="shared" si="45"/>
        <v>9.4672598493487317E-2</v>
      </c>
      <c r="U53">
        <f t="shared" si="45"/>
        <v>2.5833545168403704E-3</v>
      </c>
      <c r="V53">
        <f t="shared" si="45"/>
        <v>7.3727922355092401E-2</v>
      </c>
    </row>
    <row r="54" spans="1:22" x14ac:dyDescent="0.25">
      <c r="A54" t="s">
        <v>152</v>
      </c>
      <c r="B54">
        <f t="shared" ref="B54:F54" si="46">AVERAGE(C53:E53)</f>
        <v>0.43126066887663378</v>
      </c>
      <c r="C54">
        <f t="shared" si="46"/>
        <v>0.39928367680916638</v>
      </c>
      <c r="D54">
        <f t="shared" si="46"/>
        <v>0.49820327708253115</v>
      </c>
      <c r="E54">
        <f t="shared" si="46"/>
        <v>0.39629505273820381</v>
      </c>
      <c r="F54">
        <f t="shared" si="46"/>
        <v>0.30335270060676417</v>
      </c>
      <c r="G54">
        <f>AVERAGE(H53:J53)</f>
        <v>0.79496207790262552</v>
      </c>
    </row>
    <row r="56" spans="1:22" x14ac:dyDescent="0.25">
      <c r="A56" t="s">
        <v>169</v>
      </c>
      <c r="B56">
        <f>B49-B36</f>
        <v>-3818.3278489322975</v>
      </c>
      <c r="C56">
        <f t="shared" ref="C56:V56" si="47">C49-C36</f>
        <v>-3238.9154297826399</v>
      </c>
      <c r="D56">
        <f t="shared" si="47"/>
        <v>-3108.1331456428597</v>
      </c>
      <c r="E56">
        <f t="shared" si="47"/>
        <v>-2180.8392836530443</v>
      </c>
      <c r="F56">
        <f t="shared" si="47"/>
        <v>-2172.0118953797933</v>
      </c>
      <c r="G56">
        <f t="shared" si="47"/>
        <v>-2059.7214460659739</v>
      </c>
      <c r="H56">
        <f t="shared" si="47"/>
        <v>-665.51000000000226</v>
      </c>
      <c r="I56">
        <f t="shared" si="47"/>
        <v>-885.88000000000193</v>
      </c>
      <c r="J56">
        <f t="shared" si="47"/>
        <v>-3303.79</v>
      </c>
      <c r="K56">
        <f t="shared" si="47"/>
        <v>1985.5999999999981</v>
      </c>
      <c r="L56">
        <f t="shared" si="47"/>
        <v>1841.900000000001</v>
      </c>
      <c r="M56">
        <f t="shared" si="47"/>
        <v>3059.3999999999969</v>
      </c>
      <c r="N56">
        <f t="shared" si="47"/>
        <v>5165.5300000000007</v>
      </c>
      <c r="O56">
        <f t="shared" si="47"/>
        <v>-1489.9200000000042</v>
      </c>
      <c r="P56">
        <f t="shared" si="47"/>
        <v>860.15999999999894</v>
      </c>
      <c r="Q56">
        <f t="shared" si="47"/>
        <v>4301.1000000000013</v>
      </c>
      <c r="R56">
        <f t="shared" si="47"/>
        <v>6861.350000000004</v>
      </c>
      <c r="S56">
        <f t="shared" si="47"/>
        <v>7045.66</v>
      </c>
      <c r="T56">
        <f t="shared" si="47"/>
        <v>5192.4299999999994</v>
      </c>
      <c r="U56">
        <f t="shared" si="47"/>
        <v>3964.1300000000019</v>
      </c>
      <c r="V56">
        <f t="shared" si="47"/>
        <v>6774.3200000000015</v>
      </c>
    </row>
    <row r="57" spans="1:22" x14ac:dyDescent="0.25">
      <c r="A57" t="s">
        <v>170</v>
      </c>
      <c r="B57">
        <f>B56-B44</f>
        <v>-9501.4154847489699</v>
      </c>
      <c r="C57">
        <f t="shared" ref="C57:S57" si="48">C56-C52</f>
        <v>-4019.9724589547413</v>
      </c>
      <c r="D57">
        <f t="shared" si="48"/>
        <v>-3944.5947785847429</v>
      </c>
      <c r="E57">
        <f t="shared" si="48"/>
        <v>-2734.7311923720454</v>
      </c>
      <c r="F57">
        <f t="shared" si="48"/>
        <v>-2598.3938348110028</v>
      </c>
      <c r="G57">
        <f t="shared" si="48"/>
        <v>-2696.2510261199382</v>
      </c>
      <c r="H57">
        <f t="shared" si="48"/>
        <v>-764.69000000000233</v>
      </c>
      <c r="I57">
        <f t="shared" si="48"/>
        <v>-906.60000000000196</v>
      </c>
      <c r="J57">
        <f t="shared" si="48"/>
        <v>-3466.08</v>
      </c>
      <c r="K57">
        <f t="shared" si="48"/>
        <v>1607.2699999999982</v>
      </c>
      <c r="L57">
        <f t="shared" si="48"/>
        <v>1753.9700000000009</v>
      </c>
      <c r="M57">
        <f t="shared" si="48"/>
        <v>2983.069999999997</v>
      </c>
      <c r="N57">
        <f t="shared" si="48"/>
        <v>5170.3300000000008</v>
      </c>
      <c r="O57">
        <f t="shared" si="48"/>
        <v>-2254.1500000000042</v>
      </c>
      <c r="P57">
        <f t="shared" si="48"/>
        <v>2220.4799999999987</v>
      </c>
      <c r="Q57">
        <f t="shared" si="48"/>
        <v>4427.9800000000014</v>
      </c>
      <c r="R57">
        <f t="shared" si="48"/>
        <v>6762.5500000000038</v>
      </c>
      <c r="S57">
        <f t="shared" si="48"/>
        <v>6660.96</v>
      </c>
      <c r="T57">
        <f>T56-T52</f>
        <v>4602.9699999999993</v>
      </c>
      <c r="U57">
        <f t="shared" ref="U57" si="49">U56-U52</f>
        <v>3951.6300000000019</v>
      </c>
      <c r="V57">
        <f t="shared" ref="V57" si="50">V56-V52</f>
        <v>6226.7700000000013</v>
      </c>
    </row>
    <row r="58" spans="1:22" x14ac:dyDescent="0.25">
      <c r="A58" t="s">
        <v>170</v>
      </c>
      <c r="B58">
        <f>B57-B52</f>
        <v>-10475.439652507413</v>
      </c>
      <c r="C58">
        <f t="shared" ref="C58:V58" si="51">C57-C52</f>
        <v>-4801.0294881268428</v>
      </c>
      <c r="D58">
        <f t="shared" si="51"/>
        <v>-4781.0564115266261</v>
      </c>
      <c r="E58">
        <f t="shared" si="51"/>
        <v>-3288.623101091046</v>
      </c>
      <c r="F58">
        <f t="shared" si="51"/>
        <v>-3024.7757742422123</v>
      </c>
      <c r="G58">
        <f t="shared" si="51"/>
        <v>-3332.7806061739025</v>
      </c>
      <c r="H58">
        <f t="shared" si="51"/>
        <v>-863.87000000000239</v>
      </c>
      <c r="I58">
        <f t="shared" si="51"/>
        <v>-927.32000000000198</v>
      </c>
      <c r="J58">
        <f t="shared" si="51"/>
        <v>-3628.37</v>
      </c>
      <c r="K58">
        <f t="shared" si="51"/>
        <v>1228.9399999999982</v>
      </c>
      <c r="L58">
        <f t="shared" si="51"/>
        <v>1666.0400000000009</v>
      </c>
      <c r="M58">
        <f t="shared" si="51"/>
        <v>2906.7399999999971</v>
      </c>
      <c r="N58">
        <f t="shared" si="51"/>
        <v>5175.130000000001</v>
      </c>
      <c r="O58">
        <f t="shared" si="51"/>
        <v>-3018.3800000000042</v>
      </c>
      <c r="P58">
        <f t="shared" si="51"/>
        <v>3580.7999999999984</v>
      </c>
      <c r="Q58">
        <f t="shared" si="51"/>
        <v>4554.8600000000015</v>
      </c>
      <c r="R58">
        <f t="shared" si="51"/>
        <v>6663.7500000000036</v>
      </c>
      <c r="S58">
        <f t="shared" si="51"/>
        <v>6276.26</v>
      </c>
      <c r="T58">
        <f t="shared" si="51"/>
        <v>4013.5099999999993</v>
      </c>
      <c r="U58">
        <f t="shared" si="51"/>
        <v>3939.1300000000019</v>
      </c>
      <c r="V58">
        <f t="shared" si="51"/>
        <v>5679.2200000000012</v>
      </c>
    </row>
    <row r="60" spans="1:22" x14ac:dyDescent="0.25">
      <c r="A60" t="s">
        <v>171</v>
      </c>
      <c r="B60">
        <f>B30-C30</f>
        <v>-4295.5977074060938</v>
      </c>
      <c r="C60">
        <f t="shared" ref="C60:V60" si="52">C30-D30</f>
        <v>-2463.2915523539668</v>
      </c>
      <c r="D60">
        <f t="shared" si="52"/>
        <v>-5184.4209518749849</v>
      </c>
      <c r="E60">
        <f t="shared" si="52"/>
        <v>-140.03536055085351</v>
      </c>
      <c r="F60">
        <f t="shared" si="52"/>
        <v>-4745.3433026222665</v>
      </c>
      <c r="G60">
        <f t="shared" si="52"/>
        <v>-1728.6591974322</v>
      </c>
      <c r="H60">
        <f t="shared" si="52"/>
        <v>-976.2400000000016</v>
      </c>
      <c r="I60">
        <f t="shared" si="52"/>
        <v>1845.1000000000004</v>
      </c>
      <c r="J60">
        <f t="shared" si="52"/>
        <v>-2530.5499999999975</v>
      </c>
      <c r="K60">
        <f t="shared" si="52"/>
        <v>-464.22000000000116</v>
      </c>
      <c r="L60">
        <f t="shared" si="52"/>
        <v>-466.02000000000226</v>
      </c>
      <c r="M60">
        <f t="shared" si="52"/>
        <v>-1941.2199999999975</v>
      </c>
      <c r="N60">
        <f t="shared" si="52"/>
        <v>4957.6100000000006</v>
      </c>
      <c r="O60">
        <f t="shared" si="52"/>
        <v>260.80999999999585</v>
      </c>
      <c r="P60">
        <f t="shared" si="52"/>
        <v>-1088.8199999999961</v>
      </c>
      <c r="Q60">
        <f t="shared" si="52"/>
        <v>-2505.1000000000004</v>
      </c>
      <c r="R60">
        <f t="shared" si="52"/>
        <v>-435.94000000000051</v>
      </c>
      <c r="S60">
        <f t="shared" si="52"/>
        <v>2646.5999999999985</v>
      </c>
      <c r="T60">
        <f t="shared" si="52"/>
        <v>-2429.2600000000002</v>
      </c>
      <c r="U60">
        <f t="shared" si="52"/>
        <v>-5577.5599999999995</v>
      </c>
      <c r="V60">
        <f t="shared" si="52"/>
        <v>-2668.3899999999994</v>
      </c>
    </row>
    <row r="61" spans="1:22" x14ac:dyDescent="0.25">
      <c r="A61" t="s">
        <v>172</v>
      </c>
      <c r="B61">
        <f>B32-C32</f>
        <v>8196.490630958433</v>
      </c>
      <c r="C61">
        <f t="shared" ref="C61:V61" si="53">C32-D32</f>
        <v>4456.6977958369607</v>
      </c>
      <c r="D61">
        <f t="shared" si="53"/>
        <v>14576.323957830267</v>
      </c>
      <c r="E61">
        <f t="shared" si="53"/>
        <v>-4077.8056885162441</v>
      </c>
      <c r="F61">
        <f t="shared" si="53"/>
        <v>10115.304983866179</v>
      </c>
      <c r="G61">
        <f t="shared" si="53"/>
        <v>14491.398150369281</v>
      </c>
      <c r="H61">
        <f t="shared" si="53"/>
        <v>-13886.560000000001</v>
      </c>
      <c r="I61">
        <f t="shared" si="53"/>
        <v>-273.21999999999753</v>
      </c>
      <c r="J61">
        <f t="shared" si="53"/>
        <v>1129.3600000000006</v>
      </c>
      <c r="K61">
        <f t="shared" si="53"/>
        <v>1773.0699999999997</v>
      </c>
      <c r="L61">
        <f t="shared" si="53"/>
        <v>-1243.5600000000013</v>
      </c>
      <c r="M61">
        <f t="shared" si="53"/>
        <v>1281.5699999999997</v>
      </c>
      <c r="N61">
        <f t="shared" si="53"/>
        <v>4938.32</v>
      </c>
      <c r="O61">
        <f t="shared" si="53"/>
        <v>228.38000000000102</v>
      </c>
      <c r="P61">
        <f t="shared" si="53"/>
        <v>1387.0999999999985</v>
      </c>
      <c r="Q61">
        <f t="shared" si="53"/>
        <v>1152.3500000000022</v>
      </c>
      <c r="R61">
        <f t="shared" si="53"/>
        <v>1840.0900000000001</v>
      </c>
      <c r="S61">
        <f t="shared" si="53"/>
        <v>780.05999999999767</v>
      </c>
      <c r="T61">
        <f t="shared" si="53"/>
        <v>1836.7300000000014</v>
      </c>
      <c r="U61">
        <f t="shared" si="53"/>
        <v>4147.0399999999991</v>
      </c>
      <c r="V61">
        <f t="shared" si="53"/>
        <v>10452.27</v>
      </c>
    </row>
    <row r="62" spans="1:22" x14ac:dyDescent="0.25">
      <c r="A62" t="s">
        <v>173</v>
      </c>
      <c r="B62">
        <f>B61-B36</f>
        <v>2119.6118914577391</v>
      </c>
      <c r="C62">
        <f t="shared" ref="C62:V62" si="54">C61-C36</f>
        <v>-738.36328811776275</v>
      </c>
      <c r="D62">
        <f t="shared" si="54"/>
        <v>9789.2343070431889</v>
      </c>
      <c r="E62">
        <f t="shared" si="54"/>
        <v>-7656.3205295396874</v>
      </c>
      <c r="F62">
        <f t="shared" si="54"/>
        <v>6537.7280858397535</v>
      </c>
      <c r="G62">
        <f t="shared" si="54"/>
        <v>11630.97237167232</v>
      </c>
      <c r="H62">
        <f t="shared" si="54"/>
        <v>-15647.130000000001</v>
      </c>
      <c r="I62">
        <f t="shared" si="54"/>
        <v>-2003.9299999999976</v>
      </c>
      <c r="J62">
        <f t="shared" si="54"/>
        <v>-2245.9299999999994</v>
      </c>
      <c r="K62">
        <f t="shared" si="54"/>
        <v>-1325.5700000000002</v>
      </c>
      <c r="L62">
        <f t="shared" si="54"/>
        <v>-4345.4500000000007</v>
      </c>
      <c r="M62">
        <f t="shared" si="54"/>
        <v>-1755.5500000000002</v>
      </c>
      <c r="N62">
        <f t="shared" si="54"/>
        <v>2609.1</v>
      </c>
      <c r="O62">
        <f t="shared" si="54"/>
        <v>-2374.8399999999988</v>
      </c>
      <c r="P62">
        <f t="shared" si="54"/>
        <v>-683.20000000000164</v>
      </c>
      <c r="Q62">
        <f t="shared" si="54"/>
        <v>-665.26999999999771</v>
      </c>
      <c r="R62">
        <f t="shared" si="54"/>
        <v>233.35000000000014</v>
      </c>
      <c r="S62">
        <f t="shared" si="54"/>
        <v>-580.71000000000231</v>
      </c>
      <c r="T62">
        <f t="shared" si="54"/>
        <v>802.86000000000149</v>
      </c>
      <c r="U62">
        <f t="shared" si="54"/>
        <v>3272.4999999999991</v>
      </c>
      <c r="V62">
        <f t="shared" si="54"/>
        <v>9799.9600000000009</v>
      </c>
    </row>
    <row r="64" spans="1:22" x14ac:dyDescent="0.25">
      <c r="A64" t="s">
        <v>174</v>
      </c>
      <c r="B64">
        <f>B56*(1-B53)+B36-B60-B62</f>
        <v>6081.2313286375711</v>
      </c>
      <c r="C64">
        <f t="shared" ref="C64:V64" si="55">C56*(1-C53)+C36-C60-C62</f>
        <v>6451.0465563213666</v>
      </c>
      <c r="D64">
        <f t="shared" si="55"/>
        <v>-1377.3747312558771</v>
      </c>
      <c r="E64">
        <f t="shared" si="55"/>
        <v>10058.287266389771</v>
      </c>
      <c r="F64">
        <f t="shared" si="55"/>
        <v>272.06589364262163</v>
      </c>
      <c r="G64">
        <f t="shared" si="55"/>
        <v>-7464.2084009439259</v>
      </c>
      <c r="H64">
        <f t="shared" si="55"/>
        <v>17778.705493397621</v>
      </c>
      <c r="I64">
        <f t="shared" si="55"/>
        <v>1025.3867776949164</v>
      </c>
      <c r="J64">
        <f t="shared" si="55"/>
        <v>12346.890197202792</v>
      </c>
      <c r="K64">
        <f t="shared" si="55"/>
        <v>6726.2769340550403</v>
      </c>
      <c r="L64">
        <f t="shared" si="55"/>
        <v>9722.500059347185</v>
      </c>
      <c r="M64">
        <f t="shared" si="55"/>
        <v>9754.9855243319071</v>
      </c>
      <c r="N64">
        <f t="shared" si="55"/>
        <v>-68.65174502151558</v>
      </c>
      <c r="O64">
        <f t="shared" si="55"/>
        <v>4250.0925631905202</v>
      </c>
      <c r="P64">
        <f t="shared" si="55"/>
        <v>5101.7664093691737</v>
      </c>
      <c r="Q64">
        <f t="shared" si="55"/>
        <v>9378.2791715914427</v>
      </c>
      <c r="R64">
        <f t="shared" si="55"/>
        <v>8590.6263657093914</v>
      </c>
      <c r="S64">
        <f t="shared" si="55"/>
        <v>6018.1123580640087</v>
      </c>
      <c r="T64">
        <f t="shared" si="55"/>
        <v>7361.1191594044594</v>
      </c>
      <c r="U64">
        <f t="shared" si="55"/>
        <v>7133.4892468591597</v>
      </c>
      <c r="V64">
        <f t="shared" si="55"/>
        <v>-204.39653896854907</v>
      </c>
    </row>
    <row r="65" spans="1:22" x14ac:dyDescent="0.25">
      <c r="A65" t="s">
        <v>175</v>
      </c>
      <c r="B65">
        <v>6</v>
      </c>
      <c r="C65">
        <v>5</v>
      </c>
      <c r="D65">
        <v>4</v>
      </c>
      <c r="E65">
        <v>3</v>
      </c>
      <c r="F65">
        <v>2</v>
      </c>
      <c r="G65">
        <v>1</v>
      </c>
    </row>
    <row r="66" spans="1:22" x14ac:dyDescent="0.25">
      <c r="A66" t="s">
        <v>176</v>
      </c>
      <c r="B66" s="12">
        <v>0.11749999999999999</v>
      </c>
    </row>
    <row r="67" spans="1:22" x14ac:dyDescent="0.25">
      <c r="A67" t="s">
        <v>177</v>
      </c>
      <c r="B67" s="13">
        <f>B64/(1+B66)^B65</f>
        <v>3122.527942065487</v>
      </c>
      <c r="C67" s="13">
        <f t="shared" ref="C67:G67" si="56">C64/(1+C66)^C65</f>
        <v>6451.0465563213666</v>
      </c>
      <c r="D67" s="13">
        <f t="shared" si="56"/>
        <v>-1377.3747312558771</v>
      </c>
      <c r="E67" s="13">
        <f t="shared" si="56"/>
        <v>10058.287266389771</v>
      </c>
      <c r="F67" s="13">
        <f t="shared" si="56"/>
        <v>272.06589364262163</v>
      </c>
      <c r="G67" s="13">
        <f t="shared" si="56"/>
        <v>-7464.2084009439259</v>
      </c>
      <c r="H67" s="13"/>
      <c r="I67" s="13"/>
      <c r="J67" s="13"/>
      <c r="K67" s="13"/>
      <c r="L67" s="13"/>
      <c r="M67" s="13"/>
      <c r="N67" s="13"/>
      <c r="O67" s="13"/>
      <c r="P67" s="13"/>
      <c r="Q67" s="13"/>
      <c r="R67" s="13"/>
      <c r="S67" s="13"/>
      <c r="T67" s="13"/>
      <c r="U67" s="13"/>
      <c r="V67" s="13"/>
    </row>
    <row r="68" spans="1:22" x14ac:dyDescent="0.25">
      <c r="A68" t="s">
        <v>178</v>
      </c>
      <c r="B68">
        <f>SUM(B67:V67)</f>
        <v>11062.344526219442</v>
      </c>
    </row>
    <row r="70" spans="1:22" x14ac:dyDescent="0.25">
      <c r="A70" t="s">
        <v>179</v>
      </c>
      <c r="B70">
        <v>0.04</v>
      </c>
    </row>
    <row r="71" spans="1:22" x14ac:dyDescent="0.25">
      <c r="A71" t="s">
        <v>180</v>
      </c>
      <c r="B71">
        <f>B64*(1-B70)/(B66-B70)</f>
        <v>75328.800974091224</v>
      </c>
    </row>
    <row r="72" spans="1:22" x14ac:dyDescent="0.25">
      <c r="A72" t="s">
        <v>182</v>
      </c>
      <c r="B72">
        <f>B71+B64</f>
        <v>81410.032302728796</v>
      </c>
    </row>
    <row r="74" spans="1:22" x14ac:dyDescent="0.25">
      <c r="A74" t="s">
        <v>181</v>
      </c>
      <c r="B74" s="1">
        <f>'Cleaned Data'!B48</f>
        <v>38291.65</v>
      </c>
      <c r="D74" s="1">
        <v>3829165</v>
      </c>
    </row>
    <row r="75" spans="1:22" x14ac:dyDescent="0.25">
      <c r="A75" t="s">
        <v>183</v>
      </c>
      <c r="B75">
        <f>D74/B72</f>
        <v>47.035542078659141</v>
      </c>
      <c r="C75" t="s">
        <v>185</v>
      </c>
    </row>
    <row r="78" spans="1:22" x14ac:dyDescent="0.25">
      <c r="B78" s="17" t="s">
        <v>184</v>
      </c>
      <c r="C78" s="17"/>
      <c r="D78" s="17"/>
      <c r="E78" s="17"/>
      <c r="F78" s="17"/>
      <c r="G78" s="17"/>
      <c r="H78" s="17"/>
    </row>
    <row r="79" spans="1:22" x14ac:dyDescent="0.25">
      <c r="B79" s="4">
        <f>B72</f>
        <v>81410.032302728796</v>
      </c>
      <c r="C79" s="14">
        <v>0.08</v>
      </c>
      <c r="D79" s="14">
        <v>0.09</v>
      </c>
      <c r="E79" s="14">
        <v>0.1</v>
      </c>
      <c r="F79" s="14">
        <v>0.11</v>
      </c>
      <c r="G79" s="15">
        <v>0.11749999999999999</v>
      </c>
      <c r="H79" s="14">
        <v>0.12</v>
      </c>
    </row>
    <row r="80" spans="1:22" x14ac:dyDescent="0.25">
      <c r="B80" s="14">
        <v>0.01</v>
      </c>
      <c r="C80" s="4">
        <f t="dataTable" ref="C80:H85" dt2D="1" dtr="1" r1="B66" r2="B70"/>
        <v>92087.21726222607</v>
      </c>
      <c r="D80" s="4">
        <v>81336.469020527511</v>
      </c>
      <c r="E80" s="4">
        <v>72974.77594365085</v>
      </c>
      <c r="F80" s="4">
        <v>66285.421482149526</v>
      </c>
      <c r="G80" s="4">
        <v>62085.129145857994</v>
      </c>
      <c r="H80" s="4">
        <v>60812.313286375713</v>
      </c>
    </row>
    <row r="81" spans="2:8" x14ac:dyDescent="0.25">
      <c r="B81" s="14">
        <v>0.02</v>
      </c>
      <c r="C81" s="4">
        <v>105408.00969638457</v>
      </c>
      <c r="D81" s="4">
        <v>91218.46992956358</v>
      </c>
      <c r="E81" s="4">
        <v>80576.315104447815</v>
      </c>
      <c r="F81" s="4">
        <v>72299.083573802243</v>
      </c>
      <c r="G81" s="4">
        <v>67205.402631866498</v>
      </c>
      <c r="H81" s="4">
        <v>65677.298349285775</v>
      </c>
    </row>
    <row r="82" spans="2:8" x14ac:dyDescent="0.25">
      <c r="B82" s="14">
        <v>0.03</v>
      </c>
      <c r="C82" s="4">
        <v>124057.11910420645</v>
      </c>
      <c r="D82" s="4">
        <v>104394.47114161165</v>
      </c>
      <c r="E82" s="4">
        <v>90349.722596901047</v>
      </c>
      <c r="F82" s="4">
        <v>79816.161188368118</v>
      </c>
      <c r="G82" s="4">
        <v>73496.024343248369</v>
      </c>
      <c r="H82" s="4">
        <v>71623.391203953623</v>
      </c>
    </row>
    <row r="83" spans="2:8" x14ac:dyDescent="0.25">
      <c r="B83" s="14">
        <v>0.04</v>
      </c>
      <c r="C83" s="4">
        <v>152030.78321593927</v>
      </c>
      <c r="D83" s="4">
        <v>122840.87283847894</v>
      </c>
      <c r="E83" s="4">
        <v>103380.93258683871</v>
      </c>
      <c r="F83" s="4">
        <v>89480.975264238543</v>
      </c>
      <c r="G83" s="16">
        <v>81410.032302728796</v>
      </c>
      <c r="H83" s="4">
        <v>79056.007272288436</v>
      </c>
    </row>
    <row r="84" spans="2:8" x14ac:dyDescent="0.25">
      <c r="B84" s="14">
        <v>0.05</v>
      </c>
      <c r="C84" s="4">
        <v>198653.556735494</v>
      </c>
      <c r="D84" s="4">
        <v>150510.47538377991</v>
      </c>
      <c r="E84" s="4">
        <v>121624.62657275143</v>
      </c>
      <c r="F84" s="4">
        <v>102367.39403206579</v>
      </c>
      <c r="G84" s="4">
        <v>91668.931509462665</v>
      </c>
      <c r="H84" s="4">
        <v>88612.227931576053</v>
      </c>
    </row>
    <row r="85" spans="2:8" x14ac:dyDescent="0.25">
      <c r="B85" s="14">
        <v>0.06</v>
      </c>
      <c r="C85" s="4">
        <v>291899.10377460334</v>
      </c>
      <c r="D85" s="4">
        <v>196626.47962594812</v>
      </c>
      <c r="E85" s="4">
        <v>148990.16755162046</v>
      </c>
      <c r="F85" s="4">
        <v>120408.38030702389</v>
      </c>
      <c r="G85" s="4">
        <v>105496.14348375612</v>
      </c>
      <c r="H85" s="4">
        <v>101353.85547729285</v>
      </c>
    </row>
  </sheetData>
  <mergeCells count="1">
    <mergeCell ref="B78:H7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C1018-F233-4BEF-9D9D-5EAF123E306D}">
  <sheetPr>
    <tabColor theme="5" tint="-0.249977111117893"/>
  </sheetPr>
  <dimension ref="A1:B22"/>
  <sheetViews>
    <sheetView topLeftCell="A2" workbookViewId="0">
      <selection activeCell="K13" sqref="K13"/>
    </sheetView>
  </sheetViews>
  <sheetFormatPr defaultRowHeight="15" x14ac:dyDescent="0.25"/>
  <cols>
    <col min="1" max="1" width="27.42578125" customWidth="1"/>
    <col min="2" max="2" width="15.28515625" customWidth="1"/>
  </cols>
  <sheetData>
    <row r="1" spans="1:2" x14ac:dyDescent="0.25">
      <c r="A1" s="25" t="s">
        <v>186</v>
      </c>
      <c r="B1" s="25"/>
    </row>
    <row r="2" spans="1:2" x14ac:dyDescent="0.25">
      <c r="A2" s="4" t="s">
        <v>205</v>
      </c>
      <c r="B2" s="20">
        <f>'DCF &amp; Sensitivity Ratios '!B74</f>
        <v>38291.65</v>
      </c>
    </row>
    <row r="3" spans="1:2" x14ac:dyDescent="0.25">
      <c r="A3" s="4" t="s">
        <v>187</v>
      </c>
      <c r="B3" s="4">
        <f>'Raw Data'!B37</f>
        <v>-3.63</v>
      </c>
    </row>
    <row r="4" spans="1:2" x14ac:dyDescent="0.25">
      <c r="A4" s="4" t="s">
        <v>206</v>
      </c>
      <c r="B4" s="4">
        <v>447</v>
      </c>
    </row>
    <row r="5" spans="1:2" x14ac:dyDescent="0.25">
      <c r="A5" s="4" t="s">
        <v>188</v>
      </c>
      <c r="B5" s="4">
        <f>'Cleaned Data'!B50</f>
        <v>52.07</v>
      </c>
    </row>
    <row r="6" spans="1:2" x14ac:dyDescent="0.25">
      <c r="A6" s="4" t="s">
        <v>189</v>
      </c>
      <c r="B6" s="4">
        <f>B4/B3</f>
        <v>-123.14049586776859</v>
      </c>
    </row>
    <row r="7" spans="1:2" x14ac:dyDescent="0.25">
      <c r="A7" s="4" t="s">
        <v>190</v>
      </c>
      <c r="B7" s="26">
        <v>14282</v>
      </c>
    </row>
    <row r="8" spans="1:2" x14ac:dyDescent="0.25">
      <c r="A8" s="4" t="s">
        <v>191</v>
      </c>
      <c r="B8" s="4">
        <f>B7/B2</f>
        <v>0.37297948769509798</v>
      </c>
    </row>
    <row r="9" spans="1:2" x14ac:dyDescent="0.25">
      <c r="A9" s="4" t="s">
        <v>192</v>
      </c>
      <c r="B9" s="20">
        <f>'DCF &amp; Sensitivity Ratios '!H3</f>
        <v>47263.68</v>
      </c>
    </row>
    <row r="10" spans="1:2" x14ac:dyDescent="0.25">
      <c r="A10" s="4" t="s">
        <v>193</v>
      </c>
      <c r="B10" s="4">
        <f>B9/B2</f>
        <v>1.234307740721541</v>
      </c>
    </row>
    <row r="11" spans="1:2" x14ac:dyDescent="0.25">
      <c r="A11" s="4" t="s">
        <v>194</v>
      </c>
      <c r="B11" s="4">
        <f>B5/B3</f>
        <v>-14.34435261707989</v>
      </c>
    </row>
    <row r="12" spans="1:2" x14ac:dyDescent="0.25">
      <c r="A12" s="4" t="s">
        <v>195</v>
      </c>
      <c r="B12" s="4">
        <f>B4/B7</f>
        <v>3.1298137515754096E-2</v>
      </c>
    </row>
    <row r="13" spans="1:2" x14ac:dyDescent="0.25">
      <c r="A13" s="4" t="s">
        <v>196</v>
      </c>
      <c r="B13" s="4">
        <f>B4/B9</f>
        <v>9.4575792659395124E-3</v>
      </c>
    </row>
    <row r="14" spans="1:2" x14ac:dyDescent="0.25">
      <c r="A14" s="4" t="s">
        <v>197</v>
      </c>
      <c r="B14" s="4">
        <f>B4*B2</f>
        <v>17116367.550000001</v>
      </c>
    </row>
    <row r="15" spans="1:2" x14ac:dyDescent="0.25">
      <c r="A15" s="4" t="s">
        <v>198</v>
      </c>
      <c r="B15" s="20">
        <f>'Cleaned Data'!B31+'Cleaned Data'!B32</f>
        <v>23232.65</v>
      </c>
    </row>
    <row r="16" spans="1:2" x14ac:dyDescent="0.25">
      <c r="A16" s="4" t="s">
        <v>199</v>
      </c>
      <c r="B16" s="20">
        <f>'Cleaned Data'!B23</f>
        <v>2605.4299999999998</v>
      </c>
    </row>
    <row r="17" spans="1:2" x14ac:dyDescent="0.25">
      <c r="A17" s="4" t="s">
        <v>200</v>
      </c>
      <c r="B17" s="20">
        <f>B14+B15-B16</f>
        <v>17136994.77</v>
      </c>
    </row>
    <row r="18" spans="1:2" x14ac:dyDescent="0.25">
      <c r="A18" s="4" t="s">
        <v>201</v>
      </c>
      <c r="B18" s="4">
        <f>B17/B9</f>
        <v>362.58274366278715</v>
      </c>
    </row>
    <row r="19" spans="1:2" x14ac:dyDescent="0.25">
      <c r="A19" s="4" t="s">
        <v>202</v>
      </c>
      <c r="B19" s="4">
        <f>B17/'DCF &amp; Sensitivity Ratios '!H49</f>
        <v>15649.366034737855</v>
      </c>
    </row>
    <row r="20" spans="1:2" x14ac:dyDescent="0.25">
      <c r="A20" s="4" t="s">
        <v>207</v>
      </c>
      <c r="B20" s="4">
        <f>'DCF &amp; Sensitivity Ratios '!H64</f>
        <v>17778.705493397621</v>
      </c>
    </row>
    <row r="21" spans="1:2" x14ac:dyDescent="0.25">
      <c r="A21" s="4" t="s">
        <v>203</v>
      </c>
      <c r="B21" s="27">
        <f>B20/B17</f>
        <v>1.0374459309820763E-3</v>
      </c>
    </row>
    <row r="22" spans="1:2" x14ac:dyDescent="0.25">
      <c r="A22" s="4" t="s">
        <v>204</v>
      </c>
      <c r="B22" s="27">
        <f>B20/B14</f>
        <v>1.0386961743759481E-3</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Sheet4</vt:lpstr>
      <vt:lpstr>Raw Data</vt:lpstr>
      <vt:lpstr>Cleaned Data</vt:lpstr>
      <vt:lpstr>Ratio Analysis</vt:lpstr>
      <vt:lpstr>DCF &amp; Sensitivity Ratios </vt:lpstr>
      <vt:lpstr>Relative 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Shivani Sukhavasi</dc:creator>
  <cp:lastModifiedBy>Shivani Sukhavasi</cp:lastModifiedBy>
  <dcterms:created xsi:type="dcterms:W3CDTF">2023-01-02T13:54:48Z</dcterms:created>
  <dcterms:modified xsi:type="dcterms:W3CDTF">2023-01-02T18:38:34Z</dcterms:modified>
</cp:coreProperties>
</file>