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C3E98D6-321B-47DF-9659-6EC144BB0FC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osition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2" l="1"/>
  <c r="I30" i="2"/>
  <c r="H30" i="2"/>
  <c r="J30" i="2" s="1"/>
  <c r="A30" i="2"/>
  <c r="I29" i="2"/>
  <c r="H29" i="2"/>
  <c r="D29" i="2" s="1"/>
  <c r="A29" i="2"/>
  <c r="I28" i="2"/>
  <c r="H28" i="2"/>
  <c r="J28" i="2" s="1"/>
  <c r="A28" i="2"/>
  <c r="I27" i="2"/>
  <c r="H27" i="2"/>
  <c r="J27" i="2" s="1"/>
  <c r="L27" i="2" s="1"/>
  <c r="A27" i="2"/>
  <c r="I26" i="2"/>
  <c r="H26" i="2"/>
  <c r="J26" i="2" s="1"/>
  <c r="A26" i="2"/>
  <c r="I25" i="2"/>
  <c r="H25" i="2"/>
  <c r="D25" i="2" s="1"/>
  <c r="A25" i="2"/>
  <c r="I24" i="2"/>
  <c r="H24" i="2"/>
  <c r="D24" i="2" s="1"/>
  <c r="A24" i="2"/>
  <c r="I23" i="2"/>
  <c r="H23" i="2"/>
  <c r="D23" i="2" s="1"/>
  <c r="A23" i="2"/>
  <c r="I22" i="2"/>
  <c r="H22" i="2"/>
  <c r="J22" i="2" s="1"/>
  <c r="A22" i="2"/>
  <c r="I21" i="2"/>
  <c r="H21" i="2"/>
  <c r="D21" i="2" s="1"/>
  <c r="A21" i="2"/>
  <c r="I20" i="2"/>
  <c r="H20" i="2"/>
  <c r="D20" i="2" s="1"/>
  <c r="A20" i="2"/>
  <c r="I19" i="2"/>
  <c r="H19" i="2"/>
  <c r="J19" i="2" s="1"/>
  <c r="A19" i="2"/>
  <c r="I18" i="2"/>
  <c r="H18" i="2"/>
  <c r="D18" i="2" s="1"/>
  <c r="A18" i="2"/>
  <c r="I17" i="2"/>
  <c r="H17" i="2"/>
  <c r="J17" i="2" s="1"/>
  <c r="A17" i="2"/>
  <c r="I16" i="2"/>
  <c r="H16" i="2"/>
  <c r="J16" i="2" s="1"/>
  <c r="A16" i="2"/>
  <c r="I15" i="2"/>
  <c r="H15" i="2"/>
  <c r="D15" i="2" s="1"/>
  <c r="A15" i="2"/>
  <c r="I14" i="2"/>
  <c r="H14" i="2"/>
  <c r="D14" i="2" s="1"/>
  <c r="A14" i="2"/>
  <c r="I13" i="2"/>
  <c r="H13" i="2"/>
  <c r="D13" i="2" s="1"/>
  <c r="A13" i="2"/>
  <c r="I12" i="2"/>
  <c r="H12" i="2"/>
  <c r="D12" i="2" s="1"/>
  <c r="A12" i="2"/>
  <c r="I11" i="2"/>
  <c r="H11" i="2"/>
  <c r="J11" i="2" s="1"/>
  <c r="K11" i="2" s="1"/>
  <c r="L11" i="2" s="1"/>
  <c r="A11" i="2"/>
  <c r="I10" i="2"/>
  <c r="H10" i="2"/>
  <c r="J10" i="2" s="1"/>
  <c r="K10" i="2" s="1"/>
  <c r="L10" i="2" s="1"/>
  <c r="A10" i="2"/>
  <c r="I9" i="2"/>
  <c r="H9" i="2"/>
  <c r="J9" i="2" s="1"/>
  <c r="A9" i="2"/>
  <c r="I8" i="2"/>
  <c r="H8" i="2"/>
  <c r="J8" i="2" s="1"/>
  <c r="A8" i="2"/>
  <c r="I7" i="2"/>
  <c r="H7" i="2"/>
  <c r="D7" i="2" s="1"/>
  <c r="A7" i="2"/>
  <c r="I6" i="2"/>
  <c r="H6" i="2"/>
  <c r="J6" i="2" s="1"/>
  <c r="A6" i="2"/>
  <c r="I5" i="2"/>
  <c r="I31" i="2" s="1"/>
  <c r="H5" i="2"/>
  <c r="D5" i="2" s="1"/>
  <c r="A5" i="2"/>
  <c r="J24" i="2" l="1"/>
  <c r="K24" i="2" s="1"/>
  <c r="J21" i="2"/>
  <c r="L21" i="2" s="1"/>
  <c r="D28" i="2"/>
  <c r="D11" i="2"/>
  <c r="D26" i="2"/>
  <c r="J15" i="2"/>
  <c r="K15" i="2" s="1"/>
  <c r="L15" i="2" s="1"/>
  <c r="J14" i="2"/>
  <c r="K14" i="2" s="1"/>
  <c r="L14" i="2" s="1"/>
  <c r="J23" i="2"/>
  <c r="L23" i="2" s="1"/>
  <c r="J29" i="2"/>
  <c r="L29" i="2" s="1"/>
  <c r="D6" i="2"/>
  <c r="D27" i="2"/>
  <c r="J25" i="2"/>
  <c r="L25" i="2" s="1"/>
  <c r="J7" i="2"/>
  <c r="K7" i="2" s="1"/>
  <c r="L7" i="2" s="1"/>
  <c r="D10" i="2"/>
  <c r="D22" i="2"/>
  <c r="D30" i="2"/>
  <c r="K9" i="2"/>
  <c r="L9" i="2" s="1"/>
  <c r="L19" i="2"/>
  <c r="K19" i="2"/>
  <c r="K16" i="2"/>
  <c r="L16" i="2" s="1"/>
  <c r="K17" i="2"/>
  <c r="L17" i="2" s="1"/>
  <c r="K8" i="2"/>
  <c r="L8" i="2" s="1"/>
  <c r="J5" i="2"/>
  <c r="K6" i="2"/>
  <c r="L6" i="2" s="1"/>
  <c r="D9" i="2"/>
  <c r="J13" i="2"/>
  <c r="D17" i="2"/>
  <c r="J18" i="2"/>
  <c r="D19" i="2"/>
  <c r="J20" i="2"/>
  <c r="K22" i="2"/>
  <c r="K26" i="2"/>
  <c r="K28" i="2"/>
  <c r="K30" i="2"/>
  <c r="D8" i="2"/>
  <c r="J12" i="2"/>
  <c r="D16" i="2"/>
  <c r="L22" i="2"/>
  <c r="L26" i="2"/>
  <c r="L28" i="2"/>
  <c r="K27" i="2"/>
  <c r="L24" i="2" l="1"/>
  <c r="K21" i="2"/>
  <c r="K23" i="2"/>
  <c r="K29" i="2"/>
  <c r="K25" i="2"/>
  <c r="K12" i="2"/>
  <c r="L12" i="2" s="1"/>
  <c r="L18" i="2"/>
  <c r="K18" i="2"/>
  <c r="K20" i="2"/>
  <c r="L20" i="2"/>
  <c r="K5" i="2"/>
  <c r="L5" i="2" s="1"/>
  <c r="J31" i="2"/>
  <c r="E12" i="2" s="1"/>
  <c r="K13" i="2"/>
  <c r="L13" i="2" s="1"/>
  <c r="E20" i="2" l="1"/>
  <c r="E13" i="2"/>
  <c r="E5" i="2"/>
  <c r="E18" i="2"/>
  <c r="E15" i="2"/>
  <c r="E7" i="2"/>
  <c r="K31" i="2"/>
  <c r="L30" i="2"/>
  <c r="E21" i="2"/>
  <c r="E29" i="2"/>
  <c r="E23" i="2"/>
  <c r="E9" i="2"/>
  <c r="E8" i="2"/>
  <c r="E10" i="2"/>
  <c r="E14" i="2"/>
  <c r="E16" i="2"/>
  <c r="E17" i="2"/>
  <c r="E26" i="2"/>
  <c r="E25" i="2"/>
  <c r="E28" i="2"/>
  <c r="E22" i="2"/>
  <c r="E6" i="2"/>
  <c r="E19" i="2"/>
  <c r="E30" i="2"/>
  <c r="E24" i="2"/>
  <c r="E11" i="2"/>
  <c r="E27" i="2"/>
  <c r="E31" i="2" l="1"/>
</calcChain>
</file>

<file path=xl/sharedStrings.xml><?xml version="1.0" encoding="utf-8"?>
<sst xmlns="http://schemas.openxmlformats.org/spreadsheetml/2006/main" count="39" uniqueCount="39">
  <si>
    <t>Company Name</t>
  </si>
  <si>
    <t>Symbol</t>
  </si>
  <si>
    <t>Shares</t>
  </si>
  <si>
    <t>Average Cost</t>
  </si>
  <si>
    <t>Market Price</t>
  </si>
  <si>
    <t>Cost Basis</t>
  </si>
  <si>
    <t>Market Value</t>
  </si>
  <si>
    <t>Gain/Loss</t>
  </si>
  <si>
    <t>Growth</t>
  </si>
  <si>
    <t>Value</t>
  </si>
  <si>
    <t>(over)/under</t>
  </si>
  <si>
    <t>Percentage</t>
  </si>
  <si>
    <t>AAPL</t>
  </si>
  <si>
    <t>AMZN</t>
  </si>
  <si>
    <t>GOOGL</t>
  </si>
  <si>
    <t>MSFT</t>
  </si>
  <si>
    <t>TSM</t>
  </si>
  <si>
    <t>JD</t>
  </si>
  <si>
    <t>V</t>
  </si>
  <si>
    <t>PYPL</t>
  </si>
  <si>
    <t>MA</t>
  </si>
  <si>
    <t>HD</t>
  </si>
  <si>
    <t>JNJ</t>
  </si>
  <si>
    <t>JPM</t>
  </si>
  <si>
    <t>UNH</t>
  </si>
  <si>
    <t>CRM</t>
  </si>
  <si>
    <t>COST</t>
  </si>
  <si>
    <t>U</t>
  </si>
  <si>
    <t>CRWD</t>
  </si>
  <si>
    <t>SNOW</t>
  </si>
  <si>
    <t>SQ</t>
  </si>
  <si>
    <t>ABNB</t>
  </si>
  <si>
    <t>TSLA</t>
  </si>
  <si>
    <t>DIS</t>
  </si>
  <si>
    <t>BABA</t>
  </si>
  <si>
    <t>ORCL</t>
  </si>
  <si>
    <t>TTD</t>
  </si>
  <si>
    <t>Total</t>
  </si>
  <si>
    <t>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</si>
</sst>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.00;\(#,##0.00\)"/>
    <numFmt numFmtId="165" formatCode="#,##0.0"/>
    <numFmt numFmtId="166" formatCode="&quot;$&quot;#,##0.00"/>
  </numFmts>
  <fonts count="13">
    <font>
      <sz val="10"/>
      <color rgb="FF000000"/>
      <name val="Arial"/>
    </font>
    <font>
      <b/>
      <sz val="11"/>
      <color theme="1"/>
      <name val="Helvetica Neue"/>
    </font>
    <font>
      <sz val="10"/>
      <color theme="1"/>
      <name val="Arial"/>
    </font>
    <font>
      <sz val="11"/>
      <color theme="1"/>
      <name val="Helvetica Neue"/>
    </font>
    <font>
      <sz val="11"/>
      <color rgb="FF000000"/>
      <name val="Helvetica Neue"/>
    </font>
    <font>
      <sz val="11"/>
      <color rgb="FF000000"/>
      <name val="Inconsolata"/>
    </font>
    <font>
      <sz val="11"/>
      <color rgb="FF1A1A1B"/>
      <name val="Helvetica Neue"/>
    </font>
    <font>
      <sz val="11"/>
      <color rgb="FFFFFFFF"/>
      <name val="Helvetica Neue"/>
    </font>
    <font>
      <b/>
      <sz val="11"/>
      <color rgb="FF0A0A0A"/>
      <name val="Arial"/>
    </font>
    <font>
      <b/>
      <sz val="11"/>
      <color rgb="FF000000"/>
      <name val="Inconsolata"/>
    </font>
    <font>
      <b/>
      <sz val="10"/>
      <color theme="1"/>
      <name val="Arial"/>
    </font>
    <font>
      <b/>
      <sz val="10"/>
      <name val="Arial"/>
    </font>
    <font>
      <sz val="11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165" fontId="1" fillId="2" borderId="0" xfId="0" applyNumberFormat="1" applyFont="1" applyFill="1" applyAlignment="1">
      <alignment horizontal="center" wrapText="1"/>
    </xf>
    <xf numFmtId="166" fontId="2" fillId="2" borderId="0" xfId="0" applyNumberFormat="1" applyFont="1" applyFill="1" applyAlignment="1"/>
    <xf numFmtId="14" fontId="2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wrapText="1"/>
    </xf>
    <xf numFmtId="4" fontId="3" fillId="2" borderId="0" xfId="0" applyNumberFormat="1" applyFont="1" applyFill="1" applyAlignment="1"/>
    <xf numFmtId="166" fontId="4" fillId="3" borderId="0" xfId="0" applyNumberFormat="1" applyFont="1" applyFill="1" applyAlignment="1">
      <alignment horizontal="right"/>
    </xf>
    <xf numFmtId="166" fontId="3" fillId="0" borderId="0" xfId="0" applyNumberFormat="1" applyFont="1" applyAlignment="1">
      <alignment horizontal="center"/>
    </xf>
    <xf numFmtId="166" fontId="4" fillId="4" borderId="0" xfId="0" applyNumberFormat="1" applyFont="1" applyFill="1" applyAlignment="1">
      <alignment horizontal="right"/>
    </xf>
    <xf numFmtId="10" fontId="4" fillId="4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4" fontId="5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166" fontId="4" fillId="3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right"/>
    </xf>
    <xf numFmtId="1" fontId="7" fillId="3" borderId="0" xfId="0" applyNumberFormat="1" applyFont="1" applyFill="1" applyAlignment="1">
      <alignment horizontal="right"/>
    </xf>
    <xf numFmtId="14" fontId="2" fillId="3" borderId="0" xfId="0" applyNumberFormat="1" applyFont="1" applyFill="1" applyAlignment="1"/>
    <xf numFmtId="166" fontId="2" fillId="3" borderId="0" xfId="0" applyNumberFormat="1" applyFont="1" applyFill="1" applyAlignment="1"/>
    <xf numFmtId="166" fontId="4" fillId="5" borderId="0" xfId="0" applyNumberFormat="1" applyFont="1" applyFill="1" applyAlignment="1">
      <alignment horizontal="right"/>
    </xf>
    <xf numFmtId="10" fontId="4" fillId="5" borderId="0" xfId="0" applyNumberFormat="1" applyFont="1" applyFill="1" applyAlignment="1">
      <alignment horizontal="right"/>
    </xf>
    <xf numFmtId="14" fontId="4" fillId="3" borderId="0" xfId="0" applyNumberFormat="1" applyFont="1" applyFill="1" applyAlignment="1"/>
    <xf numFmtId="164" fontId="3" fillId="0" borderId="0" xfId="0" applyNumberFormat="1" applyFont="1" applyAlignment="1">
      <alignment horizontal="right"/>
    </xf>
    <xf numFmtId="1" fontId="3" fillId="3" borderId="0" xfId="0" applyNumberFormat="1" applyFont="1" applyFill="1" applyAlignment="1">
      <alignment horizontal="center"/>
    </xf>
    <xf numFmtId="10" fontId="7" fillId="5" borderId="0" xfId="0" applyNumberFormat="1" applyFont="1" applyFill="1" applyAlignment="1">
      <alignment horizontal="right"/>
    </xf>
    <xf numFmtId="1" fontId="2" fillId="3" borderId="0" xfId="0" applyNumberFormat="1" applyFont="1" applyFill="1" applyAlignment="1"/>
    <xf numFmtId="0" fontId="3" fillId="3" borderId="0" xfId="0" applyFont="1" applyFill="1" applyAlignment="1">
      <alignment horizontal="center"/>
    </xf>
    <xf numFmtId="44" fontId="7" fillId="0" borderId="0" xfId="0" applyNumberFormat="1" applyFont="1" applyAlignment="1">
      <alignment horizontal="right"/>
    </xf>
    <xf numFmtId="4" fontId="3" fillId="2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right"/>
    </xf>
    <xf numFmtId="164" fontId="1" fillId="2" borderId="0" xfId="0" applyNumberFormat="1" applyFont="1" applyFill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/>
    <xf numFmtId="166" fontId="1" fillId="2" borderId="0" xfId="0" applyNumberFormat="1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14" fontId="3" fillId="6" borderId="0" xfId="0" applyNumberFormat="1" applyFont="1" applyFill="1" applyAlignment="1">
      <alignment horizontal="right" wrapText="1"/>
    </xf>
    <xf numFmtId="166" fontId="4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right"/>
    </xf>
    <xf numFmtId="10" fontId="4" fillId="7" borderId="0" xfId="0" applyNumberFormat="1" applyFont="1" applyFill="1" applyAlignment="1">
      <alignment horizontal="right"/>
    </xf>
    <xf numFmtId="166" fontId="3" fillId="7" borderId="0" xfId="0" applyNumberFormat="1" applyFont="1" applyFill="1" applyAlignment="1">
      <alignment horizontal="center" wrapText="1"/>
    </xf>
    <xf numFmtId="14" fontId="4" fillId="7" borderId="0" xfId="0" applyNumberFormat="1" applyFont="1" applyFill="1" applyAlignment="1">
      <alignment horizontal="right"/>
    </xf>
    <xf numFmtId="14" fontId="2" fillId="6" borderId="0" xfId="0" applyNumberFormat="1" applyFont="1" applyFill="1" applyAlignment="1"/>
    <xf numFmtId="10" fontId="7" fillId="7" borderId="0" xfId="0" applyNumberFormat="1" applyFont="1" applyFill="1" applyAlignment="1">
      <alignment horizontal="right"/>
    </xf>
    <xf numFmtId="166" fontId="7" fillId="7" borderId="0" xfId="0" applyNumberFormat="1" applyFont="1" applyFill="1" applyAlignment="1">
      <alignment horizontal="center" wrapText="1"/>
    </xf>
    <xf numFmtId="14" fontId="4" fillId="6" borderId="0" xfId="0" applyNumberFormat="1" applyFont="1" applyFill="1" applyAlignment="1">
      <alignment horizontal="right"/>
    </xf>
    <xf numFmtId="14" fontId="2" fillId="7" borderId="0" xfId="0" applyNumberFormat="1" applyFont="1" applyFill="1" applyAlignment="1"/>
    <xf numFmtId="10" fontId="6" fillId="7" borderId="0" xfId="0" applyNumberFormat="1" applyFont="1" applyFill="1" applyAlignment="1">
      <alignment horizontal="center"/>
    </xf>
    <xf numFmtId="10" fontId="4" fillId="8" borderId="0" xfId="0" applyNumberFormat="1" applyFont="1" applyFill="1" applyAlignment="1">
      <alignment horizontal="right"/>
    </xf>
    <xf numFmtId="166" fontId="4" fillId="8" borderId="0" xfId="0" applyNumberFormat="1" applyFont="1" applyFill="1" applyAlignment="1">
      <alignment horizontal="center" wrapText="1"/>
    </xf>
    <xf numFmtId="166" fontId="2" fillId="7" borderId="0" xfId="0" applyNumberFormat="1" applyFont="1" applyFill="1" applyAlignment="1"/>
    <xf numFmtId="10" fontId="2" fillId="7" borderId="0" xfId="0" applyNumberFormat="1" applyFont="1" applyFill="1" applyAlignment="1">
      <alignment horizontal="right"/>
    </xf>
    <xf numFmtId="166" fontId="4" fillId="9" borderId="0" xfId="0" applyNumberFormat="1" applyFont="1" applyFill="1" applyAlignment="1">
      <alignment horizontal="center"/>
    </xf>
    <xf numFmtId="0" fontId="0" fillId="9" borderId="0" xfId="0" applyFont="1" applyFill="1" applyAlignment="1"/>
    <xf numFmtId="14" fontId="5" fillId="10" borderId="0" xfId="0" applyNumberFormat="1" applyFont="1" applyFill="1" applyAlignment="1">
      <alignment horizontal="right"/>
    </xf>
    <xf numFmtId="166" fontId="4" fillId="7" borderId="0" xfId="0" applyNumberFormat="1" applyFont="1" applyFill="1" applyAlignment="1">
      <alignment horizontal="right"/>
    </xf>
    <xf numFmtId="14" fontId="5" fillId="7" borderId="0" xfId="0" applyNumberFormat="1" applyFont="1" applyFill="1" applyAlignment="1">
      <alignment horizontal="right"/>
    </xf>
    <xf numFmtId="14" fontId="4" fillId="7" borderId="0" xfId="0" applyNumberFormat="1" applyFont="1" applyFill="1" applyAlignment="1"/>
    <xf numFmtId="14" fontId="4" fillId="11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10" fontId="3" fillId="7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right"/>
    </xf>
    <xf numFmtId="44" fontId="3" fillId="9" borderId="0" xfId="0" applyNumberFormat="1" applyFont="1" applyFill="1" applyAlignment="1">
      <alignment horizontal="right"/>
    </xf>
    <xf numFmtId="166" fontId="3" fillId="9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164" fontId="2" fillId="9" borderId="0" xfId="0" applyNumberFormat="1" applyFont="1" applyFill="1" applyAlignment="1"/>
    <xf numFmtId="0" fontId="10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44" fontId="7" fillId="9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15"/>
  <sheetViews>
    <sheetView tabSelected="1" workbookViewId="0">
      <selection activeCell="J29" sqref="J29"/>
    </sheetView>
  </sheetViews>
  <sheetFormatPr defaultColWidth="14.42578125" defaultRowHeight="15.75" customHeight="1"/>
  <cols>
    <col min="1" max="1" width="35.42578125" customWidth="1"/>
    <col min="13" max="13" width="10.140625" customWidth="1"/>
  </cols>
  <sheetData>
    <row r="1" spans="1:23" ht="15.75" customHeight="1">
      <c r="A1" s="30" t="s">
        <v>0</v>
      </c>
      <c r="B1" s="32" t="s">
        <v>1</v>
      </c>
      <c r="C1" s="1"/>
      <c r="D1" s="1"/>
      <c r="E1" s="1"/>
      <c r="F1" s="33" t="s">
        <v>2</v>
      </c>
      <c r="G1" s="30" t="s">
        <v>3</v>
      </c>
      <c r="H1" s="34" t="s">
        <v>4</v>
      </c>
      <c r="I1" s="35" t="s">
        <v>5</v>
      </c>
      <c r="J1" s="36" t="s">
        <v>6</v>
      </c>
      <c r="K1" s="36" t="s">
        <v>7</v>
      </c>
      <c r="L1" s="36" t="s">
        <v>8</v>
      </c>
      <c r="M1" s="36"/>
      <c r="N1" s="37"/>
      <c r="O1" s="38"/>
      <c r="P1" s="2"/>
      <c r="Q1" s="3"/>
      <c r="R1" s="34"/>
      <c r="S1" s="34"/>
      <c r="T1" s="33"/>
      <c r="U1" s="34"/>
      <c r="V1" s="36"/>
      <c r="W1" s="36"/>
    </row>
    <row r="2" spans="1:23" ht="15.75" customHeight="1">
      <c r="A2" s="31"/>
      <c r="B2" s="31"/>
      <c r="C2" s="1"/>
      <c r="D2" s="1"/>
      <c r="E2" s="1"/>
      <c r="F2" s="31"/>
      <c r="G2" s="31"/>
      <c r="H2" s="31"/>
      <c r="I2" s="31"/>
      <c r="J2" s="31"/>
      <c r="K2" s="31"/>
      <c r="L2" s="31"/>
      <c r="M2" s="31"/>
      <c r="N2" s="31"/>
      <c r="O2" s="31"/>
      <c r="P2" s="2"/>
      <c r="Q2" s="3"/>
      <c r="R2" s="31"/>
      <c r="S2" s="31"/>
      <c r="T2" s="31"/>
      <c r="U2" s="31"/>
      <c r="V2" s="31"/>
      <c r="W2" s="31"/>
    </row>
    <row r="3" spans="1:23" ht="15.75" customHeight="1">
      <c r="A3" s="31"/>
      <c r="B3" s="31"/>
      <c r="C3" s="1"/>
      <c r="D3" s="1"/>
      <c r="E3" s="1"/>
      <c r="F3" s="31"/>
      <c r="G3" s="31"/>
      <c r="H3" s="31"/>
      <c r="I3" s="31"/>
      <c r="J3" s="31"/>
      <c r="K3" s="31"/>
      <c r="L3" s="31"/>
      <c r="M3" s="31"/>
      <c r="N3" s="31"/>
      <c r="O3" s="31"/>
      <c r="P3" s="2"/>
      <c r="Q3" s="3"/>
      <c r="R3" s="31"/>
      <c r="S3" s="31"/>
      <c r="T3" s="31"/>
      <c r="U3" s="31"/>
      <c r="V3" s="31"/>
      <c r="W3" s="31"/>
    </row>
    <row r="4" spans="1:23" ht="15.75" customHeight="1">
      <c r="A4" s="31"/>
      <c r="B4" s="31"/>
      <c r="C4" s="4" t="s">
        <v>9</v>
      </c>
      <c r="D4" s="4" t="s">
        <v>10</v>
      </c>
      <c r="E4" s="4" t="s">
        <v>11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2"/>
      <c r="Q4" s="3"/>
      <c r="R4" s="31"/>
      <c r="S4" s="31"/>
      <c r="T4" s="31"/>
      <c r="U4" s="31"/>
      <c r="V4" s="31"/>
      <c r="W4" s="31"/>
    </row>
    <row r="5" spans="1:23" ht="15.75" customHeight="1">
      <c r="A5" s="5" t="str">
        <f ca="1">IFERROR(__xludf.DUMMYFUNCTION("IF(ISBLANK(B5),,(GOOGLEFINANCE(B5,""name"")))"),"Apple Inc")</f>
        <v>Apple Inc</v>
      </c>
      <c r="B5" s="62" t="s">
        <v>12</v>
      </c>
      <c r="C5" s="63">
        <v>106</v>
      </c>
      <c r="D5" s="64">
        <f t="shared" ref="D5:D30" ca="1" si="0">C5/H5-1</f>
        <v>-0.13221449038067956</v>
      </c>
      <c r="E5" s="64">
        <f t="shared" ref="E5:E30" ca="1" si="1">J5/$J$31</f>
        <v>0</v>
      </c>
      <c r="F5" s="63"/>
      <c r="G5" s="65"/>
      <c r="H5" s="58">
        <f ca="1">IFERROR(__xludf.DUMMYFUNCTION("IF(ISBLANK(B5),,GOOGLEFINANCE(B5,""price""))"),122.15)</f>
        <v>122.15</v>
      </c>
      <c r="I5" s="66">
        <f t="shared" ref="I5:I30" si="2">IFERROR(F5*G5,0)</f>
        <v>0</v>
      </c>
      <c r="J5" s="67">
        <f t="shared" ref="J5:J29" ca="1" si="3">IF(ISBLANK(B5),,F5*H5)</f>
        <v>0</v>
      </c>
      <c r="K5" s="8">
        <f t="shared" ref="K5:K31" ca="1" si="4">J5-I5</f>
        <v>0</v>
      </c>
      <c r="L5" s="9">
        <f t="shared" ref="L5:L17" ca="1" si="5">IFERROR(K5/I5,0)</f>
        <v>0</v>
      </c>
      <c r="M5" s="6"/>
      <c r="N5" s="10"/>
      <c r="O5" s="11"/>
      <c r="P5" s="12"/>
      <c r="Q5" s="13"/>
      <c r="R5" s="13"/>
      <c r="S5" s="39"/>
      <c r="T5" s="40"/>
      <c r="U5" s="41"/>
      <c r="V5" s="42"/>
      <c r="W5" s="43"/>
    </row>
    <row r="6" spans="1:23" ht="15.75" customHeight="1">
      <c r="A6" s="5" t="str">
        <f ca="1">IFERROR(__xludf.DUMMYFUNCTION("IF(ISBLANK(B6),,(GOOGLEFINANCE(B6,""name"")))"),"Amazon.com, Inc.")</f>
        <v>Amazon.com, Inc.</v>
      </c>
      <c r="B6" s="62" t="s">
        <v>13</v>
      </c>
      <c r="C6" s="63">
        <v>3544</v>
      </c>
      <c r="D6" s="64">
        <f t="shared" ca="1" si="0"/>
        <v>0.14541317612989979</v>
      </c>
      <c r="E6" s="64">
        <f t="shared" ca="1" si="1"/>
        <v>0.1189381641327291</v>
      </c>
      <c r="F6" s="63">
        <v>1</v>
      </c>
      <c r="G6" s="65">
        <v>3040.79</v>
      </c>
      <c r="H6" s="58">
        <f ca="1">IFERROR(__xludf.DUMMYFUNCTION("IF(ISBLANK(B6),,GOOGLEFINANCE(B6,""price""))"),3094.08)</f>
        <v>3094.08</v>
      </c>
      <c r="I6" s="66">
        <f t="shared" si="2"/>
        <v>3040.79</v>
      </c>
      <c r="J6" s="67">
        <f t="shared" ca="1" si="3"/>
        <v>3094.08</v>
      </c>
      <c r="K6" s="8">
        <f t="shared" ca="1" si="4"/>
        <v>53.289999999999964</v>
      </c>
      <c r="L6" s="9">
        <f t="shared" ca="1" si="5"/>
        <v>1.7525051055811144E-2</v>
      </c>
      <c r="M6" s="6"/>
      <c r="N6" s="10"/>
      <c r="O6" s="11"/>
      <c r="P6" s="6"/>
      <c r="Q6" s="15"/>
      <c r="R6" s="15"/>
      <c r="S6" s="44"/>
      <c r="T6" s="40"/>
      <c r="U6" s="41"/>
      <c r="V6" s="42"/>
      <c r="W6" s="43"/>
    </row>
    <row r="7" spans="1:23" ht="15.75" customHeight="1">
      <c r="A7" s="5" t="str">
        <f ca="1">IFERROR(__xludf.DUMMYFUNCTION("IF(ISBLANK(B7),,(GOOGLEFINANCE(B7,""name"")))"),"Alphabet Inc Class A")</f>
        <v>Alphabet Inc Class A</v>
      </c>
      <c r="B7" s="62" t="s">
        <v>14</v>
      </c>
      <c r="C7" s="63">
        <v>2360</v>
      </c>
      <c r="D7" s="64">
        <f t="shared" ca="1" si="0"/>
        <v>0.14423132866590382</v>
      </c>
      <c r="E7" s="64">
        <f t="shared" ca="1" si="1"/>
        <v>0.15856884262012386</v>
      </c>
      <c r="F7" s="63">
        <v>2</v>
      </c>
      <c r="G7" s="65">
        <v>2016.5</v>
      </c>
      <c r="H7" s="58">
        <f ca="1">IFERROR(__xludf.DUMMYFUNCTION("IF(ISBLANK(B7),,GOOGLEFINANCE(B7,""price""))"),2062.52)</f>
        <v>2062.52</v>
      </c>
      <c r="I7" s="66">
        <f t="shared" si="2"/>
        <v>4033</v>
      </c>
      <c r="J7" s="67">
        <f t="shared" ca="1" si="3"/>
        <v>4125.04</v>
      </c>
      <c r="K7" s="8">
        <f t="shared" ca="1" si="4"/>
        <v>92.039999999999964</v>
      </c>
      <c r="L7" s="9">
        <f t="shared" ca="1" si="5"/>
        <v>2.2821720803372171E-2</v>
      </c>
      <c r="M7" s="6"/>
      <c r="N7" s="10"/>
      <c r="O7" s="57"/>
      <c r="P7" s="58"/>
      <c r="Q7" s="44"/>
      <c r="R7" s="44"/>
      <c r="S7" s="44"/>
      <c r="T7" s="40"/>
      <c r="U7" s="41"/>
      <c r="V7" s="42"/>
      <c r="W7" s="43"/>
    </row>
    <row r="8" spans="1:23" ht="15.75" customHeight="1">
      <c r="A8" s="5" t="str">
        <f ca="1">IFERROR(__xludf.DUMMYFUNCTION("IF(ISBLANK(B8),,(GOOGLEFINANCE(B8,""name"")))"),"Microsoft Corporation")</f>
        <v>Microsoft Corporation</v>
      </c>
      <c r="B8" s="62" t="s">
        <v>15</v>
      </c>
      <c r="C8" s="63">
        <v>265</v>
      </c>
      <c r="D8" s="64">
        <f t="shared" ca="1" si="0"/>
        <v>0.12397675700894939</v>
      </c>
      <c r="E8" s="64">
        <f t="shared" ca="1" si="1"/>
        <v>0</v>
      </c>
      <c r="F8" s="63"/>
      <c r="G8" s="65"/>
      <c r="H8" s="58">
        <f ca="1">IFERROR(__xludf.DUMMYFUNCTION("IF(ISBLANK(B8),,GOOGLEFINANCE(B8,""price""))"),235.77)</f>
        <v>235.77</v>
      </c>
      <c r="I8" s="66">
        <f t="shared" si="2"/>
        <v>0</v>
      </c>
      <c r="J8" s="67">
        <f t="shared" ca="1" si="3"/>
        <v>0</v>
      </c>
      <c r="K8" s="8">
        <f t="shared" ca="1" si="4"/>
        <v>0</v>
      </c>
      <c r="L8" s="9">
        <f t="shared" ca="1" si="5"/>
        <v>0</v>
      </c>
      <c r="M8" s="6"/>
      <c r="N8" s="16"/>
      <c r="O8" s="49"/>
      <c r="P8" s="53"/>
      <c r="Q8" s="49"/>
      <c r="R8" s="49"/>
      <c r="S8" s="45"/>
      <c r="T8" s="40"/>
      <c r="U8" s="41"/>
      <c r="V8" s="46"/>
      <c r="W8" s="47"/>
    </row>
    <row r="9" spans="1:23" ht="15.75" customHeight="1">
      <c r="A9" s="5" t="str">
        <f ca="1">IFERROR(__xludf.DUMMYFUNCTION("IF(ISBLANK(B9),,(GOOGLEFINANCE(B9,""name"")))"),"Taiwan Semiconductor Mfg. Co. Ltd.")</f>
        <v>Taiwan Semiconductor Mfg. Co. Ltd.</v>
      </c>
      <c r="B9" s="62" t="s">
        <v>16</v>
      </c>
      <c r="C9" s="63">
        <v>136</v>
      </c>
      <c r="D9" s="64">
        <f t="shared" ca="1" si="0"/>
        <v>0.14981400067636108</v>
      </c>
      <c r="E9" s="64">
        <f t="shared" ca="1" si="1"/>
        <v>9.0934985867328566E-2</v>
      </c>
      <c r="F9" s="63">
        <v>20</v>
      </c>
      <c r="G9" s="65">
        <v>115.04</v>
      </c>
      <c r="H9" s="58">
        <f ca="1">IFERROR(__xludf.DUMMYFUNCTION("IF(ISBLANK(B9),,GOOGLEFINANCE(B9,""price""))"),118.28)</f>
        <v>118.28</v>
      </c>
      <c r="I9" s="66">
        <f t="shared" si="2"/>
        <v>2300.8000000000002</v>
      </c>
      <c r="J9" s="67">
        <f t="shared" ca="1" si="3"/>
        <v>2365.6</v>
      </c>
      <c r="K9" s="8">
        <f t="shared" ca="1" si="4"/>
        <v>64.799999999999727</v>
      </c>
      <c r="L9" s="9">
        <f t="shared" ca="1" si="5"/>
        <v>2.8164116828928946E-2</v>
      </c>
      <c r="M9" s="6"/>
      <c r="N9" s="10"/>
      <c r="O9" s="59"/>
      <c r="P9" s="58"/>
      <c r="Q9" s="44"/>
      <c r="R9" s="44"/>
      <c r="S9" s="44"/>
      <c r="T9" s="40"/>
      <c r="U9" s="41"/>
      <c r="V9" s="42"/>
      <c r="W9" s="43"/>
    </row>
    <row r="10" spans="1:23" ht="15.75" customHeight="1">
      <c r="A10" s="5" t="str">
        <f ca="1">IFERROR(__xludf.DUMMYFUNCTION("IF(ISBLANK(B10),,(GOOGLEFINANCE(B10,""name"")))"),"JD.Com Inc")</f>
        <v>JD.Com Inc</v>
      </c>
      <c r="B10" s="68" t="s">
        <v>17</v>
      </c>
      <c r="C10" s="63">
        <v>100</v>
      </c>
      <c r="D10" s="64">
        <f t="shared" ca="1" si="0"/>
        <v>0.18581762124985191</v>
      </c>
      <c r="E10" s="64">
        <f t="shared" ca="1" si="1"/>
        <v>9.7250769676088325E-2</v>
      </c>
      <c r="F10" s="63">
        <v>30</v>
      </c>
      <c r="G10" s="65">
        <v>82.03</v>
      </c>
      <c r="H10" s="58">
        <f ca="1">IFERROR(__xludf.DUMMYFUNCTION("IF(ISBLANK(B10),,GOOGLEFINANCE(B10,""price""))"),84.33)</f>
        <v>84.33</v>
      </c>
      <c r="I10" s="66">
        <f t="shared" si="2"/>
        <v>2460.9</v>
      </c>
      <c r="J10" s="67">
        <f t="shared" ca="1" si="3"/>
        <v>2529.9</v>
      </c>
      <c r="K10" s="8">
        <f t="shared" ca="1" si="4"/>
        <v>69</v>
      </c>
      <c r="L10" s="9">
        <f t="shared" ca="1" si="5"/>
        <v>2.8038522491771301E-2</v>
      </c>
      <c r="M10" s="6"/>
      <c r="N10" s="10"/>
      <c r="O10" s="59"/>
      <c r="P10" s="53"/>
      <c r="Q10" s="49"/>
      <c r="R10" s="49"/>
      <c r="S10" s="48"/>
      <c r="T10" s="40"/>
      <c r="U10" s="41"/>
      <c r="V10" s="42"/>
      <c r="W10" s="43"/>
    </row>
    <row r="11" spans="1:23" ht="15.75" customHeight="1">
      <c r="A11" s="5" t="str">
        <f ca="1">IFERROR(__xludf.DUMMYFUNCTION("IF(ISBLANK(B11),,(GOOGLEFINANCE(B11,""name"")))"),"Visa Inc")</f>
        <v>Visa Inc</v>
      </c>
      <c r="B11" s="69" t="s">
        <v>18</v>
      </c>
      <c r="C11" s="63">
        <v>194</v>
      </c>
      <c r="D11" s="64">
        <f t="shared" ca="1" si="0"/>
        <v>-8.3738723846408125E-2</v>
      </c>
      <c r="E11" s="64">
        <f t="shared" ca="1" si="1"/>
        <v>0</v>
      </c>
      <c r="F11" s="63"/>
      <c r="G11" s="65"/>
      <c r="H11" s="58">
        <f ca="1">IFERROR(__xludf.DUMMYFUNCTION("IF(ISBLANK(B11),,GOOGLEFINANCE(B11,""price""))"),211.73)</f>
        <v>211.73</v>
      </c>
      <c r="I11" s="66">
        <f t="shared" si="2"/>
        <v>0</v>
      </c>
      <c r="J11" s="67">
        <f t="shared" ca="1" si="3"/>
        <v>0</v>
      </c>
      <c r="K11" s="8">
        <f t="shared" ca="1" si="4"/>
        <v>0</v>
      </c>
      <c r="L11" s="9">
        <f t="shared" ca="1" si="5"/>
        <v>0</v>
      </c>
      <c r="M11" s="6"/>
      <c r="N11" s="10"/>
      <c r="O11" s="59"/>
      <c r="P11" s="58"/>
      <c r="Q11" s="44"/>
      <c r="R11" s="44"/>
      <c r="S11" s="44"/>
      <c r="T11" s="40"/>
      <c r="U11" s="41"/>
      <c r="V11" s="42"/>
      <c r="W11" s="43"/>
    </row>
    <row r="12" spans="1:23" ht="15.75" customHeight="1">
      <c r="A12" s="5" t="str">
        <f ca="1">IFERROR(__xludf.DUMMYFUNCTION("IF(ISBLANK(B12),,(GOOGLEFINANCE(B12,""name"")))"),"Paypal Holdings Inc")</f>
        <v>Paypal Holdings Inc</v>
      </c>
      <c r="B12" s="62" t="s">
        <v>19</v>
      </c>
      <c r="C12" s="63">
        <v>126</v>
      </c>
      <c r="D12" s="64">
        <f t="shared" ca="1" si="0"/>
        <v>-0.48113984516554109</v>
      </c>
      <c r="E12" s="64">
        <f t="shared" ca="1" si="1"/>
        <v>0</v>
      </c>
      <c r="F12" s="63"/>
      <c r="G12" s="65"/>
      <c r="H12" s="58">
        <f ca="1">IFERROR(__xludf.DUMMYFUNCTION("IF(ISBLANK(B12),,GOOGLEFINANCE(B12,""price""))"),242.84)</f>
        <v>242.84</v>
      </c>
      <c r="I12" s="66">
        <f t="shared" si="2"/>
        <v>0</v>
      </c>
      <c r="J12" s="67">
        <f t="shared" ca="1" si="3"/>
        <v>0</v>
      </c>
      <c r="K12" s="19">
        <f t="shared" ca="1" si="4"/>
        <v>0</v>
      </c>
      <c r="L12" s="20">
        <f t="shared" ca="1" si="5"/>
        <v>0</v>
      </c>
      <c r="M12" s="6"/>
      <c r="N12" s="10"/>
      <c r="O12" s="59"/>
      <c r="P12" s="58"/>
      <c r="Q12" s="60"/>
      <c r="R12" s="44"/>
      <c r="S12" s="44"/>
      <c r="T12" s="40"/>
      <c r="U12" s="41"/>
      <c r="V12" s="42"/>
      <c r="W12" s="43"/>
    </row>
    <row r="13" spans="1:23" ht="15.75" customHeight="1">
      <c r="A13" s="5" t="str">
        <f ca="1">IFERROR(__xludf.DUMMYFUNCTION("IF(ISBLANK(B13),,(GOOGLEFINANCE(B13,""name"")))"),"Mastercard Inc")</f>
        <v>Mastercard Inc</v>
      </c>
      <c r="B13" s="62" t="s">
        <v>20</v>
      </c>
      <c r="C13" s="63">
        <v>320</v>
      </c>
      <c r="D13" s="64">
        <f t="shared" ca="1" si="0"/>
        <v>-0.10124982446285635</v>
      </c>
      <c r="E13" s="64">
        <f t="shared" ca="1" si="1"/>
        <v>0</v>
      </c>
      <c r="F13" s="63"/>
      <c r="G13" s="65"/>
      <c r="H13" s="58">
        <f ca="1">IFERROR(__xludf.DUMMYFUNCTION("IF(ISBLANK(B13),,GOOGLEFINANCE(B13,""price""))"),356.05)</f>
        <v>356.05</v>
      </c>
      <c r="I13" s="66">
        <f t="shared" si="2"/>
        <v>0</v>
      </c>
      <c r="J13" s="67">
        <f t="shared" ca="1" si="3"/>
        <v>0</v>
      </c>
      <c r="K13" s="19">
        <f t="shared" ca="1" si="4"/>
        <v>0</v>
      </c>
      <c r="L13" s="20">
        <f t="shared" ca="1" si="5"/>
        <v>0</v>
      </c>
      <c r="M13" s="6"/>
      <c r="N13" s="10"/>
      <c r="O13" s="59"/>
      <c r="P13" s="53"/>
      <c r="Q13" s="49"/>
      <c r="R13" s="49"/>
      <c r="S13" s="45"/>
      <c r="T13" s="40"/>
      <c r="U13" s="41"/>
      <c r="V13" s="42"/>
      <c r="W13" s="43"/>
    </row>
    <row r="14" spans="1:23" ht="15.75" customHeight="1">
      <c r="A14" s="5" t="str">
        <f ca="1">IFERROR(__xludf.DUMMYFUNCTION("IF(ISBLANK(B14),,(GOOGLEFINANCE(B14,""name"")))"),"Home Depot Inc")</f>
        <v>Home Depot Inc</v>
      </c>
      <c r="B14" s="62" t="s">
        <v>21</v>
      </c>
      <c r="C14" s="70">
        <v>245</v>
      </c>
      <c r="D14" s="64">
        <f t="shared" ca="1" si="0"/>
        <v>-0.1973791973791974</v>
      </c>
      <c r="E14" s="64">
        <f t="shared" ca="1" si="1"/>
        <v>0</v>
      </c>
      <c r="F14" s="63"/>
      <c r="G14" s="65"/>
      <c r="H14" s="58">
        <f ca="1">IFERROR(__xludf.DUMMYFUNCTION("IF(ISBLANK(B14),,GOOGLEFINANCE(B14,""price""))"),305.25)</f>
        <v>305.25</v>
      </c>
      <c r="I14" s="66">
        <f t="shared" si="2"/>
        <v>0</v>
      </c>
      <c r="J14" s="67">
        <f t="shared" ca="1" si="3"/>
        <v>0</v>
      </c>
      <c r="K14" s="19">
        <f t="shared" ca="1" si="4"/>
        <v>0</v>
      </c>
      <c r="L14" s="20">
        <f t="shared" ca="1" si="5"/>
        <v>0</v>
      </c>
      <c r="M14" s="6"/>
      <c r="N14" s="10"/>
      <c r="O14" s="59"/>
      <c r="P14" s="53"/>
      <c r="Q14" s="49"/>
      <c r="R14" s="49"/>
      <c r="S14" s="45"/>
      <c r="T14" s="40"/>
      <c r="U14" s="41"/>
      <c r="V14" s="42"/>
      <c r="W14" s="43"/>
    </row>
    <row r="15" spans="1:23" ht="15.75" customHeight="1">
      <c r="A15" s="5" t="str">
        <f ca="1">IFERROR(__xludf.DUMMYFUNCTION("IF(ISBLANK(B15),,(GOOGLEFINANCE(B15,""name"")))"),"Johnson &amp; Johnson")</f>
        <v>Johnson &amp; Johnson</v>
      </c>
      <c r="B15" s="62" t="s">
        <v>22</v>
      </c>
      <c r="C15" s="63">
        <v>197.49</v>
      </c>
      <c r="D15" s="64">
        <f t="shared" ca="1" si="0"/>
        <v>0.20164283541223016</v>
      </c>
      <c r="E15" s="64">
        <f t="shared" ca="1" si="1"/>
        <v>0</v>
      </c>
      <c r="F15" s="63"/>
      <c r="G15" s="65"/>
      <c r="H15" s="58">
        <f ca="1">IFERROR(__xludf.DUMMYFUNCTION("IF(ISBLANK(B15),,GOOGLEFINANCE(B15,""price""))"),164.35)</f>
        <v>164.35</v>
      </c>
      <c r="I15" s="66">
        <f t="shared" si="2"/>
        <v>0</v>
      </c>
      <c r="J15" s="67">
        <f t="shared" ca="1" si="3"/>
        <v>0</v>
      </c>
      <c r="K15" s="8">
        <f t="shared" ca="1" si="4"/>
        <v>0</v>
      </c>
      <c r="L15" s="9">
        <f t="shared" ca="1" si="5"/>
        <v>0</v>
      </c>
      <c r="M15" s="6"/>
      <c r="N15" s="10"/>
      <c r="O15" s="59"/>
      <c r="P15" s="53"/>
      <c r="Q15" s="49"/>
      <c r="R15" s="49"/>
      <c r="S15" s="45"/>
      <c r="T15" s="40"/>
      <c r="U15" s="41"/>
      <c r="V15" s="42"/>
      <c r="W15" s="43"/>
    </row>
    <row r="16" spans="1:23" ht="15.75" customHeight="1">
      <c r="A16" s="5" t="str">
        <f ca="1">IFERROR(__xludf.DUMMYFUNCTION("IF(ISBLANK(B16),,(GOOGLEFINANCE(B16,""name"")))"),"JPMorgan Chase &amp; Co.")</f>
        <v>JPMorgan Chase &amp; Co.</v>
      </c>
      <c r="B16" s="62" t="s">
        <v>23</v>
      </c>
      <c r="C16" s="63">
        <v>113</v>
      </c>
      <c r="D16" s="64">
        <f t="shared" ca="1" si="0"/>
        <v>-0.25770216120344214</v>
      </c>
      <c r="E16" s="64">
        <f t="shared" ca="1" si="1"/>
        <v>0</v>
      </c>
      <c r="F16" s="63"/>
      <c r="G16" s="65"/>
      <c r="H16" s="58">
        <f ca="1">IFERROR(__xludf.DUMMYFUNCTION("IF(ISBLANK(B16),,GOOGLEFINANCE(B16,""price""))"),152.23)</f>
        <v>152.22999999999999</v>
      </c>
      <c r="I16" s="66">
        <f t="shared" si="2"/>
        <v>0</v>
      </c>
      <c r="J16" s="67">
        <f t="shared" ca="1" si="3"/>
        <v>0</v>
      </c>
      <c r="K16" s="8">
        <f t="shared" ca="1" si="4"/>
        <v>0</v>
      </c>
      <c r="L16" s="9">
        <f t="shared" ca="1" si="5"/>
        <v>0</v>
      </c>
      <c r="M16" s="6"/>
      <c r="N16" s="10"/>
      <c r="O16" s="59"/>
      <c r="P16" s="53"/>
      <c r="Q16" s="49"/>
      <c r="R16" s="49"/>
      <c r="S16" s="45"/>
      <c r="T16" s="40"/>
      <c r="U16" s="41"/>
      <c r="V16" s="42"/>
      <c r="W16" s="43"/>
    </row>
    <row r="17" spans="1:23" ht="15.75" customHeight="1">
      <c r="A17" s="5" t="str">
        <f ca="1">IFERROR(__xludf.DUMMYFUNCTION("IF(ISBLANK(B17),,(GOOGLEFINANCE(B17,""name"")))"),"UnitedHealth Group Inc")</f>
        <v>UnitedHealth Group Inc</v>
      </c>
      <c r="B17" s="62" t="s">
        <v>24</v>
      </c>
      <c r="C17" s="63">
        <v>394.14</v>
      </c>
      <c r="D17" s="64">
        <f t="shared" ca="1" si="0"/>
        <v>5.9316795226704633E-2</v>
      </c>
      <c r="E17" s="64">
        <f t="shared" ca="1" si="1"/>
        <v>0</v>
      </c>
      <c r="F17" s="63"/>
      <c r="G17" s="65"/>
      <c r="H17" s="58">
        <f ca="1">IFERROR(__xludf.DUMMYFUNCTION("IF(ISBLANK(B17),,GOOGLEFINANCE(B17,""price""))"),372.07)</f>
        <v>372.07</v>
      </c>
      <c r="I17" s="66">
        <f t="shared" si="2"/>
        <v>0</v>
      </c>
      <c r="J17" s="67">
        <f t="shared" ca="1" si="3"/>
        <v>0</v>
      </c>
      <c r="K17" s="8">
        <f t="shared" ca="1" si="4"/>
        <v>0</v>
      </c>
      <c r="L17" s="9">
        <f t="shared" ca="1" si="5"/>
        <v>0</v>
      </c>
      <c r="M17" s="6"/>
      <c r="N17" s="16"/>
      <c r="O17" s="59"/>
      <c r="P17" s="53"/>
      <c r="Q17" s="49"/>
      <c r="R17" s="49"/>
      <c r="S17" s="45"/>
      <c r="T17" s="40"/>
      <c r="U17" s="41"/>
      <c r="V17" s="46"/>
      <c r="W17" s="47"/>
    </row>
    <row r="18" spans="1:23" ht="14.25">
      <c r="A18" s="5" t="str">
        <f ca="1">IFERROR(__xludf.DUMMYFUNCTION("IF(ISBLANK(B18),,(GOOGLEFINANCE(B18,""name"")))"),"salesforce.com, inc.")</f>
        <v>salesforce.com, inc.</v>
      </c>
      <c r="B18" s="71" t="s">
        <v>25</v>
      </c>
      <c r="C18" s="72">
        <v>220</v>
      </c>
      <c r="D18" s="64">
        <f t="shared" ca="1" si="0"/>
        <v>3.8372586963704158E-2</v>
      </c>
      <c r="E18" s="64">
        <f t="shared" ca="1" si="1"/>
        <v>8.144401190273462E-2</v>
      </c>
      <c r="F18" s="72">
        <v>10</v>
      </c>
      <c r="G18" s="73">
        <v>210.97</v>
      </c>
      <c r="H18" s="58">
        <f ca="1">IFERROR(__xludf.DUMMYFUNCTION("IF(ISBLANK(B18),,GOOGLEFINANCE(B18,""price""))"),211.87)</f>
        <v>211.87</v>
      </c>
      <c r="I18" s="66">
        <f t="shared" si="2"/>
        <v>2109.6999999999998</v>
      </c>
      <c r="J18" s="67">
        <f t="shared" ca="1" si="3"/>
        <v>2118.6999999999998</v>
      </c>
      <c r="K18" s="8">
        <f t="shared" ca="1" si="4"/>
        <v>9</v>
      </c>
      <c r="L18" s="9">
        <f t="shared" ref="L18:L29" ca="1" si="6">IFERROR((J18-I18)/I18,0)</f>
        <v>4.2660093852206482E-3</v>
      </c>
      <c r="M18" s="18"/>
      <c r="N18" s="25"/>
      <c r="O18" s="59"/>
      <c r="P18" s="53"/>
      <c r="Q18" s="49"/>
      <c r="R18" s="49"/>
      <c r="S18" s="45"/>
      <c r="T18" s="40"/>
      <c r="U18" s="41"/>
      <c r="V18" s="42"/>
      <c r="W18" s="43"/>
    </row>
    <row r="19" spans="1:23" ht="15.75" customHeight="1">
      <c r="A19" s="5" t="str">
        <f ca="1">IFERROR(__xludf.DUMMYFUNCTION("IF(ISBLANK(B19),,(GOOGLEFINANCE(B19,""name"")))"),"Costco Wholesale Corporation")</f>
        <v>Costco Wholesale Corporation</v>
      </c>
      <c r="B19" s="62" t="s">
        <v>26</v>
      </c>
      <c r="C19" s="63">
        <v>251</v>
      </c>
      <c r="D19" s="64">
        <f t="shared" ca="1" si="0"/>
        <v>-0.28790285973672269</v>
      </c>
      <c r="E19" s="64">
        <f t="shared" ca="1" si="1"/>
        <v>0</v>
      </c>
      <c r="F19" s="63"/>
      <c r="G19" s="65"/>
      <c r="H19" s="58">
        <f ca="1">IFERROR(__xludf.DUMMYFUNCTION("IF(ISBLANK(B19),,GOOGLEFINANCE(B19,""price""))"),352.48)</f>
        <v>352.48</v>
      </c>
      <c r="I19" s="66">
        <f t="shared" si="2"/>
        <v>0</v>
      </c>
      <c r="J19" s="67">
        <f t="shared" ca="1" si="3"/>
        <v>0</v>
      </c>
      <c r="K19" s="8">
        <f t="shared" ca="1" si="4"/>
        <v>0</v>
      </c>
      <c r="L19" s="9">
        <f t="shared" ca="1" si="6"/>
        <v>0</v>
      </c>
      <c r="M19" s="6"/>
      <c r="N19" s="10"/>
      <c r="O19" s="59"/>
      <c r="P19" s="53"/>
      <c r="Q19" s="49"/>
      <c r="R19" s="49"/>
      <c r="S19" s="45"/>
      <c r="T19" s="40"/>
      <c r="U19" s="41"/>
      <c r="V19" s="42"/>
      <c r="W19" s="43"/>
    </row>
    <row r="20" spans="1:23" ht="15.75" customHeight="1">
      <c r="A20" s="5" t="str">
        <f ca="1">IFERROR(__xludf.DUMMYFUNCTION("IF(ISBLANK(B20),,(GOOGLEFINANCE(B20,""name"")))"),"Unity Software Inc")</f>
        <v>Unity Software Inc</v>
      </c>
      <c r="B20" s="62" t="s">
        <v>27</v>
      </c>
      <c r="C20" s="63">
        <v>80</v>
      </c>
      <c r="D20" s="64">
        <f t="shared" ca="1" si="0"/>
        <v>-0.20247233575914669</v>
      </c>
      <c r="E20" s="64">
        <f t="shared" ca="1" si="1"/>
        <v>5.7839586779369269E-2</v>
      </c>
      <c r="F20" s="63">
        <v>15</v>
      </c>
      <c r="G20" s="65">
        <v>96.03</v>
      </c>
      <c r="H20" s="58">
        <f ca="1">IFERROR(__xludf.DUMMYFUNCTION("IF(ISBLANK(B20),,GOOGLEFINANCE(B20,""price""))"),100.31)</f>
        <v>100.31</v>
      </c>
      <c r="I20" s="66">
        <f t="shared" si="2"/>
        <v>1440.45</v>
      </c>
      <c r="J20" s="67">
        <f t="shared" ca="1" si="3"/>
        <v>1504.65</v>
      </c>
      <c r="K20" s="8">
        <f t="shared" ca="1" si="4"/>
        <v>64.200000000000045</v>
      </c>
      <c r="L20" s="9">
        <f t="shared" ca="1" si="6"/>
        <v>4.4569405394147693E-2</v>
      </c>
      <c r="M20" s="6"/>
      <c r="N20" s="10"/>
      <c r="O20" s="59"/>
      <c r="P20" s="58"/>
      <c r="Q20" s="44"/>
      <c r="R20" s="44"/>
      <c r="S20" s="44"/>
      <c r="T20" s="40"/>
      <c r="U20" s="41"/>
      <c r="V20" s="42"/>
      <c r="W20" s="43"/>
    </row>
    <row r="21" spans="1:23" ht="15.75" customHeight="1">
      <c r="A21" s="5" t="str">
        <f ca="1">IFERROR(__xludf.DUMMYFUNCTION("IF(ISBLANK(B21),,(GOOGLEFINANCE(B21,""name"")))"),"Crowdstrike Holdings Inc")</f>
        <v>Crowdstrike Holdings Inc</v>
      </c>
      <c r="B21" s="62" t="s">
        <v>28</v>
      </c>
      <c r="C21" s="63">
        <v>180</v>
      </c>
      <c r="D21" s="64">
        <f t="shared" ca="1" si="0"/>
        <v>-1.3752671086515789E-2</v>
      </c>
      <c r="E21" s="64">
        <f t="shared" ca="1" si="1"/>
        <v>0.12628415491698952</v>
      </c>
      <c r="F21" s="63">
        <v>18</v>
      </c>
      <c r="G21" s="65">
        <v>173.98</v>
      </c>
      <c r="H21" s="58">
        <f ca="1">IFERROR(__xludf.DUMMYFUNCTION("IF(ISBLANK(B21),,GOOGLEFINANCE(B21,""price""))"),182.51)</f>
        <v>182.51</v>
      </c>
      <c r="I21" s="66">
        <f t="shared" si="2"/>
        <v>3131.64</v>
      </c>
      <c r="J21" s="67">
        <f t="shared" ca="1" si="3"/>
        <v>3285.18</v>
      </c>
      <c r="K21" s="8">
        <f t="shared" ca="1" si="4"/>
        <v>153.53999999999996</v>
      </c>
      <c r="L21" s="9">
        <f t="shared" ca="1" si="6"/>
        <v>4.9028623979767781E-2</v>
      </c>
      <c r="M21" s="6"/>
      <c r="N21" s="10"/>
      <c r="O21" s="57"/>
      <c r="P21" s="53"/>
      <c r="Q21" s="49"/>
      <c r="R21" s="61"/>
      <c r="S21" s="45"/>
      <c r="T21" s="40"/>
      <c r="U21" s="41"/>
      <c r="V21" s="42"/>
      <c r="W21" s="43"/>
    </row>
    <row r="22" spans="1:23" ht="15.75" customHeight="1">
      <c r="A22" s="5" t="str">
        <f ca="1">IFERROR(__xludf.DUMMYFUNCTION("IF(ISBLANK(B22),,(GOOGLEFINANCE(B22,""name"")))"),"Snowflake Inc")</f>
        <v>Snowflake Inc</v>
      </c>
      <c r="B22" s="62" t="s">
        <v>29</v>
      </c>
      <c r="C22" s="63">
        <v>200</v>
      </c>
      <c r="D22" s="64">
        <f t="shared" ca="1" si="0"/>
        <v>-0.12770411723656661</v>
      </c>
      <c r="E22" s="64">
        <f t="shared" ca="1" si="1"/>
        <v>0</v>
      </c>
      <c r="F22" s="63"/>
      <c r="G22" s="65"/>
      <c r="H22" s="58">
        <f ca="1">IFERROR(__xludf.DUMMYFUNCTION("IF(ISBLANK(B22),,GOOGLEFINANCE(B22,""price""))"),229.28)</f>
        <v>229.28</v>
      </c>
      <c r="I22" s="66">
        <f t="shared" si="2"/>
        <v>0</v>
      </c>
      <c r="J22" s="67">
        <f t="shared" ca="1" si="3"/>
        <v>0</v>
      </c>
      <c r="K22" s="8">
        <f t="shared" ca="1" si="4"/>
        <v>0</v>
      </c>
      <c r="L22" s="9">
        <f t="shared" ca="1" si="6"/>
        <v>0</v>
      </c>
      <c r="M22" s="6"/>
      <c r="N22" s="10"/>
      <c r="O22" s="59"/>
      <c r="P22" s="53"/>
      <c r="Q22" s="49"/>
      <c r="R22" s="49"/>
      <c r="S22" s="45"/>
      <c r="T22" s="40"/>
      <c r="U22" s="41"/>
      <c r="V22" s="42"/>
      <c r="W22" s="43"/>
    </row>
    <row r="23" spans="1:23" ht="15.75" customHeight="1">
      <c r="A23" s="5" t="str">
        <f ca="1">IFERROR(__xludf.DUMMYFUNCTION("IF(ISBLANK(B23),,(GOOGLEFINANCE(B23,""name"")))"),"Square Inc")</f>
        <v>Square Inc</v>
      </c>
      <c r="B23" s="62" t="s">
        <v>30</v>
      </c>
      <c r="C23" s="63">
        <v>180</v>
      </c>
      <c r="D23" s="64">
        <f t="shared" ca="1" si="0"/>
        <v>-0.2072230786170447</v>
      </c>
      <c r="E23" s="64">
        <f t="shared" ca="1" si="1"/>
        <v>8.7279288726652651E-2</v>
      </c>
      <c r="F23" s="63">
        <v>10</v>
      </c>
      <c r="G23" s="65">
        <v>207.07</v>
      </c>
      <c r="H23" s="58">
        <f ca="1">IFERROR(__xludf.DUMMYFUNCTION("IF(ISBLANK(B23),,GOOGLEFINANCE(B23,""price""))"),227.05)</f>
        <v>227.05</v>
      </c>
      <c r="I23" s="66">
        <f t="shared" si="2"/>
        <v>2070.6999999999998</v>
      </c>
      <c r="J23" s="67">
        <f t="shared" ca="1" si="3"/>
        <v>2270.5</v>
      </c>
      <c r="K23" s="8">
        <f t="shared" ca="1" si="4"/>
        <v>199.80000000000018</v>
      </c>
      <c r="L23" s="9">
        <f t="shared" ca="1" si="6"/>
        <v>9.6489109962814609E-2</v>
      </c>
      <c r="M23" s="6"/>
      <c r="N23" s="10"/>
      <c r="O23" s="59"/>
      <c r="P23" s="53"/>
      <c r="Q23" s="49"/>
      <c r="R23" s="49"/>
      <c r="S23" s="48"/>
      <c r="T23" s="40"/>
      <c r="U23" s="41"/>
      <c r="V23" s="42"/>
      <c r="W23" s="43"/>
    </row>
    <row r="24" spans="1:23" ht="15.75" customHeight="1">
      <c r="A24" s="5" t="str">
        <f ca="1">IFERROR(__xludf.DUMMYFUNCTION("IF(ISBLANK(B24),,(GOOGLEFINANCE(B24,""name"")))"),"Airbnb Inc")</f>
        <v>Airbnb Inc</v>
      </c>
      <c r="B24" s="62" t="s">
        <v>31</v>
      </c>
      <c r="C24" s="63">
        <v>100</v>
      </c>
      <c r="D24" s="64">
        <f t="shared" ca="1" si="0"/>
        <v>-0.46791529211450467</v>
      </c>
      <c r="E24" s="64">
        <f t="shared" ca="1" si="1"/>
        <v>0</v>
      </c>
      <c r="F24" s="63"/>
      <c r="G24" s="65"/>
      <c r="H24" s="58">
        <f ca="1">IFERROR(__xludf.DUMMYFUNCTION("IF(ISBLANK(B24),,GOOGLEFINANCE(B24,""price""))"),187.94)</f>
        <v>187.94</v>
      </c>
      <c r="I24" s="66">
        <f t="shared" si="2"/>
        <v>0</v>
      </c>
      <c r="J24" s="67">
        <f t="shared" ca="1" si="3"/>
        <v>0</v>
      </c>
      <c r="K24" s="8">
        <f t="shared" ca="1" si="4"/>
        <v>0</v>
      </c>
      <c r="L24" s="9">
        <f t="shared" ca="1" si="6"/>
        <v>0</v>
      </c>
      <c r="M24" s="6"/>
      <c r="N24" s="10"/>
      <c r="O24" s="59"/>
      <c r="P24" s="58"/>
      <c r="Q24" s="44"/>
      <c r="R24" s="44"/>
      <c r="S24" s="44"/>
      <c r="T24" s="40"/>
      <c r="U24" s="41"/>
      <c r="V24" s="42"/>
      <c r="W24" s="43"/>
    </row>
    <row r="25" spans="1:23" ht="14.25">
      <c r="A25" s="5" t="str">
        <f ca="1">IFERROR(__xludf.DUMMYFUNCTION("IF(ISBLANK(B25),,(GOOGLEFINANCE(B25,""name"")))"),"Tesla Inc")</f>
        <v>Tesla Inc</v>
      </c>
      <c r="B25" s="74" t="s">
        <v>32</v>
      </c>
      <c r="C25" s="63">
        <v>500</v>
      </c>
      <c r="D25" s="64">
        <f t="shared" ca="1" si="0"/>
        <v>-0.25141856182534095</v>
      </c>
      <c r="E25" s="64">
        <f t="shared" ca="1" si="1"/>
        <v>2.5675602430827175E-2</v>
      </c>
      <c r="F25" s="63">
        <v>1</v>
      </c>
      <c r="G25" s="65">
        <v>637.9</v>
      </c>
      <c r="H25" s="58">
        <f ca="1">IFERROR(__xludf.DUMMYFUNCTION("IF(ISBLANK(B25),,GOOGLEFINANCE(B25,""price""))"),667.93)</f>
        <v>667.93</v>
      </c>
      <c r="I25" s="66">
        <f t="shared" si="2"/>
        <v>637.9</v>
      </c>
      <c r="J25" s="67">
        <f t="shared" ca="1" si="3"/>
        <v>667.93</v>
      </c>
      <c r="K25" s="8">
        <f t="shared" ca="1" si="4"/>
        <v>30.029999999999973</v>
      </c>
      <c r="L25" s="9">
        <f t="shared" ca="1" si="6"/>
        <v>4.7076344254585317E-2</v>
      </c>
      <c r="M25" s="6"/>
      <c r="N25" s="10"/>
      <c r="O25" s="59"/>
      <c r="P25" s="53"/>
      <c r="Q25" s="49"/>
      <c r="R25" s="49"/>
      <c r="S25" s="48"/>
      <c r="T25" s="40"/>
      <c r="U25" s="41"/>
      <c r="V25" s="42"/>
      <c r="W25" s="43"/>
    </row>
    <row r="26" spans="1:23" ht="14.25">
      <c r="A26" s="5" t="str">
        <f ca="1">IFERROR(__xludf.DUMMYFUNCTION("IF(ISBLANK(B26),,(GOOGLEFINANCE(B26,""name"")))"),"Walt Disney Co")</f>
        <v>Walt Disney Co</v>
      </c>
      <c r="B26" s="74" t="s">
        <v>33</v>
      </c>
      <c r="C26" s="63">
        <v>140</v>
      </c>
      <c r="D26" s="64">
        <f t="shared" ca="1" si="0"/>
        <v>-0.24127465857359642</v>
      </c>
      <c r="E26" s="64">
        <f t="shared" ca="1" si="1"/>
        <v>0</v>
      </c>
      <c r="F26" s="63"/>
      <c r="G26" s="65"/>
      <c r="H26" s="58">
        <f ca="1">IFERROR(__xludf.DUMMYFUNCTION("IF(ISBLANK(B26),,GOOGLEFINANCE(B26,""price""))"),184.52)</f>
        <v>184.52</v>
      </c>
      <c r="I26" s="66">
        <f t="shared" si="2"/>
        <v>0</v>
      </c>
      <c r="J26" s="67">
        <f t="shared" ca="1" si="3"/>
        <v>0</v>
      </c>
      <c r="K26" s="8">
        <f t="shared" ca="1" si="4"/>
        <v>0</v>
      </c>
      <c r="L26" s="9">
        <f t="shared" ca="1" si="6"/>
        <v>0</v>
      </c>
      <c r="M26" s="6"/>
      <c r="N26" s="10"/>
      <c r="O26" s="59"/>
      <c r="P26" s="53"/>
      <c r="Q26" s="49"/>
      <c r="R26" s="49"/>
      <c r="S26" s="45"/>
      <c r="T26" s="40"/>
      <c r="U26" s="41"/>
      <c r="V26" s="42"/>
      <c r="W26" s="43"/>
    </row>
    <row r="27" spans="1:23" ht="14.25">
      <c r="A27" s="5" t="str">
        <f ca="1">IFERROR(__xludf.DUMMYFUNCTION("IF(ISBLANK(B27),,(GOOGLEFINANCE(B27,""name"")))"),"Alibaba Group Holding Ltd - ADR")</f>
        <v>Alibaba Group Holding Ltd - ADR</v>
      </c>
      <c r="B27" s="74" t="s">
        <v>34</v>
      </c>
      <c r="C27" s="63">
        <v>334</v>
      </c>
      <c r="D27" s="64">
        <f t="shared" ca="1" si="0"/>
        <v>0.47311780531910208</v>
      </c>
      <c r="E27" s="64">
        <f t="shared" ca="1" si="1"/>
        <v>0.13073441840779973</v>
      </c>
      <c r="F27" s="63">
        <v>15</v>
      </c>
      <c r="G27" s="65">
        <v>223.85</v>
      </c>
      <c r="H27" s="58">
        <f ca="1">IFERROR(__xludf.DUMMYFUNCTION("IF(ISBLANK(B27),,GOOGLEFINANCE(B27,""price""))"),226.73)</f>
        <v>226.73</v>
      </c>
      <c r="I27" s="66">
        <f t="shared" si="2"/>
        <v>3357.75</v>
      </c>
      <c r="J27" s="67">
        <f t="shared" ca="1" si="3"/>
        <v>3400.95</v>
      </c>
      <c r="K27" s="8">
        <f t="shared" ca="1" si="4"/>
        <v>43.199999999999818</v>
      </c>
      <c r="L27" s="9">
        <f t="shared" ca="1" si="6"/>
        <v>1.2865758320303721E-2</v>
      </c>
      <c r="M27" s="6"/>
      <c r="N27" s="10"/>
      <c r="O27" s="57"/>
      <c r="P27" s="53"/>
      <c r="Q27" s="49"/>
      <c r="R27" s="61"/>
      <c r="S27" s="45"/>
      <c r="T27" s="40"/>
      <c r="U27" s="41"/>
      <c r="V27" s="42"/>
      <c r="W27" s="43"/>
    </row>
    <row r="28" spans="1:23" ht="14.25">
      <c r="A28" s="5" t="str">
        <f ca="1">IFERROR(__xludf.DUMMYFUNCTION("IF(ISBLANK(B28),,(GOOGLEFINANCE(B28,""name"")))"),"Oracle Corporation")</f>
        <v>Oracle Corporation</v>
      </c>
      <c r="B28" s="74" t="s">
        <v>35</v>
      </c>
      <c r="C28" s="63">
        <v>65.63</v>
      </c>
      <c r="D28" s="64">
        <f t="shared" ca="1" si="0"/>
        <v>-6.4700014251104498E-2</v>
      </c>
      <c r="E28" s="64">
        <f t="shared" ca="1" si="1"/>
        <v>0</v>
      </c>
      <c r="F28" s="63"/>
      <c r="G28" s="65"/>
      <c r="H28" s="58">
        <f ca="1">IFERROR(__xludf.DUMMYFUNCTION("IF(ISBLANK(B28),,GOOGLEFINANCE(B28,""price""))"),70.17)</f>
        <v>70.17</v>
      </c>
      <c r="I28" s="66">
        <f t="shared" si="2"/>
        <v>0</v>
      </c>
      <c r="J28" s="67">
        <f t="shared" ca="1" si="3"/>
        <v>0</v>
      </c>
      <c r="K28" s="8">
        <f t="shared" ca="1" si="4"/>
        <v>0</v>
      </c>
      <c r="L28" s="9">
        <f t="shared" ca="1" si="6"/>
        <v>0</v>
      </c>
      <c r="M28" s="6"/>
      <c r="N28" s="10"/>
      <c r="O28" s="59"/>
      <c r="P28" s="53"/>
      <c r="Q28" s="49"/>
      <c r="R28" s="49"/>
      <c r="S28" s="45"/>
      <c r="T28" s="40"/>
      <c r="U28" s="41"/>
      <c r="V28" s="42"/>
      <c r="W28" s="43"/>
    </row>
    <row r="29" spans="1:23" ht="14.25">
      <c r="A29" s="5" t="str">
        <f ca="1">IFERROR(__xludf.DUMMYFUNCTION("IF(ISBLANK(B29),,(GOOGLEFINANCE(B29,""name"")))"),"Trade Desk Inc")</f>
        <v>Trade Desk Inc</v>
      </c>
      <c r="B29" s="74" t="s">
        <v>36</v>
      </c>
      <c r="C29" s="63">
        <v>600</v>
      </c>
      <c r="D29" s="64">
        <f t="shared" ca="1" si="0"/>
        <v>-7.9274468281005372E-2</v>
      </c>
      <c r="E29" s="64">
        <f t="shared" ca="1" si="1"/>
        <v>2.5050174539357175E-2</v>
      </c>
      <c r="F29" s="63">
        <v>1</v>
      </c>
      <c r="G29" s="65">
        <v>630.6</v>
      </c>
      <c r="H29" s="58">
        <f ca="1">IFERROR(__xludf.DUMMYFUNCTION("IF(ISBLANK(B29),,GOOGLEFINANCE(B29,""price""))"),651.66)</f>
        <v>651.66</v>
      </c>
      <c r="I29" s="66">
        <f t="shared" si="2"/>
        <v>630.6</v>
      </c>
      <c r="J29" s="67">
        <f t="shared" ca="1" si="3"/>
        <v>651.66</v>
      </c>
      <c r="K29" s="8">
        <f t="shared" ca="1" si="4"/>
        <v>21.059999999999945</v>
      </c>
      <c r="L29" s="9">
        <f t="shared" ca="1" si="6"/>
        <v>3.3396764985727793E-2</v>
      </c>
      <c r="M29" s="6"/>
      <c r="N29" s="10"/>
      <c r="O29" s="59"/>
      <c r="P29" s="58"/>
      <c r="Q29" s="44"/>
      <c r="R29" s="44"/>
      <c r="S29" s="44"/>
      <c r="T29" s="40"/>
      <c r="U29" s="41"/>
      <c r="V29" s="42"/>
      <c r="W29" s="43"/>
    </row>
    <row r="30" spans="1:23" ht="14.25">
      <c r="A30" s="5" t="str">
        <f ca="1">IFERROR(__xludf.DUMMYFUNCTION("IF(ISBLANK(B30),,(GOOGLEFINANCE(B30,""name"")))"),"Roku Inc")</f>
        <v>Roku Inc</v>
      </c>
      <c r="B30" s="75" t="s">
        <v>38</v>
      </c>
      <c r="C30" s="76">
        <v>290</v>
      </c>
      <c r="D30" s="64">
        <f t="shared" ca="1" si="0"/>
        <v>-0.10980139362126651</v>
      </c>
      <c r="E30" s="64">
        <f t="shared" ca="1" si="1"/>
        <v>0</v>
      </c>
      <c r="F30" s="76"/>
      <c r="G30" s="65"/>
      <c r="H30" s="58">
        <f ca="1">IFERROR(__xludf.DUMMYFUNCTION("IF(ISBLANK(B30),,GOOGLEFINANCE(B30,""price""))"),325.77)</f>
        <v>325.77</v>
      </c>
      <c r="I30" s="66">
        <f t="shared" si="2"/>
        <v>0</v>
      </c>
      <c r="J30" s="67">
        <f ca="1">IF(ISBLANK(B31),,F30*H30)</f>
        <v>0</v>
      </c>
      <c r="K30" s="8">
        <f t="shared" ca="1" si="4"/>
        <v>0</v>
      </c>
      <c r="L30" s="9">
        <f t="shared" ref="L30:L31" ca="1" si="7">IFERROR((J31-I31)/I31,0)</f>
        <v>3.1726529027457873E-2</v>
      </c>
      <c r="M30" s="6"/>
      <c r="N30" s="10"/>
      <c r="O30" s="59"/>
      <c r="P30" s="53"/>
      <c r="Q30" s="49"/>
      <c r="R30" s="49"/>
      <c r="S30" s="45"/>
      <c r="T30" s="40"/>
      <c r="U30" s="41"/>
      <c r="V30" s="42"/>
      <c r="W30" s="43"/>
    </row>
    <row r="31" spans="1:23" ht="14.25">
      <c r="A31" s="5"/>
      <c r="B31" s="77" t="s">
        <v>37</v>
      </c>
      <c r="C31" s="63"/>
      <c r="D31" s="63"/>
      <c r="E31" s="63">
        <f ca="1">SUM(E2:E30)</f>
        <v>1</v>
      </c>
      <c r="F31" s="63"/>
      <c r="G31" s="65"/>
      <c r="H31" s="58"/>
      <c r="I31" s="66">
        <f>SUM(I2:I29)</f>
        <v>25214.23</v>
      </c>
      <c r="J31" s="67">
        <f ca="1">SUM(J5:J29)</f>
        <v>26014.19</v>
      </c>
      <c r="K31" s="8">
        <f t="shared" ca="1" si="4"/>
        <v>799.95999999999913</v>
      </c>
      <c r="L31" s="9">
        <f t="shared" si="7"/>
        <v>0</v>
      </c>
      <c r="M31" s="6"/>
      <c r="N31" s="10"/>
      <c r="O31" s="59"/>
      <c r="P31" s="53"/>
      <c r="Q31" s="49"/>
      <c r="R31" s="49"/>
      <c r="S31" s="45"/>
      <c r="T31" s="40"/>
      <c r="U31" s="41"/>
      <c r="V31" s="42"/>
      <c r="W31" s="43"/>
    </row>
    <row r="32" spans="1:23" ht="14.25">
      <c r="A32" s="5"/>
      <c r="B32" s="78"/>
      <c r="C32" s="63"/>
      <c r="D32" s="63"/>
      <c r="E32" s="63"/>
      <c r="F32" s="63"/>
      <c r="G32" s="65"/>
      <c r="H32" s="58"/>
      <c r="I32" s="66"/>
      <c r="J32" s="67"/>
      <c r="K32" s="8"/>
      <c r="L32" s="9"/>
      <c r="M32" s="6"/>
      <c r="N32" s="10"/>
      <c r="O32" s="59"/>
      <c r="P32" s="53"/>
      <c r="Q32" s="49"/>
      <c r="R32" s="49"/>
      <c r="S32" s="45"/>
      <c r="T32" s="40"/>
      <c r="U32" s="41"/>
      <c r="V32" s="42"/>
      <c r="W32" s="43"/>
    </row>
    <row r="33" spans="1:23" ht="14.25">
      <c r="A33" s="5"/>
      <c r="B33" s="78"/>
      <c r="C33" s="63"/>
      <c r="D33" s="63"/>
      <c r="E33" s="63"/>
      <c r="F33" s="63"/>
      <c r="G33" s="65"/>
      <c r="H33" s="58"/>
      <c r="I33" s="66"/>
      <c r="J33" s="67"/>
      <c r="K33" s="8"/>
      <c r="L33" s="9"/>
      <c r="M33" s="6"/>
      <c r="N33" s="10"/>
      <c r="O33" s="59"/>
      <c r="P33" s="58"/>
      <c r="Q33" s="44"/>
      <c r="R33" s="44"/>
      <c r="S33" s="44"/>
      <c r="T33" s="40"/>
      <c r="U33" s="41"/>
      <c r="V33" s="42"/>
      <c r="W33" s="43"/>
    </row>
    <row r="34" spans="1:23" ht="14.25">
      <c r="A34" s="5"/>
      <c r="B34" s="78"/>
      <c r="C34" s="63"/>
      <c r="D34" s="63"/>
      <c r="E34" s="63"/>
      <c r="F34" s="63"/>
      <c r="G34" s="65"/>
      <c r="H34" s="58"/>
      <c r="I34" s="66"/>
      <c r="J34" s="67"/>
      <c r="K34" s="19"/>
      <c r="L34" s="20"/>
      <c r="M34" s="6"/>
      <c r="N34" s="10"/>
      <c r="O34" s="11"/>
      <c r="P34" s="18"/>
      <c r="Q34" s="17"/>
      <c r="R34" s="17"/>
      <c r="S34" s="45"/>
      <c r="T34" s="40"/>
      <c r="U34" s="41"/>
      <c r="V34" s="42"/>
      <c r="W34" s="43"/>
    </row>
    <row r="35" spans="1:23" ht="14.25">
      <c r="A35" s="5"/>
      <c r="B35" s="78"/>
      <c r="C35" s="63"/>
      <c r="D35" s="63"/>
      <c r="E35" s="63"/>
      <c r="F35" s="63"/>
      <c r="G35" s="65"/>
      <c r="H35" s="58"/>
      <c r="I35" s="79"/>
      <c r="J35" s="67"/>
      <c r="K35" s="8"/>
      <c r="L35" s="24"/>
      <c r="M35" s="6"/>
      <c r="N35" s="16"/>
      <c r="O35" s="17"/>
      <c r="P35" s="18"/>
      <c r="Q35" s="17"/>
      <c r="R35" s="17"/>
      <c r="S35" s="45"/>
      <c r="T35" s="40"/>
      <c r="U35" s="41"/>
      <c r="V35" s="46"/>
      <c r="W35" s="47"/>
    </row>
    <row r="36" spans="1:23" ht="14.25">
      <c r="A36" s="5"/>
      <c r="B36" s="78"/>
      <c r="C36" s="63"/>
      <c r="D36" s="63"/>
      <c r="E36" s="63"/>
      <c r="F36" s="63"/>
      <c r="G36" s="65"/>
      <c r="H36" s="58"/>
      <c r="I36" s="66"/>
      <c r="J36" s="67"/>
      <c r="K36" s="8"/>
      <c r="L36" s="9"/>
      <c r="M36" s="6"/>
      <c r="N36" s="10"/>
      <c r="O36" s="11"/>
      <c r="P36" s="18"/>
      <c r="Q36" s="17"/>
      <c r="R36" s="17"/>
      <c r="S36" s="45"/>
      <c r="T36" s="40"/>
      <c r="U36" s="41"/>
      <c r="V36" s="42"/>
      <c r="W36" s="43"/>
    </row>
    <row r="37" spans="1:23" ht="14.25">
      <c r="A37" s="5"/>
      <c r="B37" s="78"/>
      <c r="C37" s="63"/>
      <c r="D37" s="63"/>
      <c r="E37" s="63"/>
      <c r="F37" s="63"/>
      <c r="G37" s="65"/>
      <c r="H37" s="58"/>
      <c r="I37" s="66"/>
      <c r="J37" s="67"/>
      <c r="K37" s="19"/>
      <c r="L37" s="20"/>
      <c r="M37" s="6"/>
      <c r="N37" s="10"/>
      <c r="O37" s="11"/>
      <c r="P37" s="18"/>
      <c r="Q37" s="17"/>
      <c r="R37" s="17"/>
      <c r="S37" s="48"/>
      <c r="T37" s="40"/>
      <c r="U37" s="41"/>
      <c r="V37" s="42"/>
      <c r="W37" s="43"/>
    </row>
    <row r="38" spans="1:23" ht="14.25">
      <c r="A38" s="5"/>
      <c r="B38" s="78"/>
      <c r="C38" s="63"/>
      <c r="D38" s="63"/>
      <c r="E38" s="63"/>
      <c r="F38" s="63"/>
      <c r="G38" s="65"/>
      <c r="H38" s="58"/>
      <c r="I38" s="66"/>
      <c r="J38" s="67"/>
      <c r="K38" s="8"/>
      <c r="L38" s="9"/>
      <c r="M38" s="6"/>
      <c r="N38" s="10"/>
      <c r="O38" s="11"/>
      <c r="P38" s="18"/>
      <c r="Q38" s="17"/>
      <c r="R38" s="17"/>
      <c r="S38" s="45"/>
      <c r="T38" s="40"/>
      <c r="U38" s="41"/>
      <c r="V38" s="42"/>
      <c r="W38" s="43"/>
    </row>
    <row r="39" spans="1:23" ht="14.25">
      <c r="A39" s="5"/>
      <c r="B39" s="78"/>
      <c r="C39" s="63"/>
      <c r="D39" s="63"/>
      <c r="E39" s="63"/>
      <c r="F39" s="63"/>
      <c r="G39" s="65"/>
      <c r="H39" s="58"/>
      <c r="I39" s="66"/>
      <c r="J39" s="67"/>
      <c r="K39" s="8"/>
      <c r="L39" s="9"/>
      <c r="M39" s="6"/>
      <c r="N39" s="10"/>
      <c r="O39" s="11"/>
      <c r="P39" s="18"/>
      <c r="Q39" s="17"/>
      <c r="R39" s="17"/>
      <c r="S39" s="45"/>
      <c r="T39" s="40"/>
      <c r="U39" s="41"/>
      <c r="V39" s="42"/>
      <c r="W39" s="43"/>
    </row>
    <row r="40" spans="1:23" ht="14.25">
      <c r="A40" s="5"/>
      <c r="B40" s="78"/>
      <c r="C40" s="63"/>
      <c r="D40" s="63"/>
      <c r="E40" s="63"/>
      <c r="F40" s="63"/>
      <c r="G40" s="65"/>
      <c r="H40" s="58"/>
      <c r="I40" s="66"/>
      <c r="J40" s="67"/>
      <c r="K40" s="19"/>
      <c r="L40" s="20"/>
      <c r="M40" s="6"/>
      <c r="N40" s="10"/>
      <c r="O40" s="11"/>
      <c r="P40" s="18"/>
      <c r="Q40" s="17"/>
      <c r="R40" s="17"/>
      <c r="S40" s="45"/>
      <c r="T40" s="40"/>
      <c r="U40" s="41"/>
      <c r="V40" s="42"/>
      <c r="W40" s="43"/>
    </row>
    <row r="41" spans="1:23" ht="14.25">
      <c r="A41" s="5"/>
      <c r="B41" s="78"/>
      <c r="C41" s="63"/>
      <c r="D41" s="63"/>
      <c r="E41" s="63"/>
      <c r="F41" s="63"/>
      <c r="G41" s="65"/>
      <c r="H41" s="58"/>
      <c r="I41" s="79"/>
      <c r="J41" s="67"/>
      <c r="K41" s="8"/>
      <c r="L41" s="24"/>
      <c r="M41" s="6"/>
      <c r="N41" s="16"/>
      <c r="O41" s="17"/>
      <c r="P41" s="18"/>
      <c r="Q41" s="17"/>
      <c r="R41" s="17"/>
      <c r="S41" s="45"/>
      <c r="T41" s="40"/>
      <c r="U41" s="41"/>
      <c r="V41" s="46"/>
      <c r="W41" s="47"/>
    </row>
    <row r="42" spans="1:23" ht="14.25">
      <c r="A42" s="5"/>
      <c r="B42" s="78"/>
      <c r="C42" s="63"/>
      <c r="D42" s="63"/>
      <c r="E42" s="63"/>
      <c r="F42" s="63"/>
      <c r="G42" s="65"/>
      <c r="H42" s="58"/>
      <c r="I42" s="66"/>
      <c r="J42" s="67"/>
      <c r="K42" s="8"/>
      <c r="L42" s="9"/>
      <c r="M42" s="6"/>
      <c r="N42" s="10"/>
      <c r="O42" s="11"/>
      <c r="P42" s="18"/>
      <c r="Q42" s="17"/>
      <c r="R42" s="17"/>
      <c r="S42" s="45"/>
      <c r="T42" s="40"/>
      <c r="U42" s="41"/>
      <c r="V42" s="42"/>
      <c r="W42" s="43"/>
    </row>
    <row r="43" spans="1:23" ht="14.25">
      <c r="A43" s="5"/>
      <c r="B43" s="78"/>
      <c r="C43" s="63"/>
      <c r="D43" s="63"/>
      <c r="E43" s="63"/>
      <c r="F43" s="63"/>
      <c r="G43" s="65"/>
      <c r="H43" s="58"/>
      <c r="I43" s="66"/>
      <c r="J43" s="67"/>
      <c r="K43" s="8"/>
      <c r="L43" s="9"/>
      <c r="M43" s="6"/>
      <c r="N43" s="10"/>
      <c r="O43" s="11"/>
      <c r="P43" s="18"/>
      <c r="Q43" s="17"/>
      <c r="R43" s="17"/>
      <c r="S43" s="45"/>
      <c r="T43" s="40"/>
      <c r="U43" s="41"/>
      <c r="V43" s="42"/>
      <c r="W43" s="43"/>
    </row>
    <row r="44" spans="1:23" ht="14.25">
      <c r="A44" s="5"/>
      <c r="B44" s="78"/>
      <c r="C44" s="63"/>
      <c r="D44" s="63"/>
      <c r="E44" s="63"/>
      <c r="F44" s="63"/>
      <c r="G44" s="65"/>
      <c r="H44" s="58"/>
      <c r="I44" s="66"/>
      <c r="J44" s="67"/>
      <c r="K44" s="8"/>
      <c r="L44" s="9"/>
      <c r="M44" s="6"/>
      <c r="N44" s="10"/>
      <c r="O44" s="11"/>
      <c r="P44" s="18"/>
      <c r="Q44" s="17"/>
      <c r="R44" s="17"/>
      <c r="S44" s="45"/>
      <c r="T44" s="40"/>
      <c r="U44" s="41"/>
      <c r="V44" s="42"/>
      <c r="W44" s="43"/>
    </row>
    <row r="45" spans="1:23" ht="14.25">
      <c r="A45" s="28"/>
      <c r="B45" s="78"/>
      <c r="C45" s="63"/>
      <c r="D45" s="63"/>
      <c r="E45" s="63"/>
      <c r="F45" s="63"/>
      <c r="G45" s="65"/>
      <c r="H45" s="58"/>
      <c r="I45" s="66"/>
      <c r="J45" s="67"/>
      <c r="K45" s="8"/>
      <c r="L45" s="29"/>
      <c r="M45" s="6"/>
      <c r="N45" s="16"/>
      <c r="O45" s="11"/>
      <c r="P45" s="18"/>
      <c r="Q45" s="17"/>
      <c r="R45" s="17"/>
      <c r="S45" s="48"/>
      <c r="T45" s="40"/>
      <c r="U45" s="41"/>
      <c r="V45" s="46"/>
      <c r="W45" s="47"/>
    </row>
    <row r="46" spans="1:23" ht="14.25">
      <c r="A46" s="5"/>
      <c r="B46" s="78"/>
      <c r="C46" s="63"/>
      <c r="D46" s="63"/>
      <c r="E46" s="63"/>
      <c r="F46" s="63"/>
      <c r="G46" s="65"/>
      <c r="H46" s="58"/>
      <c r="I46" s="66"/>
      <c r="J46" s="67"/>
      <c r="K46" s="8"/>
      <c r="L46" s="9"/>
      <c r="M46" s="6"/>
      <c r="N46" s="10"/>
      <c r="O46" s="11"/>
      <c r="P46" s="18"/>
      <c r="Q46" s="17"/>
      <c r="R46" s="17"/>
      <c r="S46" s="48"/>
      <c r="T46" s="40"/>
      <c r="U46" s="41"/>
      <c r="V46" s="42"/>
      <c r="W46" s="43"/>
    </row>
    <row r="47" spans="1:23" ht="14.25">
      <c r="A47" s="5"/>
      <c r="B47" s="78"/>
      <c r="C47" s="63"/>
      <c r="D47" s="63"/>
      <c r="E47" s="63"/>
      <c r="F47" s="63"/>
      <c r="G47" s="65"/>
      <c r="H47" s="58"/>
      <c r="I47" s="66"/>
      <c r="J47" s="67"/>
      <c r="K47" s="19"/>
      <c r="L47" s="20"/>
      <c r="M47" s="6"/>
      <c r="N47" s="10"/>
      <c r="O47" s="11"/>
      <c r="P47" s="6"/>
      <c r="Q47" s="15"/>
      <c r="R47" s="15"/>
      <c r="S47" s="44"/>
      <c r="T47" s="40"/>
      <c r="U47" s="41"/>
      <c r="V47" s="42"/>
      <c r="W47" s="43"/>
    </row>
    <row r="48" spans="1:23" ht="14.25">
      <c r="A48" s="5"/>
      <c r="B48" s="78"/>
      <c r="C48" s="63"/>
      <c r="D48" s="63"/>
      <c r="E48" s="63"/>
      <c r="F48" s="63"/>
      <c r="G48" s="65"/>
      <c r="H48" s="58"/>
      <c r="I48" s="66"/>
      <c r="J48" s="67"/>
      <c r="K48" s="19"/>
      <c r="L48" s="20"/>
      <c r="M48" s="6"/>
      <c r="N48" s="10"/>
      <c r="O48" s="11"/>
      <c r="P48" s="18"/>
      <c r="Q48" s="17"/>
      <c r="R48" s="17"/>
      <c r="S48" s="45"/>
      <c r="T48" s="40"/>
      <c r="U48" s="41"/>
      <c r="V48" s="42"/>
      <c r="W48" s="43"/>
    </row>
    <row r="49" spans="1:23" ht="14.25">
      <c r="A49" s="5"/>
      <c r="B49" s="78"/>
      <c r="C49" s="63"/>
      <c r="D49" s="63"/>
      <c r="E49" s="63"/>
      <c r="F49" s="63"/>
      <c r="G49" s="65"/>
      <c r="H49" s="58"/>
      <c r="I49" s="66"/>
      <c r="J49" s="67"/>
      <c r="K49" s="8"/>
      <c r="L49" s="9"/>
      <c r="M49" s="6"/>
      <c r="N49" s="10"/>
      <c r="O49" s="11"/>
      <c r="P49" s="6"/>
      <c r="Q49" s="15"/>
      <c r="R49" s="15"/>
      <c r="S49" s="44"/>
      <c r="T49" s="40"/>
      <c r="U49" s="41"/>
      <c r="V49" s="42"/>
      <c r="W49" s="43"/>
    </row>
    <row r="50" spans="1:23" ht="14.25">
      <c r="A50" s="5"/>
      <c r="B50" s="78"/>
      <c r="C50" s="63"/>
      <c r="D50" s="63"/>
      <c r="E50" s="63"/>
      <c r="F50" s="63"/>
      <c r="G50" s="65"/>
      <c r="H50" s="58"/>
      <c r="I50" s="66"/>
      <c r="J50" s="67"/>
      <c r="K50" s="8"/>
      <c r="L50" s="9"/>
      <c r="M50" s="6"/>
      <c r="N50" s="10"/>
      <c r="O50" s="11"/>
      <c r="P50" s="18"/>
      <c r="Q50" s="17"/>
      <c r="R50" s="17"/>
      <c r="S50" s="45"/>
      <c r="T50" s="40"/>
      <c r="U50" s="41"/>
      <c r="V50" s="42"/>
      <c r="W50" s="43"/>
    </row>
    <row r="51" spans="1:23" ht="14.25">
      <c r="A51" s="5"/>
      <c r="B51" s="78"/>
      <c r="C51" s="63"/>
      <c r="D51" s="63"/>
      <c r="E51" s="63"/>
      <c r="F51" s="63"/>
      <c r="G51" s="65"/>
      <c r="H51" s="58"/>
      <c r="I51" s="66"/>
      <c r="J51" s="67"/>
      <c r="K51" s="19"/>
      <c r="L51" s="20"/>
      <c r="M51" s="6"/>
      <c r="N51" s="10"/>
      <c r="O51" s="11"/>
      <c r="P51" s="18"/>
      <c r="Q51" s="17"/>
      <c r="R51" s="17"/>
      <c r="S51" s="48"/>
      <c r="T51" s="40"/>
      <c r="U51" s="41"/>
      <c r="V51" s="42"/>
      <c r="W51" s="43"/>
    </row>
    <row r="52" spans="1:23" ht="14.25">
      <c r="A52" s="5"/>
      <c r="B52" s="78"/>
      <c r="C52" s="63"/>
      <c r="D52" s="63"/>
      <c r="E52" s="63"/>
      <c r="F52" s="63"/>
      <c r="G52" s="65"/>
      <c r="H52" s="58"/>
      <c r="I52" s="66"/>
      <c r="J52" s="67"/>
      <c r="K52" s="8"/>
      <c r="L52" s="9"/>
      <c r="M52" s="6"/>
      <c r="N52" s="16"/>
      <c r="O52" s="11"/>
      <c r="P52" s="18"/>
      <c r="Q52" s="17"/>
      <c r="R52" s="17"/>
      <c r="S52" s="49"/>
      <c r="T52" s="40"/>
      <c r="U52" s="41"/>
      <c r="V52" s="46"/>
      <c r="W52" s="47"/>
    </row>
    <row r="53" spans="1:23" ht="14.25">
      <c r="A53" s="5"/>
      <c r="B53" s="78"/>
      <c r="C53" s="63"/>
      <c r="D53" s="63"/>
      <c r="E53" s="63"/>
      <c r="F53" s="63"/>
      <c r="G53" s="65"/>
      <c r="H53" s="58"/>
      <c r="I53" s="79"/>
      <c r="J53" s="67"/>
      <c r="K53" s="8"/>
      <c r="L53" s="24"/>
      <c r="M53" s="6"/>
      <c r="N53" s="10"/>
      <c r="O53" s="59"/>
      <c r="P53" s="18"/>
      <c r="Q53" s="17"/>
      <c r="R53" s="17"/>
      <c r="S53" s="45"/>
      <c r="T53" s="40"/>
      <c r="U53" s="41"/>
      <c r="V53" s="46"/>
      <c r="W53" s="43"/>
    </row>
    <row r="54" spans="1:23" ht="14.25">
      <c r="A54" s="5"/>
      <c r="B54" s="78"/>
      <c r="C54" s="63"/>
      <c r="D54" s="63"/>
      <c r="E54" s="63"/>
      <c r="F54" s="63"/>
      <c r="G54" s="65"/>
      <c r="H54" s="58"/>
      <c r="I54" s="79"/>
      <c r="J54" s="67"/>
      <c r="K54" s="8"/>
      <c r="L54" s="24"/>
      <c r="M54" s="6"/>
      <c r="N54" s="16"/>
      <c r="O54" s="49"/>
      <c r="P54" s="18"/>
      <c r="Q54" s="17"/>
      <c r="R54" s="17"/>
      <c r="S54" s="45"/>
      <c r="T54" s="40"/>
      <c r="U54" s="41"/>
      <c r="V54" s="46"/>
      <c r="W54" s="47"/>
    </row>
    <row r="55" spans="1:23" ht="14.25">
      <c r="A55" s="5"/>
      <c r="B55" s="78"/>
      <c r="C55" s="63"/>
      <c r="D55" s="63"/>
      <c r="E55" s="63"/>
      <c r="F55" s="63"/>
      <c r="G55" s="65"/>
      <c r="H55" s="58"/>
      <c r="I55" s="66"/>
      <c r="J55" s="67"/>
      <c r="K55" s="8"/>
      <c r="L55" s="9"/>
      <c r="M55" s="6"/>
      <c r="N55" s="10"/>
      <c r="O55" s="59"/>
      <c r="P55" s="18"/>
      <c r="Q55" s="17"/>
      <c r="R55" s="17"/>
      <c r="S55" s="45"/>
      <c r="T55" s="40"/>
      <c r="U55" s="41"/>
      <c r="V55" s="42"/>
      <c r="W55" s="43"/>
    </row>
    <row r="56" spans="1:23" ht="14.25">
      <c r="A56" s="5"/>
      <c r="B56" s="78"/>
      <c r="C56" s="63"/>
      <c r="D56" s="63"/>
      <c r="E56" s="63"/>
      <c r="F56" s="63"/>
      <c r="G56" s="65"/>
      <c r="H56" s="58"/>
      <c r="I56" s="66"/>
      <c r="J56" s="67"/>
      <c r="K56" s="8"/>
      <c r="L56" s="9"/>
      <c r="M56" s="6"/>
      <c r="N56" s="10"/>
      <c r="O56" s="59"/>
      <c r="P56" s="18"/>
      <c r="Q56" s="17"/>
      <c r="R56" s="17"/>
      <c r="S56" s="45"/>
      <c r="T56" s="40"/>
      <c r="U56" s="41"/>
      <c r="V56" s="42"/>
      <c r="W56" s="43"/>
    </row>
    <row r="57" spans="1:23" ht="14.25">
      <c r="A57" s="5"/>
      <c r="B57" s="78"/>
      <c r="C57" s="63"/>
      <c r="D57" s="63"/>
      <c r="E57" s="63"/>
      <c r="F57" s="63"/>
      <c r="G57" s="65"/>
      <c r="H57" s="58"/>
      <c r="I57" s="66"/>
      <c r="J57" s="67"/>
      <c r="K57" s="8"/>
      <c r="L57" s="9"/>
      <c r="M57" s="6"/>
      <c r="N57" s="10"/>
      <c r="O57" s="59"/>
      <c r="P57" s="18"/>
      <c r="Q57" s="17"/>
      <c r="R57" s="17"/>
      <c r="S57" s="45"/>
      <c r="T57" s="40"/>
      <c r="U57" s="41"/>
      <c r="V57" s="42"/>
      <c r="W57" s="43"/>
    </row>
    <row r="58" spans="1:23" ht="14.25">
      <c r="A58" s="5"/>
      <c r="B58" s="78"/>
      <c r="C58" s="63"/>
      <c r="D58" s="63"/>
      <c r="E58" s="63"/>
      <c r="F58" s="63"/>
      <c r="G58" s="65"/>
      <c r="H58" s="58"/>
      <c r="I58" s="66"/>
      <c r="J58" s="67"/>
      <c r="K58" s="8"/>
      <c r="L58" s="9"/>
      <c r="M58" s="6"/>
      <c r="N58" s="10"/>
      <c r="O58" s="59"/>
      <c r="P58" s="18"/>
      <c r="Q58" s="17"/>
      <c r="R58" s="17"/>
      <c r="S58" s="45"/>
      <c r="T58" s="40"/>
      <c r="U58" s="41"/>
      <c r="V58" s="42"/>
      <c r="W58" s="43"/>
    </row>
    <row r="59" spans="1:23" ht="14.25">
      <c r="A59" s="5"/>
      <c r="B59" s="78"/>
      <c r="C59" s="63"/>
      <c r="D59" s="63"/>
      <c r="E59" s="63"/>
      <c r="F59" s="63"/>
      <c r="G59" s="65"/>
      <c r="H59" s="58"/>
      <c r="I59" s="66"/>
      <c r="J59" s="67"/>
      <c r="K59" s="19"/>
      <c r="L59" s="20"/>
      <c r="M59" s="6"/>
      <c r="N59" s="10"/>
      <c r="O59" s="59"/>
      <c r="P59" s="18"/>
      <c r="Q59" s="17"/>
      <c r="R59" s="17"/>
      <c r="S59" s="45"/>
      <c r="T59" s="40"/>
      <c r="U59" s="41"/>
      <c r="V59" s="42"/>
      <c r="W59" s="43"/>
    </row>
    <row r="60" spans="1:23" ht="14.25">
      <c r="A60" s="5"/>
      <c r="B60" s="78"/>
      <c r="C60" s="63"/>
      <c r="D60" s="63"/>
      <c r="E60" s="63"/>
      <c r="F60" s="63"/>
      <c r="G60" s="65"/>
      <c r="H60" s="58"/>
      <c r="I60" s="66"/>
      <c r="J60" s="67"/>
      <c r="K60" s="8"/>
      <c r="L60" s="9"/>
      <c r="M60" s="6"/>
      <c r="N60" s="16"/>
      <c r="O60" s="49"/>
      <c r="P60" s="18"/>
      <c r="Q60" s="17"/>
      <c r="R60" s="17"/>
      <c r="S60" s="45"/>
      <c r="T60" s="40"/>
      <c r="U60" s="41"/>
      <c r="V60" s="42"/>
      <c r="W60" s="43"/>
    </row>
    <row r="61" spans="1:23" ht="14.25">
      <c r="A61" s="5"/>
      <c r="B61" s="78"/>
      <c r="C61" s="63"/>
      <c r="D61" s="63"/>
      <c r="E61" s="63"/>
      <c r="F61" s="63"/>
      <c r="G61" s="65"/>
      <c r="H61" s="58"/>
      <c r="I61" s="66"/>
      <c r="J61" s="67"/>
      <c r="K61" s="8"/>
      <c r="L61" s="9"/>
      <c r="M61" s="6"/>
      <c r="N61" s="10"/>
      <c r="O61" s="59"/>
      <c r="P61" s="18"/>
      <c r="Q61" s="17"/>
      <c r="R61" s="17"/>
      <c r="S61" s="49"/>
      <c r="T61" s="40"/>
      <c r="U61" s="41"/>
      <c r="V61" s="42"/>
      <c r="W61" s="43"/>
    </row>
    <row r="62" spans="1:23" ht="14.25">
      <c r="A62" s="5"/>
      <c r="B62" s="78"/>
      <c r="C62" s="63"/>
      <c r="D62" s="63"/>
      <c r="E62" s="63"/>
      <c r="F62" s="63"/>
      <c r="G62" s="65"/>
      <c r="H62" s="58"/>
      <c r="I62" s="66"/>
      <c r="J62" s="67"/>
      <c r="K62" s="8"/>
      <c r="L62" s="9"/>
      <c r="M62" s="6"/>
      <c r="N62" s="10"/>
      <c r="O62" s="59"/>
      <c r="P62" s="18"/>
      <c r="Q62" s="17"/>
      <c r="R62" s="17"/>
      <c r="S62" s="45"/>
      <c r="T62" s="40"/>
      <c r="U62" s="41"/>
      <c r="V62" s="42"/>
      <c r="W62" s="43"/>
    </row>
    <row r="63" spans="1:23" ht="14.25">
      <c r="A63" s="5"/>
      <c r="B63" s="78"/>
      <c r="C63" s="63"/>
      <c r="D63" s="63"/>
      <c r="E63" s="63"/>
      <c r="F63" s="63"/>
      <c r="G63" s="65"/>
      <c r="H63" s="58"/>
      <c r="I63" s="66"/>
      <c r="J63" s="67"/>
      <c r="K63" s="8"/>
      <c r="L63" s="9"/>
      <c r="M63" s="6"/>
      <c r="N63" s="10"/>
      <c r="O63" s="59"/>
      <c r="P63" s="18"/>
      <c r="Q63" s="17"/>
      <c r="R63" s="17"/>
      <c r="S63" s="45"/>
      <c r="T63" s="40"/>
      <c r="U63" s="41"/>
      <c r="V63" s="42"/>
      <c r="W63" s="43"/>
    </row>
    <row r="64" spans="1:23" ht="14.25">
      <c r="A64" s="5"/>
      <c r="B64" s="78"/>
      <c r="C64" s="63"/>
      <c r="D64" s="63"/>
      <c r="E64" s="63"/>
      <c r="F64" s="63"/>
      <c r="G64" s="65"/>
      <c r="H64" s="58"/>
      <c r="I64" s="79"/>
      <c r="J64" s="67"/>
      <c r="K64" s="8"/>
      <c r="L64" s="24"/>
      <c r="M64" s="6"/>
      <c r="N64" s="10"/>
      <c r="O64" s="57"/>
      <c r="P64" s="18"/>
      <c r="Q64" s="17"/>
      <c r="R64" s="17"/>
      <c r="S64" s="45"/>
      <c r="T64" s="40"/>
      <c r="U64" s="41"/>
      <c r="V64" s="46"/>
      <c r="W64" s="43"/>
    </row>
    <row r="65" spans="1:23" ht="14.25">
      <c r="A65" s="5"/>
      <c r="B65" s="78"/>
      <c r="C65" s="63"/>
      <c r="D65" s="63"/>
      <c r="E65" s="63"/>
      <c r="F65" s="63"/>
      <c r="G65" s="65"/>
      <c r="H65" s="58"/>
      <c r="I65" s="66"/>
      <c r="J65" s="67"/>
      <c r="K65" s="8"/>
      <c r="L65" s="9"/>
      <c r="M65" s="6"/>
      <c r="N65" s="10"/>
      <c r="O65" s="59"/>
      <c r="P65" s="6"/>
      <c r="Q65" s="15"/>
      <c r="R65" s="15"/>
      <c r="S65" s="48"/>
      <c r="T65" s="40"/>
      <c r="U65" s="41"/>
      <c r="V65" s="42"/>
      <c r="W65" s="43"/>
    </row>
    <row r="66" spans="1:23" ht="14.25">
      <c r="A66" s="5"/>
      <c r="B66" s="78"/>
      <c r="C66" s="63"/>
      <c r="D66" s="63"/>
      <c r="E66" s="63"/>
      <c r="F66" s="63"/>
      <c r="G66" s="65"/>
      <c r="H66" s="58"/>
      <c r="I66" s="66"/>
      <c r="J66" s="67"/>
      <c r="K66" s="8"/>
      <c r="L66" s="9"/>
      <c r="M66" s="6"/>
      <c r="N66" s="10"/>
      <c r="O66" s="59"/>
      <c r="P66" s="6"/>
      <c r="Q66" s="15"/>
      <c r="R66" s="15"/>
      <c r="S66" s="48"/>
      <c r="T66" s="40"/>
      <c r="U66" s="41"/>
      <c r="V66" s="42"/>
      <c r="W66" s="43"/>
    </row>
    <row r="67" spans="1:23" ht="14.25">
      <c r="A67" s="5"/>
      <c r="B67" s="78"/>
      <c r="C67" s="63"/>
      <c r="D67" s="63"/>
      <c r="E67" s="63"/>
      <c r="F67" s="63"/>
      <c r="G67" s="65"/>
      <c r="H67" s="58"/>
      <c r="I67" s="66"/>
      <c r="J67" s="67"/>
      <c r="K67" s="8"/>
      <c r="L67" s="9"/>
      <c r="M67" s="6"/>
      <c r="N67" s="10"/>
      <c r="O67" s="59"/>
      <c r="P67" s="18"/>
      <c r="Q67" s="17"/>
      <c r="R67" s="17"/>
      <c r="S67" s="45"/>
      <c r="T67" s="40"/>
      <c r="U67" s="41"/>
      <c r="V67" s="42"/>
      <c r="W67" s="43"/>
    </row>
    <row r="68" spans="1:23" ht="14.25">
      <c r="A68" s="5"/>
      <c r="B68" s="78"/>
      <c r="C68" s="63"/>
      <c r="D68" s="63"/>
      <c r="E68" s="63"/>
      <c r="F68" s="63"/>
      <c r="G68" s="65"/>
      <c r="H68" s="58"/>
      <c r="I68" s="66"/>
      <c r="J68" s="67"/>
      <c r="K68" s="19"/>
      <c r="L68" s="20"/>
      <c r="M68" s="6"/>
      <c r="N68" s="10"/>
      <c r="O68" s="59"/>
      <c r="P68" s="18"/>
      <c r="Q68" s="17"/>
      <c r="R68" s="17"/>
      <c r="S68" s="45"/>
      <c r="T68" s="40"/>
      <c r="U68" s="41"/>
      <c r="V68" s="42"/>
      <c r="W68" s="43"/>
    </row>
    <row r="69" spans="1:23" ht="14.25">
      <c r="A69" s="5"/>
      <c r="B69" s="78"/>
      <c r="C69" s="63"/>
      <c r="D69" s="63"/>
      <c r="E69" s="63"/>
      <c r="F69" s="63"/>
      <c r="G69" s="65"/>
      <c r="H69" s="58"/>
      <c r="I69" s="66"/>
      <c r="J69" s="67"/>
      <c r="K69" s="19"/>
      <c r="L69" s="20"/>
      <c r="M69" s="6"/>
      <c r="N69" s="10"/>
      <c r="O69" s="59"/>
      <c r="P69" s="18"/>
      <c r="Q69" s="17"/>
      <c r="R69" s="17"/>
      <c r="S69" s="45"/>
      <c r="T69" s="40"/>
      <c r="U69" s="41"/>
      <c r="V69" s="42"/>
      <c r="W69" s="43"/>
    </row>
    <row r="70" spans="1:23" ht="14.25">
      <c r="A70" s="5"/>
      <c r="B70" s="78"/>
      <c r="C70" s="63"/>
      <c r="D70" s="63"/>
      <c r="E70" s="63"/>
      <c r="F70" s="63"/>
      <c r="G70" s="65"/>
      <c r="H70" s="58"/>
      <c r="I70" s="66"/>
      <c r="J70" s="67"/>
      <c r="K70" s="8"/>
      <c r="L70" s="9"/>
      <c r="M70" s="6"/>
      <c r="N70" s="10"/>
      <c r="O70" s="59"/>
      <c r="P70" s="18"/>
      <c r="Q70" s="17"/>
      <c r="R70" s="17"/>
      <c r="S70" s="45"/>
      <c r="T70" s="40"/>
      <c r="U70" s="41"/>
      <c r="V70" s="42"/>
      <c r="W70" s="43"/>
    </row>
    <row r="71" spans="1:23" ht="14.25">
      <c r="A71" s="5"/>
      <c r="B71" s="78"/>
      <c r="C71" s="63"/>
      <c r="D71" s="63"/>
      <c r="E71" s="63"/>
      <c r="F71" s="63"/>
      <c r="G71" s="65"/>
      <c r="H71" s="58"/>
      <c r="I71" s="66"/>
      <c r="J71" s="67"/>
      <c r="K71" s="8"/>
      <c r="L71" s="9"/>
      <c r="M71" s="6"/>
      <c r="N71" s="16"/>
      <c r="O71" s="49"/>
      <c r="P71" s="18"/>
      <c r="Q71" s="21"/>
      <c r="R71" s="17"/>
      <c r="S71" s="49"/>
      <c r="T71" s="40"/>
      <c r="U71" s="41"/>
      <c r="V71" s="42"/>
      <c r="W71" s="43"/>
    </row>
    <row r="72" spans="1:23" ht="14.25">
      <c r="A72" s="5"/>
      <c r="B72" s="78"/>
      <c r="C72" s="63"/>
      <c r="D72" s="63"/>
      <c r="E72" s="63"/>
      <c r="F72" s="63"/>
      <c r="G72" s="65"/>
      <c r="H72" s="58"/>
      <c r="I72" s="66"/>
      <c r="J72" s="67"/>
      <c r="K72" s="8"/>
      <c r="L72" s="9"/>
      <c r="M72" s="14"/>
      <c r="N72" s="16"/>
      <c r="O72" s="59"/>
      <c r="P72" s="6"/>
      <c r="Q72" s="15"/>
      <c r="R72" s="15"/>
      <c r="S72" s="44"/>
      <c r="T72" s="40"/>
      <c r="U72" s="50"/>
      <c r="V72" s="46"/>
      <c r="W72" s="47"/>
    </row>
    <row r="73" spans="1:23" ht="14.25">
      <c r="A73" s="5"/>
      <c r="B73" s="78"/>
      <c r="C73" s="63"/>
      <c r="D73" s="63"/>
      <c r="E73" s="63"/>
      <c r="F73" s="63"/>
      <c r="G73" s="65"/>
      <c r="H73" s="58"/>
      <c r="I73" s="66"/>
      <c r="J73" s="67"/>
      <c r="K73" s="8"/>
      <c r="L73" s="9"/>
      <c r="M73" s="6"/>
      <c r="N73" s="16"/>
      <c r="O73" s="49"/>
      <c r="P73" s="18"/>
      <c r="Q73" s="17"/>
      <c r="R73" s="17"/>
      <c r="S73" s="45"/>
      <c r="T73" s="40"/>
      <c r="U73" s="41"/>
      <c r="V73" s="42"/>
      <c r="W73" s="43"/>
    </row>
    <row r="74" spans="1:23" ht="14.25">
      <c r="A74" s="5"/>
      <c r="B74" s="78"/>
      <c r="C74" s="63"/>
      <c r="D74" s="63"/>
      <c r="E74" s="63"/>
      <c r="F74" s="63"/>
      <c r="G74" s="65"/>
      <c r="H74" s="58"/>
      <c r="I74" s="66"/>
      <c r="J74" s="67"/>
      <c r="K74" s="8"/>
      <c r="L74" s="9"/>
      <c r="M74" s="6"/>
      <c r="N74" s="10"/>
      <c r="O74" s="59"/>
      <c r="P74" s="18"/>
      <c r="Q74" s="17"/>
      <c r="R74" s="17"/>
      <c r="S74" s="45"/>
      <c r="T74" s="40"/>
      <c r="U74" s="41"/>
      <c r="V74" s="42"/>
      <c r="W74" s="43"/>
    </row>
    <row r="75" spans="1:23" ht="14.25">
      <c r="A75" s="5"/>
      <c r="B75" s="78"/>
      <c r="C75" s="63"/>
      <c r="D75" s="63"/>
      <c r="E75" s="63"/>
      <c r="F75" s="63"/>
      <c r="G75" s="65"/>
      <c r="H75" s="58"/>
      <c r="I75" s="66"/>
      <c r="J75" s="67"/>
      <c r="K75" s="8"/>
      <c r="L75" s="9"/>
      <c r="M75" s="6"/>
      <c r="N75" s="10"/>
      <c r="O75" s="59"/>
      <c r="P75" s="18"/>
      <c r="Q75" s="17"/>
      <c r="R75" s="17"/>
      <c r="S75" s="49"/>
      <c r="T75" s="40"/>
      <c r="U75" s="41"/>
      <c r="V75" s="42"/>
      <c r="W75" s="43"/>
    </row>
    <row r="76" spans="1:23" ht="14.25">
      <c r="A76" s="5"/>
      <c r="B76" s="78"/>
      <c r="C76" s="63"/>
      <c r="D76" s="63"/>
      <c r="E76" s="63"/>
      <c r="F76" s="63"/>
      <c r="G76" s="65"/>
      <c r="H76" s="58"/>
      <c r="I76" s="79"/>
      <c r="J76" s="67"/>
      <c r="K76" s="8"/>
      <c r="L76" s="24"/>
      <c r="M76" s="6"/>
      <c r="N76" s="16"/>
      <c r="O76" s="49"/>
      <c r="P76" s="18"/>
      <c r="Q76" s="17"/>
      <c r="R76" s="17"/>
      <c r="S76" s="45"/>
      <c r="T76" s="40"/>
      <c r="U76" s="41"/>
      <c r="V76" s="46"/>
      <c r="W76" s="47"/>
    </row>
    <row r="77" spans="1:23" ht="14.25">
      <c r="A77" s="5"/>
      <c r="B77" s="78"/>
      <c r="C77" s="63"/>
      <c r="D77" s="63"/>
      <c r="E77" s="63"/>
      <c r="F77" s="63"/>
      <c r="G77" s="65"/>
      <c r="H77" s="58"/>
      <c r="I77" s="79"/>
      <c r="J77" s="67"/>
      <c r="K77" s="8"/>
      <c r="L77" s="24"/>
      <c r="M77" s="6"/>
      <c r="N77" s="10"/>
      <c r="O77" s="59"/>
      <c r="P77" s="18"/>
      <c r="Q77" s="17"/>
      <c r="R77" s="17"/>
      <c r="S77" s="48"/>
      <c r="T77" s="40"/>
      <c r="U77" s="41"/>
      <c r="V77" s="46"/>
      <c r="W77" s="43"/>
    </row>
    <row r="78" spans="1:23" ht="14.25">
      <c r="A78" s="5"/>
      <c r="B78" s="78"/>
      <c r="C78" s="63"/>
      <c r="D78" s="63"/>
      <c r="E78" s="63"/>
      <c r="F78" s="63"/>
      <c r="G78" s="65"/>
      <c r="H78" s="58"/>
      <c r="I78" s="66"/>
      <c r="J78" s="67"/>
      <c r="K78" s="19"/>
      <c r="L78" s="20"/>
      <c r="M78" s="6"/>
      <c r="N78" s="10"/>
      <c r="O78" s="59"/>
      <c r="P78" s="18"/>
      <c r="Q78" s="17"/>
      <c r="R78" s="17"/>
      <c r="S78" s="48"/>
      <c r="T78" s="40"/>
      <c r="U78" s="41"/>
      <c r="V78" s="42"/>
      <c r="W78" s="43"/>
    </row>
    <row r="79" spans="1:23" ht="14.25">
      <c r="A79" s="5"/>
      <c r="B79" s="78"/>
      <c r="C79" s="63"/>
      <c r="D79" s="63"/>
      <c r="E79" s="63"/>
      <c r="F79" s="63"/>
      <c r="G79" s="65"/>
      <c r="H79" s="58"/>
      <c r="I79" s="79"/>
      <c r="J79" s="67"/>
      <c r="K79" s="8"/>
      <c r="L79" s="24"/>
      <c r="M79" s="6"/>
      <c r="N79" s="16"/>
      <c r="O79" s="49"/>
      <c r="P79" s="18"/>
      <c r="Q79" s="17"/>
      <c r="R79" s="17"/>
      <c r="S79" s="45"/>
      <c r="T79" s="40"/>
      <c r="U79" s="41"/>
      <c r="V79" s="46"/>
      <c r="W79" s="47"/>
    </row>
    <row r="80" spans="1:23" ht="14.25">
      <c r="A80" s="5"/>
      <c r="B80" s="78"/>
      <c r="C80" s="63"/>
      <c r="D80" s="63"/>
      <c r="E80" s="63"/>
      <c r="F80" s="63"/>
      <c r="G80" s="65"/>
      <c r="H80" s="58"/>
      <c r="I80" s="66"/>
      <c r="J80" s="67"/>
      <c r="K80" s="8"/>
      <c r="L80" s="9"/>
      <c r="M80" s="6"/>
      <c r="N80" s="10"/>
      <c r="O80" s="59"/>
      <c r="P80" s="18"/>
      <c r="Q80" s="17"/>
      <c r="R80" s="17"/>
      <c r="S80" s="45"/>
      <c r="T80" s="40"/>
      <c r="U80" s="41"/>
      <c r="V80" s="42"/>
      <c r="W80" s="43"/>
    </row>
    <row r="81" spans="1:23" ht="14.25">
      <c r="A81" s="5"/>
      <c r="B81" s="78"/>
      <c r="C81" s="63"/>
      <c r="D81" s="63"/>
      <c r="E81" s="63"/>
      <c r="F81" s="63"/>
      <c r="G81" s="65"/>
      <c r="H81" s="58"/>
      <c r="I81" s="79"/>
      <c r="J81" s="67"/>
      <c r="K81" s="8"/>
      <c r="L81" s="29"/>
      <c r="M81" s="6"/>
      <c r="N81" s="16"/>
      <c r="O81" s="49"/>
      <c r="P81" s="18"/>
      <c r="Q81" s="17"/>
      <c r="R81" s="17"/>
      <c r="S81" s="45"/>
      <c r="T81" s="40"/>
      <c r="U81" s="41"/>
      <c r="V81" s="46"/>
      <c r="W81" s="47"/>
    </row>
    <row r="82" spans="1:23" ht="14.25">
      <c r="A82" s="5"/>
      <c r="B82" s="78"/>
      <c r="C82" s="63"/>
      <c r="D82" s="63"/>
      <c r="E82" s="63"/>
      <c r="F82" s="63"/>
      <c r="G82" s="65"/>
      <c r="H82" s="58"/>
      <c r="I82" s="79"/>
      <c r="J82" s="67"/>
      <c r="K82" s="8"/>
      <c r="L82" s="24"/>
      <c r="M82" s="6"/>
      <c r="N82" s="16"/>
      <c r="O82" s="49"/>
      <c r="P82" s="18"/>
      <c r="Q82" s="17"/>
      <c r="R82" s="17"/>
      <c r="S82" s="45"/>
      <c r="T82" s="40"/>
      <c r="U82" s="41"/>
      <c r="V82" s="46"/>
      <c r="W82" s="47"/>
    </row>
    <row r="83" spans="1:23" ht="14.25">
      <c r="A83" s="5"/>
      <c r="B83" s="78"/>
      <c r="C83" s="63"/>
      <c r="D83" s="63"/>
      <c r="E83" s="63"/>
      <c r="F83" s="63"/>
      <c r="G83" s="65"/>
      <c r="H83" s="58"/>
      <c r="I83" s="66"/>
      <c r="J83" s="67"/>
      <c r="K83" s="8"/>
      <c r="L83" s="9"/>
      <c r="M83" s="6"/>
      <c r="N83" s="10"/>
      <c r="O83" s="59"/>
      <c r="P83" s="18"/>
      <c r="Q83" s="17"/>
      <c r="R83" s="17"/>
      <c r="S83" s="45"/>
      <c r="T83" s="40"/>
      <c r="U83" s="41"/>
      <c r="V83" s="42"/>
      <c r="W83" s="43"/>
    </row>
    <row r="84" spans="1:23" ht="14.25">
      <c r="A84" s="5"/>
      <c r="B84" s="78"/>
      <c r="C84" s="63"/>
      <c r="D84" s="63"/>
      <c r="E84" s="63"/>
      <c r="F84" s="63"/>
      <c r="G84" s="65"/>
      <c r="H84" s="58"/>
      <c r="I84" s="66"/>
      <c r="J84" s="67"/>
      <c r="K84" s="8"/>
      <c r="L84" s="9"/>
      <c r="M84" s="6"/>
      <c r="N84" s="10"/>
      <c r="O84" s="59"/>
      <c r="P84" s="6"/>
      <c r="Q84" s="15"/>
      <c r="R84" s="15"/>
      <c r="S84" s="48"/>
      <c r="T84" s="40"/>
      <c r="U84" s="41"/>
      <c r="V84" s="42"/>
      <c r="W84" s="43"/>
    </row>
    <row r="85" spans="1:23" ht="14.25">
      <c r="A85" s="5"/>
      <c r="B85" s="78"/>
      <c r="C85" s="63"/>
      <c r="D85" s="63"/>
      <c r="E85" s="63"/>
      <c r="F85" s="63"/>
      <c r="G85" s="65"/>
      <c r="H85" s="58"/>
      <c r="I85" s="79"/>
      <c r="J85" s="67"/>
      <c r="K85" s="8"/>
      <c r="L85" s="24"/>
      <c r="M85" s="6"/>
      <c r="N85" s="10"/>
      <c r="O85" s="59"/>
      <c r="P85" s="18"/>
      <c r="Q85" s="17"/>
      <c r="R85" s="17"/>
      <c r="S85" s="45"/>
      <c r="T85" s="40"/>
      <c r="U85" s="41"/>
      <c r="V85" s="46"/>
      <c r="W85" s="43"/>
    </row>
    <row r="86" spans="1:23" ht="14.25">
      <c r="A86" s="5"/>
      <c r="B86" s="78"/>
      <c r="C86" s="63"/>
      <c r="D86" s="63"/>
      <c r="E86" s="63"/>
      <c r="F86" s="63"/>
      <c r="G86" s="65"/>
      <c r="H86" s="58"/>
      <c r="I86" s="66"/>
      <c r="J86" s="67"/>
      <c r="K86" s="8"/>
      <c r="L86" s="9"/>
      <c r="M86" s="6"/>
      <c r="N86" s="10"/>
      <c r="O86" s="57"/>
      <c r="P86" s="18"/>
      <c r="Q86" s="17"/>
      <c r="R86" s="17"/>
      <c r="S86" s="45"/>
      <c r="T86" s="40"/>
      <c r="U86" s="41"/>
      <c r="V86" s="42"/>
      <c r="W86" s="43"/>
    </row>
    <row r="87" spans="1:23" ht="14.25">
      <c r="A87" s="5"/>
      <c r="B87" s="78"/>
      <c r="C87" s="63"/>
      <c r="D87" s="63"/>
      <c r="E87" s="63"/>
      <c r="F87" s="63"/>
      <c r="G87" s="65"/>
      <c r="H87" s="58"/>
      <c r="I87" s="66"/>
      <c r="J87" s="67"/>
      <c r="K87" s="8"/>
      <c r="L87" s="9"/>
      <c r="M87" s="6"/>
      <c r="N87" s="16"/>
      <c r="O87" s="59"/>
      <c r="P87" s="18"/>
      <c r="Q87" s="17"/>
      <c r="R87" s="17"/>
      <c r="S87" s="49"/>
      <c r="T87" s="40"/>
      <c r="U87" s="41"/>
      <c r="V87" s="46"/>
      <c r="W87" s="47"/>
    </row>
    <row r="88" spans="1:23" ht="14.25">
      <c r="A88" s="5"/>
      <c r="B88" s="78"/>
      <c r="C88" s="63"/>
      <c r="D88" s="63"/>
      <c r="E88" s="63"/>
      <c r="F88" s="63"/>
      <c r="G88" s="65"/>
      <c r="H88" s="58"/>
      <c r="I88" s="66"/>
      <c r="J88" s="67"/>
      <c r="K88" s="8"/>
      <c r="L88" s="9"/>
      <c r="M88" s="6"/>
      <c r="N88" s="16"/>
      <c r="O88" s="59"/>
      <c r="P88" s="18"/>
      <c r="Q88" s="17"/>
      <c r="R88" s="17"/>
      <c r="S88" s="49"/>
      <c r="T88" s="40"/>
      <c r="U88" s="41"/>
      <c r="V88" s="46"/>
      <c r="W88" s="47"/>
    </row>
    <row r="89" spans="1:23" ht="14.25">
      <c r="A89" s="5"/>
      <c r="B89" s="78"/>
      <c r="C89" s="63"/>
      <c r="D89" s="63"/>
      <c r="E89" s="63"/>
      <c r="F89" s="63"/>
      <c r="G89" s="65"/>
      <c r="H89" s="58"/>
      <c r="I89" s="79"/>
      <c r="J89" s="67"/>
      <c r="K89" s="8"/>
      <c r="L89" s="24"/>
      <c r="M89" s="6"/>
      <c r="N89" s="16"/>
      <c r="O89" s="49"/>
      <c r="P89" s="18"/>
      <c r="Q89" s="17"/>
      <c r="R89" s="17"/>
      <c r="S89" s="45"/>
      <c r="T89" s="40"/>
      <c r="U89" s="41"/>
      <c r="V89" s="46"/>
      <c r="W89" s="47"/>
    </row>
    <row r="90" spans="1:23" ht="14.25">
      <c r="A90" s="5"/>
      <c r="B90" s="78"/>
      <c r="C90" s="63"/>
      <c r="D90" s="63"/>
      <c r="E90" s="63"/>
      <c r="F90" s="63"/>
      <c r="G90" s="65"/>
      <c r="H90" s="58"/>
      <c r="I90" s="66"/>
      <c r="J90" s="67"/>
      <c r="K90" s="8"/>
      <c r="L90" s="9"/>
      <c r="M90" s="6"/>
      <c r="N90" s="10"/>
      <c r="O90" s="59"/>
      <c r="P90" s="18"/>
      <c r="Q90" s="17"/>
      <c r="R90" s="17"/>
      <c r="S90" s="48"/>
      <c r="T90" s="40"/>
      <c r="U90" s="41"/>
      <c r="V90" s="42"/>
      <c r="W90" s="43"/>
    </row>
    <row r="91" spans="1:23" ht="14.25">
      <c r="A91" s="5"/>
      <c r="B91" s="78"/>
      <c r="C91" s="63"/>
      <c r="D91" s="63"/>
      <c r="E91" s="63"/>
      <c r="F91" s="63"/>
      <c r="G91" s="65"/>
      <c r="H91" s="58"/>
      <c r="I91" s="66"/>
      <c r="J91" s="67"/>
      <c r="K91" s="8"/>
      <c r="L91" s="9"/>
      <c r="M91" s="6"/>
      <c r="N91" s="10"/>
      <c r="O91" s="59"/>
      <c r="P91" s="6"/>
      <c r="Q91" s="21"/>
      <c r="R91" s="15"/>
      <c r="S91" s="44"/>
      <c r="T91" s="40"/>
      <c r="U91" s="41"/>
      <c r="V91" s="42"/>
      <c r="W91" s="43"/>
    </row>
    <row r="92" spans="1:23" ht="14.25">
      <c r="A92" s="5"/>
      <c r="B92" s="78"/>
      <c r="C92" s="63"/>
      <c r="D92" s="63"/>
      <c r="E92" s="63"/>
      <c r="F92" s="63"/>
      <c r="G92" s="65"/>
      <c r="H92" s="58"/>
      <c r="I92" s="66"/>
      <c r="J92" s="67"/>
      <c r="K92" s="8"/>
      <c r="L92" s="9"/>
      <c r="M92" s="6"/>
      <c r="N92" s="10"/>
      <c r="O92" s="59"/>
      <c r="P92" s="18"/>
      <c r="Q92" s="17"/>
      <c r="R92" s="17"/>
      <c r="S92" s="49"/>
      <c r="T92" s="40"/>
      <c r="U92" s="41"/>
      <c r="V92" s="42"/>
      <c r="W92" s="43"/>
    </row>
    <row r="93" spans="1:23" ht="14.25">
      <c r="A93" s="5"/>
      <c r="B93" s="78"/>
      <c r="C93" s="63"/>
      <c r="D93" s="63"/>
      <c r="E93" s="63"/>
      <c r="F93" s="63"/>
      <c r="G93" s="65"/>
      <c r="H93" s="58"/>
      <c r="I93" s="66"/>
      <c r="J93" s="67"/>
      <c r="K93" s="8"/>
      <c r="L93" s="9"/>
      <c r="M93" s="6"/>
      <c r="N93" s="10"/>
      <c r="O93" s="59"/>
      <c r="P93" s="18"/>
      <c r="Q93" s="17"/>
      <c r="R93" s="17"/>
      <c r="S93" s="45"/>
      <c r="T93" s="40"/>
      <c r="U93" s="41"/>
      <c r="V93" s="42"/>
      <c r="W93" s="43"/>
    </row>
    <row r="94" spans="1:23" ht="14.25">
      <c r="A94" s="5"/>
      <c r="B94" s="78"/>
      <c r="C94" s="63"/>
      <c r="D94" s="63"/>
      <c r="E94" s="63"/>
      <c r="F94" s="63"/>
      <c r="G94" s="65"/>
      <c r="H94" s="58"/>
      <c r="I94" s="66"/>
      <c r="J94" s="67"/>
      <c r="K94" s="8"/>
      <c r="L94" s="9"/>
      <c r="M94" s="6"/>
      <c r="N94" s="10"/>
      <c r="O94" s="59"/>
      <c r="P94" s="18"/>
      <c r="Q94" s="17"/>
      <c r="R94" s="17"/>
      <c r="S94" s="45"/>
      <c r="T94" s="40"/>
      <c r="U94" s="41"/>
      <c r="V94" s="42"/>
      <c r="W94" s="43"/>
    </row>
    <row r="95" spans="1:23" ht="14.25">
      <c r="A95" s="5"/>
      <c r="B95" s="78"/>
      <c r="C95" s="63"/>
      <c r="D95" s="63"/>
      <c r="E95" s="63"/>
      <c r="F95" s="63"/>
      <c r="G95" s="65"/>
      <c r="H95" s="58"/>
      <c r="I95" s="66"/>
      <c r="J95" s="67"/>
      <c r="K95" s="19"/>
      <c r="L95" s="20"/>
      <c r="M95" s="6"/>
      <c r="N95" s="10"/>
      <c r="O95" s="59"/>
      <c r="P95" s="18"/>
      <c r="Q95" s="17"/>
      <c r="R95" s="17"/>
      <c r="S95" s="45"/>
      <c r="T95" s="40"/>
      <c r="U95" s="41"/>
      <c r="V95" s="42"/>
      <c r="W95" s="43"/>
    </row>
    <row r="96" spans="1:23" ht="14.25">
      <c r="A96" s="5"/>
      <c r="B96" s="78"/>
      <c r="C96" s="63"/>
      <c r="D96" s="63"/>
      <c r="E96" s="63"/>
      <c r="F96" s="63"/>
      <c r="G96" s="65"/>
      <c r="H96" s="58"/>
      <c r="I96" s="66"/>
      <c r="J96" s="67"/>
      <c r="K96" s="8"/>
      <c r="L96" s="9"/>
      <c r="M96" s="6"/>
      <c r="N96" s="10"/>
      <c r="O96" s="59"/>
      <c r="P96" s="18"/>
      <c r="Q96" s="17"/>
      <c r="R96" s="17"/>
      <c r="S96" s="48"/>
      <c r="T96" s="40"/>
      <c r="U96" s="41"/>
      <c r="V96" s="42"/>
      <c r="W96" s="43"/>
    </row>
    <row r="97" spans="1:23" ht="14.25">
      <c r="A97" s="5"/>
      <c r="B97" s="78"/>
      <c r="C97" s="63"/>
      <c r="D97" s="63"/>
      <c r="E97" s="63"/>
      <c r="F97" s="63"/>
      <c r="G97" s="65"/>
      <c r="H97" s="58"/>
      <c r="I97" s="66"/>
      <c r="J97" s="67"/>
      <c r="K97" s="8"/>
      <c r="L97" s="9"/>
      <c r="M97" s="6"/>
      <c r="N97" s="10"/>
      <c r="O97" s="59"/>
      <c r="P97" s="18"/>
      <c r="Q97" s="17"/>
      <c r="R97" s="17"/>
      <c r="S97" s="49"/>
      <c r="T97" s="40"/>
      <c r="U97" s="41"/>
      <c r="V97" s="42"/>
      <c r="W97" s="43"/>
    </row>
    <row r="98" spans="1:23" ht="14.25">
      <c r="A98" s="5"/>
      <c r="B98" s="78"/>
      <c r="C98" s="63"/>
      <c r="D98" s="63"/>
      <c r="E98" s="63"/>
      <c r="F98" s="63"/>
      <c r="G98" s="65"/>
      <c r="H98" s="58"/>
      <c r="I98" s="66"/>
      <c r="J98" s="67"/>
      <c r="K98" s="8"/>
      <c r="L98" s="9"/>
      <c r="M98" s="6"/>
      <c r="N98" s="10"/>
      <c r="O98" s="59"/>
      <c r="P98" s="18"/>
      <c r="Q98" s="17"/>
      <c r="R98" s="17"/>
      <c r="S98" s="49"/>
      <c r="T98" s="40"/>
      <c r="U98" s="41"/>
      <c r="V98" s="42"/>
      <c r="W98" s="43"/>
    </row>
    <row r="99" spans="1:23" ht="14.25">
      <c r="A99" s="5"/>
      <c r="B99" s="78"/>
      <c r="C99" s="63"/>
      <c r="D99" s="63"/>
      <c r="E99" s="63"/>
      <c r="F99" s="63"/>
      <c r="G99" s="65"/>
      <c r="H99" s="58"/>
      <c r="I99" s="66"/>
      <c r="J99" s="67"/>
      <c r="K99" s="19"/>
      <c r="L99" s="20"/>
      <c r="M99" s="6"/>
      <c r="N99" s="10"/>
      <c r="O99" s="57"/>
      <c r="P99" s="18"/>
      <c r="Q99" s="17"/>
      <c r="R99" s="17"/>
      <c r="S99" s="45"/>
      <c r="T99" s="40"/>
      <c r="U99" s="41"/>
      <c r="V99" s="42"/>
      <c r="W99" s="43"/>
    </row>
    <row r="100" spans="1:23" ht="14.25">
      <c r="A100" s="5"/>
      <c r="B100" s="78"/>
      <c r="C100" s="63"/>
      <c r="D100" s="63"/>
      <c r="E100" s="63"/>
      <c r="F100" s="63"/>
      <c r="G100" s="65"/>
      <c r="H100" s="58"/>
      <c r="I100" s="66"/>
      <c r="J100" s="67"/>
      <c r="K100" s="8"/>
      <c r="L100" s="9"/>
      <c r="M100" s="6"/>
      <c r="N100" s="10"/>
      <c r="O100" s="59"/>
      <c r="P100" s="18"/>
      <c r="Q100" s="17"/>
      <c r="R100" s="17"/>
      <c r="S100" s="48"/>
      <c r="T100" s="40"/>
      <c r="U100" s="41"/>
      <c r="V100" s="42"/>
      <c r="W100" s="43"/>
    </row>
    <row r="101" spans="1:23" ht="14.25">
      <c r="A101" s="5"/>
      <c r="B101" s="78"/>
      <c r="C101" s="63"/>
      <c r="D101" s="63"/>
      <c r="E101" s="63"/>
      <c r="F101" s="63"/>
      <c r="G101" s="65"/>
      <c r="H101" s="58"/>
      <c r="I101" s="66"/>
      <c r="J101" s="67"/>
      <c r="K101" s="19"/>
      <c r="L101" s="20"/>
      <c r="M101" s="6"/>
      <c r="N101" s="10"/>
      <c r="O101" s="59"/>
      <c r="P101" s="6"/>
      <c r="Q101" s="15"/>
      <c r="R101" s="15"/>
      <c r="S101" s="44"/>
      <c r="T101" s="40"/>
      <c r="U101" s="51"/>
      <c r="V101" s="51"/>
      <c r="W101" s="52"/>
    </row>
    <row r="102" spans="1:23" ht="14.25">
      <c r="A102" s="5"/>
      <c r="B102" s="78"/>
      <c r="C102" s="63"/>
      <c r="D102" s="63"/>
      <c r="E102" s="63"/>
      <c r="F102" s="63"/>
      <c r="G102" s="65"/>
      <c r="H102" s="58"/>
      <c r="I102" s="79"/>
      <c r="J102" s="67"/>
      <c r="K102" s="8"/>
      <c r="L102" s="29"/>
      <c r="M102" s="6"/>
      <c r="N102" s="16"/>
      <c r="O102" s="49"/>
      <c r="P102" s="18"/>
      <c r="Q102" s="17"/>
      <c r="R102" s="17"/>
      <c r="S102" s="45"/>
      <c r="T102" s="40"/>
      <c r="U102" s="41"/>
      <c r="V102" s="46"/>
      <c r="W102" s="47"/>
    </row>
    <row r="103" spans="1:23" ht="14.25">
      <c r="A103" s="5"/>
      <c r="B103" s="26"/>
      <c r="C103" s="23"/>
      <c r="D103" s="23"/>
      <c r="E103" s="23"/>
      <c r="F103" s="23"/>
      <c r="G103" s="22"/>
      <c r="H103" s="6"/>
      <c r="I103" s="27"/>
      <c r="J103" s="7"/>
      <c r="K103" s="8"/>
      <c r="L103" s="29"/>
      <c r="M103" s="6"/>
      <c r="N103" s="16"/>
      <c r="O103" s="49"/>
      <c r="P103" s="18"/>
      <c r="Q103" s="17"/>
      <c r="R103" s="17"/>
      <c r="S103" s="45"/>
      <c r="T103" s="40"/>
      <c r="U103" s="41"/>
      <c r="V103" s="46"/>
      <c r="W103" s="47"/>
    </row>
    <row r="104" spans="1:23" ht="14.25">
      <c r="O104" s="49"/>
      <c r="P104" s="18"/>
      <c r="Q104" s="17"/>
      <c r="R104" s="17"/>
      <c r="S104" s="49"/>
      <c r="T104" s="53"/>
      <c r="U104" s="54"/>
      <c r="V104" s="54"/>
      <c r="W104" s="55"/>
    </row>
    <row r="105" spans="1:23" ht="15.75" customHeight="1">
      <c r="O105" s="56"/>
      <c r="S105" s="56"/>
      <c r="T105" s="56"/>
      <c r="U105" s="56"/>
      <c r="V105" s="56"/>
      <c r="W105" s="56"/>
    </row>
    <row r="106" spans="1:23" ht="15.75" customHeight="1">
      <c r="O106" s="56"/>
      <c r="S106" s="56"/>
      <c r="T106" s="56"/>
      <c r="U106" s="56"/>
      <c r="V106" s="56"/>
      <c r="W106" s="56"/>
    </row>
    <row r="107" spans="1:23" ht="15.75" customHeight="1">
      <c r="O107" s="56"/>
      <c r="S107" s="56"/>
      <c r="T107" s="56"/>
      <c r="U107" s="56"/>
      <c r="V107" s="56"/>
      <c r="W107" s="56"/>
    </row>
    <row r="108" spans="1:23" ht="15.75" customHeight="1">
      <c r="S108" s="56"/>
      <c r="T108" s="56"/>
      <c r="U108" s="56"/>
      <c r="V108" s="56"/>
      <c r="W108" s="56"/>
    </row>
    <row r="109" spans="1:23" ht="15.75" customHeight="1">
      <c r="S109" s="56"/>
      <c r="T109" s="56"/>
      <c r="U109" s="56"/>
      <c r="V109" s="56"/>
      <c r="W109" s="56"/>
    </row>
    <row r="110" spans="1:23" ht="15.75" customHeight="1">
      <c r="S110" s="56"/>
      <c r="T110" s="56"/>
      <c r="U110" s="56"/>
      <c r="V110" s="56"/>
      <c r="W110" s="56"/>
    </row>
    <row r="111" spans="1:23" ht="15.75" customHeight="1">
      <c r="S111" s="56"/>
      <c r="T111" s="56"/>
      <c r="U111" s="56"/>
      <c r="V111" s="56"/>
      <c r="W111" s="56"/>
    </row>
    <row r="112" spans="1:23" ht="15.75" customHeight="1">
      <c r="S112" s="56"/>
      <c r="T112" s="56"/>
      <c r="U112" s="56"/>
      <c r="V112" s="56"/>
      <c r="W112" s="56"/>
    </row>
    <row r="113" spans="19:23" ht="15.75" customHeight="1">
      <c r="S113" s="56"/>
      <c r="T113" s="56"/>
      <c r="U113" s="56"/>
      <c r="V113" s="56"/>
      <c r="W113" s="56"/>
    </row>
    <row r="114" spans="19:23" ht="15.75" customHeight="1">
      <c r="S114" s="56"/>
      <c r="T114" s="56"/>
      <c r="U114" s="56"/>
      <c r="V114" s="56"/>
      <c r="W114" s="56"/>
    </row>
    <row r="115" spans="19:23" ht="15.75" customHeight="1">
      <c r="S115" s="56"/>
      <c r="T115" s="56"/>
      <c r="U115" s="56"/>
      <c r="V115" s="56"/>
      <c r="W115" s="56"/>
    </row>
  </sheetData>
  <mergeCells count="18">
    <mergeCell ref="W1:W4"/>
    <mergeCell ref="K1:K4"/>
    <mergeCell ref="L1:L4"/>
    <mergeCell ref="M1:M4"/>
    <mergeCell ref="N1:N4"/>
    <mergeCell ref="O1:O4"/>
    <mergeCell ref="R1:R4"/>
    <mergeCell ref="S1:S4"/>
    <mergeCell ref="I1:I4"/>
    <mergeCell ref="J1:J4"/>
    <mergeCell ref="T1:T4"/>
    <mergeCell ref="U1:U4"/>
    <mergeCell ref="V1:V4"/>
    <mergeCell ref="A1:A4"/>
    <mergeCell ref="B1:B4"/>
    <mergeCell ref="F1:F4"/>
    <mergeCell ref="G1:G4"/>
    <mergeCell ref="H1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2021-04-01T06:34:15Z</dcterms:created>
  <dcterms:modified xsi:type="dcterms:W3CDTF">2021-04-01T06:34:15Z</dcterms:modified>
</cp:coreProperties>
</file>