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3875" windowHeight="8670" tabRatio="558" firstSheet="1" activeTab="4"/>
  </bookViews>
  <sheets>
    <sheet name="投资静态指标评价模型" sheetId="1" r:id="rId1"/>
    <sheet name="净现值法投资分析模型" sheetId="5" r:id="rId2"/>
    <sheet name="项目投资可行性分析" sheetId="6" r:id="rId3"/>
    <sheet name="运算结果报告 1" sheetId="9" r:id="rId4"/>
    <sheet name="生产利润最大化方案规划求解" sheetId="7" r:id="rId5"/>
    <sheet name="Sheet2" sheetId="8" r:id="rId6"/>
  </sheets>
  <definedNames>
    <definedName name="solver_adj" localSheetId="4" hidden="1">生产利润最大化方案规划求解!$F$3:$F$5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生产利润最大化方案规划求解!$C$13</definedName>
    <definedName name="solver_lhs2" localSheetId="4" hidden="1">生产利润最大化方案规划求解!$C$14</definedName>
    <definedName name="solver_lhs3" localSheetId="4" hidden="1">生产利润最大化方案规划求解!$F$3</definedName>
    <definedName name="solver_lhs4" localSheetId="4" hidden="1">生产利润最大化方案规划求解!$F$3:$F$5</definedName>
    <definedName name="solver_lhs5" localSheetId="4" hidden="1">生产利润最大化方案规划求解!$F$4</definedName>
    <definedName name="solver_lhs6" localSheetId="4" hidden="1">生产利润最大化方案规划求解!$F$5</definedName>
    <definedName name="solver_lhs7" localSheetId="4" hidden="1">生产利润最大化方案规划求解!$F$5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6</definedName>
    <definedName name="solver_nwt" localSheetId="4" hidden="1">1</definedName>
    <definedName name="solver_opt" localSheetId="4" hidden="1">生产利润最大化方案规划求解!$C$15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1</definedName>
    <definedName name="solver_rel3" localSheetId="4" hidden="1">3</definedName>
    <definedName name="solver_rel4" localSheetId="4" hidden="1">4</definedName>
    <definedName name="solver_rel5" localSheetId="4" hidden="1">3</definedName>
    <definedName name="solver_rel6" localSheetId="4" hidden="1">3</definedName>
    <definedName name="solver_rel7" localSheetId="4" hidden="1">3</definedName>
    <definedName name="solver_rhs1" localSheetId="4" hidden="1">生产利润最大化方案规划求解!$C$7</definedName>
    <definedName name="solver_rhs2" localSheetId="4" hidden="1">生产利润最大化方案规划求解!$C$8</definedName>
    <definedName name="solver_rhs3" localSheetId="4" hidden="1">生产利润最大化方案规划求解!$C$9</definedName>
    <definedName name="solver_rhs4" localSheetId="4" hidden="1">整数</definedName>
    <definedName name="solver_rhs5" localSheetId="4" hidden="1">生产利润最大化方案规划求解!$C$10</definedName>
    <definedName name="solver_rhs6" localSheetId="4" hidden="1">生产利润最大化方案规划求解!$C$11</definedName>
    <definedName name="solver_rhs7" localSheetId="4" hidden="1">生产利润最大化方案规划求解!$C$11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44525"/>
</workbook>
</file>

<file path=xl/calcChain.xml><?xml version="1.0" encoding="utf-8"?>
<calcChain xmlns="http://schemas.openxmlformats.org/spreadsheetml/2006/main">
  <c r="C14" i="7" l="1"/>
  <c r="C13" i="7"/>
  <c r="G4" i="7"/>
  <c r="G5" i="7"/>
  <c r="G3" i="7"/>
  <c r="C15" i="7" l="1"/>
  <c r="E18" i="6"/>
  <c r="E19" i="6"/>
  <c r="E20" i="6"/>
  <c r="E21" i="6"/>
  <c r="E22" i="6"/>
  <c r="E23" i="6"/>
  <c r="E24" i="6"/>
  <c r="E25" i="6"/>
  <c r="E12" i="6"/>
  <c r="C13" i="6"/>
  <c r="C12" i="6"/>
  <c r="B25" i="6" l="1"/>
  <c r="D23" i="5" l="1"/>
  <c r="D22" i="5"/>
  <c r="C22" i="5"/>
  <c r="C23" i="5"/>
  <c r="C8" i="5"/>
  <c r="D12" i="5"/>
  <c r="C12" i="5"/>
  <c r="E7" i="1" l="1"/>
  <c r="C8" i="1"/>
  <c r="C7" i="1"/>
</calcChain>
</file>

<file path=xl/sharedStrings.xml><?xml version="1.0" encoding="utf-8"?>
<sst xmlns="http://schemas.openxmlformats.org/spreadsheetml/2006/main" count="133" uniqueCount="113">
  <si>
    <t>期初投入金额（万元）</t>
    <phoneticPr fontId="2" type="noConversion"/>
  </si>
  <si>
    <t>投资收益率</t>
    <phoneticPr fontId="2" type="noConversion"/>
  </si>
  <si>
    <t>投资项目可行性分析</t>
    <phoneticPr fontId="2" type="noConversion"/>
  </si>
  <si>
    <t>投资项目名称</t>
    <phoneticPr fontId="2" type="noConversion"/>
  </si>
  <si>
    <t>开发新产品</t>
    <phoneticPr fontId="2" type="noConversion"/>
  </si>
  <si>
    <t>贴现率</t>
    <phoneticPr fontId="2" type="noConversion"/>
  </si>
  <si>
    <t>基准投资回收期</t>
    <phoneticPr fontId="2" type="noConversion"/>
  </si>
  <si>
    <t>基准投资收益率</t>
    <phoneticPr fontId="2" type="noConversion"/>
  </si>
  <si>
    <t>平均年净现金流量（万元）</t>
    <phoneticPr fontId="2" type="noConversion"/>
  </si>
  <si>
    <t>投资回收期（年）</t>
    <phoneticPr fontId="2" type="noConversion"/>
  </si>
  <si>
    <t>投资可行性</t>
    <phoneticPr fontId="2" type="noConversion"/>
  </si>
  <si>
    <t>净现值法投资分析模型</t>
    <phoneticPr fontId="2" type="noConversion"/>
  </si>
  <si>
    <t>投资项目</t>
    <phoneticPr fontId="2" type="noConversion"/>
  </si>
  <si>
    <t>贴现率</t>
    <phoneticPr fontId="2" type="noConversion"/>
  </si>
  <si>
    <t>期初投入金额</t>
    <phoneticPr fontId="2" type="noConversion"/>
  </si>
  <si>
    <t>年运行费用</t>
    <phoneticPr fontId="2" type="noConversion"/>
  </si>
  <si>
    <t>预计期末残值</t>
    <phoneticPr fontId="2" type="noConversion"/>
  </si>
  <si>
    <t>投资回收期（年）</t>
    <phoneticPr fontId="2" type="noConversion"/>
  </si>
  <si>
    <t>净现值</t>
    <phoneticPr fontId="2" type="noConversion"/>
  </si>
  <si>
    <t>投资方案现金流量表</t>
    <phoneticPr fontId="2" type="noConversion"/>
  </si>
  <si>
    <t>贴现率：</t>
    <phoneticPr fontId="2" type="noConversion"/>
  </si>
  <si>
    <t>年份</t>
    <phoneticPr fontId="2" type="noConversion"/>
  </si>
  <si>
    <t>购买国产现金流量</t>
    <phoneticPr fontId="2" type="noConversion"/>
  </si>
  <si>
    <t>购买日本生产现金流量</t>
    <phoneticPr fontId="2" type="noConversion"/>
  </si>
  <si>
    <t>方案评价</t>
    <phoneticPr fontId="2" type="noConversion"/>
  </si>
  <si>
    <t>方案</t>
    <phoneticPr fontId="2" type="noConversion"/>
  </si>
  <si>
    <t>净现值</t>
    <phoneticPr fontId="2" type="noConversion"/>
  </si>
  <si>
    <t>评价结果</t>
    <phoneticPr fontId="2" type="noConversion"/>
  </si>
  <si>
    <t>购置国产</t>
    <phoneticPr fontId="2" type="noConversion"/>
  </si>
  <si>
    <t>购置进口</t>
    <phoneticPr fontId="2" type="noConversion"/>
  </si>
  <si>
    <t>购买A机器</t>
    <phoneticPr fontId="2" type="noConversion"/>
  </si>
  <si>
    <t>项目投资可行性分析</t>
    <phoneticPr fontId="2" type="noConversion"/>
  </si>
  <si>
    <t>投资新厂房资金</t>
    <phoneticPr fontId="2" type="noConversion"/>
  </si>
  <si>
    <t>年利率</t>
    <phoneticPr fontId="2" type="noConversion"/>
  </si>
  <si>
    <t>日期</t>
    <phoneticPr fontId="2" type="noConversion"/>
  </si>
  <si>
    <t>现金流量</t>
    <phoneticPr fontId="2" type="noConversion"/>
  </si>
  <si>
    <t>可行性分析</t>
    <phoneticPr fontId="2" type="noConversion"/>
  </si>
  <si>
    <t>净现值</t>
    <phoneticPr fontId="2" type="noConversion"/>
  </si>
  <si>
    <t>是否值得投资</t>
    <phoneticPr fontId="2" type="noConversion"/>
  </si>
  <si>
    <t>内部收益率</t>
    <phoneticPr fontId="2" type="noConversion"/>
  </si>
  <si>
    <t>追加投资新设备可行性分析</t>
    <phoneticPr fontId="2" type="noConversion"/>
  </si>
  <si>
    <t>投资金额</t>
    <phoneticPr fontId="2" type="noConversion"/>
  </si>
  <si>
    <t>时间</t>
    <phoneticPr fontId="2" type="noConversion"/>
  </si>
  <si>
    <t>增加收入</t>
    <phoneticPr fontId="2" type="noConversion"/>
  </si>
  <si>
    <t>修正内部收益率</t>
    <phoneticPr fontId="2" type="noConversion"/>
  </si>
  <si>
    <t>/</t>
    <phoneticPr fontId="2" type="noConversion"/>
  </si>
  <si>
    <t>贷款年利率</t>
    <phoneticPr fontId="2" type="noConversion"/>
  </si>
  <si>
    <t>再投资收益率</t>
    <phoneticPr fontId="2" type="noConversion"/>
  </si>
  <si>
    <t>盈利周期(个月）:</t>
    <phoneticPr fontId="2" type="noConversion"/>
  </si>
  <si>
    <t>生产利润最大化方案规划求解</t>
    <phoneticPr fontId="2" type="noConversion"/>
  </si>
  <si>
    <t>产品</t>
    <phoneticPr fontId="2" type="noConversion"/>
  </si>
  <si>
    <t>成本（元/吨）</t>
    <phoneticPr fontId="2" type="noConversion"/>
  </si>
  <si>
    <t>生产时间（天/吨）</t>
    <phoneticPr fontId="2" type="noConversion"/>
  </si>
  <si>
    <t>利润（吨/吨）</t>
    <phoneticPr fontId="2" type="noConversion"/>
  </si>
  <si>
    <t>产量（吨）</t>
    <phoneticPr fontId="2" type="noConversion"/>
  </si>
  <si>
    <t>生产利润小计（元）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</si>
  <si>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</si>
  <si>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</si>
  <si>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</si>
  <si>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生产成本限制</t>
    <phoneticPr fontId="2" type="noConversion"/>
  </si>
  <si>
    <t>生产时间限制</t>
    <phoneticPr fontId="2" type="noConversion"/>
  </si>
  <si>
    <t>机型A产量限制（吨）</t>
    <phoneticPr fontId="2" type="noConversion"/>
  </si>
  <si>
    <t>机型B产量限制（吨）</t>
    <phoneticPr fontId="2" type="noConversion"/>
  </si>
  <si>
    <t>机型C产量限制（吨）</t>
    <phoneticPr fontId="2" type="noConversion"/>
  </si>
  <si>
    <t>实际生产成本</t>
    <phoneticPr fontId="2" type="noConversion"/>
  </si>
  <si>
    <t>实际生产时间</t>
    <phoneticPr fontId="2" type="noConversion"/>
  </si>
  <si>
    <t>每天最高生产利润</t>
    <phoneticPr fontId="2" type="noConversion"/>
  </si>
  <si>
    <t>Microsoft Excel 14.0 运算结果报告</t>
  </si>
  <si>
    <t>工作表: [企业投资决策.xlsx]生产利润最大化方案规划求解</t>
  </si>
  <si>
    <t>报告的建立: 2013-5-22 11:58:04</t>
  </si>
  <si>
    <t>结果: 规划求解找到一个在误差内的整数解。可满足所有约束。</t>
  </si>
  <si>
    <t>规划求解引擎</t>
  </si>
  <si>
    <t>引擎: 非线性 GRG</t>
  </si>
  <si>
    <t>求解时间: .235 秒。</t>
  </si>
  <si>
    <t>迭代次数: 0 子问题: 14</t>
  </si>
  <si>
    <t>规划求解选项</t>
  </si>
  <si>
    <t>最大时间 无限制,  迭代 无限制, Precision 0.000001, 使用自动缩放</t>
  </si>
  <si>
    <t xml:space="preserve"> 收敛 0.0001, 总体大小 100, 随机种子 0, 向前派生, 需要界限</t>
  </si>
  <si>
    <t>最大子问题数目 无限制, 最大整数解数目 无限制, 整数允许误差 1%</t>
  </si>
  <si>
    <t>目标单元格 (最大值)</t>
  </si>
  <si>
    <t>单元格</t>
  </si>
  <si>
    <t>名称</t>
  </si>
  <si>
    <t>初值</t>
  </si>
  <si>
    <t>终值</t>
  </si>
  <si>
    <t>可变单元格</t>
  </si>
  <si>
    <t>整数</t>
  </si>
  <si>
    <t>约束</t>
  </si>
  <si>
    <t>单元格值</t>
  </si>
  <si>
    <t>公式</t>
  </si>
  <si>
    <t>状态</t>
  </si>
  <si>
    <t>型数值</t>
  </si>
  <si>
    <t>$C$15</t>
  </si>
  <si>
    <t>每天最高生产利润 成本（元/吨）</t>
  </si>
  <si>
    <t>$F$3</t>
  </si>
  <si>
    <t>A 产量（吨）</t>
  </si>
  <si>
    <t>$F$4</t>
  </si>
  <si>
    <t>B 产量（吨）</t>
  </si>
  <si>
    <t>$F$5</t>
  </si>
  <si>
    <t>C 产量（吨）</t>
  </si>
  <si>
    <t>$C$13</t>
  </si>
  <si>
    <t>实际生产成本 成本（元/吨）</t>
  </si>
  <si>
    <t>$C$13&lt;=$C$7</t>
  </si>
  <si>
    <t>未到限制值</t>
  </si>
  <si>
    <t>$C$14</t>
  </si>
  <si>
    <t>实际生产时间 成本（元/吨）</t>
  </si>
  <si>
    <t>$C$14&lt;=$C$8</t>
  </si>
  <si>
    <t>$F$3&gt;=$C$9</t>
  </si>
  <si>
    <t>到达限制值</t>
  </si>
  <si>
    <t>$F$4&gt;=$C$10</t>
  </si>
  <si>
    <t>$F$5&gt;=$C$11</t>
  </si>
  <si>
    <t>$F$3:$F$5=整数</t>
  </si>
  <si>
    <t>整数</t>
    <phoneticPr fontId="1" type="noConversion"/>
  </si>
  <si>
    <t>$F$3:$F$5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</si>
</sst>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￥&quot;#,##0.00;[Red]&quot;￥&quot;\-#,##0.00"/>
    <numFmt numFmtId="176" formatCode="&quot;￥&quot;#,##0.00_);[Red]\(&quot;￥&quot;#,##0.00\)"/>
    <numFmt numFmtId="177" formatCode="#,##0.00_);[Red]\(#,##0.00\)"/>
    <numFmt numFmtId="178" formatCode="0.00_ "/>
    <numFmt numFmtId="179" formatCode="#,##0.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20"/>
      <name val="华文中宋"/>
      <family val="3"/>
      <charset val="134"/>
    </font>
    <font>
      <sz val="10"/>
      <name val="宋体"/>
      <family val="3"/>
      <charset val="134"/>
    </font>
    <font>
      <b/>
      <sz val="20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2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b/>
      <sz val="14"/>
      <color indexed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indexed="18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9" fontId="5" fillId="0" borderId="8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10" fontId="5" fillId="3" borderId="14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16" xfId="0" applyFont="1" applyBorder="1" applyAlignment="1">
      <alignment horizontal="center"/>
    </xf>
    <xf numFmtId="10" fontId="7" fillId="0" borderId="8" xfId="0" applyNumberFormat="1" applyFont="1" applyFill="1" applyBorder="1" applyAlignment="1">
      <alignment horizontal="center" vertical="center"/>
    </xf>
    <xf numFmtId="9" fontId="0" fillId="0" borderId="0" xfId="0" applyNumberFormat="1" applyAlignment="1"/>
    <xf numFmtId="8" fontId="0" fillId="0" borderId="0" xfId="0" applyNumberFormat="1" applyAlignment="1"/>
    <xf numFmtId="176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76" fontId="7" fillId="4" borderId="15" xfId="0" applyNumberFormat="1" applyFont="1" applyFill="1" applyBorder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/>
    </xf>
    <xf numFmtId="10" fontId="7" fillId="0" borderId="0" xfId="0" applyNumberFormat="1" applyFont="1" applyAlignment="1">
      <alignment horizontal="left"/>
    </xf>
    <xf numFmtId="0" fontId="7" fillId="0" borderId="6" xfId="0" applyFont="1" applyFill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76" fontId="7" fillId="0" borderId="14" xfId="0" applyNumberFormat="1" applyFont="1" applyBorder="1" applyAlignment="1">
      <alignment horizontal="center"/>
    </xf>
    <xf numFmtId="176" fontId="7" fillId="0" borderId="15" xfId="0" applyNumberFormat="1" applyFont="1" applyBorder="1" applyAlignment="1">
      <alignment horizontal="center"/>
    </xf>
    <xf numFmtId="0" fontId="10" fillId="0" borderId="0" xfId="0" applyFont="1" applyBorder="1" applyAlignment="1"/>
    <xf numFmtId="0" fontId="0" fillId="0" borderId="0" xfId="0" applyBorder="1" applyAlignment="1"/>
    <xf numFmtId="177" fontId="7" fillId="4" borderId="7" xfId="0" applyNumberFormat="1" applyFont="1" applyFill="1" applyBorder="1" applyAlignment="1">
      <alignment horizontal="center" vertical="center"/>
    </xf>
    <xf numFmtId="177" fontId="13" fillId="0" borderId="8" xfId="0" applyNumberFormat="1" applyFont="1" applyBorder="1" applyAlignment="1">
      <alignment horizontal="center" vertical="center"/>
    </xf>
    <xf numFmtId="177" fontId="7" fillId="4" borderId="14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/>
    <xf numFmtId="0" fontId="9" fillId="2" borderId="6" xfId="0" applyFont="1" applyFill="1" applyBorder="1" applyAlignment="1"/>
    <xf numFmtId="0" fontId="9" fillId="2" borderId="13" xfId="0" applyFont="1" applyFill="1" applyBorder="1" applyAlignment="1"/>
    <xf numFmtId="0" fontId="11" fillId="2" borderId="2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2" fillId="2" borderId="6" xfId="0" applyFont="1" applyFill="1" applyBorder="1" applyAlignment="1"/>
    <xf numFmtId="0" fontId="12" fillId="2" borderId="13" xfId="0" applyFont="1" applyFill="1" applyBorder="1" applyAlignment="1"/>
    <xf numFmtId="177" fontId="13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6" fontId="7" fillId="0" borderId="6" xfId="0" applyNumberFormat="1" applyFont="1" applyBorder="1" applyAlignment="1">
      <alignment horizontal="center" vertical="center"/>
    </xf>
    <xf numFmtId="10" fontId="7" fillId="0" borderId="7" xfId="0" applyNumberFormat="1" applyFont="1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4" fontId="7" fillId="0" borderId="14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76" fontId="7" fillId="0" borderId="17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0" fontId="7" fillId="0" borderId="14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176" fontId="7" fillId="6" borderId="6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9" fontId="7" fillId="6" borderId="6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6" borderId="20" xfId="0" applyNumberFormat="1" applyFont="1" applyFill="1" applyBorder="1" applyAlignment="1">
      <alignment horizontal="center" vertical="center"/>
    </xf>
    <xf numFmtId="10" fontId="7" fillId="0" borderId="15" xfId="0" applyNumberFormat="1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179" fontId="7" fillId="5" borderId="7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22" xfId="0" applyNumberFormat="1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79" fontId="7" fillId="5" borderId="23" xfId="0" applyNumberFormat="1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9" fontId="7" fillId="5" borderId="24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0" fillId="0" borderId="26" xfId="0" applyFill="1" applyBorder="1" applyAlignment="1">
      <alignment vertical="center"/>
    </xf>
    <xf numFmtId="0" fontId="18" fillId="0" borderId="2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179" fontId="0" fillId="0" borderId="26" xfId="0" applyNumberFormat="1" applyFill="1" applyBorder="1" applyAlignment="1">
      <alignment vertical="center"/>
    </xf>
    <xf numFmtId="0" fontId="0" fillId="0" borderId="27" xfId="0" applyNumberFormat="1" applyFill="1" applyBorder="1" applyAlignment="1">
      <alignment vertical="center"/>
    </xf>
    <xf numFmtId="0" fontId="0" fillId="0" borderId="26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79" fontId="0" fillId="0" borderId="27" xfId="0" applyNumberForma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2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66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showGridLines="0" workbookViewId="0">
      <selection activeCell="J21" sqref="J21"/>
    </sheetView>
  </sheetViews>
  <sheetFormatPr defaultRowHeight="13.5"/>
  <cols>
    <col min="1" max="1" width="2.375" style="1" customWidth="1"/>
    <col min="2" max="2" width="25.5" style="1" bestFit="1" customWidth="1"/>
    <col min="3" max="3" width="22.75" style="1" customWidth="1"/>
    <col min="4" max="4" width="15.125" style="1" bestFit="1" customWidth="1"/>
    <col min="5" max="5" width="13.25" style="1" customWidth="1"/>
    <col min="6" max="16384" width="9" style="1"/>
  </cols>
  <sheetData>
    <row r="1" spans="2:5" ht="51.75" customHeight="1" thickBot="1">
      <c r="B1" s="108" t="s">
        <v>2</v>
      </c>
      <c r="C1" s="108"/>
      <c r="D1" s="108"/>
      <c r="E1" s="108"/>
    </row>
    <row r="2" spans="2:5" s="2" customFormat="1" ht="24" customHeight="1">
      <c r="B2" s="6" t="s">
        <v>3</v>
      </c>
      <c r="C2" s="109" t="s">
        <v>4</v>
      </c>
      <c r="D2" s="110"/>
      <c r="E2" s="111"/>
    </row>
    <row r="3" spans="2:5" s="2" customFormat="1" ht="27" customHeight="1">
      <c r="B3" s="7" t="s">
        <v>5</v>
      </c>
      <c r="C3" s="3">
        <v>0</v>
      </c>
      <c r="D3" s="3" t="s">
        <v>6</v>
      </c>
      <c r="E3" s="4">
        <v>8</v>
      </c>
    </row>
    <row r="4" spans="2:5" s="2" customFormat="1" ht="27" customHeight="1">
      <c r="B4" s="7" t="s">
        <v>0</v>
      </c>
      <c r="C4" s="3">
        <v>380</v>
      </c>
      <c r="D4" s="3" t="s">
        <v>7</v>
      </c>
      <c r="E4" s="5">
        <v>0.16</v>
      </c>
    </row>
    <row r="5" spans="2:5" s="2" customFormat="1" ht="27" customHeight="1">
      <c r="B5" s="7" t="s">
        <v>8</v>
      </c>
      <c r="C5" s="3">
        <v>57.53</v>
      </c>
      <c r="D5" s="3"/>
      <c r="E5" s="4"/>
    </row>
    <row r="6" spans="2:5" ht="35.1" customHeight="1">
      <c r="B6" s="112"/>
      <c r="C6" s="113"/>
      <c r="D6" s="113"/>
      <c r="E6" s="114"/>
    </row>
    <row r="7" spans="2:5" s="2" customFormat="1" ht="24" customHeight="1">
      <c r="B7" s="7" t="s">
        <v>9</v>
      </c>
      <c r="C7" s="8">
        <f>CEILING(C4/C5,1)</f>
        <v>7</v>
      </c>
      <c r="D7" s="3" t="s">
        <v>10</v>
      </c>
      <c r="E7" s="9" t="str">
        <f>IF(C7&lt;=E3,"可行","不行")</f>
        <v>可行</v>
      </c>
    </row>
    <row r="8" spans="2:5" s="2" customFormat="1" ht="21.75" customHeight="1" thickBot="1">
      <c r="B8" s="10" t="s">
        <v>1</v>
      </c>
      <c r="C8" s="11">
        <f>C5/C4</f>
        <v>0.15139473684210528</v>
      </c>
      <c r="D8" s="12" t="s">
        <v>10</v>
      </c>
      <c r="E8" s="13"/>
    </row>
  </sheetData>
  <mergeCells count="3">
    <mergeCell ref="B1:E1"/>
    <mergeCell ref="C2:E2"/>
    <mergeCell ref="B6:E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showGridLines="0" workbookViewId="0">
      <selection activeCell="H31" sqref="H31"/>
    </sheetView>
  </sheetViews>
  <sheetFormatPr defaultRowHeight="13.5"/>
  <cols>
    <col min="1" max="1" width="2.375" style="1" customWidth="1"/>
    <col min="2" max="2" width="27.125" style="1" customWidth="1"/>
    <col min="3" max="3" width="31.125" style="1" customWidth="1"/>
    <col min="4" max="4" width="35.25" style="1" customWidth="1"/>
    <col min="5" max="5" width="13.875" style="1" bestFit="1" customWidth="1"/>
    <col min="6" max="6" width="9" style="1"/>
    <col min="7" max="7" width="15" style="1" bestFit="1" customWidth="1"/>
    <col min="8" max="16384" width="9" style="1"/>
  </cols>
  <sheetData>
    <row r="1" spans="2:7" ht="36" customHeight="1" thickBot="1">
      <c r="B1" s="115" t="s">
        <v>11</v>
      </c>
      <c r="C1" s="115"/>
      <c r="D1" s="14"/>
      <c r="E1" s="14"/>
      <c r="F1" s="14"/>
      <c r="G1" s="14"/>
    </row>
    <row r="2" spans="2:7" ht="13.5" customHeight="1">
      <c r="B2" s="37" t="s">
        <v>12</v>
      </c>
      <c r="C2" s="15" t="s">
        <v>30</v>
      </c>
    </row>
    <row r="3" spans="2:7" ht="13.5" customHeight="1">
      <c r="B3" s="38" t="s">
        <v>13</v>
      </c>
      <c r="C3" s="16">
        <v>5.8000000000000003E-2</v>
      </c>
      <c r="D3" s="17"/>
      <c r="E3" s="18"/>
    </row>
    <row r="4" spans="2:7" ht="13.5" customHeight="1">
      <c r="B4" s="38" t="s">
        <v>14</v>
      </c>
      <c r="C4" s="19">
        <v>1000000</v>
      </c>
    </row>
    <row r="5" spans="2:7" ht="13.5" customHeight="1">
      <c r="B5" s="38" t="s">
        <v>15</v>
      </c>
      <c r="C5" s="19">
        <v>80000</v>
      </c>
    </row>
    <row r="6" spans="2:7" ht="13.5" customHeight="1">
      <c r="B6" s="38" t="s">
        <v>16</v>
      </c>
      <c r="C6" s="19">
        <v>18000</v>
      </c>
    </row>
    <row r="7" spans="2:7" ht="13.5" customHeight="1">
      <c r="B7" s="38" t="s">
        <v>17</v>
      </c>
      <c r="C7" s="20">
        <v>5</v>
      </c>
    </row>
    <row r="8" spans="2:7" ht="13.5" customHeight="1" thickBot="1">
      <c r="B8" s="39" t="s">
        <v>18</v>
      </c>
      <c r="C8" s="21">
        <f>PV(C3,C7,-C5,C6)-C6</f>
        <v>307252.27919266903</v>
      </c>
    </row>
    <row r="9" spans="2:7" ht="25.5" customHeight="1">
      <c r="B9" s="116" t="s">
        <v>19</v>
      </c>
      <c r="C9" s="116"/>
      <c r="D9" s="116"/>
    </row>
    <row r="10" spans="2:7" ht="15" customHeight="1" thickBot="1">
      <c r="B10" s="22"/>
      <c r="C10" s="23" t="s">
        <v>20</v>
      </c>
      <c r="D10" s="24">
        <v>5.8000000000000003E-2</v>
      </c>
    </row>
    <row r="11" spans="2:7" ht="23.25" customHeight="1">
      <c r="B11" s="40" t="s">
        <v>21</v>
      </c>
      <c r="C11" s="41" t="s">
        <v>22</v>
      </c>
      <c r="D11" s="42" t="s">
        <v>23</v>
      </c>
    </row>
    <row r="12" spans="2:7" ht="12.75" customHeight="1">
      <c r="B12" s="25">
        <v>0</v>
      </c>
      <c r="C12" s="26">
        <f>-C4</f>
        <v>-1000000</v>
      </c>
      <c r="D12" s="27">
        <f>-C4</f>
        <v>-1000000</v>
      </c>
    </row>
    <row r="13" spans="2:7" ht="12.75" customHeight="1">
      <c r="B13" s="28">
        <v>1</v>
      </c>
      <c r="C13" s="26">
        <v>100000</v>
      </c>
      <c r="D13" s="27">
        <v>200000</v>
      </c>
    </row>
    <row r="14" spans="2:7" ht="12.75" customHeight="1">
      <c r="B14" s="28">
        <v>2</v>
      </c>
      <c r="C14" s="26">
        <v>350000</v>
      </c>
      <c r="D14" s="27">
        <v>300000</v>
      </c>
    </row>
    <row r="15" spans="2:7" ht="12.75" customHeight="1">
      <c r="B15" s="28">
        <v>3</v>
      </c>
      <c r="C15" s="26">
        <v>500000</v>
      </c>
      <c r="D15" s="27">
        <v>600000</v>
      </c>
    </row>
    <row r="16" spans="2:7" ht="12.75" customHeight="1">
      <c r="B16" s="28">
        <v>4</v>
      </c>
      <c r="C16" s="26">
        <v>700000</v>
      </c>
      <c r="D16" s="27">
        <v>800000</v>
      </c>
    </row>
    <row r="17" spans="2:7" ht="12.75" customHeight="1">
      <c r="B17" s="28">
        <v>5</v>
      </c>
      <c r="C17" s="26">
        <v>800000</v>
      </c>
      <c r="D17" s="27">
        <v>700000</v>
      </c>
    </row>
    <row r="18" spans="2:7" ht="12.75" customHeight="1" thickBot="1">
      <c r="B18" s="29">
        <v>6</v>
      </c>
      <c r="C18" s="30">
        <v>-18000</v>
      </c>
      <c r="D18" s="31">
        <v>-12000</v>
      </c>
    </row>
    <row r="19" spans="2:7" ht="15" customHeight="1"/>
    <row r="20" spans="2:7" ht="19.5" customHeight="1" thickBot="1">
      <c r="B20" s="117" t="s">
        <v>24</v>
      </c>
      <c r="C20" s="117"/>
      <c r="D20" s="117"/>
      <c r="E20" s="32"/>
    </row>
    <row r="21" spans="2:7" ht="22.5" customHeight="1">
      <c r="B21" s="43" t="s">
        <v>25</v>
      </c>
      <c r="C21" s="44" t="s">
        <v>26</v>
      </c>
      <c r="D21" s="45" t="s">
        <v>27</v>
      </c>
      <c r="E21" s="33"/>
    </row>
    <row r="22" spans="2:7" ht="15" customHeight="1">
      <c r="B22" s="46" t="s">
        <v>28</v>
      </c>
      <c r="C22" s="34">
        <f>NPV(D10,C12:C18)</f>
        <v>925051.84032704716</v>
      </c>
      <c r="D22" s="35" t="str">
        <f>IF(C22&gt;C23,"优","")</f>
        <v/>
      </c>
    </row>
    <row r="23" spans="2:7" ht="14.25" thickBot="1">
      <c r="B23" s="47" t="s">
        <v>29</v>
      </c>
      <c r="C23" s="36">
        <f>NPV(D10,D12:D18)</f>
        <v>1060157.6082114475</v>
      </c>
      <c r="D23" s="48" t="str">
        <f>IF(C23&gt;C22,"优","")</f>
        <v>优</v>
      </c>
    </row>
    <row r="29" spans="2:7">
      <c r="G29" s="17"/>
    </row>
    <row r="30" spans="2:7">
      <c r="G30" s="18"/>
    </row>
    <row r="32" spans="2:7">
      <c r="G32" s="18"/>
    </row>
  </sheetData>
  <mergeCells count="3">
    <mergeCell ref="B1:C1"/>
    <mergeCell ref="B9:D9"/>
    <mergeCell ref="B20:D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showGridLines="0" zoomScale="90" zoomScaleNormal="90" workbookViewId="0">
      <selection activeCell="J32" sqref="J32"/>
    </sheetView>
  </sheetViews>
  <sheetFormatPr defaultRowHeight="13.5"/>
  <cols>
    <col min="1" max="1" width="5.75" style="1" customWidth="1"/>
    <col min="2" max="2" width="21.125" style="1" customWidth="1"/>
    <col min="3" max="3" width="23.5" style="1" customWidth="1"/>
    <col min="4" max="4" width="26.75" style="1" customWidth="1"/>
    <col min="5" max="5" width="25.75" style="1" customWidth="1"/>
    <col min="6" max="6" width="11.875" style="1" customWidth="1"/>
    <col min="7" max="16384" width="9" style="1"/>
  </cols>
  <sheetData>
    <row r="1" spans="2:5" ht="25.5">
      <c r="B1" s="118" t="s">
        <v>31</v>
      </c>
      <c r="C1" s="118"/>
      <c r="D1" s="118"/>
      <c r="E1" s="118"/>
    </row>
    <row r="2" spans="2:5" ht="20.25" customHeight="1" thickBot="1">
      <c r="B2" s="119" t="s">
        <v>32</v>
      </c>
      <c r="C2" s="119"/>
      <c r="D2" s="119"/>
      <c r="E2" s="119"/>
    </row>
    <row r="3" spans="2:5" s="49" customFormat="1" ht="18" customHeight="1">
      <c r="B3" s="74" t="s">
        <v>32</v>
      </c>
      <c r="C3" s="75" t="s">
        <v>33</v>
      </c>
      <c r="D3" s="75" t="s">
        <v>34</v>
      </c>
      <c r="E3" s="76" t="s">
        <v>35</v>
      </c>
    </row>
    <row r="4" spans="2:5" s="22" customFormat="1" ht="18" customHeight="1">
      <c r="B4" s="50">
        <v>2800000</v>
      </c>
      <c r="C4" s="51">
        <v>6.2799999999999995E-2</v>
      </c>
      <c r="D4" s="52">
        <v>41091</v>
      </c>
      <c r="E4" s="19">
        <v>-3000000</v>
      </c>
    </row>
    <row r="5" spans="2:5" s="22" customFormat="1" ht="18" customHeight="1">
      <c r="B5" s="53"/>
      <c r="C5" s="54"/>
      <c r="D5" s="52">
        <v>41183</v>
      </c>
      <c r="E5" s="19">
        <v>250000</v>
      </c>
    </row>
    <row r="6" spans="2:5" s="22" customFormat="1" ht="18" customHeight="1">
      <c r="B6" s="53"/>
      <c r="C6" s="54"/>
      <c r="D6" s="52">
        <v>41244</v>
      </c>
      <c r="E6" s="19">
        <v>550000</v>
      </c>
    </row>
    <row r="7" spans="2:5" s="22" customFormat="1" ht="18" customHeight="1">
      <c r="B7" s="53"/>
      <c r="C7" s="54"/>
      <c r="D7" s="52">
        <v>41334</v>
      </c>
      <c r="E7" s="19">
        <v>630000</v>
      </c>
    </row>
    <row r="8" spans="2:5" s="22" customFormat="1" ht="18" customHeight="1">
      <c r="B8" s="53"/>
      <c r="C8" s="54"/>
      <c r="D8" s="52">
        <v>41426</v>
      </c>
      <c r="E8" s="19">
        <v>895000</v>
      </c>
    </row>
    <row r="9" spans="2:5" s="22" customFormat="1" ht="18" customHeight="1" thickBot="1">
      <c r="B9" s="55"/>
      <c r="C9" s="56"/>
      <c r="D9" s="57">
        <v>41518</v>
      </c>
      <c r="E9" s="58">
        <v>900000</v>
      </c>
    </row>
    <row r="10" spans="2:5" ht="18" customHeight="1">
      <c r="B10" s="59"/>
      <c r="C10" s="59"/>
      <c r="D10" s="60"/>
      <c r="E10" s="59"/>
    </row>
    <row r="11" spans="2:5" ht="18" customHeight="1" thickBot="1">
      <c r="B11" s="119" t="s">
        <v>36</v>
      </c>
      <c r="C11" s="119"/>
      <c r="D11" s="119"/>
      <c r="E11" s="119"/>
    </row>
    <row r="12" spans="2:5" s="22" customFormat="1" ht="18" customHeight="1">
      <c r="B12" s="77" t="s">
        <v>37</v>
      </c>
      <c r="C12" s="61">
        <f>XNPV(C4,E4:E9,D4:D9)</f>
        <v>71737.470662553096</v>
      </c>
      <c r="D12" s="79" t="s">
        <v>38</v>
      </c>
      <c r="E12" s="62" t="str">
        <f>IF(C12&gt;0,"值得投资","不值得投资")</f>
        <v>值得投资</v>
      </c>
    </row>
    <row r="13" spans="2:5" s="22" customFormat="1" ht="18" customHeight="1" thickBot="1">
      <c r="B13" s="78" t="s">
        <v>39</v>
      </c>
      <c r="C13" s="63">
        <f>XIRR(E4:E9,D4:D9)</f>
        <v>9.4859322905540444E-2</v>
      </c>
      <c r="D13" s="80" t="s">
        <v>38</v>
      </c>
      <c r="E13" s="64"/>
    </row>
    <row r="14" spans="2:5" ht="18" customHeight="1">
      <c r="B14" s="65"/>
      <c r="C14" s="65"/>
      <c r="D14" s="65"/>
      <c r="E14" s="65"/>
    </row>
    <row r="15" spans="2:5" ht="26.25" customHeight="1" thickBot="1">
      <c r="B15" s="120" t="s">
        <v>40</v>
      </c>
      <c r="C15" s="120"/>
      <c r="D15" s="120"/>
      <c r="E15" s="120"/>
    </row>
    <row r="16" spans="2:5" ht="18" customHeight="1">
      <c r="B16" s="66" t="s">
        <v>41</v>
      </c>
      <c r="C16" s="81" t="s">
        <v>42</v>
      </c>
      <c r="D16" s="81" t="s">
        <v>43</v>
      </c>
      <c r="E16" s="82" t="s">
        <v>44</v>
      </c>
    </row>
    <row r="17" spans="2:5" ht="18" customHeight="1">
      <c r="B17" s="67">
        <v>48000</v>
      </c>
      <c r="C17" s="52">
        <v>41365</v>
      </c>
      <c r="D17" s="54">
        <v>-48000</v>
      </c>
      <c r="E17" s="20" t="s">
        <v>45</v>
      </c>
    </row>
    <row r="18" spans="2:5" ht="18" customHeight="1">
      <c r="B18" s="68" t="s">
        <v>46</v>
      </c>
      <c r="C18" s="52">
        <v>41395</v>
      </c>
      <c r="D18" s="54">
        <v>980</v>
      </c>
      <c r="E18" s="69">
        <f>MIRR($D$17:D18,$B$19,$B$21)</f>
        <v>-0.97958333333333336</v>
      </c>
    </row>
    <row r="19" spans="2:5" ht="18" customHeight="1">
      <c r="B19" s="70">
        <v>0.08</v>
      </c>
      <c r="C19" s="52">
        <v>41426</v>
      </c>
      <c r="D19" s="54">
        <v>1620</v>
      </c>
      <c r="E19" s="69">
        <f>MIRR($D$17:D19,$B$19,$B$21)</f>
        <v>-0.76077381692911072</v>
      </c>
    </row>
    <row r="20" spans="2:5" ht="18" customHeight="1">
      <c r="B20" s="68" t="s">
        <v>47</v>
      </c>
      <c r="C20" s="52">
        <v>41456</v>
      </c>
      <c r="D20" s="54">
        <v>2200</v>
      </c>
      <c r="E20" s="69">
        <f>MIRR($D$17:D20,$B$19,$B$21)</f>
        <v>-0.51847867663868175</v>
      </c>
    </row>
    <row r="21" spans="2:5" ht="18" customHeight="1">
      <c r="B21" s="70">
        <v>0.15</v>
      </c>
      <c r="C21" s="52">
        <v>41487</v>
      </c>
      <c r="D21" s="54">
        <v>3480</v>
      </c>
      <c r="E21" s="69">
        <f>MIRR($D$17:D21,$B$19,$B$21)</f>
        <v>-0.33051370527330204</v>
      </c>
    </row>
    <row r="22" spans="2:5" ht="18" customHeight="1">
      <c r="B22" s="71"/>
      <c r="C22" s="52">
        <v>41518</v>
      </c>
      <c r="D22" s="54">
        <v>4500</v>
      </c>
      <c r="E22" s="69">
        <f>MIRR($D$17:D22,$B$19,$B$21)</f>
        <v>-0.2014220425361759</v>
      </c>
    </row>
    <row r="23" spans="2:5" ht="18" customHeight="1">
      <c r="B23" s="71"/>
      <c r="C23" s="52">
        <v>41548</v>
      </c>
      <c r="D23" s="54">
        <v>5780</v>
      </c>
      <c r="E23" s="69">
        <f>MIRR($D$17:D23,$B$19,$B$21)</f>
        <v>-0.11091864610672852</v>
      </c>
    </row>
    <row r="24" spans="2:5" ht="18" customHeight="1">
      <c r="B24" s="68" t="s">
        <v>48</v>
      </c>
      <c r="C24" s="52">
        <v>41579</v>
      </c>
      <c r="D24" s="54">
        <v>6550</v>
      </c>
      <c r="E24" s="69">
        <f>MIRR($D$17:D24,$B$19,$B$21)</f>
        <v>-4.8815261168487223E-2</v>
      </c>
    </row>
    <row r="25" spans="2:5" ht="18" customHeight="1" thickBot="1">
      <c r="B25" s="72">
        <f>MONTH(C25-C17)</f>
        <v>8</v>
      </c>
      <c r="C25" s="57">
        <v>41609</v>
      </c>
      <c r="D25" s="56">
        <v>7800</v>
      </c>
      <c r="E25" s="73">
        <f>MIRR($D$17:D25,$B$19,$B$21)</f>
        <v>-3.4635912925470302E-3</v>
      </c>
    </row>
  </sheetData>
  <mergeCells count="4">
    <mergeCell ref="B1:E1"/>
    <mergeCell ref="B2:E2"/>
    <mergeCell ref="B11:E11"/>
    <mergeCell ref="B15:E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>
      <selection activeCell="N43" sqref="N43"/>
    </sheetView>
  </sheetViews>
  <sheetFormatPr defaultRowHeight="13.5" outlineLevelRow="1"/>
  <cols>
    <col min="1" max="1" width="2.125" customWidth="1"/>
    <col min="2" max="2" width="15.875" customWidth="1"/>
    <col min="3" max="3" width="31.875" bestFit="1" customWidth="1"/>
    <col min="4" max="5" width="12.75" customWidth="1"/>
    <col min="6" max="6" width="11" customWidth="1"/>
    <col min="7" max="7" width="7.75" customWidth="1"/>
  </cols>
  <sheetData>
    <row r="1" spans="1:5">
      <c r="A1" s="96" t="s">
        <v>67</v>
      </c>
    </row>
    <row r="2" spans="1:5">
      <c r="A2" s="96" t="s">
        <v>68</v>
      </c>
    </row>
    <row r="3" spans="1:5">
      <c r="A3" s="96" t="s">
        <v>69</v>
      </c>
    </row>
    <row r="4" spans="1:5">
      <c r="A4" s="96" t="s">
        <v>70</v>
      </c>
    </row>
    <row r="5" spans="1:5">
      <c r="A5" s="96" t="s">
        <v>71</v>
      </c>
    </row>
    <row r="6" spans="1:5" hidden="1" outlineLevel="1">
      <c r="A6" s="96"/>
      <c r="B6" t="s">
        <v>72</v>
      </c>
    </row>
    <row r="7" spans="1:5" hidden="1" outlineLevel="1">
      <c r="A7" s="96"/>
      <c r="B7" t="s">
        <v>73</v>
      </c>
    </row>
    <row r="8" spans="1:5" hidden="1" outlineLevel="1">
      <c r="A8" s="96"/>
      <c r="B8" t="s">
        <v>74</v>
      </c>
    </row>
    <row r="9" spans="1:5" collapsed="1">
      <c r="A9" s="96" t="s">
        <v>75</v>
      </c>
    </row>
    <row r="10" spans="1:5" hidden="1" outlineLevel="1">
      <c r="B10" t="s">
        <v>76</v>
      </c>
    </row>
    <row r="11" spans="1:5" hidden="1" outlineLevel="1">
      <c r="B11" t="s">
        <v>77</v>
      </c>
    </row>
    <row r="12" spans="1:5" hidden="1" outlineLevel="1">
      <c r="B12" t="s">
        <v>78</v>
      </c>
    </row>
    <row r="13" spans="1:5" collapsed="1"/>
    <row r="14" spans="1:5" ht="14.25" thickBot="1">
      <c r="A14" t="s">
        <v>79</v>
      </c>
    </row>
    <row r="15" spans="1:5" ht="14.25" thickBot="1">
      <c r="B15" s="98" t="s">
        <v>80</v>
      </c>
      <c r="C15" s="98" t="s">
        <v>81</v>
      </c>
      <c r="D15" s="98" t="s">
        <v>82</v>
      </c>
      <c r="E15" s="98" t="s">
        <v>83</v>
      </c>
    </row>
    <row r="16" spans="1:5" ht="14.25" thickBot="1">
      <c r="B16" s="97" t="s">
        <v>91</v>
      </c>
      <c r="C16" s="97" t="s">
        <v>92</v>
      </c>
      <c r="D16" s="101">
        <v>246000</v>
      </c>
      <c r="E16" s="101">
        <v>246000</v>
      </c>
    </row>
    <row r="19" spans="1:7" ht="14.25" thickBot="1">
      <c r="A19" t="s">
        <v>84</v>
      </c>
    </row>
    <row r="20" spans="1:7" ht="14.25" thickBot="1">
      <c r="B20" s="98" t="s">
        <v>80</v>
      </c>
      <c r="C20" s="98" t="s">
        <v>81</v>
      </c>
      <c r="D20" s="98" t="s">
        <v>82</v>
      </c>
      <c r="E20" s="98" t="s">
        <v>83</v>
      </c>
      <c r="F20" s="98" t="s">
        <v>85</v>
      </c>
    </row>
    <row r="21" spans="1:7">
      <c r="B21" s="107" t="s">
        <v>112</v>
      </c>
      <c r="C21" s="106"/>
      <c r="D21" s="106"/>
      <c r="E21" s="106"/>
      <c r="F21" s="106"/>
    </row>
    <row r="22" spans="1:7" hidden="1" outlineLevel="1">
      <c r="B22" s="100" t="s">
        <v>93</v>
      </c>
      <c r="C22" s="100" t="s">
        <v>94</v>
      </c>
      <c r="D22" s="102">
        <v>10</v>
      </c>
      <c r="E22" s="102">
        <v>10</v>
      </c>
      <c r="F22" s="100" t="s">
        <v>111</v>
      </c>
    </row>
    <row r="23" spans="1:7" hidden="1" outlineLevel="1">
      <c r="B23" s="100" t="s">
        <v>95</v>
      </c>
      <c r="C23" s="100" t="s">
        <v>96</v>
      </c>
      <c r="D23" s="102">
        <v>15</v>
      </c>
      <c r="E23" s="102">
        <v>15</v>
      </c>
      <c r="F23" s="100" t="s">
        <v>111</v>
      </c>
    </row>
    <row r="24" spans="1:7" ht="14.25" hidden="1" outlineLevel="1" thickBot="1">
      <c r="B24" s="97" t="s">
        <v>97</v>
      </c>
      <c r="C24" s="97" t="s">
        <v>98</v>
      </c>
      <c r="D24" s="103">
        <v>22</v>
      </c>
      <c r="E24" s="103">
        <v>22</v>
      </c>
      <c r="F24" s="97" t="s">
        <v>111</v>
      </c>
    </row>
    <row r="25" spans="1:7" collapsed="1">
      <c r="B25" s="99"/>
      <c r="C25" s="99"/>
      <c r="D25" s="104"/>
      <c r="E25" s="104"/>
      <c r="F25" s="99"/>
    </row>
    <row r="28" spans="1:7" ht="14.25" thickBot="1">
      <c r="A28" t="s">
        <v>86</v>
      </c>
    </row>
    <row r="29" spans="1:7" ht="14.25" thickBot="1">
      <c r="B29" s="98" t="s">
        <v>80</v>
      </c>
      <c r="C29" s="98" t="s">
        <v>81</v>
      </c>
      <c r="D29" s="98" t="s">
        <v>87</v>
      </c>
      <c r="E29" s="98" t="s">
        <v>88</v>
      </c>
      <c r="F29" s="98" t="s">
        <v>89</v>
      </c>
      <c r="G29" s="98" t="s">
        <v>90</v>
      </c>
    </row>
    <row r="30" spans="1:7">
      <c r="B30" s="100" t="s">
        <v>99</v>
      </c>
      <c r="C30" s="100" t="s">
        <v>100</v>
      </c>
      <c r="D30" s="105">
        <v>197900</v>
      </c>
      <c r="E30" s="100" t="s">
        <v>101</v>
      </c>
      <c r="F30" s="100" t="s">
        <v>102</v>
      </c>
      <c r="G30" s="100">
        <v>2100</v>
      </c>
    </row>
    <row r="31" spans="1:7">
      <c r="B31" s="100" t="s">
        <v>103</v>
      </c>
      <c r="C31" s="100" t="s">
        <v>104</v>
      </c>
      <c r="D31" s="102">
        <v>6</v>
      </c>
      <c r="E31" s="100" t="s">
        <v>105</v>
      </c>
      <c r="F31" s="100" t="s">
        <v>102</v>
      </c>
      <c r="G31" s="100">
        <v>11</v>
      </c>
    </row>
    <row r="32" spans="1:7">
      <c r="B32" s="100" t="s">
        <v>93</v>
      </c>
      <c r="C32" s="100" t="s">
        <v>94</v>
      </c>
      <c r="D32" s="102">
        <v>10</v>
      </c>
      <c r="E32" s="100" t="s">
        <v>106</v>
      </c>
      <c r="F32" s="100" t="s">
        <v>107</v>
      </c>
      <c r="G32" s="102">
        <v>0</v>
      </c>
    </row>
    <row r="33" spans="2:7">
      <c r="B33" s="100" t="s">
        <v>95</v>
      </c>
      <c r="C33" s="100" t="s">
        <v>96</v>
      </c>
      <c r="D33" s="102">
        <v>15</v>
      </c>
      <c r="E33" s="100" t="s">
        <v>108</v>
      </c>
      <c r="F33" s="100" t="s">
        <v>107</v>
      </c>
      <c r="G33" s="102">
        <v>0</v>
      </c>
    </row>
    <row r="34" spans="2:7">
      <c r="B34" s="100" t="s">
        <v>97</v>
      </c>
      <c r="C34" s="100" t="s">
        <v>98</v>
      </c>
      <c r="D34" s="102">
        <v>22</v>
      </c>
      <c r="E34" s="100" t="s">
        <v>109</v>
      </c>
      <c r="F34" s="100" t="s">
        <v>107</v>
      </c>
      <c r="G34" s="102">
        <v>0</v>
      </c>
    </row>
    <row r="35" spans="2:7" ht="14.25" thickBot="1">
      <c r="B35" s="97" t="s">
        <v>110</v>
      </c>
      <c r="C35" s="97"/>
      <c r="D35" s="97"/>
      <c r="E35" s="97"/>
      <c r="F35" s="97"/>
      <c r="G35" s="9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showGridLines="0" tabSelected="1" workbookViewId="0">
      <selection activeCell="M32" sqref="M32"/>
    </sheetView>
  </sheetViews>
  <sheetFormatPr defaultRowHeight="13.5"/>
  <cols>
    <col min="1" max="1" width="3.625" style="1" customWidth="1"/>
    <col min="2" max="2" width="17.75" style="1" bestFit="1" customWidth="1"/>
    <col min="3" max="3" width="17.125" style="1" customWidth="1"/>
    <col min="4" max="4" width="19.625" style="1" customWidth="1"/>
    <col min="5" max="5" width="12.375" style="1" bestFit="1" customWidth="1"/>
    <col min="6" max="6" width="13.625" style="1" customWidth="1"/>
    <col min="7" max="7" width="16.75" style="1" bestFit="1" customWidth="1"/>
    <col min="8" max="16384" width="9" style="1"/>
  </cols>
  <sheetData>
    <row r="1" spans="2:7" ht="33.75" customHeight="1">
      <c r="B1" s="121" t="s">
        <v>49</v>
      </c>
      <c r="C1" s="121"/>
      <c r="D1" s="121"/>
      <c r="E1" s="121"/>
      <c r="F1" s="121"/>
      <c r="G1" s="121"/>
    </row>
    <row r="2" spans="2:7" ht="36" customHeight="1">
      <c r="B2" s="83" t="s">
        <v>50</v>
      </c>
      <c r="C2" s="83" t="s">
        <v>51</v>
      </c>
      <c r="D2" s="83" t="s">
        <v>52</v>
      </c>
      <c r="E2" s="83" t="s">
        <v>53</v>
      </c>
      <c r="F2" s="83" t="s">
        <v>54</v>
      </c>
      <c r="G2" s="83" t="s">
        <v>55</v>
      </c>
    </row>
    <row r="3" spans="2:7" ht="18" customHeight="1">
      <c r="B3" s="83" t="s">
        <v>56</v>
      </c>
      <c r="C3" s="84">
        <v>3800</v>
      </c>
      <c r="D3" s="54">
        <v>5</v>
      </c>
      <c r="E3" s="84">
        <v>4890</v>
      </c>
      <c r="F3" s="85">
        <v>10</v>
      </c>
      <c r="G3" s="86">
        <f>E3*F3</f>
        <v>48900</v>
      </c>
    </row>
    <row r="4" spans="2:7" ht="18" customHeight="1">
      <c r="B4" s="83" t="s">
        <v>57</v>
      </c>
      <c r="C4" s="84">
        <v>4280</v>
      </c>
      <c r="D4" s="54">
        <v>6</v>
      </c>
      <c r="E4" s="84">
        <v>5000</v>
      </c>
      <c r="F4" s="85">
        <v>15</v>
      </c>
      <c r="G4" s="86">
        <f t="shared" ref="G4:G5" si="0">E4*F4</f>
        <v>75000</v>
      </c>
    </row>
    <row r="5" spans="2:7" ht="18" customHeight="1">
      <c r="B5" s="83" t="s">
        <v>58</v>
      </c>
      <c r="C5" s="84">
        <v>4350</v>
      </c>
      <c r="D5" s="54">
        <v>10</v>
      </c>
      <c r="E5" s="84">
        <v>5550</v>
      </c>
      <c r="F5" s="85">
        <v>22</v>
      </c>
      <c r="G5" s="86">
        <f t="shared" si="0"/>
        <v>122100</v>
      </c>
    </row>
    <row r="6" spans="2:7" ht="18" customHeight="1" thickBot="1">
      <c r="B6" s="87"/>
      <c r="C6" s="87"/>
      <c r="D6" s="87"/>
      <c r="E6" s="87"/>
      <c r="F6" s="87"/>
      <c r="G6" s="87"/>
    </row>
    <row r="7" spans="2:7" ht="18" customHeight="1">
      <c r="B7" s="81" t="s">
        <v>59</v>
      </c>
      <c r="C7" s="88">
        <v>200000</v>
      </c>
      <c r="D7" s="87"/>
      <c r="E7" s="87"/>
      <c r="F7" s="87"/>
      <c r="G7" s="87"/>
    </row>
    <row r="8" spans="2:7" ht="18" customHeight="1">
      <c r="B8" s="89" t="s">
        <v>60</v>
      </c>
      <c r="C8" s="90">
        <v>17</v>
      </c>
      <c r="D8" s="87"/>
      <c r="E8" s="87"/>
      <c r="F8" s="87"/>
      <c r="G8" s="87"/>
    </row>
    <row r="9" spans="2:7" ht="18" customHeight="1">
      <c r="B9" s="89" t="s">
        <v>61</v>
      </c>
      <c r="C9" s="90">
        <v>10</v>
      </c>
      <c r="D9" s="87"/>
      <c r="E9" s="87"/>
      <c r="F9" s="87"/>
      <c r="G9" s="87"/>
    </row>
    <row r="10" spans="2:7" ht="18" customHeight="1">
      <c r="B10" s="89" t="s">
        <v>62</v>
      </c>
      <c r="C10" s="90">
        <v>15</v>
      </c>
      <c r="D10" s="87"/>
      <c r="E10" s="87"/>
      <c r="F10" s="87"/>
      <c r="G10" s="87"/>
    </row>
    <row r="11" spans="2:7" ht="18" customHeight="1">
      <c r="B11" s="89" t="s">
        <v>63</v>
      </c>
      <c r="C11" s="90">
        <v>20</v>
      </c>
      <c r="D11" s="87"/>
      <c r="E11" s="87"/>
      <c r="F11" s="87"/>
      <c r="G11" s="87"/>
    </row>
    <row r="12" spans="2:7" ht="18" customHeight="1">
      <c r="B12" s="91"/>
      <c r="C12" s="90"/>
      <c r="D12" s="87"/>
      <c r="E12" s="87"/>
      <c r="F12" s="87"/>
      <c r="G12" s="87"/>
    </row>
    <row r="13" spans="2:7" ht="18" customHeight="1">
      <c r="B13" s="89" t="s">
        <v>64</v>
      </c>
      <c r="C13" s="92">
        <f>SUMPRODUCT(C3:C5,F3:F5)</f>
        <v>197900</v>
      </c>
      <c r="D13" s="87"/>
      <c r="E13" s="87"/>
      <c r="F13" s="87"/>
      <c r="G13" s="87"/>
    </row>
    <row r="14" spans="2:7" ht="18" customHeight="1">
      <c r="B14" s="89" t="s">
        <v>65</v>
      </c>
      <c r="C14" s="93">
        <f>INT(SUMPRODUCT(D3:D5,F3:F5)/60)</f>
        <v>6</v>
      </c>
      <c r="D14" s="87"/>
      <c r="E14" s="87"/>
      <c r="F14" s="87"/>
      <c r="G14" s="87"/>
    </row>
    <row r="15" spans="2:7" ht="18" customHeight="1" thickBot="1">
      <c r="B15" s="94" t="s">
        <v>66</v>
      </c>
      <c r="C15" s="95">
        <f>SUM(G3:G5)</f>
        <v>246000</v>
      </c>
      <c r="D15" s="87"/>
      <c r="E15" s="87"/>
      <c r="F15" s="87"/>
      <c r="G15" s="87"/>
    </row>
  </sheetData>
  <mergeCells count="1">
    <mergeCell ref="B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投资静态指标评价模型</vt:lpstr>
      <vt:lpstr>净现值法投资分析模型</vt:lpstr>
      <vt:lpstr>项目投资可行性分析</vt:lpstr>
      <vt:lpstr>运算结果报告 1</vt:lpstr>
      <vt:lpstr>生产利润最大化方案规划求解</vt:lpstr>
      <vt:lpstr>Sheet2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雨林木风</cp:lastModifiedBy>
  <dcterms:created xsi:type="dcterms:W3CDTF">2012-06-29T09:05:53Z</dcterms:created>
  <dcterms:modified xsi:type="dcterms:W3CDTF">2013-07-03T08:11:25Z</dcterms:modified>
</cp:coreProperties>
</file>