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4955" windowHeight="8895" tabRatio="506" activeTab="2"/>
  </bookViews>
  <sheets>
    <sheet name="租赁筹资分析模型" sheetId="2" r:id="rId1"/>
    <sheet name="逆算利率和贷款额模型" sheetId="6" r:id="rId2"/>
    <sheet name="贷款偿还进度分析 " sheetId="8" r:id="rId3"/>
  </sheets>
  <calcPr calcId="144525"/>
</workbook>
</file>

<file path=xl/calcChain.xml><?xml version="1.0" encoding="utf-8"?>
<calcChain xmlns="http://schemas.openxmlformats.org/spreadsheetml/2006/main">
  <c r="E15" i="8" l="1"/>
  <c r="C18" i="8" s="1"/>
  <c r="C19" i="8" s="1"/>
  <c r="C20" i="8"/>
  <c r="D15" i="8"/>
  <c r="D12" i="8"/>
  <c r="D13" i="8"/>
  <c r="D14" i="8"/>
  <c r="D10" i="8"/>
  <c r="D11" i="8"/>
  <c r="C7" i="8"/>
  <c r="C6" i="8"/>
  <c r="F22" i="8" l="1"/>
  <c r="F23" i="8" s="1"/>
  <c r="C22" i="8"/>
  <c r="C23" i="8" s="1"/>
  <c r="H14" i="6" l="1"/>
  <c r="D12" i="6"/>
  <c r="H6" i="6"/>
  <c r="D7" i="6"/>
  <c r="C8" i="2" l="1"/>
  <c r="B14" i="2" l="1"/>
  <c r="C9" i="2"/>
  <c r="C10" i="2" s="1"/>
</calcChain>
</file>

<file path=xl/sharedStrings.xml><?xml version="1.0" encoding="utf-8"?>
<sst xmlns="http://schemas.openxmlformats.org/spreadsheetml/2006/main" count="62" uniqueCount="52">
  <si>
    <t>租赁筹资分析模型</t>
    <phoneticPr fontId="2" type="noConversion"/>
  </si>
  <si>
    <t>租赁设备名称</t>
    <phoneticPr fontId="2" type="noConversion"/>
  </si>
  <si>
    <t>租金</t>
    <phoneticPr fontId="2" type="noConversion"/>
  </si>
  <si>
    <t>租金支付方式</t>
    <phoneticPr fontId="2" type="noConversion"/>
  </si>
  <si>
    <t>租赁年利率</t>
    <phoneticPr fontId="2" type="noConversion"/>
  </si>
  <si>
    <t>租赁年限</t>
    <phoneticPr fontId="2" type="noConversion"/>
  </si>
  <si>
    <t>年付款期数</t>
    <phoneticPr fontId="2" type="noConversion"/>
  </si>
  <si>
    <t>总付款期数</t>
    <phoneticPr fontId="2" type="noConversion"/>
  </si>
  <si>
    <t>每期应付租金</t>
    <phoneticPr fontId="2" type="noConversion"/>
  </si>
  <si>
    <t>实际总付租金</t>
    <phoneticPr fontId="2" type="noConversion"/>
  </si>
  <si>
    <t>双变量模拟运算模型</t>
    <phoneticPr fontId="2" type="noConversion"/>
  </si>
  <si>
    <t>公司名称</t>
    <phoneticPr fontId="1" type="noConversion"/>
  </si>
  <si>
    <t>制表时间</t>
    <phoneticPr fontId="1" type="noConversion"/>
  </si>
  <si>
    <t>单位：</t>
    <phoneticPr fontId="1" type="noConversion"/>
  </si>
  <si>
    <t>元</t>
    <phoneticPr fontId="1" type="noConversion"/>
  </si>
  <si>
    <t>A机器</t>
    <phoneticPr fontId="2" type="noConversion"/>
  </si>
  <si>
    <t>华郎集团</t>
    <phoneticPr fontId="1" type="noConversion"/>
  </si>
  <si>
    <t>先付</t>
  </si>
  <si>
    <t>逆算利率和贷款额模型</t>
    <phoneticPr fontId="2" type="noConversion"/>
  </si>
  <si>
    <t>逆算利率:函数法</t>
    <phoneticPr fontId="2" type="noConversion"/>
  </si>
  <si>
    <t>逆算利率：单变量求解</t>
    <phoneticPr fontId="2" type="noConversion"/>
  </si>
  <si>
    <t>贷款总额</t>
    <phoneticPr fontId="2" type="noConversion"/>
  </si>
  <si>
    <t>贷款期限</t>
    <phoneticPr fontId="2" type="noConversion"/>
  </si>
  <si>
    <t>可承受月偿还额</t>
    <phoneticPr fontId="2" type="noConversion"/>
  </si>
  <si>
    <t>可承受年利率</t>
    <phoneticPr fontId="2" type="noConversion"/>
  </si>
  <si>
    <t>逆算贷款额：函数法</t>
    <phoneticPr fontId="2" type="noConversion"/>
  </si>
  <si>
    <t>逆算贷款额：单变量求解</t>
    <phoneticPr fontId="2" type="noConversion"/>
  </si>
  <si>
    <t>需要贷款总额</t>
    <phoneticPr fontId="2" type="noConversion"/>
  </si>
  <si>
    <t>贷款利率</t>
    <phoneticPr fontId="2" type="noConversion"/>
  </si>
  <si>
    <t>data4</t>
    <phoneticPr fontId="2" type="noConversion"/>
  </si>
  <si>
    <t>贷款偿还进度分析</t>
    <phoneticPr fontId="2" type="noConversion"/>
  </si>
  <si>
    <t>贷款基本资料</t>
    <phoneticPr fontId="2" type="noConversion"/>
  </si>
  <si>
    <t>贷款金额</t>
    <phoneticPr fontId="2" type="noConversion"/>
  </si>
  <si>
    <t>贷款期限</t>
    <phoneticPr fontId="2" type="noConversion"/>
  </si>
  <si>
    <t>贷款利率</t>
    <phoneticPr fontId="2" type="noConversion"/>
  </si>
  <si>
    <t>年偿还额</t>
    <phoneticPr fontId="2" type="noConversion"/>
  </si>
  <si>
    <t>月偿还额</t>
    <phoneticPr fontId="2" type="noConversion"/>
  </si>
  <si>
    <t>计划还款额实际归还贷款</t>
    <phoneticPr fontId="2" type="noConversion"/>
  </si>
  <si>
    <t>年份</t>
    <phoneticPr fontId="2" type="noConversion"/>
  </si>
  <si>
    <t>月份</t>
    <phoneticPr fontId="2" type="noConversion"/>
  </si>
  <si>
    <t>计划还款额</t>
    <phoneticPr fontId="2" type="noConversion"/>
  </si>
  <si>
    <t>实际还款额</t>
    <phoneticPr fontId="2" type="noConversion"/>
  </si>
  <si>
    <t>合计</t>
    <phoneticPr fontId="2" type="noConversion"/>
  </si>
  <si>
    <t>贷款偿还比例</t>
    <phoneticPr fontId="2" type="noConversion"/>
  </si>
  <si>
    <t>已还本金</t>
    <phoneticPr fontId="2" type="noConversion"/>
  </si>
  <si>
    <t>已还贷款比例</t>
    <phoneticPr fontId="2" type="noConversion"/>
  </si>
  <si>
    <t>计划完成比例</t>
    <phoneticPr fontId="2" type="noConversion"/>
  </si>
  <si>
    <t>data1</t>
    <phoneticPr fontId="2" type="noConversion"/>
  </si>
  <si>
    <t>data2</t>
    <phoneticPr fontId="2" type="noConversion"/>
  </si>
  <si>
    <t>data5</t>
    <phoneticPr fontId="2" type="noConversion"/>
  </si>
  <si>
    <t>data3</t>
    <phoneticPr fontId="2" type="noConversion"/>
  </si>
  <si>
    <t>data6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</si>
</sst>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￥&quot;#,##0.00;&quot;￥&quot;\-#,##0.00"/>
    <numFmt numFmtId="8" formatCode="&quot;￥&quot;#,##0.00;[Red]&quot;￥&quot;\-#,##0.00"/>
    <numFmt numFmtId="176" formatCode="0.00_);[Red]\(0.00\)"/>
    <numFmt numFmtId="177" formatCode="&quot;￥&quot;#,##0.00_);[Red]\(&quot;￥&quot;#,##0.00\)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4"/>
      <name val="宋体"/>
      <family val="3"/>
      <charset val="134"/>
    </font>
    <font>
      <sz val="12"/>
      <name val="华文中宋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24"/>
      <name val="华文中宋"/>
      <family val="3"/>
      <charset val="134"/>
    </font>
    <font>
      <b/>
      <sz val="10"/>
      <color theme="0"/>
      <name val="宋体"/>
      <family val="3"/>
      <charset val="134"/>
    </font>
    <font>
      <sz val="10"/>
      <color theme="0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97">
    <xf numFmtId="0" fontId="0" fillId="0" borderId="0" xfId="0">
      <alignment vertical="center"/>
    </xf>
    <xf numFmtId="0" fontId="0" fillId="0" borderId="0" xfId="0" applyAlignment="1"/>
    <xf numFmtId="0" fontId="5" fillId="2" borderId="1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7" fontId="6" fillId="4" borderId="7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10" fontId="5" fillId="2" borderId="9" xfId="0" applyNumberFormat="1" applyFont="1" applyFill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10" fontId="5" fillId="2" borderId="11" xfId="0" applyNumberFormat="1" applyFont="1" applyFill="1" applyBorder="1" applyAlignment="1">
      <alignment horizontal="center"/>
    </xf>
    <xf numFmtId="7" fontId="3" fillId="0" borderId="14" xfId="0" applyNumberFormat="1" applyFont="1" applyBorder="1" applyAlignment="1">
      <alignment horizontal="center"/>
    </xf>
    <xf numFmtId="7" fontId="3" fillId="0" borderId="12" xfId="0" applyNumberFormat="1" applyFont="1" applyBorder="1" applyAlignment="1">
      <alignment horizontal="center"/>
    </xf>
    <xf numFmtId="0" fontId="8" fillId="0" borderId="0" xfId="0" applyFont="1" applyAlignment="1"/>
    <xf numFmtId="0" fontId="10" fillId="0" borderId="21" xfId="0" applyFont="1" applyBorder="1" applyAlignment="1"/>
    <xf numFmtId="7" fontId="10" fillId="0" borderId="21" xfId="0" applyNumberFormat="1" applyFont="1" applyBorder="1" applyAlignment="1"/>
    <xf numFmtId="176" fontId="10" fillId="4" borderId="21" xfId="0" applyNumberFormat="1" applyFont="1" applyFill="1" applyBorder="1" applyAlignment="1"/>
    <xf numFmtId="10" fontId="10" fillId="4" borderId="21" xfId="0" applyNumberFormat="1" applyFont="1" applyFill="1" applyBorder="1" applyAlignment="1"/>
    <xf numFmtId="10" fontId="10" fillId="5" borderId="21" xfId="0" applyNumberFormat="1" applyFont="1" applyFill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Alignment="1"/>
    <xf numFmtId="10" fontId="10" fillId="0" borderId="21" xfId="0" applyNumberFormat="1" applyFont="1" applyBorder="1" applyAlignment="1"/>
    <xf numFmtId="8" fontId="10" fillId="4" borderId="21" xfId="0" applyNumberFormat="1" applyFont="1" applyFill="1" applyBorder="1" applyAlignment="1"/>
    <xf numFmtId="0" fontId="0" fillId="0" borderId="0" xfId="0" applyBorder="1" applyAlignment="1"/>
    <xf numFmtId="0" fontId="0" fillId="6" borderId="15" xfId="0" applyFill="1" applyBorder="1" applyAlignment="1"/>
    <xf numFmtId="0" fontId="0" fillId="6" borderId="16" xfId="0" applyFill="1" applyBorder="1" applyAlignment="1"/>
    <xf numFmtId="0" fontId="0" fillId="6" borderId="17" xfId="0" applyFill="1" applyBorder="1" applyAlignment="1"/>
    <xf numFmtId="0" fontId="10" fillId="6" borderId="20" xfId="0" applyFont="1" applyFill="1" applyBorder="1" applyAlignment="1"/>
    <xf numFmtId="0" fontId="10" fillId="6" borderId="23" xfId="0" applyFont="1" applyFill="1" applyBorder="1" applyAlignment="1"/>
    <xf numFmtId="0" fontId="10" fillId="6" borderId="19" xfId="0" applyFont="1" applyFill="1" applyBorder="1" applyAlignment="1"/>
    <xf numFmtId="0" fontId="0" fillId="6" borderId="22" xfId="0" applyFill="1" applyBorder="1" applyAlignment="1"/>
    <xf numFmtId="0" fontId="10" fillId="6" borderId="16" xfId="0" applyFont="1" applyFill="1" applyBorder="1" applyAlignment="1"/>
    <xf numFmtId="0" fontId="10" fillId="6" borderId="17" xfId="0" applyFont="1" applyFill="1" applyBorder="1" applyAlignment="1"/>
    <xf numFmtId="0" fontId="0" fillId="6" borderId="23" xfId="0" applyFill="1" applyBorder="1" applyAlignment="1"/>
    <xf numFmtId="0" fontId="0" fillId="6" borderId="19" xfId="0" applyFill="1" applyBorder="1" applyAlignment="1"/>
    <xf numFmtId="0" fontId="0" fillId="7" borderId="15" xfId="0" applyFill="1" applyBorder="1" applyAlignment="1"/>
    <xf numFmtId="0" fontId="0" fillId="7" borderId="16" xfId="0" applyFill="1" applyBorder="1" applyAlignment="1"/>
    <xf numFmtId="0" fontId="0" fillId="7" borderId="17" xfId="0" applyFill="1" applyBorder="1" applyAlignment="1"/>
    <xf numFmtId="0" fontId="10" fillId="7" borderId="20" xfId="0" applyFont="1" applyFill="1" applyBorder="1" applyAlignment="1"/>
    <xf numFmtId="0" fontId="10" fillId="7" borderId="23" xfId="0" applyFont="1" applyFill="1" applyBorder="1" applyAlignment="1"/>
    <xf numFmtId="0" fontId="10" fillId="7" borderId="19" xfId="0" applyFont="1" applyFill="1" applyBorder="1" applyAlignment="1"/>
    <xf numFmtId="0" fontId="8" fillId="7" borderId="18" xfId="0" applyFont="1" applyFill="1" applyBorder="1" applyAlignment="1"/>
    <xf numFmtId="0" fontId="8" fillId="7" borderId="22" xfId="0" applyFont="1" applyFill="1" applyBorder="1" applyAlignment="1"/>
    <xf numFmtId="0" fontId="8" fillId="7" borderId="15" xfId="0" applyFont="1" applyFill="1" applyBorder="1" applyAlignment="1"/>
    <xf numFmtId="0" fontId="0" fillId="7" borderId="22" xfId="0" applyFill="1" applyBorder="1" applyAlignment="1"/>
    <xf numFmtId="0" fontId="10" fillId="7" borderId="16" xfId="0" applyFont="1" applyFill="1" applyBorder="1" applyAlignment="1"/>
    <xf numFmtId="0" fontId="10" fillId="7" borderId="17" xfId="0" applyFont="1" applyFill="1" applyBorder="1" applyAlignment="1"/>
    <xf numFmtId="0" fontId="0" fillId="7" borderId="23" xfId="0" applyFill="1" applyBorder="1" applyAlignment="1"/>
    <xf numFmtId="0" fontId="0" fillId="7" borderId="19" xfId="0" applyFill="1" applyBorder="1" applyAlignment="1"/>
    <xf numFmtId="8" fontId="10" fillId="7" borderId="21" xfId="0" applyNumberFormat="1" applyFont="1" applyFill="1" applyBorder="1" applyAlignment="1"/>
    <xf numFmtId="0" fontId="10" fillId="6" borderId="18" xfId="0" applyFont="1" applyFill="1" applyBorder="1" applyAlignment="1"/>
    <xf numFmtId="0" fontId="10" fillId="6" borderId="22" xfId="0" applyFont="1" applyFill="1" applyBorder="1" applyAlignment="1"/>
    <xf numFmtId="0" fontId="10" fillId="6" borderId="15" xfId="0" applyFont="1" applyFill="1" applyBorder="1" applyAlignment="1"/>
    <xf numFmtId="0" fontId="10" fillId="0" borderId="0" xfId="1"/>
    <xf numFmtId="0" fontId="3" fillId="0" borderId="0" xfId="1" applyFont="1"/>
    <xf numFmtId="177" fontId="3" fillId="0" borderId="21" xfId="1" applyNumberFormat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21" xfId="1" applyFont="1" applyBorder="1" applyAlignment="1">
      <alignment horizontal="center"/>
    </xf>
    <xf numFmtId="10" fontId="3" fillId="0" borderId="21" xfId="1" applyNumberFormat="1" applyFont="1" applyBorder="1" applyAlignment="1">
      <alignment horizontal="center"/>
    </xf>
    <xf numFmtId="8" fontId="3" fillId="8" borderId="21" xfId="1" applyNumberFormat="1" applyFont="1" applyFill="1" applyBorder="1" applyAlignment="1">
      <alignment horizontal="center"/>
    </xf>
    <xf numFmtId="8" fontId="3" fillId="0" borderId="0" xfId="1" applyNumberFormat="1" applyFont="1" applyAlignment="1">
      <alignment horizontal="center"/>
    </xf>
    <xf numFmtId="8" fontId="3" fillId="0" borderId="21" xfId="1" applyNumberFormat="1" applyFont="1" applyBorder="1" applyAlignment="1">
      <alignment horizontal="center"/>
    </xf>
    <xf numFmtId="10" fontId="3" fillId="0" borderId="0" xfId="1" applyNumberFormat="1" applyFont="1"/>
    <xf numFmtId="0" fontId="10" fillId="0" borderId="0" xfId="1" applyAlignment="1">
      <alignment horizontal="center"/>
    </xf>
    <xf numFmtId="0" fontId="3" fillId="0" borderId="7" xfId="1" applyFont="1" applyBorder="1" applyAlignment="1">
      <alignment horizontal="center"/>
    </xf>
    <xf numFmtId="8" fontId="3" fillId="8" borderId="8" xfId="1" applyNumberFormat="1" applyFont="1" applyFill="1" applyBorder="1" applyAlignment="1">
      <alignment horizontal="center"/>
    </xf>
    <xf numFmtId="0" fontId="3" fillId="0" borderId="9" xfId="1" applyFont="1" applyBorder="1" applyAlignment="1">
      <alignment horizontal="center"/>
    </xf>
    <xf numFmtId="10" fontId="3" fillId="8" borderId="10" xfId="1" applyNumberFormat="1" applyFont="1" applyFill="1" applyBorder="1" applyAlignment="1">
      <alignment horizontal="center"/>
    </xf>
    <xf numFmtId="0" fontId="3" fillId="0" borderId="11" xfId="1" applyFont="1" applyBorder="1" applyAlignment="1">
      <alignment horizontal="center"/>
    </xf>
    <xf numFmtId="10" fontId="3" fillId="8" borderId="12" xfId="1" applyNumberFormat="1" applyFont="1" applyFill="1" applyBorder="1" applyAlignment="1">
      <alignment horizontal="center"/>
    </xf>
    <xf numFmtId="10" fontId="3" fillId="0" borderId="8" xfId="1" applyNumberFormat="1" applyFont="1" applyBorder="1" applyAlignment="1">
      <alignment horizontal="center"/>
    </xf>
    <xf numFmtId="10" fontId="3" fillId="0" borderId="10" xfId="1" applyNumberFormat="1" applyFont="1" applyBorder="1" applyAlignment="1">
      <alignment horizontal="center"/>
    </xf>
    <xf numFmtId="10" fontId="3" fillId="0" borderId="12" xfId="1" applyNumberFormat="1" applyFont="1" applyBorder="1" applyAlignment="1">
      <alignment horizontal="center"/>
    </xf>
    <xf numFmtId="0" fontId="12" fillId="6" borderId="21" xfId="1" applyFont="1" applyFill="1" applyBorder="1" applyAlignment="1">
      <alignment horizontal="center"/>
    </xf>
    <xf numFmtId="0" fontId="5" fillId="6" borderId="7" xfId="1" applyFont="1" applyFill="1" applyBorder="1" applyAlignment="1">
      <alignment horizontal="center"/>
    </xf>
    <xf numFmtId="0" fontId="5" fillId="6" borderId="9" xfId="1" applyFont="1" applyFill="1" applyBorder="1" applyAlignment="1">
      <alignment horizontal="center"/>
    </xf>
    <xf numFmtId="0" fontId="5" fillId="6" borderId="11" xfId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0" borderId="0" xfId="0" applyFont="1" applyAlignment="1"/>
    <xf numFmtId="0" fontId="5" fillId="2" borderId="3" xfId="0" applyFont="1" applyFill="1" applyBorder="1" applyAlignment="1">
      <alignment horizontal="center" vertical="center"/>
    </xf>
    <xf numFmtId="7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7" fontId="3" fillId="3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7" fontId="3" fillId="3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/>
    </xf>
    <xf numFmtId="0" fontId="11" fillId="0" borderId="0" xfId="1" applyFont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3" fillId="0" borderId="14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FF00"/>
      <color rgb="FF06B1BA"/>
      <color rgb="FFFF0066"/>
      <color rgb="FFB028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u="none" strike="noStrike" baseline="0">
                <a:effectLst/>
              </a:rPr>
              <a:t>还款进度图</a:t>
            </a:r>
            <a:endParaRPr lang="zh-CN" alt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</c:dPt>
          <c:dPt>
            <c:idx val="2"/>
            <c:bubble3D val="0"/>
            <c:spPr>
              <a:noFill/>
            </c:spPr>
          </c:dPt>
          <c:val>
            <c:numRef>
              <c:f>'贷款偿还进度分析 '!$C$22:$C$24</c:f>
              <c:numCache>
                <c:formatCode>0.00%</c:formatCode>
                <c:ptCount val="3"/>
                <c:pt idx="0">
                  <c:v>5.2413793103448278E-2</c:v>
                </c:pt>
                <c:pt idx="1">
                  <c:v>0.44758620689655171</c:v>
                </c:pt>
                <c:pt idx="2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</c:plotArea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u="none" strike="noStrike" baseline="0">
                <a:effectLst/>
              </a:rPr>
              <a:t>计划完成进度图</a:t>
            </a:r>
            <a:endParaRPr lang="zh-CN" altLang="en-US"/>
          </a:p>
        </c:rich>
      </c:tx>
      <c:layout>
        <c:manualLayout>
          <c:xMode val="edge"/>
          <c:yMode val="edge"/>
          <c:x val="0.32188230418566099"/>
          <c:y val="3.373031496062992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</c:dPt>
          <c:dPt>
            <c:idx val="2"/>
            <c:bubble3D val="0"/>
            <c:spPr>
              <a:noFill/>
            </c:spPr>
          </c:dPt>
          <c:val>
            <c:numRef>
              <c:f>'贷款偿还进度分析 '!$F$22:$F$24</c:f>
              <c:numCache>
                <c:formatCode>0.00%</c:formatCode>
                <c:ptCount val="3"/>
                <c:pt idx="0">
                  <c:v>0.16307253888155313</c:v>
                </c:pt>
                <c:pt idx="1">
                  <c:v>0.33692746111844685</c:v>
                </c:pt>
                <c:pt idx="2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</c:plotArea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3</xdr:row>
      <xdr:rowOff>61912</xdr:rowOff>
    </xdr:from>
    <xdr:to>
      <xdr:col>11</xdr:col>
      <xdr:colOff>485775</xdr:colOff>
      <xdr:row>14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14</xdr:row>
      <xdr:rowOff>123825</xdr:rowOff>
    </xdr:from>
    <xdr:to>
      <xdr:col>11</xdr:col>
      <xdr:colOff>542925</xdr:colOff>
      <xdr:row>24</xdr:row>
      <xdr:rowOff>9525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>
      <selection activeCell="J29" sqref="J29"/>
    </sheetView>
  </sheetViews>
  <sheetFormatPr defaultRowHeight="13.5"/>
  <cols>
    <col min="1" max="1" width="6.125" style="1" customWidth="1"/>
    <col min="2" max="2" width="24.25" style="1" customWidth="1"/>
    <col min="3" max="3" width="21.625" style="1" customWidth="1"/>
    <col min="4" max="4" width="13.75" style="1" customWidth="1"/>
    <col min="5" max="5" width="16.625" style="1" customWidth="1"/>
    <col min="6" max="6" width="15.125" style="1" customWidth="1"/>
    <col min="7" max="7" width="15.5" style="1" customWidth="1"/>
    <col min="8" max="16384" width="9" style="1"/>
  </cols>
  <sheetData>
    <row r="1" spans="2:7" ht="41.25" customHeight="1" thickBot="1">
      <c r="B1" s="88" t="s">
        <v>0</v>
      </c>
      <c r="C1" s="88"/>
    </row>
    <row r="2" spans="2:7" s="80" customFormat="1" ht="15.75" customHeight="1">
      <c r="B2" s="78" t="s">
        <v>1</v>
      </c>
      <c r="C2" s="79" t="s">
        <v>15</v>
      </c>
    </row>
    <row r="3" spans="2:7" s="80" customFormat="1" ht="15.75" customHeight="1">
      <c r="B3" s="81" t="s">
        <v>2</v>
      </c>
      <c r="C3" s="82">
        <v>680000</v>
      </c>
    </row>
    <row r="4" spans="2:7" s="80" customFormat="1" ht="15.75" customHeight="1">
      <c r="B4" s="81" t="s">
        <v>3</v>
      </c>
      <c r="C4" s="83" t="s">
        <v>17</v>
      </c>
    </row>
    <row r="5" spans="2:7" s="80" customFormat="1" ht="15.75" customHeight="1">
      <c r="B5" s="81" t="s">
        <v>4</v>
      </c>
      <c r="C5" s="84">
        <v>7.4999999999999997E-2</v>
      </c>
    </row>
    <row r="6" spans="2:7" s="80" customFormat="1" ht="15.75" customHeight="1">
      <c r="B6" s="81" t="s">
        <v>5</v>
      </c>
      <c r="C6" s="83">
        <v>5</v>
      </c>
    </row>
    <row r="7" spans="2:7" s="80" customFormat="1" ht="15.75" customHeight="1">
      <c r="B7" s="81" t="s">
        <v>6</v>
      </c>
      <c r="C7" s="83">
        <v>2</v>
      </c>
    </row>
    <row r="8" spans="2:7" s="80" customFormat="1" ht="15.75" customHeight="1">
      <c r="B8" s="81" t="s">
        <v>7</v>
      </c>
      <c r="C8" s="83">
        <f>C6*C7</f>
        <v>10</v>
      </c>
    </row>
    <row r="9" spans="2:7" s="80" customFormat="1" ht="15.75" customHeight="1">
      <c r="B9" s="81" t="s">
        <v>8</v>
      </c>
      <c r="C9" s="85">
        <f>IF(C4="先付",ABS(PMT(C5/C7,C8,C3,0,1)),ABS(PMT(C5/C7,C8,C3,0,0)))</f>
        <v>79805.024367693492</v>
      </c>
    </row>
    <row r="10" spans="2:7" s="80" customFormat="1" ht="15.75" customHeight="1" thickBot="1">
      <c r="B10" s="86" t="s">
        <v>9</v>
      </c>
      <c r="C10" s="87">
        <f>C9*C8</f>
        <v>798050.24367693486</v>
      </c>
    </row>
    <row r="11" spans="2:7" ht="12.75" customHeight="1"/>
    <row r="12" spans="2:7" ht="26.25" customHeight="1" thickBot="1">
      <c r="B12" s="89" t="s">
        <v>10</v>
      </c>
      <c r="C12" s="89"/>
      <c r="D12" s="89"/>
      <c r="E12" s="89"/>
      <c r="F12" s="89"/>
      <c r="G12" s="89"/>
    </row>
    <row r="13" spans="2:7" ht="17.25" customHeight="1" thickBot="1">
      <c r="B13" s="5" t="s">
        <v>11</v>
      </c>
      <c r="C13" s="5" t="s">
        <v>16</v>
      </c>
      <c r="D13" s="5" t="s">
        <v>12</v>
      </c>
      <c r="E13" s="6">
        <v>41424</v>
      </c>
      <c r="F13" s="5" t="s">
        <v>13</v>
      </c>
      <c r="G13" s="5" t="s">
        <v>14</v>
      </c>
    </row>
    <row r="14" spans="2:7">
      <c r="B14" s="4">
        <f>IF(C4="先付",ABS(PMT(C5/C7,C8,C3,0,1)),ABS(PMT(C5/C7,C8,C3,0,0)))</f>
        <v>79805.024367693492</v>
      </c>
      <c r="C14" s="2">
        <v>3</v>
      </c>
      <c r="D14" s="2">
        <v>5</v>
      </c>
      <c r="E14" s="2">
        <v>8</v>
      </c>
      <c r="F14" s="2">
        <v>10</v>
      </c>
      <c r="G14" s="3">
        <v>15</v>
      </c>
    </row>
    <row r="15" spans="2:7">
      <c r="B15" s="7">
        <v>0.05</v>
      </c>
      <c r="C15" s="8">
        <f t="dataTable" ref="C15:G25" dt2D="1" dtr="1" r1="C6" r2="C5"/>
        <v>120442.90763129297</v>
      </c>
      <c r="D15" s="8">
        <v>75800.935571176029</v>
      </c>
      <c r="E15" s="8">
        <v>50816.890002019107</v>
      </c>
      <c r="F15" s="8">
        <v>42556.143940919639</v>
      </c>
      <c r="G15" s="9">
        <v>31696.386049365847</v>
      </c>
    </row>
    <row r="16" spans="2:7">
      <c r="B16" s="7">
        <v>5.5E-2</v>
      </c>
      <c r="C16" s="8">
        <v>121156.3619836572</v>
      </c>
      <c r="D16" s="8">
        <v>76596.603328834564</v>
      </c>
      <c r="E16" s="8">
        <v>51684.697229987782</v>
      </c>
      <c r="F16" s="8">
        <v>43461.583272142962</v>
      </c>
      <c r="G16" s="9">
        <v>32682.633189051321</v>
      </c>
    </row>
    <row r="17" spans="2:7">
      <c r="B17" s="7">
        <v>0.06</v>
      </c>
      <c r="C17" s="8">
        <v>121870.19447196163</v>
      </c>
      <c r="D17" s="8">
        <v>77394.89756457138</v>
      </c>
      <c r="E17" s="8">
        <v>52558.61893255524</v>
      </c>
      <c r="F17" s="8">
        <v>44375.418607635147</v>
      </c>
      <c r="G17" s="9">
        <v>33682.617803661895</v>
      </c>
    </row>
    <row r="18" spans="2:7">
      <c r="B18" s="7">
        <v>6.5000000000000002E-2</v>
      </c>
      <c r="C18" s="8">
        <v>122584.3865269649</v>
      </c>
      <c r="D18" s="8">
        <v>78195.766804543789</v>
      </c>
      <c r="E18" s="8">
        <v>53438.537255912212</v>
      </c>
      <c r="F18" s="8">
        <v>45297.473145679316</v>
      </c>
      <c r="G18" s="9">
        <v>34695.949172281827</v>
      </c>
    </row>
    <row r="19" spans="2:7">
      <c r="B19" s="7">
        <v>7.0000000000000007E-2</v>
      </c>
      <c r="C19" s="8">
        <v>123298.91970281741</v>
      </c>
      <c r="D19" s="8">
        <v>78999.15956504934</v>
      </c>
      <c r="E19" s="8">
        <v>54324.333172901723</v>
      </c>
      <c r="F19" s="8">
        <v>46227.567355031708</v>
      </c>
      <c r="G19" s="9">
        <v>35722.227529514988</v>
      </c>
    </row>
    <row r="20" spans="2:7">
      <c r="B20" s="7">
        <v>7.4999999999999997E-2</v>
      </c>
      <c r="C20" s="8">
        <v>124013.77567782871</v>
      </c>
      <c r="D20" s="8">
        <v>79805.024367693492</v>
      </c>
      <c r="E20" s="8">
        <v>55215.886583456617</v>
      </c>
      <c r="F20" s="8">
        <v>47165.519213514417</v>
      </c>
      <c r="G20" s="9">
        <v>36761.045228574585</v>
      </c>
    </row>
    <row r="21" spans="2:7">
      <c r="B21" s="7">
        <v>0.08</v>
      </c>
      <c r="C21" s="8">
        <v>124728.93625520072</v>
      </c>
      <c r="D21" s="8">
        <v>80613.309754320042</v>
      </c>
      <c r="E21" s="8">
        <v>56113.076414354255</v>
      </c>
      <c r="F21" s="8">
        <v>48111.14444564197</v>
      </c>
      <c r="G21" s="9">
        <v>37811.987895086262</v>
      </c>
    </row>
    <row r="22" spans="2:7">
      <c r="B22" s="7">
        <v>8.5000000000000006E-2</v>
      </c>
      <c r="C22" s="8">
        <v>125444.38336372736</v>
      </c>
      <c r="D22" s="8">
        <v>81423.964301699132</v>
      </c>
      <c r="E22" s="8">
        <v>57015.780718144677</v>
      </c>
      <c r="F22" s="8">
        <v>49064.256758721865</v>
      </c>
      <c r="G22" s="9">
        <v>38874.635565769633</v>
      </c>
    </row>
    <row r="23" spans="2:7">
      <c r="B23" s="7">
        <v>0.09</v>
      </c>
      <c r="C23" s="8">
        <v>126160.0990584619</v>
      </c>
      <c r="D23" s="8">
        <v>82236.936635968174</v>
      </c>
      <c r="E23" s="8">
        <v>57923.876771113784</v>
      </c>
      <c r="F23" s="8">
        <v>50024.668076892507</v>
      </c>
      <c r="G23" s="9">
        <v>39948.563806548656</v>
      </c>
    </row>
    <row r="24" spans="2:7">
      <c r="B24" s="7">
        <v>9.5000000000000001E-2</v>
      </c>
      <c r="C24" s="8">
        <v>126876.06552135074</v>
      </c>
      <c r="D24" s="8">
        <v>83052.17544682062</v>
      </c>
      <c r="E24" s="8">
        <v>58837.241170148802</v>
      </c>
      <c r="F24" s="8">
        <v>50992.188772585323</v>
      </c>
      <c r="G24" s="9">
        <v>41033.344805056753</v>
      </c>
    </row>
    <row r="25" spans="2:7" ht="14.25" thickBot="1">
      <c r="B25" s="10">
        <v>0.1</v>
      </c>
      <c r="C25" s="11">
        <v>127592.26506183622</v>
      </c>
      <c r="D25" s="11">
        <v>83869.629501438598</v>
      </c>
      <c r="E25" s="11">
        <v>59755.749928380093</v>
      </c>
      <c r="F25" s="11">
        <v>51966.627894923899</v>
      </c>
      <c r="G25" s="12">
        <v>42128.548432941017</v>
      </c>
    </row>
  </sheetData>
  <mergeCells count="2">
    <mergeCell ref="B1:C1"/>
    <mergeCell ref="B12:G12"/>
  </mergeCells>
  <phoneticPr fontId="1" type="noConversion"/>
  <dataValidations count="1">
    <dataValidation type="list" allowBlank="1" showInputMessage="1" showErrorMessage="1" sqref="C4">
      <formula1>"先付,后付"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showGridLines="0" workbookViewId="0">
      <selection activeCell="L25" sqref="L25"/>
    </sheetView>
  </sheetViews>
  <sheetFormatPr defaultRowHeight="13.5"/>
  <cols>
    <col min="1" max="1" width="2.875" style="1" customWidth="1"/>
    <col min="2" max="2" width="4.75" style="1" customWidth="1"/>
    <col min="3" max="3" width="16.125" style="1" customWidth="1"/>
    <col min="4" max="4" width="18.125" style="1" customWidth="1"/>
    <col min="5" max="5" width="5.5" style="1" customWidth="1"/>
    <col min="6" max="6" width="5" style="1" customWidth="1"/>
    <col min="7" max="7" width="18.25" style="1" customWidth="1"/>
    <col min="8" max="8" width="16" style="1" customWidth="1"/>
    <col min="9" max="9" width="4.875" style="1" customWidth="1"/>
    <col min="10" max="16384" width="9" style="1"/>
  </cols>
  <sheetData>
    <row r="1" spans="2:9" ht="52.5" customHeight="1">
      <c r="B1" s="91" t="s">
        <v>18</v>
      </c>
      <c r="C1" s="91"/>
      <c r="D1" s="91"/>
      <c r="E1" s="91"/>
      <c r="F1" s="91"/>
      <c r="G1" s="91"/>
      <c r="H1" s="91"/>
      <c r="I1" s="91"/>
    </row>
    <row r="2" spans="2:9">
      <c r="B2" s="36"/>
      <c r="C2" s="37"/>
      <c r="D2" s="37"/>
      <c r="E2" s="38"/>
      <c r="F2" s="25"/>
      <c r="G2" s="26"/>
      <c r="H2" s="26"/>
      <c r="I2" s="27"/>
    </row>
    <row r="3" spans="2:9" s="13" customFormat="1" ht="17.25">
      <c r="B3" s="42"/>
      <c r="C3" s="92" t="s">
        <v>19</v>
      </c>
      <c r="D3" s="92"/>
      <c r="E3" s="39"/>
      <c r="F3" s="51"/>
      <c r="G3" s="92" t="s">
        <v>20</v>
      </c>
      <c r="H3" s="92"/>
      <c r="I3" s="28"/>
    </row>
    <row r="4" spans="2:9" s="13" customFormat="1" ht="17.25">
      <c r="B4" s="42"/>
      <c r="C4" s="14" t="s">
        <v>21</v>
      </c>
      <c r="D4" s="15">
        <v>280000</v>
      </c>
      <c r="E4" s="39"/>
      <c r="F4" s="51"/>
      <c r="G4" s="14" t="s">
        <v>21</v>
      </c>
      <c r="H4" s="15">
        <v>250000</v>
      </c>
      <c r="I4" s="28"/>
    </row>
    <row r="5" spans="2:9" s="13" customFormat="1" ht="17.25">
      <c r="B5" s="42"/>
      <c r="C5" s="14" t="s">
        <v>22</v>
      </c>
      <c r="D5" s="14">
        <v>20</v>
      </c>
      <c r="E5" s="39"/>
      <c r="F5" s="51"/>
      <c r="G5" s="14" t="s">
        <v>22</v>
      </c>
      <c r="H5" s="14">
        <v>15</v>
      </c>
      <c r="I5" s="28"/>
    </row>
    <row r="6" spans="2:9" s="13" customFormat="1" ht="17.25">
      <c r="B6" s="42"/>
      <c r="C6" s="14" t="s">
        <v>23</v>
      </c>
      <c r="D6" s="14">
        <v>1800</v>
      </c>
      <c r="E6" s="39"/>
      <c r="F6" s="51"/>
      <c r="G6" s="14" t="s">
        <v>23</v>
      </c>
      <c r="H6" s="16">
        <f>PMT(H7/12,H5*12,-H4)</f>
        <v>1388.8888888888889</v>
      </c>
      <c r="I6" s="28"/>
    </row>
    <row r="7" spans="2:9" s="13" customFormat="1" ht="17.25">
      <c r="B7" s="42"/>
      <c r="C7" s="14" t="s">
        <v>24</v>
      </c>
      <c r="D7" s="17">
        <f>RATE(D5*12,D6,-D4)*12</f>
        <v>4.6882700870072562E-2</v>
      </c>
      <c r="E7" s="39"/>
      <c r="F7" s="51"/>
      <c r="G7" s="14" t="s">
        <v>24</v>
      </c>
      <c r="H7" s="18"/>
      <c r="I7" s="28"/>
    </row>
    <row r="8" spans="2:9" s="13" customFormat="1" ht="17.25">
      <c r="B8" s="43"/>
      <c r="C8" s="41"/>
      <c r="D8" s="41"/>
      <c r="E8" s="40"/>
      <c r="F8" s="52"/>
      <c r="G8" s="30"/>
      <c r="H8" s="30"/>
      <c r="I8" s="29"/>
    </row>
    <row r="9" spans="2:9" s="13" customFormat="1" ht="17.25">
      <c r="B9" s="19"/>
      <c r="C9" s="20"/>
      <c r="D9" s="20"/>
      <c r="E9" s="21"/>
      <c r="F9" s="20"/>
      <c r="G9" s="20"/>
      <c r="H9" s="20"/>
      <c r="I9" s="20"/>
    </row>
    <row r="10" spans="2:9" s="13" customFormat="1" ht="17.25">
      <c r="B10" s="44"/>
      <c r="C10" s="46"/>
      <c r="D10" s="46"/>
      <c r="E10" s="47"/>
      <c r="F10" s="53"/>
      <c r="G10" s="32"/>
      <c r="H10" s="32"/>
      <c r="I10" s="33"/>
    </row>
    <row r="11" spans="2:9" s="13" customFormat="1" ht="17.25">
      <c r="B11" s="42"/>
      <c r="C11" s="92" t="s">
        <v>25</v>
      </c>
      <c r="D11" s="92"/>
      <c r="E11" s="39"/>
      <c r="F11" s="51"/>
      <c r="G11" s="92" t="s">
        <v>26</v>
      </c>
      <c r="H11" s="92"/>
      <c r="I11" s="28"/>
    </row>
    <row r="12" spans="2:9" s="13" customFormat="1" ht="17.25">
      <c r="B12" s="42"/>
      <c r="C12" s="14" t="s">
        <v>27</v>
      </c>
      <c r="D12" s="50">
        <f>PV(D13/12,D15*12,-D14)</f>
        <v>1483586.6560808599</v>
      </c>
      <c r="E12" s="39"/>
      <c r="F12" s="51"/>
      <c r="G12" s="14" t="s">
        <v>27</v>
      </c>
      <c r="H12" s="50">
        <v>14835866.560808681</v>
      </c>
      <c r="I12" s="28"/>
    </row>
    <row r="13" spans="2:9" s="13" customFormat="1" ht="17.25">
      <c r="B13" s="42"/>
      <c r="C13" s="14" t="s">
        <v>28</v>
      </c>
      <c r="D13" s="22">
        <v>0.08</v>
      </c>
      <c r="E13" s="39"/>
      <c r="F13" s="51"/>
      <c r="G13" s="14" t="s">
        <v>28</v>
      </c>
      <c r="H13" s="22">
        <v>0.08</v>
      </c>
      <c r="I13" s="28"/>
    </row>
    <row r="14" spans="2:9" s="13" customFormat="1" ht="17.25">
      <c r="B14" s="42"/>
      <c r="C14" s="14" t="s">
        <v>23</v>
      </c>
      <c r="D14" s="14">
        <v>18000</v>
      </c>
      <c r="E14" s="39"/>
      <c r="F14" s="51"/>
      <c r="G14" s="14" t="s">
        <v>23</v>
      </c>
      <c r="H14" s="23">
        <f>PMT(H13/12,H15*12,-H12)</f>
        <v>180000</v>
      </c>
      <c r="I14" s="28"/>
    </row>
    <row r="15" spans="2:9" s="13" customFormat="1" ht="17.25">
      <c r="B15" s="42"/>
      <c r="C15" s="14" t="s">
        <v>22</v>
      </c>
      <c r="D15" s="14">
        <v>10</v>
      </c>
      <c r="E15" s="39"/>
      <c r="F15" s="51"/>
      <c r="G15" s="14" t="s">
        <v>22</v>
      </c>
      <c r="H15" s="14">
        <v>10</v>
      </c>
      <c r="I15" s="28"/>
    </row>
    <row r="16" spans="2:9">
      <c r="B16" s="45"/>
      <c r="C16" s="49"/>
      <c r="D16" s="49"/>
      <c r="E16" s="48"/>
      <c r="F16" s="31"/>
      <c r="G16" s="35"/>
      <c r="H16" s="35"/>
      <c r="I16" s="34"/>
    </row>
    <row r="17" spans="2:9">
      <c r="B17" s="90"/>
      <c r="C17" s="90"/>
      <c r="D17" s="90"/>
      <c r="E17" s="90"/>
      <c r="F17" s="24"/>
      <c r="G17" s="24"/>
      <c r="H17" s="24"/>
      <c r="I17" s="24"/>
    </row>
    <row r="18" spans="2:9">
      <c r="B18" s="90"/>
      <c r="C18" s="90"/>
      <c r="D18" s="90"/>
      <c r="E18" s="90"/>
      <c r="F18" s="24"/>
      <c r="G18" s="24"/>
      <c r="H18" s="24"/>
      <c r="I18" s="24"/>
    </row>
    <row r="19" spans="2:9">
      <c r="B19" s="90"/>
      <c r="C19" s="90"/>
      <c r="D19" s="90"/>
      <c r="E19" s="90"/>
    </row>
  </sheetData>
  <mergeCells count="8">
    <mergeCell ref="B17:E17"/>
    <mergeCell ref="B18:E18"/>
    <mergeCell ref="B19:E19"/>
    <mergeCell ref="B1:I1"/>
    <mergeCell ref="C3:D3"/>
    <mergeCell ref="G3:H3"/>
    <mergeCell ref="C11:D11"/>
    <mergeCell ref="G11:H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showGridLines="0" tabSelected="1" zoomScaleNormal="100" workbookViewId="0">
      <selection activeCell="M30" sqref="M30"/>
    </sheetView>
  </sheetViews>
  <sheetFormatPr defaultRowHeight="14.25"/>
  <cols>
    <col min="1" max="1" width="9" style="54"/>
    <col min="2" max="2" width="18" style="54" customWidth="1"/>
    <col min="3" max="3" width="17" style="54" customWidth="1"/>
    <col min="4" max="4" width="14.25" style="54" customWidth="1"/>
    <col min="5" max="5" width="16.25" style="54" customWidth="1"/>
    <col min="6" max="6" width="16.125" style="54" customWidth="1"/>
    <col min="7" max="7" width="2" style="54" customWidth="1"/>
    <col min="8" max="8" width="12.75" style="54" bestFit="1" customWidth="1"/>
    <col min="9" max="9" width="13.625" style="54" customWidth="1"/>
    <col min="10" max="16384" width="9" style="54"/>
  </cols>
  <sheetData>
    <row r="1" spans="2:8" ht="60.75" customHeight="1">
      <c r="B1" s="93" t="s">
        <v>30</v>
      </c>
      <c r="C1" s="93"/>
      <c r="D1" s="93"/>
      <c r="E1" s="93"/>
      <c r="F1" s="93"/>
      <c r="G1" s="93"/>
      <c r="H1" s="93"/>
    </row>
    <row r="2" spans="2:8" s="55" customFormat="1" ht="23.25" customHeight="1">
      <c r="B2" s="94" t="s">
        <v>31</v>
      </c>
      <c r="C2" s="94"/>
    </row>
    <row r="3" spans="2:8" s="55" customFormat="1" ht="15" customHeight="1">
      <c r="B3" s="74" t="s">
        <v>32</v>
      </c>
      <c r="C3" s="56">
        <v>580000</v>
      </c>
      <c r="D3" s="57"/>
      <c r="E3" s="57"/>
      <c r="F3" s="57"/>
    </row>
    <row r="4" spans="2:8" s="55" customFormat="1" ht="15" customHeight="1">
      <c r="B4" s="74" t="s">
        <v>33</v>
      </c>
      <c r="C4" s="58">
        <v>5</v>
      </c>
      <c r="D4" s="57"/>
      <c r="E4" s="57"/>
      <c r="F4" s="57"/>
    </row>
    <row r="5" spans="2:8" s="55" customFormat="1" ht="15" customHeight="1">
      <c r="B5" s="74" t="s">
        <v>34</v>
      </c>
      <c r="C5" s="59">
        <v>6.8000000000000005E-2</v>
      </c>
      <c r="D5" s="57"/>
      <c r="E5" s="57"/>
      <c r="F5" s="57"/>
    </row>
    <row r="6" spans="2:8" s="55" customFormat="1" ht="15" customHeight="1">
      <c r="B6" s="74" t="s">
        <v>35</v>
      </c>
      <c r="C6" s="60">
        <f>PMT($C$5,$C$4,-$C$3)</f>
        <v>140699.92590571451</v>
      </c>
      <c r="D6" s="57"/>
      <c r="E6" s="61"/>
      <c r="F6" s="57"/>
    </row>
    <row r="7" spans="2:8" s="55" customFormat="1" ht="15" customHeight="1">
      <c r="B7" s="74" t="s">
        <v>36</v>
      </c>
      <c r="C7" s="60">
        <f>PMT(C5/12,C4*12,-C3)</f>
        <v>11430.045048118325</v>
      </c>
      <c r="D7" s="57"/>
      <c r="E7" s="57"/>
      <c r="F7" s="57"/>
    </row>
    <row r="8" spans="2:8" s="55" customFormat="1" ht="15" customHeight="1">
      <c r="B8" s="95" t="s">
        <v>37</v>
      </c>
      <c r="C8" s="95"/>
      <c r="D8" s="95"/>
      <c r="E8" s="95"/>
      <c r="F8" s="57"/>
    </row>
    <row r="9" spans="2:8" s="55" customFormat="1" ht="15" customHeight="1">
      <c r="B9" s="74" t="s">
        <v>38</v>
      </c>
      <c r="C9" s="74" t="s">
        <v>39</v>
      </c>
      <c r="D9" s="74" t="s">
        <v>40</v>
      </c>
      <c r="E9" s="74" t="s">
        <v>41</v>
      </c>
      <c r="F9" s="57"/>
    </row>
    <row r="10" spans="2:8" s="55" customFormat="1" ht="15" customHeight="1">
      <c r="B10" s="58">
        <v>2009</v>
      </c>
      <c r="C10" s="58"/>
      <c r="D10" s="60">
        <f>PMT($C$5,$C$4,-$C$3)</f>
        <v>140699.92590571451</v>
      </c>
      <c r="E10" s="62">
        <v>49000</v>
      </c>
      <c r="F10" s="57"/>
    </row>
    <row r="11" spans="2:8" s="55" customFormat="1" ht="15" customHeight="1">
      <c r="B11" s="58">
        <v>2010</v>
      </c>
      <c r="C11" s="58">
        <v>1</v>
      </c>
      <c r="D11" s="60">
        <f>PMT($C$5/12,$C$4*12,-$C$3)</f>
        <v>11430.045048118325</v>
      </c>
      <c r="E11" s="62">
        <v>4000</v>
      </c>
      <c r="F11" s="57"/>
    </row>
    <row r="12" spans="2:8" s="55" customFormat="1" ht="15" customHeight="1">
      <c r="B12" s="58"/>
      <c r="C12" s="58">
        <v>2</v>
      </c>
      <c r="D12" s="60">
        <f>PMT($C$5/12,$C$4*12,-$C$3)</f>
        <v>11430.045048118325</v>
      </c>
      <c r="E12" s="62">
        <v>4000</v>
      </c>
      <c r="F12" s="57"/>
    </row>
    <row r="13" spans="2:8" s="55" customFormat="1" ht="15" customHeight="1">
      <c r="B13" s="58"/>
      <c r="C13" s="58">
        <v>3</v>
      </c>
      <c r="D13" s="60">
        <f>PMT($C$5/12,$C$4*12,-$C$3)</f>
        <v>11430.045048118325</v>
      </c>
      <c r="E13" s="62">
        <v>2800</v>
      </c>
      <c r="F13" s="57"/>
    </row>
    <row r="14" spans="2:8" s="55" customFormat="1" ht="15" customHeight="1">
      <c r="B14" s="58"/>
      <c r="C14" s="58">
        <v>4</v>
      </c>
      <c r="D14" s="60">
        <f>PMT($C$5/12,$C$4*12,-$C$3)</f>
        <v>11430.045048118325</v>
      </c>
      <c r="E14" s="62">
        <v>1000</v>
      </c>
      <c r="F14" s="57"/>
    </row>
    <row r="15" spans="2:8" s="55" customFormat="1" ht="15" customHeight="1">
      <c r="B15" s="58" t="s">
        <v>42</v>
      </c>
      <c r="C15" s="58"/>
      <c r="D15" s="60">
        <f>SUM(D10:D14)</f>
        <v>186420.10609818785</v>
      </c>
      <c r="E15" s="60">
        <f>SUM(E10:E14)</f>
        <v>60800</v>
      </c>
      <c r="F15" s="57"/>
    </row>
    <row r="16" spans="2:8" s="55" customFormat="1" ht="5.25" customHeight="1">
      <c r="B16" s="57"/>
      <c r="C16" s="57"/>
      <c r="D16" s="57"/>
      <c r="E16" s="57"/>
      <c r="F16" s="57"/>
      <c r="G16" s="63"/>
      <c r="H16" s="63"/>
    </row>
    <row r="17" spans="2:6" s="55" customFormat="1" ht="20.100000000000001" customHeight="1" thickBot="1">
      <c r="B17" s="96" t="s">
        <v>43</v>
      </c>
      <c r="C17" s="96"/>
      <c r="D17" s="57"/>
      <c r="E17" s="64"/>
      <c r="F17" s="64"/>
    </row>
    <row r="18" spans="2:6" s="55" customFormat="1" ht="15" customHeight="1">
      <c r="B18" s="65" t="s">
        <v>44</v>
      </c>
      <c r="C18" s="66">
        <f>E15</f>
        <v>60800</v>
      </c>
      <c r="D18" s="57"/>
      <c r="E18" s="64"/>
      <c r="F18" s="64"/>
    </row>
    <row r="19" spans="2:6" s="55" customFormat="1" ht="15" customHeight="1">
      <c r="B19" s="67" t="s">
        <v>45</v>
      </c>
      <c r="C19" s="68">
        <f>C18/C3</f>
        <v>0.10482758620689656</v>
      </c>
      <c r="D19" s="57"/>
      <c r="E19" s="57"/>
      <c r="F19" s="57"/>
    </row>
    <row r="20" spans="2:6" s="55" customFormat="1" ht="15" customHeight="1" thickBot="1">
      <c r="B20" s="69" t="s">
        <v>46</v>
      </c>
      <c r="C20" s="70">
        <f>E15/D15</f>
        <v>0.32614507776310625</v>
      </c>
      <c r="D20" s="57"/>
      <c r="E20" s="57"/>
      <c r="F20" s="57"/>
    </row>
    <row r="21" spans="2:6" s="55" customFormat="1" ht="38.25" customHeight="1" thickBot="1">
      <c r="B21" s="57"/>
      <c r="C21" s="57"/>
      <c r="D21" s="57"/>
      <c r="E21" s="57"/>
      <c r="F21" s="57"/>
    </row>
    <row r="22" spans="2:6" s="55" customFormat="1" ht="20.100000000000001" customHeight="1">
      <c r="B22" s="75" t="s">
        <v>47</v>
      </c>
      <c r="C22" s="71">
        <f>C19/2</f>
        <v>5.2413793103448278E-2</v>
      </c>
      <c r="D22" s="57"/>
      <c r="E22" s="75" t="s">
        <v>29</v>
      </c>
      <c r="F22" s="71">
        <f>C20/2</f>
        <v>0.16307253888155313</v>
      </c>
    </row>
    <row r="23" spans="2:6" ht="20.100000000000001" customHeight="1">
      <c r="B23" s="76" t="s">
        <v>48</v>
      </c>
      <c r="C23" s="72">
        <f>C24-C22</f>
        <v>0.44758620689655171</v>
      </c>
      <c r="D23" s="57"/>
      <c r="E23" s="76" t="s">
        <v>49</v>
      </c>
      <c r="F23" s="72">
        <f>F24-F22</f>
        <v>0.33692746111844685</v>
      </c>
    </row>
    <row r="24" spans="2:6" ht="15" thickBot="1">
      <c r="B24" s="77" t="s">
        <v>50</v>
      </c>
      <c r="C24" s="73">
        <v>0.5</v>
      </c>
      <c r="D24" s="57"/>
      <c r="E24" s="77" t="s">
        <v>51</v>
      </c>
      <c r="F24" s="73">
        <v>0.5</v>
      </c>
    </row>
  </sheetData>
  <mergeCells count="4">
    <mergeCell ref="B1:H1"/>
    <mergeCell ref="B2:C2"/>
    <mergeCell ref="B8:E8"/>
    <mergeCell ref="B17:C17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租赁筹资分析模型</vt:lpstr>
      <vt:lpstr>逆算利率和贷款额模型</vt:lpstr>
      <vt:lpstr>贷款偿还进度分析 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雨林木风</cp:lastModifiedBy>
  <dcterms:created xsi:type="dcterms:W3CDTF">2012-06-28T01:16:00Z</dcterms:created>
  <dcterms:modified xsi:type="dcterms:W3CDTF">2013-07-03T07:40:05Z</dcterms:modified>
</cp:coreProperties>
</file>