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4955" windowHeight="8895" tabRatio="911"/>
  </bookViews>
  <sheets>
    <sheet name="最佳还款方案决策模型" sheetId="10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C34" i="10" l="1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H11" i="10"/>
  <c r="C11" i="10"/>
  <c r="C36" i="10" s="1"/>
  <c r="C37" i="10" s="1"/>
  <c r="G12" i="10" l="1"/>
  <c r="C35" i="10"/>
  <c r="H12" i="10" l="1"/>
  <c r="G13" i="10" s="1"/>
  <c r="H13" i="10" l="1"/>
  <c r="G14" i="10" s="1"/>
  <c r="H14" i="10" l="1"/>
  <c r="G15" i="10" l="1"/>
  <c r="H15" i="10" l="1"/>
  <c r="G16" i="10" s="1"/>
  <c r="H16" i="10" l="1"/>
  <c r="G17" i="10" s="1"/>
  <c r="H17" i="10" l="1"/>
  <c r="G18" i="10" s="1"/>
  <c r="H18" i="10" l="1"/>
  <c r="G19" i="10" s="1"/>
  <c r="H19" i="10" l="1"/>
  <c r="G20" i="10" s="1"/>
  <c r="H20" i="10" l="1"/>
  <c r="G21" i="10" s="1"/>
  <c r="H21" i="10" l="1"/>
  <c r="G22" i="10" s="1"/>
  <c r="H22" i="10" l="1"/>
  <c r="G23" i="10" s="1"/>
  <c r="H23" i="10" l="1"/>
  <c r="G24" i="10" s="1"/>
  <c r="H24" i="10" l="1"/>
  <c r="G25" i="10" s="1"/>
  <c r="H25" i="10" l="1"/>
  <c r="G26" i="10" s="1"/>
  <c r="H26" i="10" l="1"/>
  <c r="G27" i="10" s="1"/>
  <c r="H27" i="10" l="1"/>
  <c r="G28" i="10" s="1"/>
  <c r="H28" i="10" l="1"/>
  <c r="G29" i="10" s="1"/>
  <c r="H29" i="10" l="1"/>
  <c r="G30" i="10" s="1"/>
  <c r="H30" i="10" l="1"/>
  <c r="G31" i="10" s="1"/>
  <c r="H31" i="10" l="1"/>
  <c r="G32" i="10" s="1"/>
  <c r="H32" i="10" l="1"/>
  <c r="G33" i="10" s="1"/>
  <c r="H33" i="10" l="1"/>
  <c r="G34" i="10" s="1"/>
  <c r="H34" i="10" s="1"/>
  <c r="H36" i="10" l="1"/>
  <c r="H37" i="10" s="1"/>
  <c r="H35" i="10"/>
  <c r="C7" i="10" s="1"/>
</calcChain>
</file>

<file path=xl/sharedStrings.xml><?xml version="1.0" encoding="utf-8"?>
<sst xmlns="http://schemas.openxmlformats.org/spreadsheetml/2006/main" count="19" uniqueCount="17">
  <si>
    <t>贷款时间</t>
    <phoneticPr fontId="2" type="noConversion"/>
  </si>
  <si>
    <t>贷款金额</t>
    <phoneticPr fontId="2" type="noConversion"/>
  </si>
  <si>
    <t>贷款利率</t>
    <phoneticPr fontId="2" type="noConversion"/>
  </si>
  <si>
    <t>贷款年限</t>
    <phoneticPr fontId="2" type="noConversion"/>
  </si>
  <si>
    <t>企业可承受最高月还款额</t>
    <phoneticPr fontId="2" type="noConversion"/>
  </si>
  <si>
    <t>最优还款方式</t>
    <phoneticPr fontId="2" type="noConversion"/>
  </si>
  <si>
    <t>方案1：等额本息</t>
    <phoneticPr fontId="2" type="noConversion"/>
  </si>
  <si>
    <t>方案2：等额本金</t>
    <phoneticPr fontId="2" type="noConversion"/>
  </si>
  <si>
    <t>月份数</t>
    <phoneticPr fontId="2" type="noConversion"/>
  </si>
  <si>
    <t>每月偿还额</t>
    <phoneticPr fontId="2" type="noConversion"/>
  </si>
  <si>
    <t>月利率</t>
    <phoneticPr fontId="2" type="noConversion"/>
  </si>
  <si>
    <t>累计归还本金</t>
    <phoneticPr fontId="2" type="noConversion"/>
  </si>
  <si>
    <t>每月偿还额</t>
    <phoneticPr fontId="2" type="noConversion"/>
  </si>
  <si>
    <t>还款本息总额</t>
    <phoneticPr fontId="2" type="noConversion"/>
  </si>
  <si>
    <t>还款本息总额</t>
    <phoneticPr fontId="2" type="noConversion"/>
  </si>
  <si>
    <t>最高月还款额</t>
    <phoneticPr fontId="2" type="noConversion"/>
  </si>
  <si>
    <t>基本信息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</si>
</sst>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￥&quot;#,##0.00;&quot;￥&quot;\-#,##0.00"/>
    <numFmt numFmtId="8" formatCode="&quot;￥&quot;#,##0.00;[Red]&quot;￥&quot;\-#,##0.00"/>
    <numFmt numFmtId="176" formatCode="&quot;￥&quot;#,##0.00_);[Red]\(&quot;￥&quot;#,##0.00\)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color theme="0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8"/>
      <name val="华文中宋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6B1BA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3" fillId="0" borderId="12" xfId="0" applyFont="1" applyBorder="1">
      <alignment vertical="center"/>
    </xf>
    <xf numFmtId="8" fontId="3" fillId="0" borderId="13" xfId="0" applyNumberFormat="1" applyFont="1" applyBorder="1">
      <alignment vertical="center"/>
    </xf>
    <xf numFmtId="0" fontId="3" fillId="0" borderId="14" xfId="0" applyFont="1" applyBorder="1">
      <alignment vertical="center"/>
    </xf>
    <xf numFmtId="176" fontId="3" fillId="0" borderId="15" xfId="0" applyNumberFormat="1" applyFont="1" applyBorder="1">
      <alignment vertical="center"/>
    </xf>
    <xf numFmtId="176" fontId="3" fillId="0" borderId="16" xfId="0" applyNumberFormat="1" applyFont="1" applyBorder="1">
      <alignment vertical="center"/>
    </xf>
    <xf numFmtId="0" fontId="3" fillId="0" borderId="15" xfId="0" applyFont="1" applyBorder="1">
      <alignment vertical="center"/>
    </xf>
    <xf numFmtId="0" fontId="3" fillId="0" borderId="20" xfId="0" applyFont="1" applyBorder="1">
      <alignment vertical="center"/>
    </xf>
    <xf numFmtId="176" fontId="3" fillId="0" borderId="20" xfId="0" applyNumberFormat="1" applyFont="1" applyBorder="1">
      <alignment vertical="center"/>
    </xf>
    <xf numFmtId="10" fontId="3" fillId="0" borderId="15" xfId="0" applyNumberFormat="1" applyFont="1" applyBorder="1">
      <alignment vertical="center"/>
    </xf>
    <xf numFmtId="0" fontId="7" fillId="0" borderId="0" xfId="0" applyFont="1" applyAlignment="1">
      <alignment vertical="center"/>
    </xf>
    <xf numFmtId="14" fontId="3" fillId="0" borderId="2" xfId="0" applyNumberFormat="1" applyFont="1" applyBorder="1">
      <alignment vertical="center"/>
    </xf>
    <xf numFmtId="7" fontId="3" fillId="0" borderId="4" xfId="0" applyNumberFormat="1" applyFont="1" applyBorder="1">
      <alignment vertical="center"/>
    </xf>
    <xf numFmtId="10" fontId="3" fillId="0" borderId="4" xfId="0" applyNumberFormat="1" applyFont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 applyAlignment="1">
      <alignment horizontal="center" vertical="center"/>
    </xf>
    <xf numFmtId="0" fontId="5" fillId="5" borderId="1" xfId="0" applyFont="1" applyFill="1" applyBorder="1">
      <alignment vertical="center"/>
    </xf>
    <xf numFmtId="0" fontId="5" fillId="5" borderId="3" xfId="0" applyFont="1" applyFill="1" applyBorder="1">
      <alignment vertical="center"/>
    </xf>
    <xf numFmtId="0" fontId="5" fillId="5" borderId="5" xfId="0" applyFont="1" applyFill="1" applyBorder="1">
      <alignment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6" fillId="3" borderId="14" xfId="0" applyFont="1" applyFill="1" applyBorder="1">
      <alignment vertical="center"/>
    </xf>
    <xf numFmtId="0" fontId="6" fillId="3" borderId="19" xfId="0" applyFont="1" applyFill="1" applyBorder="1">
      <alignment vertical="center"/>
    </xf>
    <xf numFmtId="0" fontId="6" fillId="3" borderId="12" xfId="0" applyFont="1" applyFill="1" applyBorder="1">
      <alignment vertical="center"/>
    </xf>
    <xf numFmtId="0" fontId="6" fillId="3" borderId="17" xfId="0" applyFont="1" applyFill="1" applyBorder="1">
      <alignment vertical="center"/>
    </xf>
    <xf numFmtId="8" fontId="3" fillId="4" borderId="13" xfId="0" applyNumberFormat="1" applyFont="1" applyFill="1" applyBorder="1">
      <alignment vertical="center"/>
    </xf>
    <xf numFmtId="8" fontId="3" fillId="4" borderId="18" xfId="0" applyNumberFormat="1" applyFont="1" applyFill="1" applyBorder="1">
      <alignment vertical="center"/>
    </xf>
    <xf numFmtId="176" fontId="3" fillId="4" borderId="16" xfId="0" applyNumberFormat="1" applyFont="1" applyFill="1" applyBorder="1">
      <alignment vertical="center"/>
    </xf>
    <xf numFmtId="176" fontId="3" fillId="4" borderId="21" xfId="0" applyNumberFormat="1" applyFont="1" applyFill="1" applyBorder="1">
      <alignment vertical="center"/>
    </xf>
    <xf numFmtId="0" fontId="3" fillId="6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6B1BA"/>
      <color rgb="FFCF1DC2"/>
      <color rgb="FF00FF00"/>
      <color rgb="FFFF0066"/>
      <color rgb="FFB028A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7754;&#27915;&#24935;/&#30446;&#24405;/&#20250;&#35745;/&#23454;&#20363;&#25991;&#20214;/&#31532;18&#31456;/&#26368;&#32456;&#25991;&#20214;/&#21518;5&#20010;&#25991;&#20214;/&#20225;&#19994;&#36164;&#37329;&#26469;&#28304;&#32467;&#26500;&#20998;&#26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B3" t="str">
            <v>自有资金</v>
          </cell>
          <cell r="D3">
            <v>289000</v>
          </cell>
        </row>
        <row r="4">
          <cell r="B4" t="str">
            <v>筹措资金</v>
          </cell>
          <cell r="C4" t="str">
            <v>长期借款</v>
          </cell>
          <cell r="D4">
            <v>800000</v>
          </cell>
        </row>
        <row r="5">
          <cell r="C5" t="str">
            <v>租赁筹资</v>
          </cell>
          <cell r="D5">
            <v>150000</v>
          </cell>
        </row>
        <row r="6">
          <cell r="C6" t="str">
            <v>股票筹资</v>
          </cell>
          <cell r="D6">
            <v>368700</v>
          </cell>
        </row>
        <row r="7">
          <cell r="C7" t="str">
            <v>债券筹资</v>
          </cell>
          <cell r="D7">
            <v>57800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7"/>
  <sheetViews>
    <sheetView showGridLines="0" tabSelected="1" workbookViewId="0">
      <selection activeCell="I8" sqref="I8"/>
    </sheetView>
  </sheetViews>
  <sheetFormatPr defaultRowHeight="13.5" x14ac:dyDescent="0.15"/>
  <cols>
    <col min="1" max="1" width="4.125" customWidth="1"/>
    <col min="2" max="2" width="21.875" customWidth="1"/>
    <col min="3" max="3" width="24.875" customWidth="1"/>
    <col min="4" max="4" width="6.125" customWidth="1"/>
    <col min="5" max="5" width="13.625" customWidth="1"/>
    <col min="6" max="6" width="9.75" customWidth="1"/>
    <col min="7" max="7" width="13.25" customWidth="1"/>
    <col min="8" max="8" width="15.625" customWidth="1"/>
    <col min="9" max="9" width="13.875" bestFit="1" customWidth="1"/>
    <col min="10" max="10" width="11.75" customWidth="1"/>
  </cols>
  <sheetData>
    <row r="1" spans="2:8" ht="42.75" customHeight="1" thickBot="1" x14ac:dyDescent="0.2">
      <c r="B1" s="37" t="s">
        <v>16</v>
      </c>
      <c r="C1" s="37"/>
      <c r="D1" s="12"/>
      <c r="E1" s="12"/>
      <c r="F1" s="12"/>
      <c r="G1" s="12"/>
      <c r="H1" s="12"/>
    </row>
    <row r="2" spans="2:8" s="1" customFormat="1" ht="15.95" customHeight="1" x14ac:dyDescent="0.15">
      <c r="B2" s="18" t="s">
        <v>0</v>
      </c>
      <c r="C2" s="13">
        <v>41275</v>
      </c>
    </row>
    <row r="3" spans="2:8" s="1" customFormat="1" ht="15.95" customHeight="1" x14ac:dyDescent="0.15">
      <c r="B3" s="19" t="s">
        <v>1</v>
      </c>
      <c r="C3" s="14">
        <v>150000</v>
      </c>
    </row>
    <row r="4" spans="2:8" s="1" customFormat="1" ht="15.95" customHeight="1" x14ac:dyDescent="0.15">
      <c r="B4" s="19" t="s">
        <v>2</v>
      </c>
      <c r="C4" s="15">
        <v>8.14E-2</v>
      </c>
    </row>
    <row r="5" spans="2:8" s="1" customFormat="1" ht="15.95" customHeight="1" x14ac:dyDescent="0.15">
      <c r="B5" s="19" t="s">
        <v>3</v>
      </c>
      <c r="C5" s="16">
        <v>2</v>
      </c>
    </row>
    <row r="6" spans="2:8" s="1" customFormat="1" ht="15.95" customHeight="1" x14ac:dyDescent="0.15">
      <c r="B6" s="19" t="s">
        <v>4</v>
      </c>
      <c r="C6" s="14">
        <v>7000</v>
      </c>
    </row>
    <row r="7" spans="2:8" s="1" customFormat="1" ht="18.75" customHeight="1" thickBot="1" x14ac:dyDescent="0.2">
      <c r="B7" s="20" t="s">
        <v>5</v>
      </c>
      <c r="C7" s="17" t="str">
        <f>IF(C35&lt;H35,"等额本息还贷法","等额本金还贷法")</f>
        <v>等额本金还贷法</v>
      </c>
    </row>
    <row r="8" spans="2:8" s="1" customFormat="1" ht="6.75" customHeight="1" x14ac:dyDescent="0.15">
      <c r="B8" s="35"/>
      <c r="C8" s="35"/>
      <c r="D8" s="35"/>
      <c r="E8" s="35"/>
      <c r="F8" s="35"/>
      <c r="G8" s="35"/>
      <c r="H8" s="35"/>
    </row>
    <row r="9" spans="2:8" s="1" customFormat="1" ht="18.75" customHeight="1" thickBot="1" x14ac:dyDescent="0.2">
      <c r="B9" s="36" t="s">
        <v>6</v>
      </c>
      <c r="C9" s="36"/>
      <c r="D9" s="2"/>
      <c r="E9" s="36" t="s">
        <v>7</v>
      </c>
      <c r="F9" s="36"/>
      <c r="G9" s="36"/>
      <c r="H9" s="36"/>
    </row>
    <row r="10" spans="2:8" s="1" customFormat="1" ht="18.75" customHeight="1" thickTop="1" x14ac:dyDescent="0.15">
      <c r="B10" s="21" t="s">
        <v>8</v>
      </c>
      <c r="C10" s="22" t="s">
        <v>9</v>
      </c>
      <c r="E10" s="23" t="s">
        <v>8</v>
      </c>
      <c r="F10" s="24" t="s">
        <v>10</v>
      </c>
      <c r="G10" s="24" t="s">
        <v>11</v>
      </c>
      <c r="H10" s="25" t="s">
        <v>12</v>
      </c>
    </row>
    <row r="11" spans="2:8" s="1" customFormat="1" ht="12" x14ac:dyDescent="0.15">
      <c r="B11" s="3">
        <v>1</v>
      </c>
      <c r="C11" s="4">
        <f>PMT($C$4/12,$C$5*12,-$C$3)</f>
        <v>6793.6754749678021</v>
      </c>
      <c r="E11" s="5">
        <v>1</v>
      </c>
      <c r="F11" s="11">
        <v>6.7000000000000002E-3</v>
      </c>
      <c r="G11" s="6">
        <v>0</v>
      </c>
      <c r="H11" s="7">
        <f>$C$3/($C$5*12)+($C$3-G11)*F11</f>
        <v>7255</v>
      </c>
    </row>
    <row r="12" spans="2:8" s="1" customFormat="1" ht="12" x14ac:dyDescent="0.15">
      <c r="B12" s="3">
        <v>2</v>
      </c>
      <c r="C12" s="4">
        <f t="shared" ref="C12:C34" si="0">PMT($C$4/12,$C$5*12,-$C$3)</f>
        <v>6793.6754749678021</v>
      </c>
      <c r="E12" s="5">
        <v>2</v>
      </c>
      <c r="F12" s="11">
        <v>6.7000000000000002E-3</v>
      </c>
      <c r="G12" s="6">
        <f>G11+H11</f>
        <v>7255</v>
      </c>
      <c r="H12" s="7">
        <f t="shared" ref="H12:H34" si="1">$C$3/($C$5*12)+($C$3-G12)*F12</f>
        <v>7206.3914999999997</v>
      </c>
    </row>
    <row r="13" spans="2:8" s="1" customFormat="1" ht="12" x14ac:dyDescent="0.15">
      <c r="B13" s="3">
        <v>3</v>
      </c>
      <c r="C13" s="4">
        <f t="shared" si="0"/>
        <v>6793.6754749678021</v>
      </c>
      <c r="E13" s="5">
        <v>3</v>
      </c>
      <c r="F13" s="11">
        <v>6.7000000000000002E-3</v>
      </c>
      <c r="G13" s="6">
        <f t="shared" ref="G13:G34" si="2">G12+H12</f>
        <v>14461.3915</v>
      </c>
      <c r="H13" s="7">
        <f t="shared" si="1"/>
        <v>7158.1086769499998</v>
      </c>
    </row>
    <row r="14" spans="2:8" s="1" customFormat="1" ht="12" x14ac:dyDescent="0.15">
      <c r="B14" s="3">
        <v>4</v>
      </c>
      <c r="C14" s="4">
        <f t="shared" si="0"/>
        <v>6793.6754749678021</v>
      </c>
      <c r="E14" s="5">
        <v>4</v>
      </c>
      <c r="F14" s="11">
        <v>6.7000000000000002E-3</v>
      </c>
      <c r="G14" s="6">
        <f t="shared" si="2"/>
        <v>21619.500176950001</v>
      </c>
      <c r="H14" s="7">
        <f t="shared" si="1"/>
        <v>7110.1493488144351</v>
      </c>
    </row>
    <row r="15" spans="2:8" s="1" customFormat="1" ht="12" x14ac:dyDescent="0.15">
      <c r="B15" s="3">
        <v>5</v>
      </c>
      <c r="C15" s="4">
        <f t="shared" si="0"/>
        <v>6793.6754749678021</v>
      </c>
      <c r="E15" s="5">
        <v>5</v>
      </c>
      <c r="F15" s="11">
        <v>6.7000000000000002E-3</v>
      </c>
      <c r="G15" s="6">
        <f t="shared" si="2"/>
        <v>28729.649525764435</v>
      </c>
      <c r="H15" s="7">
        <f t="shared" si="1"/>
        <v>7062.5113481773787</v>
      </c>
    </row>
    <row r="16" spans="2:8" s="1" customFormat="1" ht="12" x14ac:dyDescent="0.15">
      <c r="B16" s="3">
        <v>6</v>
      </c>
      <c r="C16" s="4">
        <f t="shared" si="0"/>
        <v>6793.6754749678021</v>
      </c>
      <c r="E16" s="5">
        <v>6</v>
      </c>
      <c r="F16" s="11">
        <v>6.7000000000000002E-3</v>
      </c>
      <c r="G16" s="6">
        <f t="shared" si="2"/>
        <v>35792.160873941815</v>
      </c>
      <c r="H16" s="7">
        <f t="shared" si="1"/>
        <v>7015.1925221445899</v>
      </c>
    </row>
    <row r="17" spans="2:8" s="1" customFormat="1" ht="12" hidden="1" x14ac:dyDescent="0.15">
      <c r="B17" s="3">
        <v>7</v>
      </c>
      <c r="C17" s="4">
        <f t="shared" si="0"/>
        <v>6793.6754749678021</v>
      </c>
      <c r="E17" s="5">
        <v>7</v>
      </c>
      <c r="F17" s="11">
        <v>6.7000000000000002E-3</v>
      </c>
      <c r="G17" s="6">
        <f t="shared" si="2"/>
        <v>42807.353396086408</v>
      </c>
      <c r="H17" s="7">
        <f t="shared" si="1"/>
        <v>6968.1907322462212</v>
      </c>
    </row>
    <row r="18" spans="2:8" s="1" customFormat="1" ht="12" hidden="1" x14ac:dyDescent="0.15">
      <c r="B18" s="3">
        <v>8</v>
      </c>
      <c r="C18" s="4">
        <f t="shared" si="0"/>
        <v>6793.6754749678021</v>
      </c>
      <c r="E18" s="5">
        <v>8</v>
      </c>
      <c r="F18" s="11">
        <v>6.7000000000000002E-3</v>
      </c>
      <c r="G18" s="6">
        <f t="shared" si="2"/>
        <v>49775.544128332629</v>
      </c>
      <c r="H18" s="7">
        <f t="shared" si="1"/>
        <v>6921.5038543401715</v>
      </c>
    </row>
    <row r="19" spans="2:8" s="1" customFormat="1" ht="12" hidden="1" x14ac:dyDescent="0.15">
      <c r="B19" s="3">
        <v>9</v>
      </c>
      <c r="C19" s="4">
        <f t="shared" si="0"/>
        <v>6793.6754749678021</v>
      </c>
      <c r="E19" s="5">
        <v>9</v>
      </c>
      <c r="F19" s="11">
        <v>6.7000000000000002E-3</v>
      </c>
      <c r="G19" s="6">
        <f t="shared" si="2"/>
        <v>56697.047982672797</v>
      </c>
      <c r="H19" s="7">
        <f t="shared" si="1"/>
        <v>6875.1297785160923</v>
      </c>
    </row>
    <row r="20" spans="2:8" s="1" customFormat="1" ht="12" hidden="1" x14ac:dyDescent="0.15">
      <c r="B20" s="3">
        <v>10</v>
      </c>
      <c r="C20" s="4">
        <f t="shared" si="0"/>
        <v>6793.6754749678021</v>
      </c>
      <c r="E20" s="5">
        <v>10</v>
      </c>
      <c r="F20" s="11">
        <v>6.7000000000000002E-3</v>
      </c>
      <c r="G20" s="6">
        <f t="shared" si="2"/>
        <v>63572.17776118889</v>
      </c>
      <c r="H20" s="7">
        <f t="shared" si="1"/>
        <v>6829.0664090000346</v>
      </c>
    </row>
    <row r="21" spans="2:8" s="1" customFormat="1" ht="12" hidden="1" x14ac:dyDescent="0.15">
      <c r="B21" s="3">
        <v>11</v>
      </c>
      <c r="C21" s="4">
        <f t="shared" si="0"/>
        <v>6793.6754749678021</v>
      </c>
      <c r="E21" s="5">
        <v>11</v>
      </c>
      <c r="F21" s="11">
        <v>6.7000000000000002E-3</v>
      </c>
      <c r="G21" s="6">
        <f t="shared" si="2"/>
        <v>70401.244170188918</v>
      </c>
      <c r="H21" s="7">
        <f t="shared" si="1"/>
        <v>6783.3116640597345</v>
      </c>
    </row>
    <row r="22" spans="2:8" s="1" customFormat="1" ht="12" hidden="1" x14ac:dyDescent="0.15">
      <c r="B22" s="3">
        <v>12</v>
      </c>
      <c r="C22" s="4">
        <f t="shared" si="0"/>
        <v>6793.6754749678021</v>
      </c>
      <c r="E22" s="5">
        <v>12</v>
      </c>
      <c r="F22" s="11">
        <v>6.7000000000000002E-3</v>
      </c>
      <c r="G22" s="6">
        <f t="shared" si="2"/>
        <v>77184.555834248647</v>
      </c>
      <c r="H22" s="7">
        <f t="shared" si="1"/>
        <v>6737.8634759105344</v>
      </c>
    </row>
    <row r="23" spans="2:8" s="1" customFormat="1" ht="12" hidden="1" x14ac:dyDescent="0.15">
      <c r="B23" s="3">
        <v>13</v>
      </c>
      <c r="C23" s="4">
        <f t="shared" si="0"/>
        <v>6793.6754749678021</v>
      </c>
      <c r="E23" s="5">
        <v>13</v>
      </c>
      <c r="F23" s="11">
        <v>6.7000000000000002E-3</v>
      </c>
      <c r="G23" s="6">
        <f t="shared" si="2"/>
        <v>83922.419310159181</v>
      </c>
      <c r="H23" s="7">
        <f t="shared" si="1"/>
        <v>6692.7197906219335</v>
      </c>
    </row>
    <row r="24" spans="2:8" s="1" customFormat="1" ht="12" x14ac:dyDescent="0.15">
      <c r="B24" s="3">
        <v>14</v>
      </c>
      <c r="C24" s="4">
        <f t="shared" si="0"/>
        <v>6793.6754749678021</v>
      </c>
      <c r="E24" s="5">
        <v>14</v>
      </c>
      <c r="F24" s="11">
        <v>6.7000000000000002E-3</v>
      </c>
      <c r="G24" s="6">
        <f t="shared" si="2"/>
        <v>90615.139100781118</v>
      </c>
      <c r="H24" s="7">
        <f t="shared" si="1"/>
        <v>6647.8785680247665</v>
      </c>
    </row>
    <row r="25" spans="2:8" s="1" customFormat="1" ht="12" x14ac:dyDescent="0.15">
      <c r="B25" s="3">
        <v>15</v>
      </c>
      <c r="C25" s="4">
        <f t="shared" si="0"/>
        <v>6793.6754749678021</v>
      </c>
      <c r="E25" s="5">
        <v>15</v>
      </c>
      <c r="F25" s="11">
        <v>6.7000000000000002E-3</v>
      </c>
      <c r="G25" s="6">
        <f t="shared" si="2"/>
        <v>97263.017668805885</v>
      </c>
      <c r="H25" s="7">
        <f t="shared" si="1"/>
        <v>6603.3377816190005</v>
      </c>
    </row>
    <row r="26" spans="2:8" s="1" customFormat="1" ht="12" x14ac:dyDescent="0.15">
      <c r="B26" s="3">
        <v>16</v>
      </c>
      <c r="C26" s="4">
        <f t="shared" si="0"/>
        <v>6793.6754749678021</v>
      </c>
      <c r="E26" s="5">
        <v>16</v>
      </c>
      <c r="F26" s="11">
        <v>6.7000000000000002E-3</v>
      </c>
      <c r="G26" s="6">
        <f t="shared" si="2"/>
        <v>103866.35545042489</v>
      </c>
      <c r="H26" s="7">
        <f t="shared" si="1"/>
        <v>6559.095418482153</v>
      </c>
    </row>
    <row r="27" spans="2:8" s="1" customFormat="1" ht="12" x14ac:dyDescent="0.15">
      <c r="B27" s="3">
        <v>17</v>
      </c>
      <c r="C27" s="4">
        <f t="shared" si="0"/>
        <v>6793.6754749678021</v>
      </c>
      <c r="E27" s="5">
        <v>17</v>
      </c>
      <c r="F27" s="11">
        <v>6.7000000000000002E-3</v>
      </c>
      <c r="G27" s="6">
        <f t="shared" si="2"/>
        <v>110425.45086890704</v>
      </c>
      <c r="H27" s="7">
        <f t="shared" si="1"/>
        <v>6515.1494791783225</v>
      </c>
    </row>
    <row r="28" spans="2:8" s="1" customFormat="1" ht="12" x14ac:dyDescent="0.15">
      <c r="B28" s="3">
        <v>18</v>
      </c>
      <c r="C28" s="4">
        <f t="shared" si="0"/>
        <v>6793.6754749678021</v>
      </c>
      <c r="E28" s="5">
        <v>18</v>
      </c>
      <c r="F28" s="11">
        <v>6.7000000000000002E-3</v>
      </c>
      <c r="G28" s="6">
        <f t="shared" si="2"/>
        <v>116940.60034808535</v>
      </c>
      <c r="H28" s="7">
        <f t="shared" si="1"/>
        <v>6471.4979776678283</v>
      </c>
    </row>
    <row r="29" spans="2:8" s="1" customFormat="1" ht="12" x14ac:dyDescent="0.15">
      <c r="B29" s="3">
        <v>19</v>
      </c>
      <c r="C29" s="4">
        <f t="shared" si="0"/>
        <v>6793.6754749678021</v>
      </c>
      <c r="E29" s="5">
        <v>19</v>
      </c>
      <c r="F29" s="11">
        <v>6.7000000000000002E-3</v>
      </c>
      <c r="G29" s="6">
        <f t="shared" si="2"/>
        <v>123412.09832575318</v>
      </c>
      <c r="H29" s="7">
        <f t="shared" si="1"/>
        <v>6428.138941217454</v>
      </c>
    </row>
    <row r="30" spans="2:8" s="1" customFormat="1" ht="12" x14ac:dyDescent="0.15">
      <c r="B30" s="3">
        <v>20</v>
      </c>
      <c r="C30" s="4">
        <f t="shared" si="0"/>
        <v>6793.6754749678021</v>
      </c>
      <c r="E30" s="5">
        <v>20</v>
      </c>
      <c r="F30" s="11">
        <v>6.7000000000000002E-3</v>
      </c>
      <c r="G30" s="6">
        <f t="shared" si="2"/>
        <v>129840.23726697062</v>
      </c>
      <c r="H30" s="7">
        <f t="shared" si="1"/>
        <v>6385.0704103112967</v>
      </c>
    </row>
    <row r="31" spans="2:8" s="1" customFormat="1" ht="12" x14ac:dyDescent="0.15">
      <c r="B31" s="3">
        <v>21</v>
      </c>
      <c r="C31" s="4">
        <f t="shared" si="0"/>
        <v>6793.6754749678021</v>
      </c>
      <c r="E31" s="5">
        <v>21</v>
      </c>
      <c r="F31" s="11">
        <v>6.7000000000000002E-3</v>
      </c>
      <c r="G31" s="6">
        <f t="shared" si="2"/>
        <v>136225.30767728193</v>
      </c>
      <c r="H31" s="7">
        <f t="shared" si="1"/>
        <v>6342.2904385622114</v>
      </c>
    </row>
    <row r="32" spans="2:8" s="1" customFormat="1" ht="12" x14ac:dyDescent="0.15">
      <c r="B32" s="3">
        <v>22</v>
      </c>
      <c r="C32" s="4">
        <f t="shared" si="0"/>
        <v>6793.6754749678021</v>
      </c>
      <c r="E32" s="5">
        <v>22</v>
      </c>
      <c r="F32" s="11">
        <v>6.7000000000000002E-3</v>
      </c>
      <c r="G32" s="6">
        <f t="shared" si="2"/>
        <v>142567.59811584416</v>
      </c>
      <c r="H32" s="7">
        <f t="shared" si="1"/>
        <v>6299.797092623844</v>
      </c>
    </row>
    <row r="33" spans="2:8" s="1" customFormat="1" ht="12" x14ac:dyDescent="0.15">
      <c r="B33" s="3">
        <v>23</v>
      </c>
      <c r="C33" s="4">
        <f t="shared" si="0"/>
        <v>6793.6754749678021</v>
      </c>
      <c r="E33" s="5">
        <v>23</v>
      </c>
      <c r="F33" s="11">
        <v>6.7000000000000002E-3</v>
      </c>
      <c r="G33" s="6">
        <f t="shared" si="2"/>
        <v>148867.39520846799</v>
      </c>
      <c r="H33" s="7">
        <f t="shared" si="1"/>
        <v>6257.5884521032649</v>
      </c>
    </row>
    <row r="34" spans="2:8" s="1" customFormat="1" ht="12" x14ac:dyDescent="0.15">
      <c r="B34" s="3">
        <v>24</v>
      </c>
      <c r="C34" s="4">
        <f t="shared" si="0"/>
        <v>6793.6754749678021</v>
      </c>
      <c r="E34" s="5">
        <v>24</v>
      </c>
      <c r="F34" s="11">
        <v>6.7000000000000002E-3</v>
      </c>
      <c r="G34" s="6">
        <f t="shared" si="2"/>
        <v>155124.98366057125</v>
      </c>
      <c r="H34" s="7">
        <f t="shared" si="1"/>
        <v>6215.6626094741723</v>
      </c>
    </row>
    <row r="35" spans="2:8" s="1" customFormat="1" ht="12" x14ac:dyDescent="0.15">
      <c r="B35" s="28" t="s">
        <v>13</v>
      </c>
      <c r="C35" s="30">
        <f>SUM(C11:C34)</f>
        <v>163048.21139922732</v>
      </c>
      <c r="E35" s="26" t="s">
        <v>14</v>
      </c>
      <c r="F35" s="8"/>
      <c r="G35" s="6"/>
      <c r="H35" s="32">
        <f>SUM(H11:H34)</f>
        <v>161340.64627004543</v>
      </c>
    </row>
    <row r="36" spans="2:8" s="1" customFormat="1" ht="12.75" thickBot="1" x14ac:dyDescent="0.2">
      <c r="B36" s="29" t="s">
        <v>15</v>
      </c>
      <c r="C36" s="31">
        <f>MAX(C11:C34)</f>
        <v>6793.6754749678021</v>
      </c>
      <c r="E36" s="27" t="s">
        <v>15</v>
      </c>
      <c r="F36" s="9"/>
      <c r="G36" s="10"/>
      <c r="H36" s="33">
        <f>MAX(H11:H34)</f>
        <v>7255</v>
      </c>
    </row>
    <row r="37" spans="2:8" ht="14.25" thickTop="1" x14ac:dyDescent="0.15">
      <c r="C37" s="34" t="str">
        <f>IF(C36&lt;C6,"可以考虑此方式","不可考虑此方式")</f>
        <v>可以考虑此方式</v>
      </c>
      <c r="H37" s="34" t="str">
        <f>IF(H36&lt;C6,"可以考虑此方式","不可考虑此方式")</f>
        <v>不可考虑此方式</v>
      </c>
    </row>
  </sheetData>
  <mergeCells count="4">
    <mergeCell ref="B8:H8"/>
    <mergeCell ref="B9:C9"/>
    <mergeCell ref="E9:H9"/>
    <mergeCell ref="B1:C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最佳还款方案决策模型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2012-06-28T01:16:00Z</dcterms:created>
  <dcterms:modified xsi:type="dcterms:W3CDTF">2012-08-28T03:32:25Z</dcterms:modified>
</cp:coreProperties>
</file>