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945" windowHeight="8220" tabRatio="515" activeTab="1"/>
  </bookViews>
  <sheets>
    <sheet name="销售收入预算表" sheetId="1" r:id="rId1"/>
    <sheet name="材料预算表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D22" i="2" l="1"/>
  <c r="O21" i="2"/>
  <c r="N21" i="2"/>
  <c r="M21" i="2"/>
  <c r="L21" i="2"/>
  <c r="K21" i="2"/>
  <c r="J21" i="2"/>
  <c r="I21" i="2"/>
  <c r="H21" i="2"/>
  <c r="G21" i="2"/>
  <c r="F21" i="2"/>
  <c r="E21" i="2"/>
  <c r="D21" i="2"/>
  <c r="D23" i="2" s="1"/>
  <c r="D6" i="2" s="1"/>
  <c r="D18" i="2"/>
  <c r="E22" i="2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8" i="2"/>
  <c r="E15" i="1"/>
  <c r="E18" i="1" s="1"/>
  <c r="B15" i="1"/>
  <c r="B18" i="1" s="1"/>
  <c r="E14" i="1"/>
  <c r="E17" i="1" s="1"/>
  <c r="B14" i="1"/>
  <c r="B17" i="1" s="1"/>
  <c r="B12" i="1"/>
  <c r="B11" i="1"/>
  <c r="Q8" i="1"/>
  <c r="Q7" i="1"/>
  <c r="E23" i="2" l="1"/>
  <c r="E6" i="2" s="1"/>
  <c r="D9" i="2"/>
  <c r="D7" i="2"/>
  <c r="D5" i="2"/>
  <c r="D10" i="2"/>
  <c r="E18" i="2"/>
  <c r="E19" i="1"/>
  <c r="F14" i="1"/>
  <c r="F15" i="1"/>
  <c r="F22" i="2" l="1"/>
  <c r="F23" i="2" s="1"/>
  <c r="F6" i="2" s="1"/>
  <c r="F18" i="2"/>
  <c r="D11" i="2"/>
  <c r="E10" i="2"/>
  <c r="E11" i="2" s="1"/>
  <c r="E5" i="2"/>
  <c r="E9" i="2"/>
  <c r="E7" i="2"/>
  <c r="G14" i="1"/>
  <c r="F17" i="1"/>
  <c r="E5" i="1"/>
  <c r="F18" i="1"/>
  <c r="G15" i="1"/>
  <c r="G22" i="2" l="1"/>
  <c r="G23" i="2" s="1"/>
  <c r="G6" i="2" s="1"/>
  <c r="G18" i="2"/>
  <c r="F9" i="2"/>
  <c r="F7" i="2"/>
  <c r="F5" i="2"/>
  <c r="F10" i="2"/>
  <c r="F11" i="2" s="1"/>
  <c r="F19" i="1"/>
  <c r="G18" i="1"/>
  <c r="H15" i="1"/>
  <c r="G17" i="1"/>
  <c r="G19" i="1" s="1"/>
  <c r="H14" i="1"/>
  <c r="G10" i="2" l="1"/>
  <c r="G11" i="2" s="1"/>
  <c r="G7" i="2"/>
  <c r="G9" i="2"/>
  <c r="G5" i="2"/>
  <c r="H22" i="2"/>
  <c r="H23" i="2" s="1"/>
  <c r="H6" i="2" s="1"/>
  <c r="H18" i="2"/>
  <c r="G5" i="1"/>
  <c r="I14" i="1"/>
  <c r="H17" i="1"/>
  <c r="H18" i="1"/>
  <c r="I15" i="1"/>
  <c r="F5" i="1"/>
  <c r="H9" i="2" l="1"/>
  <c r="H7" i="2"/>
  <c r="H5" i="2"/>
  <c r="H10" i="2"/>
  <c r="I22" i="2"/>
  <c r="I23" i="2" s="1"/>
  <c r="I6" i="2" s="1"/>
  <c r="I18" i="2"/>
  <c r="I18" i="1"/>
  <c r="J15" i="1"/>
  <c r="H19" i="1"/>
  <c r="I17" i="1"/>
  <c r="I19" i="1" s="1"/>
  <c r="J14" i="1"/>
  <c r="J22" i="2" l="1"/>
  <c r="J23" i="2" s="1"/>
  <c r="J6" i="2" s="1"/>
  <c r="J18" i="2"/>
  <c r="H11" i="2"/>
  <c r="I10" i="2"/>
  <c r="I11" i="2" s="1"/>
  <c r="I5" i="2"/>
  <c r="I9" i="2"/>
  <c r="I7" i="2"/>
  <c r="K14" i="1"/>
  <c r="J17" i="1"/>
  <c r="J18" i="1"/>
  <c r="K15" i="1"/>
  <c r="I5" i="1"/>
  <c r="H5" i="1"/>
  <c r="K22" i="2" l="1"/>
  <c r="K23" i="2" s="1"/>
  <c r="K6" i="2" s="1"/>
  <c r="K18" i="2"/>
  <c r="J9" i="2"/>
  <c r="J7" i="2"/>
  <c r="J5" i="2"/>
  <c r="J10" i="2"/>
  <c r="J11" i="2" s="1"/>
  <c r="J19" i="1"/>
  <c r="K18" i="1"/>
  <c r="L15" i="1"/>
  <c r="K17" i="1"/>
  <c r="K19" i="1" s="1"/>
  <c r="L14" i="1"/>
  <c r="K10" i="2" l="1"/>
  <c r="K11" i="2" s="1"/>
  <c r="K9" i="2"/>
  <c r="K7" i="2"/>
  <c r="K5" i="2"/>
  <c r="L22" i="2"/>
  <c r="L23" i="2" s="1"/>
  <c r="L6" i="2" s="1"/>
  <c r="L18" i="2"/>
  <c r="K5" i="1"/>
  <c r="M14" i="1"/>
  <c r="L17" i="1"/>
  <c r="L18" i="1"/>
  <c r="M15" i="1"/>
  <c r="J5" i="1"/>
  <c r="L9" i="2" l="1"/>
  <c r="L7" i="2"/>
  <c r="L5" i="2"/>
  <c r="L10" i="2"/>
  <c r="L11" i="2" s="1"/>
  <c r="M22" i="2"/>
  <c r="M23" i="2" s="1"/>
  <c r="M6" i="2" s="1"/>
  <c r="M18" i="2"/>
  <c r="M18" i="1"/>
  <c r="N15" i="1"/>
  <c r="L19" i="1"/>
  <c r="M17" i="1"/>
  <c r="M19" i="1" s="1"/>
  <c r="N14" i="1"/>
  <c r="N22" i="2" l="1"/>
  <c r="N23" i="2" s="1"/>
  <c r="N6" i="2" s="1"/>
  <c r="N18" i="2"/>
  <c r="M10" i="2"/>
  <c r="M11" i="2" s="1"/>
  <c r="M7" i="2"/>
  <c r="M5" i="2"/>
  <c r="M9" i="2"/>
  <c r="M5" i="1"/>
  <c r="N18" i="1"/>
  <c r="O15" i="1"/>
  <c r="O14" i="1"/>
  <c r="N17" i="1"/>
  <c r="N19" i="1" s="1"/>
  <c r="L5" i="1"/>
  <c r="O22" i="2" l="1"/>
  <c r="O23" i="2" s="1"/>
  <c r="O6" i="2" s="1"/>
  <c r="O18" i="2"/>
  <c r="N9" i="2"/>
  <c r="N7" i="2"/>
  <c r="N5" i="2"/>
  <c r="N10" i="2"/>
  <c r="N11" i="2" s="1"/>
  <c r="N5" i="1"/>
  <c r="O18" i="1"/>
  <c r="P15" i="1"/>
  <c r="P18" i="1" s="1"/>
  <c r="O17" i="1"/>
  <c r="O19" i="1" s="1"/>
  <c r="P14" i="1"/>
  <c r="P17" i="1" s="1"/>
  <c r="O10" i="2" l="1"/>
  <c r="O9" i="2"/>
  <c r="O7" i="2"/>
  <c r="O5" i="2"/>
  <c r="P6" i="2"/>
  <c r="O5" i="1"/>
  <c r="P19" i="1"/>
  <c r="Q17" i="1"/>
  <c r="Q18" i="1"/>
  <c r="P7" i="2" l="1"/>
  <c r="P5" i="2"/>
  <c r="P9" i="2"/>
  <c r="O11" i="2"/>
  <c r="P10" i="2"/>
  <c r="P11" i="2" s="1"/>
  <c r="P5" i="1"/>
  <c r="Q19" i="1"/>
  <c r="Q5" i="1" l="1"/>
  <c r="E22" i="1"/>
  <c r="F22" i="1"/>
  <c r="G22" i="1"/>
  <c r="I22" i="1"/>
  <c r="H22" i="1"/>
  <c r="K22" i="1"/>
  <c r="J22" i="1"/>
  <c r="M22" i="1"/>
  <c r="L22" i="1"/>
  <c r="N22" i="1"/>
  <c r="O22" i="1"/>
  <c r="P22" i="1"/>
  <c r="Q22" i="1" l="1"/>
</calcChain>
</file>

<file path=xl/sharedStrings.xml><?xml version="1.0" encoding="utf-8"?>
<sst xmlns="http://schemas.openxmlformats.org/spreadsheetml/2006/main" count="54" uniqueCount="42">
  <si>
    <t>2013年销售收入预算表</t>
    <phoneticPr fontId="2" type="noConversion"/>
  </si>
  <si>
    <t>公司名称</t>
    <phoneticPr fontId="2" type="noConversion"/>
  </si>
  <si>
    <t>华云信息有限公司</t>
    <phoneticPr fontId="2" type="noConversion"/>
  </si>
  <si>
    <t>预算年度</t>
    <phoneticPr fontId="2" type="noConversion"/>
  </si>
  <si>
    <t>2013年</t>
    <phoneticPr fontId="2" type="noConversion"/>
  </si>
  <si>
    <t>制表时间</t>
    <phoneticPr fontId="2" type="noConversion"/>
  </si>
  <si>
    <t>销售收入预算</t>
    <phoneticPr fontId="4" type="noConversion"/>
  </si>
  <si>
    <t>月份</t>
    <phoneticPr fontId="2" type="noConversion"/>
  </si>
  <si>
    <t>12</t>
    <phoneticPr fontId="2" type="noConversion"/>
  </si>
  <si>
    <t>合计</t>
    <phoneticPr fontId="2" type="noConversion"/>
  </si>
  <si>
    <t>销售总收入</t>
    <phoneticPr fontId="4" type="noConversion"/>
  </si>
  <si>
    <t>单位：元</t>
    <phoneticPr fontId="2" type="noConversion"/>
  </si>
  <si>
    <t>销量</t>
    <phoneticPr fontId="4" type="noConversion"/>
  </si>
  <si>
    <r>
      <t xml:space="preserve">A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/>
    </r>
    <phoneticPr fontId="4" type="noConversion"/>
  </si>
  <si>
    <t>单位：件</t>
    <phoneticPr fontId="2" type="noConversion"/>
  </si>
  <si>
    <r>
      <t xml:space="preserve">B </t>
    </r>
    <r>
      <rPr>
        <sz val="10"/>
        <rFont val="宋体"/>
        <family val="3"/>
        <charset val="134"/>
      </rPr>
      <t>产品</t>
    </r>
    <r>
      <rPr>
        <sz val="10"/>
        <color theme="1"/>
        <rFont val="宋体"/>
        <family val="2"/>
        <charset val="134"/>
        <scheme val="minor"/>
      </rPr>
      <t xml:space="preserve"> </t>
    </r>
    <r>
      <rPr>
        <b/>
        <sz val="12"/>
        <rFont val="Times New Roman"/>
        <family val="1"/>
      </rPr>
      <t/>
    </r>
    <phoneticPr fontId="2" type="noConversion"/>
  </si>
  <si>
    <t>定价策略</t>
    <phoneticPr fontId="4" type="noConversion"/>
  </si>
  <si>
    <t>价格变动</t>
    <phoneticPr fontId="4" type="noConversion"/>
  </si>
  <si>
    <t>单价</t>
    <phoneticPr fontId="4" type="noConversion"/>
  </si>
  <si>
    <t>定价</t>
    <phoneticPr fontId="2" type="noConversion"/>
  </si>
  <si>
    <t>单位：元</t>
    <phoneticPr fontId="2" type="noConversion"/>
  </si>
  <si>
    <t>销售收入</t>
    <phoneticPr fontId="4" type="noConversion"/>
  </si>
  <si>
    <t>单位：元</t>
    <phoneticPr fontId="2" type="noConversion"/>
  </si>
  <si>
    <t>单位：元</t>
    <phoneticPr fontId="2" type="noConversion"/>
  </si>
  <si>
    <t>销售收入合计</t>
    <phoneticPr fontId="4" type="noConversion"/>
  </si>
  <si>
    <t>收入结构</t>
    <phoneticPr fontId="4" type="noConversion"/>
  </si>
  <si>
    <r>
      <t>当月销售</t>
    </r>
    <r>
      <rPr>
        <sz val="10"/>
        <color theme="1"/>
        <rFont val="宋体"/>
        <family val="2"/>
        <charset val="134"/>
        <scheme val="minor"/>
      </rPr>
      <t>/</t>
    </r>
    <r>
      <rPr>
        <sz val="10"/>
        <rFont val="宋体"/>
        <family val="3"/>
        <charset val="134"/>
      </rPr>
      <t>年销售收入（％）</t>
    </r>
    <phoneticPr fontId="4" type="noConversion"/>
  </si>
  <si>
    <t>2013年材料预算表</t>
    <phoneticPr fontId="2" type="noConversion"/>
  </si>
  <si>
    <t>材料预算</t>
    <phoneticPr fontId="4" type="noConversion"/>
  </si>
  <si>
    <t>全年合计</t>
    <phoneticPr fontId="2" type="noConversion"/>
  </si>
  <si>
    <t>合计物料标准成本</t>
    <phoneticPr fontId="2" type="noConversion"/>
  </si>
  <si>
    <t>标准物料成本</t>
    <phoneticPr fontId="2" type="noConversion"/>
  </si>
  <si>
    <t>销售收入比例</t>
    <phoneticPr fontId="2" type="noConversion"/>
  </si>
  <si>
    <t>物料成本差异（人工输入）</t>
    <phoneticPr fontId="2" type="noConversion"/>
  </si>
  <si>
    <t>占合计物料标准成本比例</t>
    <phoneticPr fontId="2" type="noConversion"/>
  </si>
  <si>
    <t>共计物料成本</t>
    <phoneticPr fontId="2" type="noConversion"/>
  </si>
  <si>
    <t>占销售收入比例</t>
    <phoneticPr fontId="2" type="noConversion"/>
  </si>
  <si>
    <t>物料成本变动</t>
    <phoneticPr fontId="2" type="noConversion"/>
  </si>
  <si>
    <t>国内物料成本</t>
    <phoneticPr fontId="2" type="noConversion"/>
  </si>
  <si>
    <t>单位物料成本</t>
    <phoneticPr fontId="2" type="noConversion"/>
  </si>
  <si>
    <t>A产品</t>
    <phoneticPr fontId="2" type="noConversion"/>
  </si>
  <si>
    <t>B产品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</si>
</sst>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;[Red]\(#,##0.00\)"/>
    <numFmt numFmtId="177" formatCode="#,##0.00000;[Red]\(#,##0.00000\)"/>
    <numFmt numFmtId="178" formatCode="0.0%"/>
    <numFmt numFmtId="179" formatCode="0.0_);[Red]\(0.0\)"/>
    <numFmt numFmtId="180" formatCode="0.0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b/>
      <u/>
      <sz val="10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20"/>
      <name val="华文中宋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b/>
      <sz val="18"/>
      <name val="宋体"/>
      <family val="3"/>
      <charset val="134"/>
    </font>
    <font>
      <b/>
      <u/>
      <sz val="10"/>
      <color theme="1"/>
      <name val="宋体"/>
      <family val="3"/>
      <charset val="134"/>
      <scheme val="minor"/>
    </font>
    <font>
      <sz val="10"/>
      <name val="Arial"/>
      <family val="2"/>
    </font>
    <font>
      <b/>
      <sz val="10"/>
      <color rgb="FFFF0000"/>
      <name val="宋体"/>
      <family val="3"/>
      <charset val="134"/>
    </font>
    <font>
      <b/>
      <sz val="10"/>
      <color indexed="12"/>
      <name val="宋体"/>
      <family val="3"/>
      <charset val="134"/>
    </font>
    <font>
      <b/>
      <sz val="10"/>
      <color rgb="FF00B0F0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rgb="FF00B050"/>
      <name val="宋体"/>
      <family val="3"/>
      <charset val="134"/>
    </font>
    <font>
      <b/>
      <sz val="10"/>
      <color rgb="FF00B0F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29" fillId="0" borderId="0"/>
  </cellStyleXfs>
  <cellXfs count="84">
    <xf numFmtId="0" fontId="0" fillId="0" borderId="0" xfId="0">
      <alignment vertical="center"/>
    </xf>
    <xf numFmtId="0" fontId="3" fillId="0" borderId="0" xfId="0" applyFont="1" applyAlignment="1"/>
    <xf numFmtId="0" fontId="6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9" fontId="3" fillId="0" borderId="0" xfId="1" applyFont="1" applyAlignment="1"/>
    <xf numFmtId="0" fontId="12" fillId="0" borderId="0" xfId="0" quotePrefix="1" applyFont="1" applyAlignment="1">
      <alignment horizontal="left"/>
    </xf>
    <xf numFmtId="0" fontId="13" fillId="0" borderId="0" xfId="0" quotePrefix="1" applyFont="1" applyAlignment="1">
      <alignment horizontal="left"/>
    </xf>
    <xf numFmtId="0" fontId="11" fillId="0" borderId="0" xfId="0" applyFont="1" applyAlignment="1"/>
    <xf numFmtId="0" fontId="11" fillId="0" borderId="4" xfId="0" applyNumberFormat="1" applyFont="1" applyBorder="1" applyAlignment="1" applyProtection="1">
      <alignment horizontal="center"/>
      <protection locked="0"/>
    </xf>
    <xf numFmtId="0" fontId="11" fillId="0" borderId="4" xfId="0" applyNumberFormat="1" applyFont="1" applyBorder="1" applyAlignment="1">
      <alignment horizontal="center"/>
    </xf>
    <xf numFmtId="0" fontId="11" fillId="0" borderId="0" xfId="0" quotePrefix="1" applyFont="1" applyAlignment="1">
      <alignment horizontal="left"/>
    </xf>
    <xf numFmtId="176" fontId="15" fillId="0" borderId="0" xfId="0" applyNumberFormat="1" applyFont="1" applyAlignment="1"/>
    <xf numFmtId="0" fontId="15" fillId="0" borderId="0" xfId="0" applyFont="1" applyAlignment="1"/>
    <xf numFmtId="176" fontId="6" fillId="0" borderId="0" xfId="0" applyNumberFormat="1" applyFont="1" applyAlignment="1"/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176" fontId="16" fillId="0" borderId="0" xfId="0" applyNumberFormat="1" applyFont="1" applyAlignment="1" applyProtection="1">
      <protection locked="0"/>
    </xf>
    <xf numFmtId="176" fontId="14" fillId="0" borderId="0" xfId="0" applyNumberFormat="1" applyFont="1" applyAlignment="1"/>
    <xf numFmtId="0" fontId="10" fillId="0" borderId="0" xfId="0" applyFont="1" applyAlignment="1">
      <alignment horizontal="left"/>
    </xf>
    <xf numFmtId="177" fontId="15" fillId="0" borderId="0" xfId="0" applyNumberFormat="1" applyFont="1" applyAlignment="1"/>
    <xf numFmtId="0" fontId="14" fillId="0" borderId="0" xfId="0" applyFont="1" applyAlignment="1"/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12" fillId="0" borderId="0" xfId="0" applyFont="1" applyAlignment="1"/>
    <xf numFmtId="38" fontId="0" fillId="0" borderId="0" xfId="0" applyNumberFormat="1" applyAlignment="1"/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21" fillId="2" borderId="4" xfId="0" applyNumberFormat="1" applyFont="1" applyFill="1" applyBorder="1" applyAlignment="1">
      <alignment horizontal="center" vertical="center"/>
    </xf>
    <xf numFmtId="49" fontId="21" fillId="2" borderId="4" xfId="0" applyNumberFormat="1" applyFont="1" applyFill="1" applyBorder="1" applyAlignment="1">
      <alignment horizontal="centerContinuous" vertical="center"/>
    </xf>
    <xf numFmtId="0" fontId="7" fillId="2" borderId="5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9" fillId="2" borderId="0" xfId="0" quotePrefix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178" fontId="13" fillId="4" borderId="0" xfId="1" applyNumberFormat="1" applyFont="1" applyFill="1" applyAlignment="1">
      <alignment vertical="center"/>
    </xf>
    <xf numFmtId="178" fontId="18" fillId="4" borderId="0" xfId="1" applyNumberFormat="1" applyFont="1" applyFill="1" applyAlignme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/>
    </xf>
    <xf numFmtId="9" fontId="12" fillId="0" borderId="0" xfId="1" applyFont="1" applyAlignment="1">
      <alignment vertical="center"/>
    </xf>
    <xf numFmtId="180" fontId="7" fillId="2" borderId="4" xfId="0" applyNumberFormat="1" applyFont="1" applyFill="1" applyBorder="1" applyAlignment="1">
      <alignment horizontal="left" vertical="center"/>
    </xf>
    <xf numFmtId="49" fontId="24" fillId="2" borderId="4" xfId="0" applyNumberFormat="1" applyFont="1" applyFill="1" applyBorder="1" applyAlignment="1">
      <alignment horizontal="center" vertical="center"/>
    </xf>
    <xf numFmtId="2" fontId="26" fillId="0" borderId="4" xfId="0" applyNumberFormat="1" applyFont="1" applyFill="1" applyBorder="1" applyAlignment="1">
      <alignment vertical="center"/>
    </xf>
    <xf numFmtId="9" fontId="26" fillId="0" borderId="4" xfId="1" applyFont="1" applyFill="1" applyBorder="1" applyAlignment="1">
      <alignment vertical="center"/>
    </xf>
    <xf numFmtId="0" fontId="26" fillId="0" borderId="4" xfId="0" applyFont="1" applyFill="1" applyBorder="1" applyAlignment="1">
      <alignment vertical="center"/>
    </xf>
    <xf numFmtId="0" fontId="23" fillId="2" borderId="6" xfId="0" applyFont="1" applyFill="1" applyBorder="1" applyAlignment="1">
      <alignment horizontal="center" vertical="center"/>
    </xf>
    <xf numFmtId="176" fontId="16" fillId="0" borderId="0" xfId="0" applyNumberFormat="1" applyFont="1" applyFill="1" applyBorder="1" applyAlignment="1" applyProtection="1">
      <alignment vertical="center"/>
      <protection locked="0"/>
    </xf>
    <xf numFmtId="176" fontId="16" fillId="0" borderId="0" xfId="2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76" fontId="8" fillId="3" borderId="3" xfId="2" applyNumberFormat="1" applyFont="1" applyFill="1" applyBorder="1" applyAlignment="1">
      <alignment vertical="center"/>
    </xf>
    <xf numFmtId="176" fontId="8" fillId="3" borderId="4" xfId="2" applyNumberFormat="1" applyFont="1" applyFill="1" applyBorder="1" applyAlignment="1">
      <alignment vertical="center"/>
    </xf>
    <xf numFmtId="180" fontId="12" fillId="3" borderId="3" xfId="0" applyNumberFormat="1" applyFont="1" applyFill="1" applyBorder="1" applyAlignment="1">
      <alignment vertical="center"/>
    </xf>
    <xf numFmtId="180" fontId="12" fillId="3" borderId="4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9" fontId="12" fillId="0" borderId="4" xfId="1" applyFont="1" applyBorder="1" applyAlignment="1">
      <alignment vertical="center"/>
    </xf>
    <xf numFmtId="49" fontId="24" fillId="2" borderId="6" xfId="0" applyNumberFormat="1" applyFont="1" applyFill="1" applyBorder="1" applyAlignment="1">
      <alignment horizontal="center" vertical="center"/>
    </xf>
    <xf numFmtId="0" fontId="25" fillId="2" borderId="4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14" fontId="13" fillId="0" borderId="7" xfId="0" applyNumberFormat="1" applyFont="1" applyBorder="1" applyAlignment="1">
      <alignment horizontal="left" vertical="center"/>
    </xf>
    <xf numFmtId="9" fontId="30" fillId="0" borderId="4" xfId="1" applyFont="1" applyBorder="1" applyAlignment="1" applyProtection="1">
      <alignment horizontal="center" vertical="center"/>
      <protection locked="0"/>
    </xf>
    <xf numFmtId="9" fontId="31" fillId="0" borderId="4" xfId="1" applyFont="1" applyBorder="1" applyAlignment="1" applyProtection="1">
      <alignment horizontal="center" vertical="center"/>
      <protection locked="0"/>
    </xf>
    <xf numFmtId="9" fontId="32" fillId="0" borderId="4" xfId="1" applyFont="1" applyBorder="1" applyAlignment="1" applyProtection="1">
      <alignment horizontal="center" vertical="center"/>
      <protection locked="0"/>
    </xf>
    <xf numFmtId="0" fontId="33" fillId="0" borderId="4" xfId="0" applyFont="1" applyBorder="1">
      <alignment vertical="center"/>
    </xf>
    <xf numFmtId="176" fontId="7" fillId="0" borderId="4" xfId="0" applyNumberFormat="1" applyFont="1" applyBorder="1" applyAlignment="1">
      <alignment horizontal="center" vertical="center"/>
    </xf>
    <xf numFmtId="9" fontId="34" fillId="0" borderId="4" xfId="1" applyFont="1" applyBorder="1" applyAlignment="1" applyProtection="1">
      <alignment horizontal="center" vertical="center"/>
      <protection locked="0"/>
    </xf>
    <xf numFmtId="0" fontId="9" fillId="3" borderId="4" xfId="0" applyNumberFormat="1" applyFont="1" applyFill="1" applyBorder="1" applyAlignment="1">
      <alignment horizontal="center" vertical="center"/>
    </xf>
    <xf numFmtId="179" fontId="13" fillId="5" borderId="4" xfId="0" applyNumberFormat="1" applyFont="1" applyFill="1" applyBorder="1" applyAlignment="1">
      <alignment horizontal="center" vertical="center"/>
    </xf>
    <xf numFmtId="9" fontId="35" fillId="0" borderId="4" xfId="1" applyFont="1" applyBorder="1" applyAlignment="1">
      <alignment vertical="center"/>
    </xf>
    <xf numFmtId="9" fontId="36" fillId="0" borderId="4" xfId="1" applyFont="1" applyBorder="1" applyAlignment="1">
      <alignment vertical="center"/>
    </xf>
  </cellXfs>
  <cellStyles count="4">
    <cellStyle name="Normal_dept-bugdet2000-salary" xfId="3"/>
    <cellStyle name="百分比" xfId="1" builtinId="5"/>
    <cellStyle name="百分比 2" xfId="2"/>
    <cellStyle name="常规" xfId="0" builtinId="0"/>
  </cellStyles>
  <dxfs count="0"/>
  <tableStyles count="0" defaultTableStyle="TableStyleMedium2" defaultPivotStyle="PivotStyleLight16"/>
  <colors>
    <mruColors>
      <color rgb="FF99FF33"/>
      <color rgb="FFFAA4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&#26700;&#38754;/&#23454;&#20363;&#25991;&#20214;/&#31532;20&#31456;/&#26368;&#32456;&#25991;&#20214;/&#26448;&#26009;&#39044;&#3163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39044;&#31639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预算"/>
      <sheetName val="材料预算表"/>
      <sheetName val="Sheet3"/>
    </sheetNames>
    <sheetDataSet>
      <sheetData sheetId="0" refreshError="1">
        <row r="5">
          <cell r="E5">
            <v>120</v>
          </cell>
          <cell r="F5">
            <v>126</v>
          </cell>
          <cell r="G5">
            <v>138</v>
          </cell>
          <cell r="H5">
            <v>141</v>
          </cell>
          <cell r="I5">
            <v>144</v>
          </cell>
          <cell r="J5">
            <v>175</v>
          </cell>
          <cell r="K5">
            <v>201</v>
          </cell>
          <cell r="L5">
            <v>224</v>
          </cell>
          <cell r="M5">
            <v>224</v>
          </cell>
          <cell r="N5">
            <v>224</v>
          </cell>
          <cell r="O5">
            <v>224</v>
          </cell>
        </row>
      </sheetData>
      <sheetData sheetId="1" refreshError="1">
        <row r="15">
          <cell r="D15">
            <v>146.44999999999999</v>
          </cell>
          <cell r="E15">
            <v>149.37899999999999</v>
          </cell>
          <cell r="F15">
            <v>149.37899999999999</v>
          </cell>
          <cell r="G15">
            <v>147.88521</v>
          </cell>
          <cell r="H15">
            <v>147.88521</v>
          </cell>
          <cell r="I15">
            <v>147.88521</v>
          </cell>
          <cell r="J15">
            <v>147.88521</v>
          </cell>
          <cell r="K15">
            <v>147.88521</v>
          </cell>
          <cell r="L15">
            <v>147.88521</v>
          </cell>
          <cell r="M15">
            <v>147.88521</v>
          </cell>
          <cell r="N15">
            <v>147.88521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收入预算表"/>
      <sheetName val="材料预算表"/>
      <sheetName val="三项费用预算表"/>
      <sheetName val="人工预算表"/>
      <sheetName val="制造费用"/>
      <sheetName val="预算损益表"/>
      <sheetName val="现金流量预算表"/>
      <sheetName val="固定资产折旧预算表"/>
      <sheetName val="生产产量预算"/>
      <sheetName val="制造费用预算表"/>
      <sheetName val="预算资产负债表"/>
      <sheetName val="主要财务指标分析表"/>
    </sheetNames>
    <sheetDataSet>
      <sheetData sheetId="0">
        <row r="5">
          <cell r="E5">
            <v>54250</v>
          </cell>
          <cell r="F5">
            <v>53832.5</v>
          </cell>
          <cell r="G5">
            <v>51125</v>
          </cell>
          <cell r="H5">
            <v>49762.06</v>
          </cell>
          <cell r="I5">
            <v>44986.28</v>
          </cell>
          <cell r="J5">
            <v>42577.1008</v>
          </cell>
          <cell r="K5">
            <v>51183.392800000001</v>
          </cell>
          <cell r="L5">
            <v>68519.684800000003</v>
          </cell>
          <cell r="M5">
            <v>65426.580799999996</v>
          </cell>
          <cell r="N5">
            <v>64879.726800000004</v>
          </cell>
          <cell r="O5">
            <v>61333.7788</v>
          </cell>
          <cell r="P5">
            <v>54301.653224000002</v>
          </cell>
          <cell r="Q5">
            <v>662177.75802399998</v>
          </cell>
        </row>
        <row r="7">
          <cell r="E7">
            <v>100</v>
          </cell>
        </row>
        <row r="8">
          <cell r="E8">
            <v>150</v>
          </cell>
          <cell r="F8">
            <v>120</v>
          </cell>
          <cell r="G8">
            <v>100</v>
          </cell>
          <cell r="H8">
            <v>86</v>
          </cell>
          <cell r="I8">
            <v>68</v>
          </cell>
          <cell r="J8">
            <v>48</v>
          </cell>
          <cell r="K8">
            <v>68</v>
          </cell>
          <cell r="L8">
            <v>88</v>
          </cell>
          <cell r="M8">
            <v>98</v>
          </cell>
          <cell r="N8">
            <v>108</v>
          </cell>
          <cell r="O8">
            <v>100</v>
          </cell>
          <cell r="P8">
            <v>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opLeftCell="D1" zoomScale="90" zoomScaleNormal="90" workbookViewId="0">
      <selection activeCell="D1" sqref="A1:XFD1048576"/>
    </sheetView>
  </sheetViews>
  <sheetFormatPr defaultRowHeight="13.5" x14ac:dyDescent="0.15"/>
  <cols>
    <col min="1" max="1" width="2.75" customWidth="1"/>
    <col min="2" max="2" width="8.5" customWidth="1"/>
    <col min="3" max="3" width="12.125" customWidth="1"/>
    <col min="4" max="4" width="7.375" customWidth="1"/>
    <col min="5" max="5" width="8.125" customWidth="1"/>
    <col min="6" max="6" width="7.625" customWidth="1"/>
    <col min="7" max="8" width="8.5" customWidth="1"/>
    <col min="9" max="9" width="8.375" customWidth="1"/>
    <col min="10" max="10" width="8.5" customWidth="1"/>
    <col min="11" max="11" width="8.625" customWidth="1"/>
    <col min="12" max="12" width="8" customWidth="1"/>
    <col min="13" max="13" width="7.625" customWidth="1"/>
    <col min="14" max="15" width="7.75" customWidth="1"/>
    <col min="16" max="16" width="8.5" customWidth="1"/>
    <col min="17" max="17" width="11.125" customWidth="1"/>
  </cols>
  <sheetData>
    <row r="1" spans="2:18" ht="45" customHeight="1" x14ac:dyDescent="0.25"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1"/>
    </row>
    <row r="2" spans="2:18" ht="27.75" customHeight="1" x14ac:dyDescent="0.25">
      <c r="B2" s="63"/>
      <c r="C2" s="63"/>
      <c r="D2" s="70" t="s">
        <v>1</v>
      </c>
      <c r="E2" s="70"/>
      <c r="F2" s="70"/>
      <c r="G2" s="70" t="s">
        <v>2</v>
      </c>
      <c r="H2" s="70"/>
      <c r="I2" s="70"/>
      <c r="J2" s="70"/>
      <c r="K2" s="70"/>
      <c r="L2" s="71"/>
      <c r="M2" s="71"/>
      <c r="N2" s="71"/>
      <c r="O2" s="71"/>
      <c r="P2" s="71"/>
      <c r="Q2" s="72"/>
      <c r="R2" s="1"/>
    </row>
    <row r="3" spans="2:18" ht="26.25" customHeight="1" x14ac:dyDescent="0.25">
      <c r="B3" s="63"/>
      <c r="C3" s="63"/>
      <c r="D3" s="70" t="s">
        <v>3</v>
      </c>
      <c r="E3" s="70"/>
      <c r="F3" s="70"/>
      <c r="G3" s="70" t="s">
        <v>4</v>
      </c>
      <c r="H3" s="70"/>
      <c r="I3" s="70"/>
      <c r="J3" s="70"/>
      <c r="K3" s="70" t="s">
        <v>5</v>
      </c>
      <c r="L3" s="70"/>
      <c r="M3" s="70"/>
      <c r="N3" s="73">
        <v>41214</v>
      </c>
      <c r="O3" s="70"/>
      <c r="P3" s="70"/>
      <c r="Q3" s="70"/>
      <c r="R3" s="1"/>
    </row>
    <row r="4" spans="2:18" ht="15.75" x14ac:dyDescent="0.25">
      <c r="B4" s="66" t="s">
        <v>6</v>
      </c>
      <c r="C4" s="67"/>
      <c r="D4" s="34" t="s">
        <v>7</v>
      </c>
      <c r="E4" s="34">
        <v>1</v>
      </c>
      <c r="F4" s="34">
        <v>2</v>
      </c>
      <c r="G4" s="34">
        <v>3</v>
      </c>
      <c r="H4" s="34">
        <v>4</v>
      </c>
      <c r="I4" s="34">
        <v>5</v>
      </c>
      <c r="J4" s="34">
        <v>6</v>
      </c>
      <c r="K4" s="34">
        <v>7</v>
      </c>
      <c r="L4" s="34">
        <v>8</v>
      </c>
      <c r="M4" s="34">
        <v>9</v>
      </c>
      <c r="N4" s="34">
        <v>10</v>
      </c>
      <c r="O4" s="34">
        <v>11</v>
      </c>
      <c r="P4" s="33" t="s">
        <v>8</v>
      </c>
      <c r="Q4" s="33" t="s">
        <v>9</v>
      </c>
      <c r="R4" s="2"/>
    </row>
    <row r="5" spans="2:18" ht="15.75" x14ac:dyDescent="0.25">
      <c r="B5" s="35" t="s">
        <v>10</v>
      </c>
      <c r="C5" s="36"/>
      <c r="D5" s="37" t="s">
        <v>11</v>
      </c>
      <c r="E5" s="38">
        <f>E19</f>
        <v>54250</v>
      </c>
      <c r="F5" s="38">
        <f t="shared" ref="F5:Q5" si="0">F19</f>
        <v>53832.5</v>
      </c>
      <c r="G5" s="38">
        <f t="shared" si="0"/>
        <v>51125</v>
      </c>
      <c r="H5" s="38">
        <f t="shared" si="0"/>
        <v>49762.06</v>
      </c>
      <c r="I5" s="38">
        <f t="shared" si="0"/>
        <v>44986.28</v>
      </c>
      <c r="J5" s="38">
        <f t="shared" si="0"/>
        <v>42577.1008</v>
      </c>
      <c r="K5" s="38">
        <f t="shared" si="0"/>
        <v>51183.392800000001</v>
      </c>
      <c r="L5" s="38">
        <f t="shared" si="0"/>
        <v>68519.684800000003</v>
      </c>
      <c r="M5" s="38">
        <f t="shared" si="0"/>
        <v>65426.580799999996</v>
      </c>
      <c r="N5" s="38">
        <f t="shared" si="0"/>
        <v>64879.726800000004</v>
      </c>
      <c r="O5" s="38">
        <f t="shared" si="0"/>
        <v>61333.7788</v>
      </c>
      <c r="P5" s="38">
        <f t="shared" si="0"/>
        <v>54301.653224000002</v>
      </c>
      <c r="Q5" s="38">
        <f t="shared" si="0"/>
        <v>662177.75802399998</v>
      </c>
      <c r="R5" s="1"/>
    </row>
    <row r="6" spans="2:18" ht="15.75" x14ac:dyDescent="0.25">
      <c r="B6" s="3" t="s">
        <v>12</v>
      </c>
      <c r="C6" s="4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"/>
    </row>
    <row r="7" spans="2:18" ht="15.75" x14ac:dyDescent="0.25">
      <c r="B7" s="7" t="s">
        <v>13</v>
      </c>
      <c r="C7" s="8" t="s">
        <v>14</v>
      </c>
      <c r="D7" s="9"/>
      <c r="E7" s="10">
        <v>100</v>
      </c>
      <c r="F7" s="10">
        <v>125</v>
      </c>
      <c r="G7" s="10">
        <v>130</v>
      </c>
      <c r="H7" s="10">
        <v>135</v>
      </c>
      <c r="I7" s="10">
        <v>130</v>
      </c>
      <c r="J7" s="10">
        <v>136</v>
      </c>
      <c r="K7" s="10">
        <v>155</v>
      </c>
      <c r="L7" s="10">
        <v>200</v>
      </c>
      <c r="M7" s="10">
        <v>180</v>
      </c>
      <c r="N7" s="10">
        <v>170</v>
      </c>
      <c r="O7" s="10">
        <v>160</v>
      </c>
      <c r="P7" s="10">
        <v>134</v>
      </c>
      <c r="Q7" s="11">
        <f>SUM(E7:P7)</f>
        <v>1755</v>
      </c>
      <c r="R7" s="1"/>
    </row>
    <row r="8" spans="2:18" ht="15.75" x14ac:dyDescent="0.25">
      <c r="B8" s="7" t="s">
        <v>15</v>
      </c>
      <c r="C8" s="8" t="s">
        <v>14</v>
      </c>
      <c r="D8" s="9"/>
      <c r="E8" s="10">
        <v>150</v>
      </c>
      <c r="F8" s="10">
        <v>120</v>
      </c>
      <c r="G8" s="10">
        <v>100</v>
      </c>
      <c r="H8" s="10">
        <v>86</v>
      </c>
      <c r="I8" s="10">
        <v>68</v>
      </c>
      <c r="J8" s="10">
        <v>48</v>
      </c>
      <c r="K8" s="10">
        <v>68</v>
      </c>
      <c r="L8" s="10">
        <v>88</v>
      </c>
      <c r="M8" s="10">
        <v>98</v>
      </c>
      <c r="N8" s="10">
        <v>108</v>
      </c>
      <c r="O8" s="10">
        <v>100</v>
      </c>
      <c r="P8" s="10">
        <v>98</v>
      </c>
      <c r="Q8" s="11">
        <f>SUM(E8:P8)</f>
        <v>1132</v>
      </c>
      <c r="R8" s="1"/>
    </row>
    <row r="9" spans="2:18" ht="15.75" x14ac:dyDescent="0.25">
      <c r="B9" s="9"/>
      <c r="C9" s="12"/>
      <c r="D9" s="9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  <c r="R9" s="1"/>
    </row>
    <row r="10" spans="2:18" ht="15.75" x14ac:dyDescent="0.25">
      <c r="B10" s="3" t="s">
        <v>16</v>
      </c>
      <c r="C10" s="12"/>
      <c r="D10" s="9"/>
      <c r="E10" s="68" t="s">
        <v>17</v>
      </c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1"/>
    </row>
    <row r="11" spans="2:18" ht="15.75" x14ac:dyDescent="0.25">
      <c r="B11" s="16" t="str">
        <f>+B7</f>
        <v>A 产品</v>
      </c>
      <c r="C11" s="12"/>
      <c r="D11" s="9"/>
      <c r="E11" s="74">
        <v>-0.03</v>
      </c>
      <c r="F11" s="75"/>
      <c r="G11" s="75"/>
      <c r="H11" s="75"/>
      <c r="I11" s="75"/>
      <c r="J11" s="75"/>
      <c r="K11" s="75"/>
      <c r="L11" s="76">
        <v>0.05</v>
      </c>
      <c r="M11" s="75"/>
      <c r="N11" s="75"/>
      <c r="O11" s="77"/>
      <c r="P11" s="75"/>
      <c r="Q11" s="78"/>
      <c r="R11" s="1"/>
    </row>
    <row r="12" spans="2:18" ht="15.75" x14ac:dyDescent="0.25">
      <c r="B12" s="16" t="str">
        <f>+B8</f>
        <v xml:space="preserve">B 产品 </v>
      </c>
      <c r="C12" s="12"/>
      <c r="D12" s="9"/>
      <c r="E12" s="75"/>
      <c r="F12" s="74">
        <v>-0.02</v>
      </c>
      <c r="G12" s="79"/>
      <c r="H12" s="76">
        <v>0.01</v>
      </c>
      <c r="I12" s="74"/>
      <c r="J12" s="76">
        <v>0.01</v>
      </c>
      <c r="K12" s="75"/>
      <c r="L12" s="75"/>
      <c r="M12" s="75"/>
      <c r="N12" s="75"/>
      <c r="O12" s="76">
        <v>0.03</v>
      </c>
      <c r="P12" s="75"/>
      <c r="Q12" s="78"/>
      <c r="R12" s="1"/>
    </row>
    <row r="13" spans="2:18" ht="15.75" x14ac:dyDescent="0.25">
      <c r="B13" s="3" t="s">
        <v>18</v>
      </c>
      <c r="C13" s="4"/>
      <c r="D13" s="17" t="s">
        <v>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5"/>
      <c r="R13" s="1"/>
    </row>
    <row r="14" spans="2:18" ht="15.75" x14ac:dyDescent="0.25">
      <c r="B14" s="7" t="str">
        <f>+B7</f>
        <v>A 产品</v>
      </c>
      <c r="C14" s="18" t="s">
        <v>20</v>
      </c>
      <c r="D14" s="19">
        <v>250</v>
      </c>
      <c r="E14" s="80">
        <f>D14*(1+E11)</f>
        <v>242.5</v>
      </c>
      <c r="F14" s="80">
        <f>E14*(1+F11)</f>
        <v>242.5</v>
      </c>
      <c r="G14" s="80">
        <f t="shared" ref="G14:J14" si="1">F14*(1+G11)</f>
        <v>242.5</v>
      </c>
      <c r="H14" s="80">
        <f t="shared" si="1"/>
        <v>242.5</v>
      </c>
      <c r="I14" s="80">
        <f t="shared" si="1"/>
        <v>242.5</v>
      </c>
      <c r="J14" s="80">
        <f t="shared" si="1"/>
        <v>242.5</v>
      </c>
      <c r="K14" s="80">
        <f>J14*(1+K11)</f>
        <v>242.5</v>
      </c>
      <c r="L14" s="80">
        <f t="shared" ref="L14:P14" si="2">K14*(1+L11)</f>
        <v>254.625</v>
      </c>
      <c r="M14" s="80">
        <f t="shared" si="2"/>
        <v>254.625</v>
      </c>
      <c r="N14" s="80">
        <f t="shared" si="2"/>
        <v>254.625</v>
      </c>
      <c r="O14" s="80">
        <f t="shared" si="2"/>
        <v>254.625</v>
      </c>
      <c r="P14" s="80">
        <f t="shared" si="2"/>
        <v>254.625</v>
      </c>
      <c r="Q14" s="20"/>
      <c r="R14" s="1"/>
    </row>
    <row r="15" spans="2:18" ht="15.75" x14ac:dyDescent="0.25">
      <c r="B15" s="7" t="str">
        <f>+B8</f>
        <v xml:space="preserve">B 产品 </v>
      </c>
      <c r="C15" s="8" t="s">
        <v>20</v>
      </c>
      <c r="D15" s="19">
        <v>200</v>
      </c>
      <c r="E15" s="80">
        <f>D15*(1+E12)</f>
        <v>200</v>
      </c>
      <c r="F15" s="80">
        <f>E15*(1+F12)</f>
        <v>196</v>
      </c>
      <c r="G15" s="80">
        <f>F15*(1+G12)</f>
        <v>196</v>
      </c>
      <c r="H15" s="80">
        <f>G15*(1+H12)</f>
        <v>197.96</v>
      </c>
      <c r="I15" s="80">
        <f>H15*(1+I12)</f>
        <v>197.96</v>
      </c>
      <c r="J15" s="80">
        <f>I15*(1+J12)</f>
        <v>199.93960000000001</v>
      </c>
      <c r="K15" s="80">
        <f>J15*(1+K12)</f>
        <v>199.93960000000001</v>
      </c>
      <c r="L15" s="80">
        <f>K15*(1+L12)</f>
        <v>199.93960000000001</v>
      </c>
      <c r="M15" s="80">
        <f>L15*(1+M12)</f>
        <v>199.93960000000001</v>
      </c>
      <c r="N15" s="80">
        <f>M15*(1+N12)</f>
        <v>199.93960000000001</v>
      </c>
      <c r="O15" s="80">
        <f>N15*(1+O12)</f>
        <v>205.93778800000001</v>
      </c>
      <c r="P15" s="80">
        <f>O15*(1+P12)</f>
        <v>205.93778800000001</v>
      </c>
      <c r="Q15" s="20"/>
      <c r="R15" s="1"/>
    </row>
    <row r="16" spans="2:18" ht="15.75" x14ac:dyDescent="0.25">
      <c r="B16" s="21" t="s">
        <v>21</v>
      </c>
      <c r="C16" s="4"/>
      <c r="D16" s="9"/>
      <c r="E16" s="22"/>
      <c r="F16" s="22"/>
      <c r="G16" s="14"/>
      <c r="H16" s="1"/>
      <c r="I16" s="1"/>
      <c r="J16" s="1"/>
      <c r="K16" s="1"/>
      <c r="L16" s="1"/>
      <c r="M16" s="1"/>
      <c r="N16" s="1"/>
      <c r="O16" s="1"/>
      <c r="P16" s="1"/>
      <c r="Q16" s="23"/>
      <c r="R16" s="1"/>
    </row>
    <row r="17" spans="2:18" ht="15.75" x14ac:dyDescent="0.25">
      <c r="B17" s="7" t="str">
        <f>+B14</f>
        <v>A 产品</v>
      </c>
      <c r="C17" s="18" t="s">
        <v>22</v>
      </c>
      <c r="D17" s="9"/>
      <c r="E17" s="81">
        <f>E7*E14</f>
        <v>24250</v>
      </c>
      <c r="F17" s="81">
        <f t="shared" ref="F17:P17" si="3">F7*F14</f>
        <v>30312.5</v>
      </c>
      <c r="G17" s="81">
        <f t="shared" si="3"/>
        <v>31525</v>
      </c>
      <c r="H17" s="81">
        <f t="shared" si="3"/>
        <v>32737.5</v>
      </c>
      <c r="I17" s="81">
        <f t="shared" si="3"/>
        <v>31525</v>
      </c>
      <c r="J17" s="81">
        <f t="shared" si="3"/>
        <v>32980</v>
      </c>
      <c r="K17" s="81">
        <f t="shared" si="3"/>
        <v>37587.5</v>
      </c>
      <c r="L17" s="81">
        <f t="shared" si="3"/>
        <v>50925</v>
      </c>
      <c r="M17" s="81">
        <f t="shared" si="3"/>
        <v>45832.5</v>
      </c>
      <c r="N17" s="81">
        <f t="shared" si="3"/>
        <v>43286.25</v>
      </c>
      <c r="O17" s="81">
        <f t="shared" si="3"/>
        <v>40740</v>
      </c>
      <c r="P17" s="81">
        <f t="shared" si="3"/>
        <v>34119.75</v>
      </c>
      <c r="Q17" s="81">
        <f>SUM(E17:P17)</f>
        <v>435821</v>
      </c>
      <c r="R17" s="1"/>
    </row>
    <row r="18" spans="2:18" ht="15.75" x14ac:dyDescent="0.25">
      <c r="B18" s="7" t="str">
        <f>+B15</f>
        <v xml:space="preserve">B 产品 </v>
      </c>
      <c r="C18" s="18" t="s">
        <v>23</v>
      </c>
      <c r="D18" s="9"/>
      <c r="E18" s="81">
        <f>E8*E15</f>
        <v>30000</v>
      </c>
      <c r="F18" s="81">
        <f t="shared" ref="F18:P18" si="4">+F8*F15</f>
        <v>23520</v>
      </c>
      <c r="G18" s="81">
        <f t="shared" si="4"/>
        <v>19600</v>
      </c>
      <c r="H18" s="81">
        <f t="shared" si="4"/>
        <v>17024.560000000001</v>
      </c>
      <c r="I18" s="81">
        <f t="shared" si="4"/>
        <v>13461.28</v>
      </c>
      <c r="J18" s="81">
        <f t="shared" si="4"/>
        <v>9597.1008000000002</v>
      </c>
      <c r="K18" s="81">
        <f t="shared" si="4"/>
        <v>13595.892800000001</v>
      </c>
      <c r="L18" s="81">
        <f t="shared" si="4"/>
        <v>17594.684800000003</v>
      </c>
      <c r="M18" s="81">
        <f t="shared" si="4"/>
        <v>19594.0808</v>
      </c>
      <c r="N18" s="81">
        <f t="shared" si="4"/>
        <v>21593.4768</v>
      </c>
      <c r="O18" s="81">
        <f t="shared" si="4"/>
        <v>20593.7788</v>
      </c>
      <c r="P18" s="81">
        <f t="shared" si="4"/>
        <v>20181.903224000002</v>
      </c>
      <c r="Q18" s="81">
        <f>SUM(E18:P18)</f>
        <v>226356.75802400001</v>
      </c>
      <c r="R18" s="1"/>
    </row>
    <row r="19" spans="2:18" ht="15.75" x14ac:dyDescent="0.25">
      <c r="B19" s="24" t="s">
        <v>24</v>
      </c>
      <c r="C19" s="25"/>
      <c r="D19" s="26"/>
      <c r="E19" s="81">
        <f>SUM(E17:E18)</f>
        <v>54250</v>
      </c>
      <c r="F19" s="81">
        <f t="shared" ref="F19:P19" si="5">SUM(F17:F18)</f>
        <v>53832.5</v>
      </c>
      <c r="G19" s="81">
        <f t="shared" si="5"/>
        <v>51125</v>
      </c>
      <c r="H19" s="81">
        <f t="shared" si="5"/>
        <v>49762.06</v>
      </c>
      <c r="I19" s="81">
        <f t="shared" si="5"/>
        <v>44986.28</v>
      </c>
      <c r="J19" s="81">
        <f t="shared" si="5"/>
        <v>42577.1008</v>
      </c>
      <c r="K19" s="81">
        <f t="shared" si="5"/>
        <v>51183.392800000001</v>
      </c>
      <c r="L19" s="81">
        <f t="shared" si="5"/>
        <v>68519.684800000003</v>
      </c>
      <c r="M19" s="81">
        <f t="shared" si="5"/>
        <v>65426.580799999996</v>
      </c>
      <c r="N19" s="81">
        <f t="shared" si="5"/>
        <v>64879.726800000004</v>
      </c>
      <c r="O19" s="81">
        <f t="shared" si="5"/>
        <v>61333.7788</v>
      </c>
      <c r="P19" s="81">
        <f t="shared" si="5"/>
        <v>54301.653224000002</v>
      </c>
      <c r="Q19" s="81">
        <f>SUM(E19:P19)</f>
        <v>662177.75802399998</v>
      </c>
      <c r="R19" s="23"/>
    </row>
    <row r="20" spans="2:18" ht="14.25" x14ac:dyDescent="0.2">
      <c r="B20" s="27"/>
      <c r="C20" s="16"/>
      <c r="D20" s="5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</row>
    <row r="21" spans="2:18" ht="15.75" x14ac:dyDescent="0.25">
      <c r="B21" s="9"/>
      <c r="C21" s="4"/>
      <c r="D21" s="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3"/>
      <c r="R21" s="1"/>
    </row>
    <row r="22" spans="2:18" ht="24" x14ac:dyDescent="0.25">
      <c r="B22" s="30" t="s">
        <v>25</v>
      </c>
      <c r="C22" s="31" t="s">
        <v>26</v>
      </c>
      <c r="D22" s="32"/>
      <c r="E22" s="39">
        <f>IF(E19=0,0,+E19/$Q$19)</f>
        <v>8.1926641815767184E-2</v>
      </c>
      <c r="F22" s="39">
        <f t="shared" ref="F22:P22" si="6">IF(F19=0,0,+F19/$Q$19)</f>
        <v>8.1296146461701135E-2</v>
      </c>
      <c r="G22" s="39">
        <f t="shared" si="6"/>
        <v>7.7207365213476445E-2</v>
      </c>
      <c r="H22" s="39">
        <f t="shared" si="6"/>
        <v>7.5149096140732077E-2</v>
      </c>
      <c r="I22" s="39">
        <f t="shared" si="6"/>
        <v>6.7936863560991906E-2</v>
      </c>
      <c r="J22" s="39">
        <f t="shared" si="6"/>
        <v>6.4298596991620535E-2</v>
      </c>
      <c r="K22" s="39">
        <f t="shared" si="6"/>
        <v>7.729554818140677E-2</v>
      </c>
      <c r="L22" s="39">
        <f t="shared" si="6"/>
        <v>0.10347627048735239</v>
      </c>
      <c r="M22" s="39">
        <f t="shared" si="6"/>
        <v>9.8805162219943773E-2</v>
      </c>
      <c r="N22" s="39">
        <f t="shared" si="6"/>
        <v>9.7979320528081684E-2</v>
      </c>
      <c r="O22" s="39">
        <f t="shared" si="6"/>
        <v>9.2624341510692987E-2</v>
      </c>
      <c r="P22" s="39">
        <f t="shared" si="6"/>
        <v>8.2004646888233126E-2</v>
      </c>
      <c r="Q22" s="40">
        <f>SUM(E22:P22)</f>
        <v>1</v>
      </c>
      <c r="R22" s="1"/>
    </row>
  </sheetData>
  <mergeCells count="9">
    <mergeCell ref="E10:Q10"/>
    <mergeCell ref="B1:Q1"/>
    <mergeCell ref="D2:F2"/>
    <mergeCell ref="G2:K2"/>
    <mergeCell ref="D3:F3"/>
    <mergeCell ref="G3:J3"/>
    <mergeCell ref="K3:M3"/>
    <mergeCell ref="N3:Q3"/>
    <mergeCell ref="B4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showGridLines="0" tabSelected="1" zoomScale="90" zoomScaleNormal="90" workbookViewId="0">
      <selection activeCell="Q15" sqref="Q15"/>
    </sheetView>
  </sheetViews>
  <sheetFormatPr defaultRowHeight="13.5" x14ac:dyDescent="0.15"/>
  <cols>
    <col min="2" max="2" width="19.625" customWidth="1"/>
    <col min="3" max="3" width="5.75" customWidth="1"/>
    <col min="4" max="4" width="7.625" customWidth="1"/>
    <col min="5" max="5" width="8.25" customWidth="1"/>
    <col min="6" max="11" width="8.5" bestFit="1" customWidth="1"/>
    <col min="12" max="12" width="8.875" customWidth="1"/>
    <col min="13" max="14" width="9.25" bestFit="1" customWidth="1"/>
    <col min="15" max="15" width="9.75" customWidth="1"/>
    <col min="16" max="16" width="9.875" customWidth="1"/>
  </cols>
  <sheetData>
    <row r="1" spans="2:16" ht="22.5" x14ac:dyDescent="0.15">
      <c r="B1" s="69" t="s">
        <v>27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2:16" ht="18" customHeight="1" x14ac:dyDescent="0.15">
      <c r="B2" s="70" t="s">
        <v>1</v>
      </c>
      <c r="C2" s="70"/>
      <c r="D2" s="70"/>
      <c r="E2" s="70" t="s">
        <v>2</v>
      </c>
      <c r="F2" s="70"/>
      <c r="G2" s="70"/>
      <c r="H2" s="70"/>
      <c r="I2" s="70"/>
      <c r="J2" s="71"/>
      <c r="K2" s="71"/>
      <c r="L2" s="71"/>
      <c r="M2" s="71"/>
      <c r="N2" s="71"/>
      <c r="O2" s="72"/>
      <c r="P2" s="64"/>
    </row>
    <row r="3" spans="2:16" ht="25.5" customHeight="1" x14ac:dyDescent="0.15">
      <c r="B3" s="70" t="s">
        <v>3</v>
      </c>
      <c r="C3" s="70"/>
      <c r="D3" s="70"/>
      <c r="E3" s="70" t="s">
        <v>4</v>
      </c>
      <c r="F3" s="70"/>
      <c r="G3" s="70"/>
      <c r="H3" s="70"/>
      <c r="I3" s="70" t="s">
        <v>5</v>
      </c>
      <c r="J3" s="70"/>
      <c r="K3" s="70"/>
      <c r="L3" s="73">
        <v>41214</v>
      </c>
      <c r="M3" s="70"/>
      <c r="N3" s="70"/>
      <c r="O3" s="70"/>
      <c r="P3" s="64"/>
    </row>
    <row r="4" spans="2:16" s="41" customFormat="1" ht="18" customHeight="1" x14ac:dyDescent="0.15">
      <c r="B4" s="49" t="s">
        <v>28</v>
      </c>
      <c r="C4" s="61" t="s">
        <v>7</v>
      </c>
      <c r="D4" s="45">
        <v>1</v>
      </c>
      <c r="E4" s="45">
        <v>2</v>
      </c>
      <c r="F4" s="45">
        <v>3</v>
      </c>
      <c r="G4" s="45">
        <v>4</v>
      </c>
      <c r="H4" s="45">
        <v>5</v>
      </c>
      <c r="I4" s="45">
        <v>6</v>
      </c>
      <c r="J4" s="45">
        <v>7</v>
      </c>
      <c r="K4" s="45">
        <v>8</v>
      </c>
      <c r="L4" s="45">
        <v>9</v>
      </c>
      <c r="M4" s="45">
        <v>10</v>
      </c>
      <c r="N4" s="45">
        <v>11</v>
      </c>
      <c r="O4" s="45">
        <v>12</v>
      </c>
      <c r="P4" s="62" t="s">
        <v>29</v>
      </c>
    </row>
    <row r="5" spans="2:16" s="41" customFormat="1" ht="18" customHeight="1" x14ac:dyDescent="0.15">
      <c r="B5" s="52" t="s">
        <v>30</v>
      </c>
      <c r="C5" s="53"/>
      <c r="D5" s="44">
        <f>D6</f>
        <v>14250</v>
      </c>
      <c r="E5" s="44">
        <f t="shared" ref="E5:P5" si="0">E6</f>
        <v>23028</v>
      </c>
      <c r="F5" s="44">
        <f t="shared" si="0"/>
        <v>23366.753999999997</v>
      </c>
      <c r="G5" s="44">
        <f t="shared" si="0"/>
        <v>24640.262999999999</v>
      </c>
      <c r="H5" s="44">
        <f t="shared" si="0"/>
        <v>24035.132610000001</v>
      </c>
      <c r="I5" s="44">
        <f t="shared" si="0"/>
        <v>23520.047759999998</v>
      </c>
      <c r="J5" s="44">
        <f t="shared" si="0"/>
        <v>29031.396570000001</v>
      </c>
      <c r="K5" s="44">
        <f t="shared" si="0"/>
        <v>33721.751487599999</v>
      </c>
      <c r="L5" s="44">
        <f t="shared" si="0"/>
        <v>37666.316071692003</v>
      </c>
      <c r="M5" s="44">
        <f t="shared" si="0"/>
        <v>38129.584340232002</v>
      </c>
      <c r="N5" s="44">
        <f t="shared" si="0"/>
        <v>37758.969725400006</v>
      </c>
      <c r="O5" s="44">
        <f t="shared" si="0"/>
        <v>37666.316071692003</v>
      </c>
      <c r="P5" s="44">
        <f t="shared" si="0"/>
        <v>346814.53163661604</v>
      </c>
    </row>
    <row r="6" spans="2:16" s="41" customFormat="1" ht="18" customHeight="1" x14ac:dyDescent="0.15">
      <c r="B6" s="52" t="s">
        <v>31</v>
      </c>
      <c r="C6" s="52"/>
      <c r="D6" s="46">
        <f>D23</f>
        <v>14250</v>
      </c>
      <c r="E6" s="46">
        <f t="shared" ref="E6:O6" si="1">E23</f>
        <v>23028</v>
      </c>
      <c r="F6" s="46">
        <f t="shared" si="1"/>
        <v>23366.753999999997</v>
      </c>
      <c r="G6" s="46">
        <f t="shared" si="1"/>
        <v>24640.262999999999</v>
      </c>
      <c r="H6" s="46">
        <f t="shared" si="1"/>
        <v>24035.132610000001</v>
      </c>
      <c r="I6" s="46">
        <f t="shared" si="1"/>
        <v>23520.047759999998</v>
      </c>
      <c r="J6" s="46">
        <f t="shared" si="1"/>
        <v>29031.396570000001</v>
      </c>
      <c r="K6" s="46">
        <f t="shared" si="1"/>
        <v>33721.751487599999</v>
      </c>
      <c r="L6" s="46">
        <f t="shared" si="1"/>
        <v>37666.316071692003</v>
      </c>
      <c r="M6" s="46">
        <f t="shared" si="1"/>
        <v>38129.584340232002</v>
      </c>
      <c r="N6" s="46">
        <f t="shared" si="1"/>
        <v>37758.969725400006</v>
      </c>
      <c r="O6" s="46">
        <f t="shared" si="1"/>
        <v>37666.316071692003</v>
      </c>
      <c r="P6" s="46">
        <f>SUM(D6:O6)</f>
        <v>346814.53163661604</v>
      </c>
    </row>
    <row r="7" spans="2:16" s="41" customFormat="1" ht="18" customHeight="1" x14ac:dyDescent="0.15">
      <c r="B7" s="52" t="s">
        <v>32</v>
      </c>
      <c r="C7" s="52"/>
      <c r="D7" s="47">
        <f>D6/[2]销售收入预算表!E5</f>
        <v>0.26267281105990781</v>
      </c>
      <c r="E7" s="47">
        <f>E6/[2]销售收入预算表!F5</f>
        <v>0.42777132772953141</v>
      </c>
      <c r="F7" s="47">
        <f>F6/[2]销售收入预算表!G5</f>
        <v>0.45705142298288504</v>
      </c>
      <c r="G7" s="47">
        <f>G6/[2]销售收入预算表!H5</f>
        <v>0.49516163518953998</v>
      </c>
      <c r="H7" s="47">
        <f>H6/[2]销售收入预算表!I5</f>
        <v>0.53427695310659162</v>
      </c>
      <c r="I7" s="47">
        <f>I6/[2]销售收入预算表!J5</f>
        <v>0.5524107400004088</v>
      </c>
      <c r="J7" s="47">
        <f>J6/[2]销售收入预算表!K5</f>
        <v>0.56720344201176132</v>
      </c>
      <c r="K7" s="47">
        <f>K6/[2]销售收入预算表!L5</f>
        <v>0.49214691494903079</v>
      </c>
      <c r="L7" s="47">
        <f>L6/[2]销售收入预算表!M5</f>
        <v>0.57570356896431307</v>
      </c>
      <c r="M7" s="47">
        <f>M6/[2]销售收入预算表!N5</f>
        <v>0.58769643802248561</v>
      </c>
      <c r="N7" s="47">
        <f>N6/[2]销售收入预算表!O5</f>
        <v>0.61563090460358205</v>
      </c>
      <c r="O7" s="47">
        <f>O6/[2]销售收入预算表!P5</f>
        <v>0.69364952695481497</v>
      </c>
      <c r="P7" s="47">
        <f>P6/[2]销售收入预算表!Q5</f>
        <v>0.52374838543587277</v>
      </c>
    </row>
    <row r="8" spans="2:16" s="41" customFormat="1" ht="18" customHeight="1" x14ac:dyDescent="0.15">
      <c r="B8" s="52" t="s">
        <v>33</v>
      </c>
      <c r="C8" s="52"/>
      <c r="D8" s="48">
        <v>0</v>
      </c>
      <c r="E8" s="48">
        <v>-834</v>
      </c>
      <c r="F8" s="48">
        <v>1388.58</v>
      </c>
      <c r="G8" s="48">
        <v>0</v>
      </c>
      <c r="H8" s="48">
        <v>0</v>
      </c>
      <c r="I8" s="48">
        <v>0</v>
      </c>
      <c r="J8" s="48">
        <v>1321.54</v>
      </c>
      <c r="K8" s="48">
        <v>0</v>
      </c>
      <c r="L8" s="48">
        <v>-1023.52</v>
      </c>
      <c r="M8" s="48">
        <v>0</v>
      </c>
      <c r="N8" s="48">
        <v>0</v>
      </c>
      <c r="O8" s="48">
        <v>0</v>
      </c>
      <c r="P8" s="48">
        <f>SUM(D8:O8)</f>
        <v>852.59999999999991</v>
      </c>
    </row>
    <row r="9" spans="2:16" s="41" customFormat="1" ht="18" customHeight="1" x14ac:dyDescent="0.15">
      <c r="B9" s="52" t="s">
        <v>34</v>
      </c>
      <c r="C9" s="52"/>
      <c r="D9" s="47">
        <f>D8/D6</f>
        <v>0</v>
      </c>
      <c r="E9" s="47">
        <f t="shared" ref="E9:P9" si="2">E8/E6</f>
        <v>-3.6216779572694112E-2</v>
      </c>
      <c r="F9" s="47">
        <f t="shared" si="2"/>
        <v>5.9425455499724097E-2</v>
      </c>
      <c r="G9" s="47">
        <f t="shared" si="2"/>
        <v>0</v>
      </c>
      <c r="H9" s="47">
        <f t="shared" si="2"/>
        <v>0</v>
      </c>
      <c r="I9" s="47">
        <f t="shared" si="2"/>
        <v>0</v>
      </c>
      <c r="J9" s="47">
        <f t="shared" si="2"/>
        <v>4.5521061889445297E-2</v>
      </c>
      <c r="K9" s="47">
        <f t="shared" si="2"/>
        <v>0</v>
      </c>
      <c r="L9" s="47">
        <f t="shared" si="2"/>
        <v>-2.7173350270089807E-2</v>
      </c>
      <c r="M9" s="47">
        <f t="shared" si="2"/>
        <v>0</v>
      </c>
      <c r="N9" s="47">
        <f t="shared" si="2"/>
        <v>0</v>
      </c>
      <c r="O9" s="47">
        <f t="shared" si="2"/>
        <v>0</v>
      </c>
      <c r="P9" s="47">
        <f t="shared" si="2"/>
        <v>2.4583744976791624E-3</v>
      </c>
    </row>
    <row r="10" spans="2:16" s="41" customFormat="1" ht="18" customHeight="1" x14ac:dyDescent="0.15">
      <c r="B10" s="52" t="s">
        <v>35</v>
      </c>
      <c r="C10" s="52"/>
      <c r="D10" s="46">
        <f>D6+D8</f>
        <v>14250</v>
      </c>
      <c r="E10" s="46">
        <f t="shared" ref="E10:O10" si="3">E6+E8</f>
        <v>22194</v>
      </c>
      <c r="F10" s="46">
        <f t="shared" si="3"/>
        <v>24755.333999999995</v>
      </c>
      <c r="G10" s="46">
        <f t="shared" si="3"/>
        <v>24640.262999999999</v>
      </c>
      <c r="H10" s="46">
        <f t="shared" si="3"/>
        <v>24035.132610000001</v>
      </c>
      <c r="I10" s="46">
        <f t="shared" si="3"/>
        <v>23520.047759999998</v>
      </c>
      <c r="J10" s="46">
        <f t="shared" si="3"/>
        <v>30352.936570000002</v>
      </c>
      <c r="K10" s="46">
        <f t="shared" si="3"/>
        <v>33721.751487599999</v>
      </c>
      <c r="L10" s="46">
        <f t="shared" si="3"/>
        <v>36642.796071692006</v>
      </c>
      <c r="M10" s="46">
        <f t="shared" si="3"/>
        <v>38129.584340232002</v>
      </c>
      <c r="N10" s="46">
        <f t="shared" si="3"/>
        <v>37758.969725400006</v>
      </c>
      <c r="O10" s="46">
        <f t="shared" si="3"/>
        <v>37666.316071692003</v>
      </c>
      <c r="P10" s="46">
        <f>SUM(D10:O10)</f>
        <v>347667.13163661602</v>
      </c>
    </row>
    <row r="11" spans="2:16" s="41" customFormat="1" ht="18" customHeight="1" x14ac:dyDescent="0.15">
      <c r="B11" s="52" t="s">
        <v>36</v>
      </c>
      <c r="C11" s="52"/>
      <c r="D11" s="47">
        <f>D10/[2]销售收入预算表!E5</f>
        <v>0.26267281105990781</v>
      </c>
      <c r="E11" s="47">
        <f>E10/[2]销售收入预算表!F5</f>
        <v>0.4122788278456323</v>
      </c>
      <c r="F11" s="47">
        <f>F10/[2]销售收入预算表!G5</f>
        <v>0.48421191198044</v>
      </c>
      <c r="G11" s="47">
        <f>G10/[2]销售收入预算表!H5</f>
        <v>0.49516163518953998</v>
      </c>
      <c r="H11" s="47">
        <f>H10/[2]销售收入预算表!I5</f>
        <v>0.53427695310659162</v>
      </c>
      <c r="I11" s="47">
        <f>I10/[2]销售收入预算表!J5</f>
        <v>0.5524107400004088</v>
      </c>
      <c r="J11" s="47">
        <f>J10/[2]销售收入预算表!K5</f>
        <v>0.59302314499948505</v>
      </c>
      <c r="K11" s="47">
        <f>K10/[2]销售收入预算表!L5</f>
        <v>0.49214691494903079</v>
      </c>
      <c r="L11" s="47">
        <f>L10/[2]销售收入预算表!M5</f>
        <v>0.56005977423310505</v>
      </c>
      <c r="M11" s="47">
        <f>M10/[2]销售收入预算表!N5</f>
        <v>0.58769643802248561</v>
      </c>
      <c r="N11" s="47">
        <f>N10/[2]销售收入预算表!O5</f>
        <v>0.61563090460358205</v>
      </c>
      <c r="O11" s="47">
        <f>O10/[2]销售收入预算表!P5</f>
        <v>0.69364952695481497</v>
      </c>
      <c r="P11" s="47">
        <f>P10/[2]销售收入预算表!Q5</f>
        <v>0.52503595510982892</v>
      </c>
    </row>
    <row r="12" spans="2:16" s="41" customFormat="1" ht="18" customHeight="1" x14ac:dyDescent="0.15">
      <c r="B12" s="52"/>
      <c r="C12" s="5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2:16" s="41" customFormat="1" ht="18" customHeight="1" x14ac:dyDescent="0.15">
      <c r="B13" s="54" t="s">
        <v>37</v>
      </c>
      <c r="C13" s="5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</row>
    <row r="14" spans="2:16" s="41" customFormat="1" ht="18" customHeight="1" x14ac:dyDescent="0.15">
      <c r="B14" s="59" t="s">
        <v>38</v>
      </c>
      <c r="C14" s="52"/>
      <c r="D14" s="82">
        <v>0.01</v>
      </c>
      <c r="E14" s="60"/>
      <c r="F14" s="82">
        <v>0.03</v>
      </c>
      <c r="G14" s="60"/>
      <c r="H14" s="83">
        <v>-0.01</v>
      </c>
      <c r="I14" s="60"/>
      <c r="J14" s="83">
        <v>-0.02</v>
      </c>
      <c r="K14" s="82">
        <v>0.02</v>
      </c>
      <c r="L14" s="60"/>
      <c r="M14" s="60"/>
      <c r="N14" s="60"/>
      <c r="O14" s="60"/>
      <c r="P14" s="43"/>
    </row>
    <row r="15" spans="2:16" s="41" customFormat="1" ht="18" customHeight="1" x14ac:dyDescent="0.15">
      <c r="B15" s="52"/>
      <c r="C15" s="5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</row>
    <row r="16" spans="2:16" s="41" customFormat="1" ht="18" customHeight="1" x14ac:dyDescent="0.15">
      <c r="B16" s="54" t="s">
        <v>39</v>
      </c>
      <c r="C16" s="5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</row>
    <row r="17" spans="2:16" s="41" customFormat="1" ht="18" customHeight="1" x14ac:dyDescent="0.15">
      <c r="B17" s="52" t="s">
        <v>40</v>
      </c>
      <c r="C17" s="50">
        <v>75</v>
      </c>
      <c r="D17" s="55">
        <f>C17*(1+D14)</f>
        <v>75.75</v>
      </c>
      <c r="E17" s="56">
        <f t="shared" ref="E17:O17" si="4">D17*(1+E14)</f>
        <v>75.75</v>
      </c>
      <c r="F17" s="56">
        <f t="shared" si="4"/>
        <v>78.022500000000008</v>
      </c>
      <c r="G17" s="56">
        <f t="shared" si="4"/>
        <v>78.022500000000008</v>
      </c>
      <c r="H17" s="56">
        <f t="shared" si="4"/>
        <v>77.242275000000006</v>
      </c>
      <c r="I17" s="56">
        <f t="shared" si="4"/>
        <v>77.242275000000006</v>
      </c>
      <c r="J17" s="56">
        <f t="shared" si="4"/>
        <v>75.697429499999998</v>
      </c>
      <c r="K17" s="56">
        <f t="shared" si="4"/>
        <v>77.211378089999997</v>
      </c>
      <c r="L17" s="56">
        <f t="shared" si="4"/>
        <v>77.211378089999997</v>
      </c>
      <c r="M17" s="56">
        <f t="shared" si="4"/>
        <v>77.211378089999997</v>
      </c>
      <c r="N17" s="56">
        <f t="shared" si="4"/>
        <v>77.211378089999997</v>
      </c>
      <c r="O17" s="56">
        <f t="shared" si="4"/>
        <v>77.211378089999997</v>
      </c>
      <c r="P17" s="42"/>
    </row>
    <row r="18" spans="2:16" s="41" customFormat="1" ht="18" customHeight="1" x14ac:dyDescent="0.15">
      <c r="B18" s="52" t="s">
        <v>41</v>
      </c>
      <c r="C18" s="51">
        <v>45</v>
      </c>
      <c r="D18" s="55">
        <f>C18*(1+D14)</f>
        <v>45.45</v>
      </c>
      <c r="E18" s="56">
        <f t="shared" ref="E18:O18" si="5">D18*(1+E14)</f>
        <v>45.45</v>
      </c>
      <c r="F18" s="56">
        <f t="shared" si="5"/>
        <v>46.813500000000005</v>
      </c>
      <c r="G18" s="56">
        <f t="shared" si="5"/>
        <v>46.813500000000005</v>
      </c>
      <c r="H18" s="56">
        <f t="shared" si="5"/>
        <v>46.345365000000001</v>
      </c>
      <c r="I18" s="56">
        <f t="shared" si="5"/>
        <v>46.345365000000001</v>
      </c>
      <c r="J18" s="56">
        <f t="shared" si="5"/>
        <v>45.418457699999998</v>
      </c>
      <c r="K18" s="56">
        <f t="shared" si="5"/>
        <v>46.326826853999997</v>
      </c>
      <c r="L18" s="56">
        <f t="shared" si="5"/>
        <v>46.326826853999997</v>
      </c>
      <c r="M18" s="56">
        <f t="shared" si="5"/>
        <v>46.326826853999997</v>
      </c>
      <c r="N18" s="56">
        <f t="shared" si="5"/>
        <v>46.326826853999997</v>
      </c>
      <c r="O18" s="56">
        <f t="shared" si="5"/>
        <v>46.326826853999997</v>
      </c>
      <c r="P18" s="42"/>
    </row>
    <row r="19" spans="2:16" s="41" customFormat="1" ht="18" customHeight="1" x14ac:dyDescent="0.15">
      <c r="B19" s="52"/>
      <c r="C19" s="5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spans="2:16" s="41" customFormat="1" ht="18" customHeight="1" x14ac:dyDescent="0.15">
      <c r="B20" s="54" t="s">
        <v>35</v>
      </c>
      <c r="C20" s="5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</row>
    <row r="21" spans="2:16" s="41" customFormat="1" ht="18" customHeight="1" x14ac:dyDescent="0.15">
      <c r="B21" s="52" t="s">
        <v>40</v>
      </c>
      <c r="C21" s="52"/>
      <c r="D21" s="57">
        <f>[2]销售收入预算表!E7*C17</f>
        <v>7500</v>
      </c>
      <c r="E21" s="58">
        <f>[1]销售收入预算!E5*[1]材料预算表!D15</f>
        <v>17574</v>
      </c>
      <c r="F21" s="58">
        <f>[1]销售收入预算!F5*[1]材料预算表!E15</f>
        <v>18821.753999999997</v>
      </c>
      <c r="G21" s="58">
        <f>[1]销售收入预算!G5*[1]材料预算表!F15</f>
        <v>20614.302</v>
      </c>
      <c r="H21" s="58">
        <f>[1]销售收入预算!H5*[1]材料预算表!G15</f>
        <v>20851.814610000001</v>
      </c>
      <c r="I21" s="58">
        <f>[1]销售收入预算!I5*[1]材料预算表!H15</f>
        <v>21295.470239999999</v>
      </c>
      <c r="J21" s="58">
        <f>[1]销售收入预算!J5*[1]材料预算表!I15</f>
        <v>25879.911749999999</v>
      </c>
      <c r="K21" s="58">
        <f>[1]销售收入预算!K5*[1]材料预算表!J15</f>
        <v>29724.927210000002</v>
      </c>
      <c r="L21" s="58">
        <f>[1]销售收入预算!L5*[1]材料预算表!K15</f>
        <v>33126.287040000003</v>
      </c>
      <c r="M21" s="58">
        <f>[1]销售收入预算!M5*[1]材料预算表!L15</f>
        <v>33126.287040000003</v>
      </c>
      <c r="N21" s="58">
        <f>[1]销售收入预算!N5*[1]材料预算表!M15</f>
        <v>33126.287040000003</v>
      </c>
      <c r="O21" s="58">
        <f>[1]销售收入预算!O5*[1]材料预算表!N15</f>
        <v>33126.287040000003</v>
      </c>
      <c r="P21" s="42"/>
    </row>
    <row r="22" spans="2:16" s="41" customFormat="1" ht="12" x14ac:dyDescent="0.15">
      <c r="B22" s="52" t="s">
        <v>41</v>
      </c>
      <c r="C22" s="52"/>
      <c r="D22" s="57">
        <f>[2]销售收入预算表!E8*C18</f>
        <v>6750</v>
      </c>
      <c r="E22" s="58">
        <f>[2]销售收入预算表!F8*D18</f>
        <v>5454</v>
      </c>
      <c r="F22" s="58">
        <f>[2]销售收入预算表!G8*E18</f>
        <v>4545</v>
      </c>
      <c r="G22" s="58">
        <f>[2]销售收入预算表!H8*F18</f>
        <v>4025.9610000000002</v>
      </c>
      <c r="H22" s="58">
        <f>[2]销售收入预算表!I8*G18</f>
        <v>3183.3180000000002</v>
      </c>
      <c r="I22" s="58">
        <f>[2]销售收入预算表!J8*H18</f>
        <v>2224.5775199999998</v>
      </c>
      <c r="J22" s="58">
        <f>[2]销售收入预算表!K8*I18</f>
        <v>3151.4848200000001</v>
      </c>
      <c r="K22" s="58">
        <f>[2]销售收入预算表!L8*J18</f>
        <v>3996.8242775999997</v>
      </c>
      <c r="L22" s="58">
        <f>[2]销售收入预算表!M8*K18</f>
        <v>4540.029031692</v>
      </c>
      <c r="M22" s="58">
        <f>[2]销售收入预算表!N8*L18</f>
        <v>5003.2973002319995</v>
      </c>
      <c r="N22" s="58">
        <f>[2]销售收入预算表!O8*M18</f>
        <v>4632.6826854000001</v>
      </c>
      <c r="O22" s="58">
        <f>[2]销售收入预算表!P8*N18</f>
        <v>4540.029031692</v>
      </c>
      <c r="P22" s="42"/>
    </row>
    <row r="23" spans="2:16" s="41" customFormat="1" ht="12" x14ac:dyDescent="0.15">
      <c r="B23" s="52" t="s">
        <v>9</v>
      </c>
      <c r="C23" s="52"/>
      <c r="D23" s="57">
        <f>SUM(D21:D22)</f>
        <v>14250</v>
      </c>
      <c r="E23" s="58">
        <f t="shared" ref="E23:O23" si="6">SUM(E21:E22)</f>
        <v>23028</v>
      </c>
      <c r="F23" s="58">
        <f t="shared" si="6"/>
        <v>23366.753999999997</v>
      </c>
      <c r="G23" s="58">
        <f t="shared" si="6"/>
        <v>24640.262999999999</v>
      </c>
      <c r="H23" s="58">
        <f t="shared" si="6"/>
        <v>24035.132610000001</v>
      </c>
      <c r="I23" s="58">
        <f t="shared" si="6"/>
        <v>23520.047759999998</v>
      </c>
      <c r="J23" s="58">
        <f t="shared" si="6"/>
        <v>29031.396570000001</v>
      </c>
      <c r="K23" s="58">
        <f t="shared" si="6"/>
        <v>33721.751487599999</v>
      </c>
      <c r="L23" s="58">
        <f t="shared" si="6"/>
        <v>37666.316071692003</v>
      </c>
      <c r="M23" s="58">
        <f t="shared" si="6"/>
        <v>38129.584340232002</v>
      </c>
      <c r="N23" s="58">
        <f t="shared" si="6"/>
        <v>37758.969725400006</v>
      </c>
      <c r="O23" s="58">
        <f t="shared" si="6"/>
        <v>37666.316071692003</v>
      </c>
      <c r="P23" s="42"/>
    </row>
  </sheetData>
  <mergeCells count="7">
    <mergeCell ref="B1:P1"/>
    <mergeCell ref="B2:D2"/>
    <mergeCell ref="E2:I2"/>
    <mergeCell ref="B3:D3"/>
    <mergeCell ref="E3:H3"/>
    <mergeCell ref="I3:K3"/>
    <mergeCell ref="L3:O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销售收入预算表</vt:lpstr>
      <vt:lpstr>材料预算表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2012-07-01T00:41:20Z</dcterms:created>
  <dcterms:modified xsi:type="dcterms:W3CDTF">2012-08-28T02:29:16Z</dcterms:modified>
</cp:coreProperties>
</file>