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5945" windowHeight="8220" tabRatio="879" activeTab="5"/>
  </bookViews>
  <sheets>
    <sheet name="销售收入预算表" sheetId="1" r:id="rId1"/>
    <sheet name="材料预算表" sheetId="2" r:id="rId2"/>
    <sheet name="三项费用预算表" sheetId="3" state="hidden" r:id="rId3"/>
    <sheet name="人工预算表" sheetId="4" r:id="rId4"/>
    <sheet name="制造费用" sheetId="5" r:id="rId5"/>
    <sheet name="预算损益表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B3" i="3" l="1"/>
  <c r="D18" i="6" l="1"/>
  <c r="D11" i="6"/>
  <c r="D10" i="6"/>
  <c r="D9" i="6"/>
  <c r="D5" i="6"/>
  <c r="E5" i="6"/>
  <c r="F5" i="6"/>
  <c r="G5" i="6"/>
  <c r="H5" i="6"/>
  <c r="I5" i="6"/>
  <c r="J5" i="6"/>
  <c r="K5" i="6"/>
  <c r="L5" i="6"/>
  <c r="M5" i="6"/>
  <c r="N5" i="6"/>
  <c r="O5" i="6"/>
  <c r="D6" i="6"/>
  <c r="E6" i="6"/>
  <c r="F6" i="6"/>
  <c r="F7" i="6" s="1"/>
  <c r="G6" i="6"/>
  <c r="H6" i="6"/>
  <c r="H7" i="6" s="1"/>
  <c r="I6" i="6"/>
  <c r="J6" i="6"/>
  <c r="J7" i="6" s="1"/>
  <c r="K6" i="6"/>
  <c r="L6" i="6"/>
  <c r="M6" i="6"/>
  <c r="N6" i="6"/>
  <c r="O6" i="6"/>
  <c r="E7" i="6"/>
  <c r="G7" i="6"/>
  <c r="I7" i="6"/>
  <c r="K7" i="6"/>
  <c r="L7" i="6"/>
  <c r="M7" i="6"/>
  <c r="N7" i="6"/>
  <c r="O7" i="6"/>
  <c r="E10" i="6"/>
  <c r="F10" i="6"/>
  <c r="G10" i="6"/>
  <c r="H10" i="6"/>
  <c r="I10" i="6"/>
  <c r="J10" i="6"/>
  <c r="K10" i="6"/>
  <c r="L10" i="6"/>
  <c r="M10" i="6"/>
  <c r="N10" i="6"/>
  <c r="O10" i="6"/>
  <c r="E11" i="6"/>
  <c r="F11" i="6"/>
  <c r="G11" i="6"/>
  <c r="H11" i="6"/>
  <c r="I11" i="6"/>
  <c r="J11" i="6"/>
  <c r="K11" i="6"/>
  <c r="L11" i="6"/>
  <c r="M11" i="6"/>
  <c r="N11" i="6"/>
  <c r="O11" i="6"/>
  <c r="D12" i="6"/>
  <c r="E14" i="6"/>
  <c r="G14" i="6"/>
  <c r="I14" i="6"/>
  <c r="K14" i="6"/>
  <c r="L14" i="6"/>
  <c r="M14" i="6"/>
  <c r="N14" i="6"/>
  <c r="O14" i="6"/>
  <c r="E18" i="6"/>
  <c r="F18" i="6"/>
  <c r="G18" i="6"/>
  <c r="H18" i="6"/>
  <c r="I18" i="6"/>
  <c r="J18" i="6"/>
  <c r="K18" i="6"/>
  <c r="L18" i="6"/>
  <c r="M18" i="6"/>
  <c r="N18" i="6"/>
  <c r="O18" i="6"/>
  <c r="D19" i="6"/>
  <c r="E19" i="6"/>
  <c r="F19" i="6"/>
  <c r="G19" i="6"/>
  <c r="H19" i="6"/>
  <c r="I19" i="6"/>
  <c r="J19" i="6"/>
  <c r="K19" i="6"/>
  <c r="L19" i="6"/>
  <c r="M19" i="6"/>
  <c r="N19" i="6"/>
  <c r="O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M29" i="5"/>
  <c r="L29" i="5"/>
  <c r="K29" i="5"/>
  <c r="J29" i="5"/>
  <c r="I29" i="5"/>
  <c r="H29" i="5"/>
  <c r="G29" i="5"/>
  <c r="F29" i="5"/>
  <c r="E29" i="5"/>
  <c r="D29" i="5"/>
  <c r="C29" i="5"/>
  <c r="B29" i="5"/>
  <c r="N29" i="5" s="1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M3" i="5"/>
  <c r="L3" i="5"/>
  <c r="K3" i="5"/>
  <c r="J3" i="5"/>
  <c r="I3" i="5"/>
  <c r="H3" i="5"/>
  <c r="G3" i="5"/>
  <c r="F3" i="5"/>
  <c r="E3" i="5"/>
  <c r="D3" i="5"/>
  <c r="C3" i="5"/>
  <c r="B3" i="5"/>
  <c r="N3" i="5" s="1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O6" i="4"/>
  <c r="O5" i="4"/>
  <c r="O4" i="4"/>
  <c r="N3" i="4"/>
  <c r="M3" i="4"/>
  <c r="L3" i="4"/>
  <c r="K3" i="4"/>
  <c r="J3" i="4"/>
  <c r="I3" i="4"/>
  <c r="H3" i="4"/>
  <c r="G3" i="4"/>
  <c r="F3" i="4"/>
  <c r="E3" i="4"/>
  <c r="D3" i="4"/>
  <c r="C3" i="4"/>
  <c r="O3" i="4" s="1"/>
  <c r="C21" i="6"/>
  <c r="C23" i="6" s="1"/>
  <c r="C12" i="6"/>
  <c r="P10" i="6"/>
  <c r="C7" i="6"/>
  <c r="C13" i="6" s="1"/>
  <c r="P6" i="6"/>
  <c r="C24" i="6" l="1"/>
  <c r="C17" i="6"/>
  <c r="C14" i="6"/>
  <c r="C15" i="6"/>
  <c r="D7" i="6"/>
  <c r="D16" i="6" s="1"/>
  <c r="D21" i="6" s="1"/>
  <c r="D22" i="6" s="1"/>
  <c r="D13" i="6"/>
  <c r="J14" i="6"/>
  <c r="H14" i="6"/>
  <c r="F14" i="6"/>
  <c r="D14" i="6"/>
  <c r="D15" i="6"/>
  <c r="P11" i="6"/>
  <c r="P19" i="6"/>
  <c r="P7" i="6"/>
  <c r="P14" i="6" s="1"/>
  <c r="P5" i="6"/>
  <c r="D17" i="6" l="1"/>
  <c r="D23" i="6" l="1"/>
  <c r="D24" i="6" l="1"/>
  <c r="C55" i="3"/>
  <c r="D55" i="3"/>
  <c r="E55" i="3"/>
  <c r="F55" i="3"/>
  <c r="G55" i="3"/>
  <c r="H55" i="3"/>
  <c r="I55" i="3"/>
  <c r="J55" i="3"/>
  <c r="K55" i="3"/>
  <c r="L55" i="3"/>
  <c r="M55" i="3"/>
  <c r="B55" i="3"/>
  <c r="M72" i="3"/>
  <c r="M5" i="3" s="1"/>
  <c r="L72" i="3"/>
  <c r="L5" i="3" s="1"/>
  <c r="K72" i="3"/>
  <c r="K5" i="3" s="1"/>
  <c r="J72" i="3"/>
  <c r="J5" i="3" s="1"/>
  <c r="I72" i="3"/>
  <c r="I5" i="3" s="1"/>
  <c r="H72" i="3"/>
  <c r="H5" i="3" s="1"/>
  <c r="G72" i="3"/>
  <c r="G5" i="3" s="1"/>
  <c r="F72" i="3"/>
  <c r="F5" i="3" s="1"/>
  <c r="E72" i="3"/>
  <c r="E5" i="3" s="1"/>
  <c r="D72" i="3"/>
  <c r="D5" i="3" s="1"/>
  <c r="C72" i="3"/>
  <c r="C5" i="3" s="1"/>
  <c r="B72" i="3"/>
  <c r="B5" i="3" s="1"/>
  <c r="N71" i="3"/>
  <c r="N70" i="3"/>
  <c r="N69" i="3"/>
  <c r="N68" i="3"/>
  <c r="N67" i="3"/>
  <c r="N66" i="3"/>
  <c r="N65" i="3"/>
  <c r="N64" i="3"/>
  <c r="N63" i="3"/>
  <c r="M62" i="3"/>
  <c r="M4" i="3" s="1"/>
  <c r="L62" i="3"/>
  <c r="L4" i="3" s="1"/>
  <c r="K62" i="3"/>
  <c r="K4" i="3" s="1"/>
  <c r="J62" i="3"/>
  <c r="J4" i="3" s="1"/>
  <c r="I62" i="3"/>
  <c r="I4" i="3" s="1"/>
  <c r="H62" i="3"/>
  <c r="H4" i="3" s="1"/>
  <c r="G62" i="3"/>
  <c r="G4" i="3" s="1"/>
  <c r="F62" i="3"/>
  <c r="F4" i="3" s="1"/>
  <c r="E62" i="3"/>
  <c r="E4" i="3" s="1"/>
  <c r="D62" i="3"/>
  <c r="D4" i="3" s="1"/>
  <c r="C62" i="3"/>
  <c r="C4" i="3" s="1"/>
  <c r="B62" i="3"/>
  <c r="B4" i="3" s="1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M44" i="3"/>
  <c r="M3" i="3" s="1"/>
  <c r="L44" i="3"/>
  <c r="L3" i="3" s="1"/>
  <c r="K44" i="3"/>
  <c r="K3" i="3" s="1"/>
  <c r="J44" i="3"/>
  <c r="J3" i="3" s="1"/>
  <c r="I44" i="3"/>
  <c r="I3" i="3" s="1"/>
  <c r="H44" i="3"/>
  <c r="H3" i="3" s="1"/>
  <c r="G44" i="3"/>
  <c r="G3" i="3" s="1"/>
  <c r="F44" i="3"/>
  <c r="F3" i="3" s="1"/>
  <c r="E44" i="3"/>
  <c r="E3" i="3" s="1"/>
  <c r="D44" i="3"/>
  <c r="D3" i="3" s="1"/>
  <c r="C44" i="3"/>
  <c r="C3" i="3" s="1"/>
  <c r="B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B6" i="3" l="1"/>
  <c r="N5" i="3"/>
  <c r="C6" i="3"/>
  <c r="N4" i="3"/>
  <c r="D6" i="3"/>
  <c r="F6" i="3"/>
  <c r="H6" i="3"/>
  <c r="J6" i="3"/>
  <c r="L6" i="3"/>
  <c r="E6" i="3"/>
  <c r="G6" i="3"/>
  <c r="I6" i="3"/>
  <c r="K6" i="3"/>
  <c r="M6" i="3"/>
  <c r="N3" i="3"/>
  <c r="N72" i="3"/>
  <c r="N62" i="3"/>
  <c r="N44" i="3"/>
  <c r="D9" i="2"/>
  <c r="D7" i="2"/>
  <c r="D5" i="2"/>
  <c r="D8" i="2"/>
  <c r="D4" i="2"/>
  <c r="D21" i="2"/>
  <c r="D19" i="2"/>
  <c r="D16" i="2"/>
  <c r="D15" i="2"/>
  <c r="P6" i="2"/>
  <c r="F21" i="2"/>
  <c r="F4" i="2" s="1"/>
  <c r="H21" i="2"/>
  <c r="H4" i="2" s="1"/>
  <c r="J21" i="2"/>
  <c r="J4" i="2" s="1"/>
  <c r="L21" i="2"/>
  <c r="L4" i="2" s="1"/>
  <c r="N21" i="2"/>
  <c r="N4" i="2" s="1"/>
  <c r="E19" i="2"/>
  <c r="E21" i="2" s="1"/>
  <c r="E4" i="2" s="1"/>
  <c r="F19" i="2"/>
  <c r="G19" i="2"/>
  <c r="G21" i="2" s="1"/>
  <c r="G4" i="2" s="1"/>
  <c r="H19" i="2"/>
  <c r="I19" i="2"/>
  <c r="I21" i="2" s="1"/>
  <c r="I4" i="2" s="1"/>
  <c r="J19" i="2"/>
  <c r="K19" i="2"/>
  <c r="K21" i="2" s="1"/>
  <c r="K4" i="2" s="1"/>
  <c r="L19" i="2"/>
  <c r="M19" i="2"/>
  <c r="M21" i="2" s="1"/>
  <c r="M4" i="2" s="1"/>
  <c r="N19" i="2"/>
  <c r="O19" i="2"/>
  <c r="O21" i="2" s="1"/>
  <c r="O4" i="2" s="1"/>
  <c r="D20" i="2"/>
  <c r="E20" i="2"/>
  <c r="F20" i="2"/>
  <c r="G20" i="2"/>
  <c r="H20" i="2"/>
  <c r="I20" i="2"/>
  <c r="J20" i="2"/>
  <c r="K20" i="2"/>
  <c r="L20" i="2"/>
  <c r="M20" i="2"/>
  <c r="N20" i="2"/>
  <c r="O20" i="2"/>
  <c r="E16" i="2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E15" i="2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E12" i="1"/>
  <c r="E13" i="1"/>
  <c r="E15" i="1"/>
  <c r="E16" i="1"/>
  <c r="O5" i="2" l="1"/>
  <c r="O3" i="2"/>
  <c r="O9" i="6" s="1"/>
  <c r="O7" i="2"/>
  <c r="O8" i="2"/>
  <c r="O9" i="2" s="1"/>
  <c r="M5" i="2"/>
  <c r="M3" i="2"/>
  <c r="M9" i="6" s="1"/>
  <c r="M7" i="2"/>
  <c r="M8" i="2"/>
  <c r="M9" i="2" s="1"/>
  <c r="K5" i="2"/>
  <c r="K3" i="2"/>
  <c r="K9" i="6" s="1"/>
  <c r="K7" i="2"/>
  <c r="K8" i="2"/>
  <c r="K9" i="2" s="1"/>
  <c r="I5" i="2"/>
  <c r="I3" i="2"/>
  <c r="I9" i="6" s="1"/>
  <c r="I7" i="2"/>
  <c r="I8" i="2"/>
  <c r="I9" i="2" s="1"/>
  <c r="G5" i="2"/>
  <c r="G3" i="2"/>
  <c r="G9" i="6" s="1"/>
  <c r="G7" i="2"/>
  <c r="G8" i="2"/>
  <c r="G9" i="2" s="1"/>
  <c r="E5" i="2"/>
  <c r="E3" i="2"/>
  <c r="E9" i="6" s="1"/>
  <c r="E7" i="2"/>
  <c r="E8" i="2"/>
  <c r="E9" i="2" s="1"/>
  <c r="L3" i="2"/>
  <c r="L9" i="6" s="1"/>
  <c r="L7" i="2"/>
  <c r="L8" i="2"/>
  <c r="L9" i="2" s="1"/>
  <c r="L5" i="2"/>
  <c r="H3" i="2"/>
  <c r="H9" i="6" s="1"/>
  <c r="H7" i="2"/>
  <c r="H8" i="2"/>
  <c r="H9" i="2" s="1"/>
  <c r="H5" i="2"/>
  <c r="N3" i="2"/>
  <c r="N9" i="6" s="1"/>
  <c r="N7" i="2"/>
  <c r="N8" i="2"/>
  <c r="N9" i="2" s="1"/>
  <c r="N5" i="2"/>
  <c r="J3" i="2"/>
  <c r="J9" i="6" s="1"/>
  <c r="J7" i="2"/>
  <c r="J8" i="2"/>
  <c r="J9" i="2" s="1"/>
  <c r="J5" i="2"/>
  <c r="F3" i="2"/>
  <c r="F9" i="6" s="1"/>
  <c r="F7" i="2"/>
  <c r="F8" i="2"/>
  <c r="F9" i="2" s="1"/>
  <c r="F5" i="2"/>
  <c r="P18" i="6"/>
  <c r="N6" i="3"/>
  <c r="P4" i="2"/>
  <c r="P5" i="2" s="1"/>
  <c r="D3" i="2"/>
  <c r="E17" i="1"/>
  <c r="E3" i="1" s="1"/>
  <c r="G16" i="1"/>
  <c r="I16" i="1"/>
  <c r="K16" i="1"/>
  <c r="M16" i="1"/>
  <c r="O16" i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P16" i="1" s="1"/>
  <c r="F12" i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P15" i="1" s="1"/>
  <c r="B13" i="1"/>
  <c r="B16" i="1" s="1"/>
  <c r="B12" i="1"/>
  <c r="B15" i="1" s="1"/>
  <c r="B10" i="1"/>
  <c r="B9" i="1"/>
  <c r="Q6" i="1"/>
  <c r="Q5" i="1"/>
  <c r="F12" i="6" l="1"/>
  <c r="F13" i="6"/>
  <c r="N12" i="6"/>
  <c r="N13" i="6"/>
  <c r="P3" i="2"/>
  <c r="E12" i="6"/>
  <c r="E13" i="6"/>
  <c r="P9" i="6"/>
  <c r="P13" i="6" s="1"/>
  <c r="G12" i="6"/>
  <c r="G13" i="6"/>
  <c r="I12" i="6"/>
  <c r="I13" i="6"/>
  <c r="K12" i="6"/>
  <c r="K13" i="6"/>
  <c r="M12" i="6"/>
  <c r="M13" i="6"/>
  <c r="O12" i="6"/>
  <c r="O13" i="6"/>
  <c r="J12" i="6"/>
  <c r="J13" i="6"/>
  <c r="H12" i="6"/>
  <c r="H13" i="6"/>
  <c r="L12" i="6"/>
  <c r="L13" i="6"/>
  <c r="P7" i="2"/>
  <c r="P8" i="2"/>
  <c r="P9" i="2" s="1"/>
  <c r="P17" i="1"/>
  <c r="P3" i="1" s="1"/>
  <c r="O15" i="1"/>
  <c r="M15" i="1"/>
  <c r="K15" i="1"/>
  <c r="I15" i="1"/>
  <c r="I17" i="1" s="1"/>
  <c r="I3" i="1" s="1"/>
  <c r="G15" i="1"/>
  <c r="O17" i="1"/>
  <c r="O3" i="1" s="1"/>
  <c r="K17" i="1"/>
  <c r="K3" i="1" s="1"/>
  <c r="G17" i="1"/>
  <c r="G3" i="1" s="1"/>
  <c r="N15" i="1"/>
  <c r="L15" i="1"/>
  <c r="J15" i="1"/>
  <c r="H15" i="1"/>
  <c r="F15" i="1"/>
  <c r="M17" i="1"/>
  <c r="M3" i="1" s="1"/>
  <c r="N16" i="1"/>
  <c r="N17" i="1" s="1"/>
  <c r="N3" i="1" s="1"/>
  <c r="L16" i="1"/>
  <c r="J16" i="1"/>
  <c r="J17" i="1" s="1"/>
  <c r="J3" i="1" s="1"/>
  <c r="H16" i="1"/>
  <c r="F16" i="1"/>
  <c r="L15" i="6" l="1"/>
  <c r="L16" i="6"/>
  <c r="H16" i="6"/>
  <c r="H15" i="6"/>
  <c r="J16" i="6"/>
  <c r="J15" i="6"/>
  <c r="M15" i="6"/>
  <c r="M16" i="6"/>
  <c r="K15" i="6"/>
  <c r="K16" i="6"/>
  <c r="I15" i="6"/>
  <c r="I16" i="6"/>
  <c r="G15" i="6"/>
  <c r="G16" i="6"/>
  <c r="N15" i="6"/>
  <c r="N16" i="6"/>
  <c r="F16" i="6"/>
  <c r="F15" i="6"/>
  <c r="E15" i="6"/>
  <c r="E16" i="6"/>
  <c r="P12" i="6"/>
  <c r="P15" i="6" s="1"/>
  <c r="O15" i="6"/>
  <c r="O16" i="6"/>
  <c r="H17" i="1"/>
  <c r="H3" i="1" s="1"/>
  <c r="L17" i="1"/>
  <c r="L3" i="1" s="1"/>
  <c r="Q15" i="1"/>
  <c r="F17" i="1"/>
  <c r="Q16" i="1"/>
  <c r="F21" i="6" l="1"/>
  <c r="F17" i="6"/>
  <c r="J21" i="6"/>
  <c r="J17" i="6"/>
  <c r="H21" i="6"/>
  <c r="H17" i="6"/>
  <c r="E17" i="6"/>
  <c r="E21" i="6"/>
  <c r="E22" i="6" s="1"/>
  <c r="P16" i="6"/>
  <c r="P17" i="6" s="1"/>
  <c r="N17" i="6"/>
  <c r="N21" i="6"/>
  <c r="N22" i="6" s="1"/>
  <c r="G17" i="6"/>
  <c r="G21" i="6"/>
  <c r="G22" i="6" s="1"/>
  <c r="I17" i="6"/>
  <c r="I21" i="6"/>
  <c r="I22" i="6" s="1"/>
  <c r="K17" i="6"/>
  <c r="K21" i="6"/>
  <c r="K22" i="6" s="1"/>
  <c r="M17" i="6"/>
  <c r="M21" i="6"/>
  <c r="M22" i="6" s="1"/>
  <c r="L21" i="6"/>
  <c r="L22" i="6" s="1"/>
  <c r="L17" i="6"/>
  <c r="O17" i="6"/>
  <c r="O21" i="6"/>
  <c r="O22" i="6" s="1"/>
  <c r="F3" i="1"/>
  <c r="Q17" i="1"/>
  <c r="F20" i="1"/>
  <c r="H23" i="6" l="1"/>
  <c r="H24" i="6" s="1"/>
  <c r="H22" i="6"/>
  <c r="J23" i="6"/>
  <c r="J24" i="6" s="1"/>
  <c r="J22" i="6"/>
  <c r="F23" i="6"/>
  <c r="F24" i="6" s="1"/>
  <c r="F22" i="6"/>
  <c r="P22" i="6"/>
  <c r="K23" i="6"/>
  <c r="K24" i="6" s="1"/>
  <c r="I23" i="6"/>
  <c r="I24" i="6" s="1"/>
  <c r="N23" i="6"/>
  <c r="N24" i="6" s="1"/>
  <c r="L23" i="6"/>
  <c r="L24" i="6" s="1"/>
  <c r="E23" i="6"/>
  <c r="P21" i="6"/>
  <c r="O23" i="6"/>
  <c r="O24" i="6" s="1"/>
  <c r="M23" i="6"/>
  <c r="M24" i="6" s="1"/>
  <c r="G23" i="6"/>
  <c r="G24" i="6" s="1"/>
  <c r="E20" i="1"/>
  <c r="J20" i="1"/>
  <c r="Q3" i="1"/>
  <c r="I20" i="1"/>
  <c r="P20" i="1"/>
  <c r="H20" i="1"/>
  <c r="O20" i="1"/>
  <c r="K20" i="1"/>
  <c r="G20" i="1"/>
  <c r="L20" i="1"/>
  <c r="M20" i="1"/>
  <c r="N20" i="1"/>
  <c r="P23" i="6" l="1"/>
  <c r="P24" i="6" s="1"/>
  <c r="E24" i="6"/>
  <c r="Q20" i="1"/>
</calcChain>
</file>

<file path=xl/sharedStrings.xml><?xml version="1.0" encoding="utf-8"?>
<sst xmlns="http://schemas.openxmlformats.org/spreadsheetml/2006/main" count="182" uniqueCount="173">
  <si>
    <t>销售收入预算</t>
    <phoneticPr fontId="6" type="noConversion"/>
  </si>
  <si>
    <t>月份</t>
    <phoneticPr fontId="2" type="noConversion"/>
  </si>
  <si>
    <t>销售总收入</t>
    <phoneticPr fontId="6" type="noConversion"/>
  </si>
  <si>
    <t>单位：元</t>
    <phoneticPr fontId="2" type="noConversion"/>
  </si>
  <si>
    <t>销量</t>
    <phoneticPr fontId="6" type="noConversion"/>
  </si>
  <si>
    <t>单位：件</t>
    <phoneticPr fontId="2" type="noConversion"/>
  </si>
  <si>
    <t>定价策略</t>
    <phoneticPr fontId="6" type="noConversion"/>
  </si>
  <si>
    <t>价格变动</t>
    <phoneticPr fontId="6" type="noConversion"/>
  </si>
  <si>
    <t>单价</t>
    <phoneticPr fontId="6" type="noConversion"/>
  </si>
  <si>
    <t>定价</t>
    <phoneticPr fontId="2" type="noConversion"/>
  </si>
  <si>
    <t>销售收入</t>
    <phoneticPr fontId="6" type="noConversion"/>
  </si>
  <si>
    <t>销售收入合计</t>
    <phoneticPr fontId="6" type="noConversion"/>
  </si>
  <si>
    <t>收入结构</t>
    <phoneticPr fontId="6" type="noConversion"/>
  </si>
  <si>
    <r>
      <t>当月销售</t>
    </r>
    <r>
      <rPr>
        <sz val="10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年销售收入（％）</t>
    </r>
    <phoneticPr fontId="6" type="noConversion"/>
  </si>
  <si>
    <r>
      <t xml:space="preserve">A </t>
    </r>
    <r>
      <rPr>
        <sz val="10"/>
        <rFont val="宋体"/>
        <family val="3"/>
        <charset val="134"/>
      </rPr>
      <t>产品</t>
    </r>
    <r>
      <rPr>
        <sz val="10"/>
        <color theme="1"/>
        <rFont val="宋体"/>
        <family val="2"/>
        <charset val="134"/>
        <scheme val="minor"/>
      </rPr>
      <t/>
    </r>
    <phoneticPr fontId="6" type="noConversion"/>
  </si>
  <si>
    <r>
      <t xml:space="preserve">B </t>
    </r>
    <r>
      <rPr>
        <sz val="10"/>
        <rFont val="宋体"/>
        <family val="3"/>
        <charset val="134"/>
      </rPr>
      <t>产品</t>
    </r>
    <r>
      <rPr>
        <sz val="10"/>
        <color theme="1"/>
        <rFont val="宋体"/>
        <family val="2"/>
        <charset val="134"/>
        <scheme val="minor"/>
      </rPr>
      <t xml:space="preserve"> </t>
    </r>
    <r>
      <rPr>
        <b/>
        <sz val="12"/>
        <rFont val="Times New Roman"/>
        <family val="1"/>
      </rPr>
      <t/>
    </r>
    <phoneticPr fontId="2" type="noConversion"/>
  </si>
  <si>
    <t>2013年销售收入预算表</t>
    <phoneticPr fontId="2" type="noConversion"/>
  </si>
  <si>
    <t>12</t>
    <phoneticPr fontId="2" type="noConversion"/>
  </si>
  <si>
    <t>合计</t>
    <phoneticPr fontId="2" type="noConversion"/>
  </si>
  <si>
    <t>材料预算</t>
    <phoneticPr fontId="6" type="noConversion"/>
  </si>
  <si>
    <t>月份</t>
    <phoneticPr fontId="2" type="noConversion"/>
  </si>
  <si>
    <t>合计物料标准成本</t>
    <phoneticPr fontId="2" type="noConversion"/>
  </si>
  <si>
    <t>标准物料成本</t>
    <phoneticPr fontId="2" type="noConversion"/>
  </si>
  <si>
    <t>销售收入比例</t>
    <phoneticPr fontId="2" type="noConversion"/>
  </si>
  <si>
    <t>物料成本差异（人工输入）</t>
    <phoneticPr fontId="2" type="noConversion"/>
  </si>
  <si>
    <t>共计物料成本</t>
    <phoneticPr fontId="2" type="noConversion"/>
  </si>
  <si>
    <t>占销售收入比例</t>
    <phoneticPr fontId="2" type="noConversion"/>
  </si>
  <si>
    <t>物料成本变动</t>
    <phoneticPr fontId="2" type="noConversion"/>
  </si>
  <si>
    <t>国内物料成本</t>
    <phoneticPr fontId="2" type="noConversion"/>
  </si>
  <si>
    <t>单位物料成本</t>
    <phoneticPr fontId="2" type="noConversion"/>
  </si>
  <si>
    <t>共计物料成本</t>
    <phoneticPr fontId="2" type="noConversion"/>
  </si>
  <si>
    <t>合计</t>
    <phoneticPr fontId="2" type="noConversion"/>
  </si>
  <si>
    <t>全年合计</t>
    <phoneticPr fontId="2" type="noConversion"/>
  </si>
  <si>
    <t>2013年材料预算表</t>
    <phoneticPr fontId="2" type="noConversion"/>
  </si>
  <si>
    <t>A产品</t>
    <phoneticPr fontId="2" type="noConversion"/>
  </si>
  <si>
    <t>A产品</t>
    <phoneticPr fontId="2" type="noConversion"/>
  </si>
  <si>
    <t>B产品</t>
    <phoneticPr fontId="2" type="noConversion"/>
  </si>
  <si>
    <t>占合计物料标准成本比例</t>
    <phoneticPr fontId="2" type="noConversion"/>
  </si>
  <si>
    <t>管理费用</t>
    <phoneticPr fontId="2" type="noConversion"/>
  </si>
  <si>
    <t>营业费用</t>
    <phoneticPr fontId="2" type="noConversion"/>
  </si>
  <si>
    <t>财务费用</t>
    <phoneticPr fontId="2" type="noConversion"/>
  </si>
  <si>
    <t>三项费用合计:</t>
    <phoneticPr fontId="2" type="noConversion"/>
  </si>
  <si>
    <t>工资</t>
    <phoneticPr fontId="6" type="noConversion"/>
  </si>
  <si>
    <t>职工福利基金</t>
    <phoneticPr fontId="6" type="noConversion"/>
  </si>
  <si>
    <t>工会经费</t>
    <phoneticPr fontId="6" type="noConversion"/>
  </si>
  <si>
    <t>职工教育经费</t>
    <phoneticPr fontId="6" type="noConversion"/>
  </si>
  <si>
    <t>社会保险基金</t>
    <phoneticPr fontId="6" type="noConversion"/>
  </si>
  <si>
    <t>保险费</t>
    <phoneticPr fontId="6" type="noConversion"/>
  </si>
  <si>
    <t>业务招待费</t>
    <phoneticPr fontId="6" type="noConversion"/>
  </si>
  <si>
    <t>差旅费</t>
    <phoneticPr fontId="6" type="noConversion"/>
  </si>
  <si>
    <t>办公费</t>
    <phoneticPr fontId="6" type="noConversion"/>
  </si>
  <si>
    <t>通讯费</t>
    <phoneticPr fontId="6" type="noConversion"/>
  </si>
  <si>
    <t>小车费</t>
    <phoneticPr fontId="6" type="noConversion"/>
  </si>
  <si>
    <t>税金</t>
    <phoneticPr fontId="6" type="noConversion"/>
  </si>
  <si>
    <t>租赁费</t>
    <phoneticPr fontId="6" type="noConversion"/>
  </si>
  <si>
    <t>资产占用费</t>
    <phoneticPr fontId="6" type="noConversion"/>
  </si>
  <si>
    <t>修理费</t>
    <phoneticPr fontId="6" type="noConversion"/>
  </si>
  <si>
    <t>低值易耗品摊销</t>
    <phoneticPr fontId="6" type="noConversion"/>
  </si>
  <si>
    <t>折旧费</t>
    <phoneticPr fontId="6" type="noConversion"/>
  </si>
  <si>
    <t>排污费</t>
    <phoneticPr fontId="6" type="noConversion"/>
  </si>
  <si>
    <t>董事会会费</t>
    <phoneticPr fontId="6" type="noConversion"/>
  </si>
  <si>
    <t>研究与开发费</t>
    <phoneticPr fontId="6" type="noConversion"/>
  </si>
  <si>
    <t>存货盘盈盘亏</t>
    <phoneticPr fontId="6" type="noConversion"/>
  </si>
  <si>
    <t>提取坏帐准备</t>
    <phoneticPr fontId="6" type="noConversion"/>
  </si>
  <si>
    <t>提取存货跌价准备</t>
    <phoneticPr fontId="6" type="noConversion"/>
  </si>
  <si>
    <t>无形资产摊销</t>
    <phoneticPr fontId="6" type="noConversion"/>
  </si>
  <si>
    <t>中介机构费</t>
    <phoneticPr fontId="6" type="noConversion"/>
  </si>
  <si>
    <t>检验费</t>
    <phoneticPr fontId="6" type="noConversion"/>
  </si>
  <si>
    <t>会务费</t>
  </si>
  <si>
    <t>报损费</t>
    <phoneticPr fontId="6" type="noConversion"/>
  </si>
  <si>
    <t>咨询费</t>
    <phoneticPr fontId="6" type="noConversion"/>
  </si>
  <si>
    <t>诉讼费</t>
    <phoneticPr fontId="6" type="noConversion"/>
  </si>
  <si>
    <t>残联基金</t>
    <phoneticPr fontId="6" type="noConversion"/>
  </si>
  <si>
    <t>内部培训费</t>
    <phoneticPr fontId="6" type="noConversion"/>
  </si>
  <si>
    <t>招聘费</t>
    <phoneticPr fontId="6" type="noConversion"/>
  </si>
  <si>
    <t>上交管理费</t>
    <phoneticPr fontId="6" type="noConversion"/>
  </si>
  <si>
    <t>收取管理费</t>
    <phoneticPr fontId="6" type="noConversion"/>
  </si>
  <si>
    <t>其他</t>
    <phoneticPr fontId="6" type="noConversion"/>
  </si>
  <si>
    <t>管理费用合计</t>
    <phoneticPr fontId="6" type="noConversion"/>
  </si>
  <si>
    <t>营业费用:</t>
    <phoneticPr fontId="6" type="noConversion"/>
  </si>
  <si>
    <t>通讯费</t>
    <phoneticPr fontId="6" type="noConversion"/>
  </si>
  <si>
    <t>运输费</t>
    <phoneticPr fontId="6" type="noConversion"/>
  </si>
  <si>
    <t>会务费</t>
    <phoneticPr fontId="6" type="noConversion"/>
  </si>
  <si>
    <t>租赁费</t>
    <phoneticPr fontId="6" type="noConversion"/>
  </si>
  <si>
    <t>折旧费</t>
    <phoneticPr fontId="6" type="noConversion"/>
  </si>
  <si>
    <t>存货毁损</t>
    <phoneticPr fontId="6" type="noConversion"/>
  </si>
  <si>
    <t>产品检验费</t>
    <phoneticPr fontId="6" type="noConversion"/>
  </si>
  <si>
    <t>运费</t>
    <phoneticPr fontId="6" type="noConversion"/>
  </si>
  <si>
    <t>返利</t>
    <phoneticPr fontId="6" type="noConversion"/>
  </si>
  <si>
    <t>广告费</t>
    <phoneticPr fontId="6" type="noConversion"/>
  </si>
  <si>
    <t>促销费</t>
    <phoneticPr fontId="6" type="noConversion"/>
  </si>
  <si>
    <t>中介机构费</t>
    <phoneticPr fontId="6" type="noConversion"/>
  </si>
  <si>
    <t>内部培训费</t>
    <phoneticPr fontId="6" type="noConversion"/>
  </si>
  <si>
    <t>招聘费</t>
    <phoneticPr fontId="6" type="noConversion"/>
  </si>
  <si>
    <t>其他</t>
    <phoneticPr fontId="6" type="noConversion"/>
  </si>
  <si>
    <t>合计营业费用</t>
    <phoneticPr fontId="6" type="noConversion"/>
  </si>
  <si>
    <t>财务费用:</t>
    <phoneticPr fontId="2" type="noConversion"/>
  </si>
  <si>
    <t>金融手续费</t>
    <phoneticPr fontId="6" type="noConversion"/>
  </si>
  <si>
    <t>汇兑损益</t>
    <phoneticPr fontId="6" type="noConversion"/>
  </si>
  <si>
    <t>贴现利息</t>
    <phoneticPr fontId="6" type="noConversion"/>
  </si>
  <si>
    <t>折扣与折让</t>
    <phoneticPr fontId="6" type="noConversion"/>
  </si>
  <si>
    <t>利息收入</t>
    <phoneticPr fontId="6" type="noConversion"/>
  </si>
  <si>
    <t>财务费用合计</t>
    <phoneticPr fontId="2" type="noConversion"/>
  </si>
  <si>
    <r>
      <rPr>
        <b/>
        <sz val="10"/>
        <color theme="0"/>
        <rFont val="宋体"/>
        <family val="3"/>
        <charset val="134"/>
      </rPr>
      <t>月份</t>
    </r>
    <r>
      <rPr>
        <b/>
        <sz val="10"/>
        <color theme="0"/>
        <rFont val="Times New Roman"/>
        <family val="1"/>
      </rPr>
      <t>:</t>
    </r>
    <phoneticPr fontId="2" type="noConversion"/>
  </si>
  <si>
    <t>2013年三项费用预算表</t>
    <phoneticPr fontId="2" type="noConversion"/>
  </si>
  <si>
    <t>管理费用:</t>
    <phoneticPr fontId="6" type="noConversion"/>
  </si>
  <si>
    <r>
      <t>利息支出</t>
    </r>
    <r>
      <rPr>
        <sz val="10"/>
        <color theme="1"/>
        <rFont val="宋体"/>
        <family val="3"/>
        <charset val="134"/>
      </rPr>
      <t xml:space="preserve"> - USD</t>
    </r>
    <phoneticPr fontId="6" type="noConversion"/>
  </si>
  <si>
    <r>
      <t>利息支出</t>
    </r>
    <r>
      <rPr>
        <sz val="10"/>
        <color theme="1"/>
        <rFont val="宋体"/>
        <family val="3"/>
        <charset val="134"/>
      </rPr>
      <t>- RMB</t>
    </r>
    <phoneticPr fontId="6" type="noConversion"/>
  </si>
  <si>
    <t>预算损益表</t>
    <phoneticPr fontId="2" type="noConversion"/>
  </si>
  <si>
    <t>收入</t>
    <phoneticPr fontId="2" type="noConversion"/>
  </si>
  <si>
    <t>D产品</t>
    <phoneticPr fontId="2" type="noConversion"/>
  </si>
  <si>
    <t>收入合计</t>
    <phoneticPr fontId="2" type="noConversion"/>
  </si>
  <si>
    <t>销售成本</t>
    <phoneticPr fontId="2" type="noConversion"/>
  </si>
  <si>
    <t>直接材料</t>
    <phoneticPr fontId="2" type="noConversion"/>
  </si>
  <si>
    <t>直接人工</t>
    <phoneticPr fontId="2" type="noConversion"/>
  </si>
  <si>
    <t>制造费用</t>
    <phoneticPr fontId="2" type="noConversion"/>
  </si>
  <si>
    <t>销售成本合计</t>
    <phoneticPr fontId="2" type="noConversion"/>
  </si>
  <si>
    <t>材料/销售收入（%）</t>
    <phoneticPr fontId="2" type="noConversion"/>
  </si>
  <si>
    <t>人工/销售收入（%）</t>
    <phoneticPr fontId="2" type="noConversion"/>
  </si>
  <si>
    <t>毛利（%）</t>
    <phoneticPr fontId="2" type="noConversion"/>
  </si>
  <si>
    <t>主营业务利润</t>
    <phoneticPr fontId="2" type="noConversion"/>
  </si>
  <si>
    <t>%销售收入</t>
    <phoneticPr fontId="2" type="noConversion"/>
  </si>
  <si>
    <t>管理费用</t>
    <phoneticPr fontId="2" type="noConversion"/>
  </si>
  <si>
    <t>营业费用</t>
    <phoneticPr fontId="2" type="noConversion"/>
  </si>
  <si>
    <t>财务费用</t>
    <phoneticPr fontId="2" type="noConversion"/>
  </si>
  <si>
    <t>营业利润</t>
    <phoneticPr fontId="2" type="noConversion"/>
  </si>
  <si>
    <t>所得税</t>
    <phoneticPr fontId="2" type="noConversion"/>
  </si>
  <si>
    <t>净利润</t>
    <phoneticPr fontId="2" type="noConversion"/>
  </si>
  <si>
    <t>材料预算</t>
    <phoneticPr fontId="6" type="noConversion"/>
  </si>
  <si>
    <t>月份</t>
    <phoneticPr fontId="2" type="noConversion"/>
  </si>
  <si>
    <t>全年合计</t>
    <phoneticPr fontId="2" type="noConversion"/>
  </si>
  <si>
    <t>人工成本合计</t>
    <phoneticPr fontId="2" type="noConversion"/>
  </si>
  <si>
    <t>直接人工</t>
    <phoneticPr fontId="2" type="noConversion"/>
  </si>
  <si>
    <t>间接人工</t>
    <phoneticPr fontId="2" type="noConversion"/>
  </si>
  <si>
    <t>管理人员</t>
    <phoneticPr fontId="2" type="noConversion"/>
  </si>
  <si>
    <t>制造费用</t>
    <phoneticPr fontId="2" type="noConversion"/>
  </si>
  <si>
    <t>工资</t>
    <phoneticPr fontId="6" type="noConversion"/>
  </si>
  <si>
    <t>职工福利基金</t>
    <phoneticPr fontId="6" type="noConversion"/>
  </si>
  <si>
    <t>保险费</t>
    <phoneticPr fontId="6" type="noConversion"/>
  </si>
  <si>
    <t>社会保险基金</t>
    <phoneticPr fontId="6" type="noConversion"/>
  </si>
  <si>
    <t>差旅费</t>
    <phoneticPr fontId="6" type="noConversion"/>
  </si>
  <si>
    <t>通讯费</t>
    <phoneticPr fontId="6" type="noConversion"/>
  </si>
  <si>
    <t>办公费</t>
    <phoneticPr fontId="6" type="noConversion"/>
  </si>
  <si>
    <t>水</t>
    <phoneticPr fontId="6" type="noConversion"/>
  </si>
  <si>
    <t>电</t>
    <phoneticPr fontId="6" type="noConversion"/>
  </si>
  <si>
    <t>汽</t>
    <phoneticPr fontId="6" type="noConversion"/>
  </si>
  <si>
    <t>空调\暖气</t>
    <phoneticPr fontId="6" type="noConversion"/>
  </si>
  <si>
    <t>维修费</t>
    <phoneticPr fontId="6" type="noConversion"/>
  </si>
  <si>
    <t>机物料消耗</t>
    <phoneticPr fontId="6" type="noConversion"/>
  </si>
  <si>
    <t>清洗费</t>
    <phoneticPr fontId="6" type="noConversion"/>
  </si>
  <si>
    <t>折旧</t>
    <phoneticPr fontId="6" type="noConversion"/>
  </si>
  <si>
    <t>低耗摊销</t>
    <phoneticPr fontId="6" type="noConversion"/>
  </si>
  <si>
    <t>场所租赁费</t>
    <phoneticPr fontId="6" type="noConversion"/>
  </si>
  <si>
    <t>制版费</t>
    <phoneticPr fontId="6" type="noConversion"/>
  </si>
  <si>
    <t>运费</t>
    <phoneticPr fontId="6" type="noConversion"/>
  </si>
  <si>
    <t>质检费</t>
    <phoneticPr fontId="6" type="noConversion"/>
  </si>
  <si>
    <t>内部培训费</t>
    <phoneticPr fontId="6" type="noConversion"/>
  </si>
  <si>
    <t>招聘费</t>
    <phoneticPr fontId="6" type="noConversion"/>
  </si>
  <si>
    <t>会务费</t>
    <phoneticPr fontId="6" type="noConversion"/>
  </si>
  <si>
    <t>合计</t>
    <phoneticPr fontId="2" type="noConversion"/>
  </si>
  <si>
    <r>
      <t>其他</t>
    </r>
    <r>
      <rPr>
        <sz val="11"/>
        <color theme="1"/>
        <rFont val="宋体"/>
        <family val="3"/>
        <charset val="134"/>
      </rPr>
      <t>1</t>
    </r>
    <phoneticPr fontId="6" type="noConversion"/>
  </si>
  <si>
    <r>
      <t>其他</t>
    </r>
    <r>
      <rPr>
        <sz val="11"/>
        <color theme="1"/>
        <rFont val="宋体"/>
        <family val="3"/>
        <charset val="134"/>
      </rPr>
      <t>2</t>
    </r>
    <phoneticPr fontId="6" type="noConversion"/>
  </si>
  <si>
    <t>月份</t>
    <phoneticPr fontId="2" type="noConversion"/>
  </si>
  <si>
    <t>合计</t>
    <phoneticPr fontId="2" type="noConversion"/>
  </si>
  <si>
    <r>
      <t>2013</t>
    </r>
    <r>
      <rPr>
        <b/>
        <sz val="28"/>
        <rFont val="宋体"/>
        <family val="3"/>
        <charset val="134"/>
      </rPr>
      <t>年人工预算表</t>
    </r>
    <phoneticPr fontId="2" type="noConversion"/>
  </si>
  <si>
    <t>2013年预算损益表</t>
    <phoneticPr fontId="2" type="noConversion"/>
  </si>
  <si>
    <t>2012年</t>
    <phoneticPr fontId="2" type="noConversion"/>
  </si>
  <si>
    <t>2013年</t>
    <phoneticPr fontId="2" type="noConversion"/>
  </si>
  <si>
    <r>
      <t>2013</t>
    </r>
    <r>
      <rPr>
        <b/>
        <sz val="28"/>
        <rFont val="宋体"/>
        <family val="3"/>
        <charset val="134"/>
      </rPr>
      <t>年制造费用预算表</t>
    </r>
    <phoneticPr fontId="2" type="noConversion"/>
  </si>
  <si>
    <t>公司名称</t>
    <phoneticPr fontId="2" type="noConversion"/>
  </si>
  <si>
    <t>华云信息有限公司</t>
    <phoneticPr fontId="2" type="noConversion"/>
  </si>
  <si>
    <t>预算年度</t>
    <phoneticPr fontId="2" type="noConversion"/>
  </si>
  <si>
    <t>制表时间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</si>
</sst>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76" formatCode="#,##0.00;[Red]\(#,##0.00\)"/>
    <numFmt numFmtId="177" formatCode="#,##0.00000;[Red]\(#,##0.00000\)"/>
    <numFmt numFmtId="178" formatCode="0.0%"/>
    <numFmt numFmtId="179" formatCode="0.00_);[Red]\(0.00\)"/>
    <numFmt numFmtId="180" formatCode="0.0_);[Red]\(0.0\)"/>
    <numFmt numFmtId="181" formatCode="0.0"/>
    <numFmt numFmtId="182" formatCode="#,##0;[Red]\(#,##0\)"/>
    <numFmt numFmtId="183" formatCode="_ * #,##0_ ;_ * \-#,##0_ ;_ * &quot;-&quot;??_ ;_ @_ "/>
  </numFmts>
  <fonts count="4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8"/>
      <name val="Times New Roman"/>
      <family val="1"/>
    </font>
    <font>
      <b/>
      <sz val="28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b/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indexed="8"/>
      <name val="宋体"/>
      <family val="3"/>
      <charset val="134"/>
    </font>
    <font>
      <b/>
      <u/>
      <sz val="10"/>
      <name val="宋体"/>
      <family val="3"/>
      <charset val="134"/>
    </font>
    <font>
      <sz val="10"/>
      <name val="Times New Roman"/>
      <family val="1"/>
    </font>
    <font>
      <sz val="10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sz val="10"/>
      <color indexed="12"/>
      <name val="Times New Roman"/>
      <family val="1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2"/>
      <color indexed="10"/>
      <name val="宋体"/>
      <family val="3"/>
      <charset val="134"/>
    </font>
    <font>
      <b/>
      <sz val="12"/>
      <color theme="0"/>
      <name val="宋体"/>
      <family val="3"/>
      <charset val="134"/>
    </font>
    <font>
      <sz val="10"/>
      <color rgb="FFFF0000"/>
      <name val="Times New Roman"/>
      <family val="1"/>
    </font>
    <font>
      <sz val="10"/>
      <color rgb="FF00B050"/>
      <name val="Times New Roman"/>
      <family val="1"/>
    </font>
    <font>
      <b/>
      <sz val="20"/>
      <name val="华文中宋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b/>
      <sz val="12"/>
      <name val="宋体"/>
      <family val="3"/>
      <charset val="134"/>
    </font>
    <font>
      <b/>
      <sz val="18"/>
      <name val="宋体"/>
      <family val="3"/>
      <charset val="134"/>
    </font>
    <font>
      <b/>
      <u/>
      <sz val="10"/>
      <color theme="1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00B050"/>
      <name val="宋体"/>
      <family val="2"/>
      <charset val="134"/>
      <scheme val="minor"/>
    </font>
    <font>
      <b/>
      <sz val="10"/>
      <color theme="1"/>
      <name val="宋体"/>
      <family val="3"/>
      <charset val="134"/>
    </font>
    <font>
      <b/>
      <sz val="10"/>
      <color theme="0"/>
      <name val="Times New Roman"/>
      <family val="1"/>
    </font>
    <font>
      <b/>
      <sz val="22"/>
      <name val="华文中宋"/>
      <family val="3"/>
      <charset val="134"/>
    </font>
    <font>
      <sz val="10"/>
      <color theme="1"/>
      <name val="宋体"/>
      <family val="3"/>
      <charset val="134"/>
    </font>
    <font>
      <b/>
      <sz val="2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AA4FA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44" fillId="0" borderId="0"/>
  </cellStyleXfs>
  <cellXfs count="147">
    <xf numFmtId="0" fontId="0" fillId="0" borderId="0" xfId="0">
      <alignment vertical="center"/>
    </xf>
    <xf numFmtId="0" fontId="5" fillId="0" borderId="0" xfId="0" applyFont="1" applyAlignment="1"/>
    <xf numFmtId="0" fontId="8" fillId="0" borderId="0" xfId="0" applyFont="1" applyAlignment="1"/>
    <xf numFmtId="0" fontId="12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9" fontId="5" fillId="0" borderId="0" xfId="2" applyFont="1" applyAlignment="1"/>
    <xf numFmtId="0" fontId="14" fillId="0" borderId="0" xfId="0" quotePrefix="1" applyFont="1" applyAlignment="1">
      <alignment horizontal="left"/>
    </xf>
    <xf numFmtId="0" fontId="15" fillId="0" borderId="0" xfId="0" quotePrefix="1" applyFont="1" applyAlignment="1">
      <alignment horizontal="left"/>
    </xf>
    <xf numFmtId="0" fontId="13" fillId="0" borderId="0" xfId="0" applyFont="1" applyAlignment="1"/>
    <xf numFmtId="0" fontId="13" fillId="0" borderId="4" xfId="0" applyNumberFormat="1" applyFont="1" applyBorder="1" applyAlignment="1" applyProtection="1">
      <alignment horizontal="center"/>
      <protection locked="0"/>
    </xf>
    <xf numFmtId="0" fontId="13" fillId="0" borderId="4" xfId="0" applyNumberFormat="1" applyFont="1" applyBorder="1" applyAlignment="1">
      <alignment horizontal="center"/>
    </xf>
    <xf numFmtId="0" fontId="13" fillId="0" borderId="0" xfId="0" quotePrefix="1" applyFont="1" applyAlignment="1">
      <alignment horizontal="left"/>
    </xf>
    <xf numFmtId="176" fontId="17" fillId="0" borderId="0" xfId="0" applyNumberFormat="1" applyFont="1" applyAlignment="1"/>
    <xf numFmtId="0" fontId="17" fillId="0" borderId="0" xfId="0" applyFont="1" applyAlignment="1"/>
    <xf numFmtId="176" fontId="8" fillId="0" borderId="0" xfId="0" applyNumberFormat="1" applyFont="1" applyAlignment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176" fontId="18" fillId="0" borderId="0" xfId="0" applyNumberFormat="1" applyFont="1" applyAlignment="1" applyProtection="1">
      <protection locked="0"/>
    </xf>
    <xf numFmtId="176" fontId="16" fillId="0" borderId="0" xfId="0" applyNumberFormat="1" applyFont="1" applyAlignment="1"/>
    <xf numFmtId="0" fontId="12" fillId="0" borderId="0" xfId="0" applyFont="1" applyAlignment="1">
      <alignment horizontal="left"/>
    </xf>
    <xf numFmtId="177" fontId="17" fillId="0" borderId="0" xfId="0" applyNumberFormat="1" applyFont="1" applyAlignment="1"/>
    <xf numFmtId="0" fontId="16" fillId="0" borderId="0" xfId="0" applyFont="1" applyAlignment="1"/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/>
    <xf numFmtId="0" fontId="14" fillId="0" borderId="0" xfId="0" applyFont="1" applyAlignment="1"/>
    <xf numFmtId="38" fontId="0" fillId="0" borderId="0" xfId="0" applyNumberFormat="1" applyAlignment="1"/>
    <xf numFmtId="0" fontId="0" fillId="0" borderId="0" xfId="0" applyAlignment="1"/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49" fontId="23" fillId="3" borderId="4" xfId="0" applyNumberFormat="1" applyFont="1" applyFill="1" applyBorder="1" applyAlignment="1">
      <alignment horizontal="center" vertical="center"/>
    </xf>
    <xf numFmtId="49" fontId="23" fillId="3" borderId="4" xfId="0" applyNumberFormat="1" applyFont="1" applyFill="1" applyBorder="1" applyAlignment="1">
      <alignment horizontal="centerContinuous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1" fillId="3" borderId="0" xfId="0" quotePrefix="1" applyFont="1" applyFill="1" applyBorder="1" applyAlignment="1">
      <alignment horizontal="center" vertical="center"/>
    </xf>
    <xf numFmtId="0" fontId="10" fillId="4" borderId="4" xfId="0" applyNumberFormat="1" applyFont="1" applyFill="1" applyBorder="1" applyAlignment="1">
      <alignment horizontal="center" vertical="center"/>
    </xf>
    <xf numFmtId="180" fontId="15" fillId="4" borderId="4" xfId="0" applyNumberFormat="1" applyFont="1" applyFill="1" applyBorder="1" applyAlignment="1">
      <alignment horizontal="center" vertical="center"/>
    </xf>
    <xf numFmtId="9" fontId="24" fillId="0" borderId="4" xfId="2" applyFont="1" applyBorder="1" applyAlignment="1" applyProtection="1">
      <alignment horizontal="center" vertical="center"/>
      <protection locked="0"/>
    </xf>
    <xf numFmtId="9" fontId="18" fillId="0" borderId="4" xfId="2" applyFont="1" applyBorder="1" applyAlignment="1" applyProtection="1">
      <alignment horizontal="center" vertical="center"/>
      <protection locked="0"/>
    </xf>
    <xf numFmtId="9" fontId="25" fillId="0" borderId="4" xfId="2" applyFont="1" applyBorder="1" applyAlignment="1" applyProtection="1">
      <alignment horizontal="center" vertical="center"/>
      <protection locked="0"/>
    </xf>
    <xf numFmtId="0" fontId="0" fillId="0" borderId="4" xfId="0" applyBorder="1">
      <alignment vertical="center"/>
    </xf>
    <xf numFmtId="176" fontId="10" fillId="0" borderId="4" xfId="0" applyNumberFormat="1" applyFont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/>
    </xf>
    <xf numFmtId="178" fontId="15" fillId="5" borderId="0" xfId="2" applyNumberFormat="1" applyFont="1" applyFill="1" applyAlignment="1">
      <alignment vertical="center"/>
    </xf>
    <xf numFmtId="178" fontId="20" fillId="5" borderId="0" xfId="2" applyNumberFormat="1" applyFont="1" applyFill="1" applyAlignment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/>
    </xf>
    <xf numFmtId="9" fontId="14" fillId="0" borderId="0" xfId="2" applyFont="1" applyAlignment="1">
      <alignment vertical="center"/>
    </xf>
    <xf numFmtId="0" fontId="27" fillId="3" borderId="2" xfId="0" applyFont="1" applyFill="1" applyBorder="1" applyAlignment="1">
      <alignment horizontal="center" vertical="center"/>
    </xf>
    <xf numFmtId="181" fontId="9" fillId="3" borderId="4" xfId="0" applyNumberFormat="1" applyFont="1" applyFill="1" applyBorder="1" applyAlignment="1">
      <alignment horizontal="left" vertical="center"/>
    </xf>
    <xf numFmtId="49" fontId="29" fillId="3" borderId="4" xfId="0" applyNumberFormat="1" applyFont="1" applyFill="1" applyBorder="1" applyAlignment="1">
      <alignment horizontal="center" vertical="center"/>
    </xf>
    <xf numFmtId="2" fontId="31" fillId="0" borderId="4" xfId="0" applyNumberFormat="1" applyFont="1" applyFill="1" applyBorder="1" applyAlignment="1">
      <alignment vertical="center"/>
    </xf>
    <xf numFmtId="9" fontId="31" fillId="0" borderId="4" xfId="2" applyFont="1" applyFill="1" applyBorder="1" applyAlignment="1">
      <alignment vertical="center"/>
    </xf>
    <xf numFmtId="0" fontId="31" fillId="0" borderId="4" xfId="0" applyFont="1" applyFill="1" applyBorder="1" applyAlignment="1">
      <alignment vertical="center"/>
    </xf>
    <xf numFmtId="0" fontId="27" fillId="3" borderId="6" xfId="0" applyFont="1" applyFill="1" applyBorder="1" applyAlignment="1">
      <alignment horizontal="center" vertical="center"/>
    </xf>
    <xf numFmtId="176" fontId="18" fillId="0" borderId="0" xfId="0" applyNumberFormat="1" applyFont="1" applyFill="1" applyBorder="1" applyAlignment="1" applyProtection="1">
      <alignment vertical="center"/>
      <protection locked="0"/>
    </xf>
    <xf numFmtId="176" fontId="18" fillId="0" borderId="0" xfId="3" applyNumberFormat="1" applyFont="1" applyFill="1" applyBorder="1" applyAlignment="1" applyProtection="1">
      <alignment vertical="center"/>
      <protection locked="0"/>
    </xf>
    <xf numFmtId="0" fontId="14" fillId="0" borderId="0" xfId="0" applyFont="1" applyFill="1" applyBorder="1" applyAlignment="1">
      <alignment vertical="center"/>
    </xf>
    <xf numFmtId="49" fontId="9" fillId="0" borderId="0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176" fontId="10" fillId="4" borderId="3" xfId="3" applyNumberFormat="1" applyFont="1" applyFill="1" applyBorder="1" applyAlignment="1">
      <alignment vertical="center"/>
    </xf>
    <xf numFmtId="176" fontId="10" fillId="4" borderId="4" xfId="3" applyNumberFormat="1" applyFont="1" applyFill="1" applyBorder="1" applyAlignment="1">
      <alignment vertical="center"/>
    </xf>
    <xf numFmtId="181" fontId="14" fillId="4" borderId="3" xfId="0" applyNumberFormat="1" applyFont="1" applyFill="1" applyBorder="1" applyAlignment="1">
      <alignment vertical="center"/>
    </xf>
    <xf numFmtId="181" fontId="14" fillId="4" borderId="4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9" fontId="35" fillId="0" borderId="4" xfId="2" applyFont="1" applyBorder="1" applyAlignment="1">
      <alignment vertical="center"/>
    </xf>
    <xf numFmtId="9" fontId="14" fillId="0" borderId="4" xfId="2" applyFont="1" applyBorder="1" applyAlignment="1">
      <alignment vertical="center"/>
    </xf>
    <xf numFmtId="9" fontId="36" fillId="0" borderId="4" xfId="2" applyFont="1" applyBorder="1" applyAlignment="1">
      <alignment vertical="center"/>
    </xf>
    <xf numFmtId="49" fontId="29" fillId="3" borderId="6" xfId="0" applyNumberFormat="1" applyFont="1" applyFill="1" applyBorder="1" applyAlignment="1">
      <alignment horizontal="center" vertical="center"/>
    </xf>
    <xf numFmtId="0" fontId="30" fillId="3" borderId="4" xfId="0" applyFont="1" applyFill="1" applyBorder="1">
      <alignment vertical="center"/>
    </xf>
    <xf numFmtId="2" fontId="28" fillId="3" borderId="4" xfId="0" applyNumberFormat="1" applyFont="1" applyFill="1" applyBorder="1" applyAlignment="1">
      <alignment vertical="center"/>
    </xf>
    <xf numFmtId="0" fontId="14" fillId="0" borderId="4" xfId="0" applyFont="1" applyBorder="1" applyAlignment="1">
      <alignment horizontal="center" vertical="center"/>
    </xf>
    <xf numFmtId="182" fontId="20" fillId="0" borderId="4" xfId="0" applyNumberFormat="1" applyFont="1" applyBorder="1" applyAlignment="1">
      <alignment horizontal="center" vertical="center"/>
    </xf>
    <xf numFmtId="182" fontId="15" fillId="0" borderId="4" xfId="0" applyNumberFormat="1" applyFont="1" applyBorder="1" applyAlignment="1">
      <alignment horizontal="center" vertical="center"/>
    </xf>
    <xf numFmtId="182" fontId="20" fillId="7" borderId="4" xfId="0" applyNumberFormat="1" applyFont="1" applyFill="1" applyBorder="1" applyAlignment="1">
      <alignment horizontal="center" vertical="center"/>
    </xf>
    <xf numFmtId="182" fontId="38" fillId="3" borderId="4" xfId="0" applyNumberFormat="1" applyFont="1" applyFill="1" applyBorder="1" applyAlignment="1">
      <alignment horizontal="center" vertical="center"/>
    </xf>
    <xf numFmtId="182" fontId="29" fillId="3" borderId="4" xfId="0" applyNumberFormat="1" applyFont="1" applyFill="1" applyBorder="1" applyAlignment="1">
      <alignment horizontal="center" vertical="center"/>
    </xf>
    <xf numFmtId="0" fontId="31" fillId="0" borderId="0" xfId="0" applyFont="1">
      <alignment vertical="center"/>
    </xf>
    <xf numFmtId="0" fontId="37" fillId="6" borderId="4" xfId="0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182" fontId="29" fillId="7" borderId="4" xfId="0" applyNumberFormat="1" applyFont="1" applyFill="1" applyBorder="1" applyAlignment="1">
      <alignment horizontal="center" vertical="center"/>
    </xf>
    <xf numFmtId="0" fontId="15" fillId="0" borderId="4" xfId="0" applyNumberFormat="1" applyFont="1" applyFill="1" applyBorder="1" applyAlignment="1">
      <alignment horizontal="center" vertical="center"/>
    </xf>
    <xf numFmtId="182" fontId="15" fillId="0" borderId="4" xfId="0" applyNumberFormat="1" applyFont="1" applyFill="1" applyBorder="1" applyAlignment="1">
      <alignment horizontal="center" vertical="center"/>
    </xf>
    <xf numFmtId="182" fontId="40" fillId="0" borderId="4" xfId="0" applyNumberFormat="1" applyFont="1" applyBorder="1" applyAlignment="1">
      <alignment horizontal="center" vertical="center"/>
    </xf>
    <xf numFmtId="182" fontId="15" fillId="7" borderId="4" xfId="0" applyNumberFormat="1" applyFont="1" applyFill="1" applyBorder="1" applyAlignment="1">
      <alignment horizontal="center" vertical="center"/>
    </xf>
    <xf numFmtId="179" fontId="15" fillId="7" borderId="4" xfId="0" applyNumberFormat="1" applyFont="1" applyFill="1" applyBorder="1" applyAlignment="1">
      <alignment horizontal="center" vertical="center"/>
    </xf>
    <xf numFmtId="179" fontId="15" fillId="0" borderId="4" xfId="0" applyNumberFormat="1" applyFont="1" applyFill="1" applyBorder="1" applyAlignment="1">
      <alignment horizontal="center" vertical="center"/>
    </xf>
    <xf numFmtId="0" fontId="15" fillId="8" borderId="4" xfId="0" applyNumberFormat="1" applyFont="1" applyFill="1" applyBorder="1" applyAlignment="1">
      <alignment horizontal="center" vertical="center"/>
    </xf>
    <xf numFmtId="182" fontId="15" fillId="8" borderId="4" xfId="0" applyNumberFormat="1" applyFont="1" applyFill="1" applyBorder="1" applyAlignment="1">
      <alignment horizontal="center" vertical="center"/>
    </xf>
    <xf numFmtId="179" fontId="40" fillId="2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82" fontId="16" fillId="0" borderId="0" xfId="0" applyNumberFormat="1" applyFont="1" applyFill="1" applyBorder="1" applyAlignment="1">
      <alignment horizontal="center" vertical="center"/>
    </xf>
    <xf numFmtId="182" fontId="43" fillId="0" borderId="0" xfId="0" applyNumberFormat="1" applyFont="1" applyFill="1" applyBorder="1" applyAlignment="1">
      <alignment horizontal="center" vertical="center"/>
    </xf>
    <xf numFmtId="182" fontId="32" fillId="10" borderId="4" xfId="0" applyNumberFormat="1" applyFont="1" applyFill="1" applyBorder="1" applyAlignment="1">
      <alignment horizontal="center" vertical="center"/>
    </xf>
    <xf numFmtId="182" fontId="43" fillId="0" borderId="4" xfId="0" applyNumberFormat="1" applyFont="1" applyBorder="1" applyAlignment="1">
      <alignment horizontal="center" vertical="center"/>
    </xf>
    <xf numFmtId="0" fontId="43" fillId="0" borderId="4" xfId="4" applyFont="1" applyBorder="1" applyAlignment="1">
      <alignment horizontal="center" vertical="center"/>
    </xf>
    <xf numFmtId="38" fontId="32" fillId="0" borderId="4" xfId="0" applyNumberFormat="1" applyFont="1" applyFill="1" applyBorder="1" applyAlignment="1">
      <alignment horizontal="center" vertical="center"/>
    </xf>
    <xf numFmtId="182" fontId="32" fillId="0" borderId="4" xfId="0" applyNumberFormat="1" applyFont="1" applyFill="1" applyBorder="1" applyAlignment="1">
      <alignment horizontal="center" vertical="center"/>
    </xf>
    <xf numFmtId="182" fontId="23" fillId="3" borderId="4" xfId="0" applyNumberFormat="1" applyFont="1" applyFill="1" applyBorder="1" applyAlignment="1">
      <alignment horizontal="center" vertical="center"/>
    </xf>
    <xf numFmtId="182" fontId="43" fillId="0" borderId="4" xfId="0" applyNumberFormat="1" applyFont="1" applyFill="1" applyBorder="1" applyAlignment="1">
      <alignment horizontal="center" vertical="center"/>
    </xf>
    <xf numFmtId="182" fontId="43" fillId="9" borderId="4" xfId="0" applyNumberFormat="1" applyFont="1" applyFill="1" applyBorder="1" applyAlignment="1">
      <alignment horizontal="center" vertical="center"/>
    </xf>
    <xf numFmtId="179" fontId="9" fillId="0" borderId="4" xfId="0" applyNumberFormat="1" applyFont="1" applyFill="1" applyBorder="1" applyAlignment="1">
      <alignment horizontal="left" vertical="center"/>
    </xf>
    <xf numFmtId="179" fontId="14" fillId="0" borderId="4" xfId="0" applyNumberFormat="1" applyFont="1" applyFill="1" applyBorder="1" applyAlignment="1">
      <alignment vertical="center"/>
    </xf>
    <xf numFmtId="179" fontId="13" fillId="0" borderId="4" xfId="0" applyNumberFormat="1" applyFont="1" applyFill="1" applyBorder="1" applyAlignment="1"/>
    <xf numFmtId="0" fontId="0" fillId="5" borderId="4" xfId="0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/>
    </xf>
    <xf numFmtId="183" fontId="14" fillId="5" borderId="4" xfId="1" applyNumberFormat="1" applyFont="1" applyFill="1" applyBorder="1" applyAlignment="1">
      <alignment horizontal="center" vertical="center"/>
    </xf>
    <xf numFmtId="183" fontId="14" fillId="0" borderId="4" xfId="1" applyNumberFormat="1" applyFont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9" fontId="14" fillId="6" borderId="4" xfId="2" applyFont="1" applyFill="1" applyBorder="1" applyAlignment="1">
      <alignment horizontal="center" vertical="center"/>
    </xf>
    <xf numFmtId="9" fontId="14" fillId="0" borderId="4" xfId="2" applyFont="1" applyBorder="1" applyAlignment="1">
      <alignment horizontal="center" vertical="center"/>
    </xf>
    <xf numFmtId="9" fontId="0" fillId="0" borderId="11" xfId="2" applyFont="1" applyBorder="1" applyAlignment="1">
      <alignment horizontal="center" vertical="center"/>
    </xf>
    <xf numFmtId="9" fontId="31" fillId="6" borderId="13" xfId="2" applyFont="1" applyFill="1" applyBorder="1" applyAlignment="1">
      <alignment horizontal="center" vertical="center"/>
    </xf>
    <xf numFmtId="9" fontId="14" fillId="0" borderId="13" xfId="2" applyFont="1" applyBorder="1" applyAlignment="1">
      <alignment horizontal="center" vertical="center"/>
    </xf>
    <xf numFmtId="9" fontId="0" fillId="0" borderId="14" xfId="2" applyFont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183" fontId="0" fillId="11" borderId="11" xfId="1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176" fontId="9" fillId="0" borderId="4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4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42" fillId="5" borderId="8" xfId="0" applyFont="1" applyFill="1" applyBorder="1" applyAlignment="1">
      <alignment horizontal="center" vertical="center"/>
    </xf>
    <xf numFmtId="0" fontId="42" fillId="11" borderId="9" xfId="0" applyFont="1" applyFill="1" applyBorder="1" applyAlignment="1">
      <alignment horizontal="center" vertical="center"/>
    </xf>
  </cellXfs>
  <cellStyles count="5">
    <cellStyle name="Normal_dept-bugdet2000-salary" xfId="4"/>
    <cellStyle name="百分比" xfId="2" builtinId="5"/>
    <cellStyle name="百分比 2" xfId="3"/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99FF33"/>
      <color rgb="FFFAA4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三项费用趋势图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三项费用预算表!$A$6</c:f>
              <c:strCache>
                <c:ptCount val="1"/>
                <c:pt idx="0">
                  <c:v>三项费用合计: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00B0F0"/>
                </a:solidFill>
              </a:ln>
            </c:spPr>
          </c:marker>
          <c:val>
            <c:numRef>
              <c:f>三项费用预算表!$B$6:$M$6</c:f>
              <c:numCache>
                <c:formatCode>0.00_);[Red]\(0.00\)</c:formatCode>
                <c:ptCount val="12"/>
                <c:pt idx="0">
                  <c:v>24231.99</c:v>
                </c:pt>
                <c:pt idx="1">
                  <c:v>24295.49</c:v>
                </c:pt>
                <c:pt idx="2">
                  <c:v>24305.49</c:v>
                </c:pt>
                <c:pt idx="3">
                  <c:v>25295.49</c:v>
                </c:pt>
                <c:pt idx="4">
                  <c:v>25348.49</c:v>
                </c:pt>
                <c:pt idx="5">
                  <c:v>25348.49</c:v>
                </c:pt>
                <c:pt idx="6">
                  <c:v>25399.98</c:v>
                </c:pt>
                <c:pt idx="7">
                  <c:v>25411.98</c:v>
                </c:pt>
                <c:pt idx="8">
                  <c:v>25413.98</c:v>
                </c:pt>
                <c:pt idx="9">
                  <c:v>26418.98</c:v>
                </c:pt>
                <c:pt idx="10">
                  <c:v>26407.98</c:v>
                </c:pt>
                <c:pt idx="11">
                  <c:v>26395.98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852608"/>
        <c:axId val="301957120"/>
      </c:lineChart>
      <c:catAx>
        <c:axId val="28685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301957120"/>
        <c:crosses val="autoZero"/>
        <c:auto val="1"/>
        <c:lblAlgn val="ctr"/>
        <c:lblOffset val="100"/>
        <c:noMultiLvlLbl val="0"/>
      </c:catAx>
      <c:valAx>
        <c:axId val="301957120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86852608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FC9FCB"/>
        </a:gs>
        <a:gs pos="13000">
          <a:srgbClr val="F8B049"/>
        </a:gs>
        <a:gs pos="21001">
          <a:srgbClr val="F8B049"/>
        </a:gs>
        <a:gs pos="63000">
          <a:srgbClr val="FEE7F2"/>
        </a:gs>
        <a:gs pos="67000">
          <a:srgbClr val="F952A0"/>
        </a:gs>
        <a:gs pos="69000">
          <a:srgbClr val="C50849"/>
        </a:gs>
        <a:gs pos="82001">
          <a:srgbClr val="B43E85"/>
        </a:gs>
        <a:gs pos="100000">
          <a:srgbClr val="F8B049"/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三项费用结构图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00B0F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三项费用预算表!$A$3:$A$5</c:f>
              <c:strCache>
                <c:ptCount val="3"/>
                <c:pt idx="0">
                  <c:v>管理费用</c:v>
                </c:pt>
                <c:pt idx="1">
                  <c:v>营业费用</c:v>
                </c:pt>
                <c:pt idx="2">
                  <c:v>财务费用</c:v>
                </c:pt>
              </c:strCache>
            </c:strRef>
          </c:cat>
          <c:val>
            <c:numRef>
              <c:f>三项费用预算表!$N$3:$N$5</c:f>
              <c:numCache>
                <c:formatCode>General</c:formatCode>
                <c:ptCount val="3"/>
                <c:pt idx="0">
                  <c:v>267489</c:v>
                </c:pt>
                <c:pt idx="1">
                  <c:v>33829.5</c:v>
                </c:pt>
                <c:pt idx="2">
                  <c:v>2955.82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chemeClr val="accent5">
            <a:lumMod val="60000"/>
            <a:lumOff val="40000"/>
          </a:schemeClr>
        </a:gs>
        <a:gs pos="45000">
          <a:srgbClr val="21D6E0"/>
        </a:gs>
        <a:gs pos="75000">
          <a:srgbClr val="0087E6"/>
        </a:gs>
        <a:gs pos="100000">
          <a:srgbClr val="005CBF"/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527050</xdr:colOff>
      <xdr:row>4</xdr:row>
      <xdr:rowOff>174095</xdr:rowOff>
    </xdr:from>
    <xdr:to>
      <xdr:col>14</xdr:col>
      <xdr:colOff>156634</xdr:colOff>
      <xdr:row>21</xdr:row>
      <xdr:rowOff>102659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92074</xdr:colOff>
      <xdr:row>10</xdr:row>
      <xdr:rowOff>90487</xdr:rowOff>
    </xdr:from>
    <xdr:to>
      <xdr:col>11</xdr:col>
      <xdr:colOff>594783</xdr:colOff>
      <xdr:row>24</xdr:row>
      <xdr:rowOff>166687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&#26700;&#38754;/&#23454;&#20363;&#25991;&#20214;/&#31532;20&#31456;/&#26368;&#32456;&#25991;&#20214;/&#26448;&#26009;&#39044;&#31639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收入预算"/>
      <sheetName val="材料预算表"/>
      <sheetName val="Sheet3"/>
    </sheetNames>
    <sheetDataSet>
      <sheetData sheetId="0">
        <row r="5">
          <cell r="E5">
            <v>120</v>
          </cell>
          <cell r="F5">
            <v>126</v>
          </cell>
          <cell r="G5">
            <v>138</v>
          </cell>
          <cell r="H5">
            <v>141</v>
          </cell>
          <cell r="I5">
            <v>144</v>
          </cell>
          <cell r="J5">
            <v>175</v>
          </cell>
          <cell r="K5">
            <v>201</v>
          </cell>
          <cell r="L5">
            <v>224</v>
          </cell>
          <cell r="M5">
            <v>224</v>
          </cell>
          <cell r="N5">
            <v>224</v>
          </cell>
          <cell r="O5">
            <v>224</v>
          </cell>
        </row>
      </sheetData>
      <sheetData sheetId="1">
        <row r="15">
          <cell r="D15">
            <v>146.44999999999999</v>
          </cell>
          <cell r="E15">
            <v>149.37899999999999</v>
          </cell>
          <cell r="F15">
            <v>149.37899999999999</v>
          </cell>
          <cell r="G15">
            <v>147.88521</v>
          </cell>
          <cell r="H15">
            <v>147.88521</v>
          </cell>
          <cell r="I15">
            <v>147.88521</v>
          </cell>
          <cell r="J15">
            <v>147.88521</v>
          </cell>
          <cell r="K15">
            <v>147.88521</v>
          </cell>
          <cell r="L15">
            <v>147.88521</v>
          </cell>
          <cell r="M15">
            <v>147.88521</v>
          </cell>
          <cell r="N15">
            <v>147.88521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0"/>
  <sheetViews>
    <sheetView topLeftCell="D1" zoomScale="90" zoomScaleNormal="90" workbookViewId="0">
      <selection activeCell="E15" sqref="E15"/>
    </sheetView>
  </sheetViews>
  <sheetFormatPr defaultRowHeight="13.5" x14ac:dyDescent="0.15"/>
  <cols>
    <col min="1" max="1" width="2.75" customWidth="1"/>
    <col min="2" max="2" width="8.5" customWidth="1"/>
    <col min="3" max="3" width="12.125" customWidth="1"/>
    <col min="4" max="4" width="7.375" customWidth="1"/>
    <col min="5" max="5" width="8.125" customWidth="1"/>
    <col min="6" max="6" width="7.625" customWidth="1"/>
    <col min="7" max="8" width="8.5" customWidth="1"/>
    <col min="9" max="9" width="8.375" customWidth="1"/>
    <col min="10" max="10" width="8.5" customWidth="1"/>
    <col min="11" max="11" width="8.625" customWidth="1"/>
    <col min="12" max="12" width="8" customWidth="1"/>
    <col min="13" max="13" width="7.625" customWidth="1"/>
    <col min="14" max="15" width="7.75" customWidth="1"/>
    <col min="16" max="16" width="8.5" customWidth="1"/>
    <col min="17" max="17" width="11.125" customWidth="1"/>
  </cols>
  <sheetData>
    <row r="1" spans="2:18" ht="45" customHeight="1" x14ac:dyDescent="0.25">
      <c r="B1" s="120" t="s">
        <v>16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"/>
    </row>
    <row r="2" spans="2:18" ht="27.75" customHeight="1" x14ac:dyDescent="0.25">
      <c r="B2" s="121" t="s">
        <v>0</v>
      </c>
      <c r="C2" s="122"/>
      <c r="D2" s="34" t="s">
        <v>1</v>
      </c>
      <c r="E2" s="34">
        <v>1</v>
      </c>
      <c r="F2" s="34">
        <v>2</v>
      </c>
      <c r="G2" s="34">
        <v>3</v>
      </c>
      <c r="H2" s="34">
        <v>4</v>
      </c>
      <c r="I2" s="34">
        <v>5</v>
      </c>
      <c r="J2" s="34">
        <v>6</v>
      </c>
      <c r="K2" s="34">
        <v>7</v>
      </c>
      <c r="L2" s="34">
        <v>8</v>
      </c>
      <c r="M2" s="34">
        <v>9</v>
      </c>
      <c r="N2" s="34">
        <v>10</v>
      </c>
      <c r="O2" s="34">
        <v>11</v>
      </c>
      <c r="P2" s="33" t="s">
        <v>17</v>
      </c>
      <c r="Q2" s="33" t="s">
        <v>18</v>
      </c>
      <c r="R2" s="2"/>
    </row>
    <row r="3" spans="2:18" ht="26.25" customHeight="1" x14ac:dyDescent="0.25">
      <c r="B3" s="35" t="s">
        <v>2</v>
      </c>
      <c r="C3" s="36"/>
      <c r="D3" s="37" t="s">
        <v>3</v>
      </c>
      <c r="E3" s="45">
        <f>E17</f>
        <v>52840</v>
      </c>
      <c r="F3" s="45">
        <f t="shared" ref="F3:Q3" si="0">F17</f>
        <v>51875</v>
      </c>
      <c r="G3" s="45">
        <f t="shared" si="0"/>
        <v>48952</v>
      </c>
      <c r="H3" s="45">
        <f t="shared" si="0"/>
        <v>47049.599999999999</v>
      </c>
      <c r="I3" s="45">
        <f t="shared" si="0"/>
        <v>41876.343999999997</v>
      </c>
      <c r="J3" s="45">
        <f t="shared" si="0"/>
        <v>38999.584000000003</v>
      </c>
      <c r="K3" s="45">
        <f t="shared" si="0"/>
        <v>47211.343999999997</v>
      </c>
      <c r="L3" s="45">
        <f t="shared" si="0"/>
        <v>63105.504000000008</v>
      </c>
      <c r="M3" s="45">
        <f t="shared" si="0"/>
        <v>60702.684000000008</v>
      </c>
      <c r="N3" s="45">
        <f t="shared" si="0"/>
        <v>60540.563999999998</v>
      </c>
      <c r="O3" s="45">
        <f t="shared" si="0"/>
        <v>57260.574000000008</v>
      </c>
      <c r="P3" s="45">
        <f t="shared" si="0"/>
        <v>51006.566520000008</v>
      </c>
      <c r="Q3" s="45">
        <f t="shared" si="0"/>
        <v>621419.76452000008</v>
      </c>
      <c r="R3" s="1"/>
    </row>
    <row r="4" spans="2:18" ht="15.75" x14ac:dyDescent="0.25">
      <c r="B4" s="3" t="s">
        <v>4</v>
      </c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"/>
    </row>
    <row r="5" spans="2:18" ht="15.75" x14ac:dyDescent="0.25">
      <c r="B5" s="7" t="s">
        <v>14</v>
      </c>
      <c r="C5" s="8" t="s">
        <v>5</v>
      </c>
      <c r="D5" s="9"/>
      <c r="E5" s="10">
        <v>100</v>
      </c>
      <c r="F5" s="10">
        <v>125</v>
      </c>
      <c r="G5" s="10">
        <v>130</v>
      </c>
      <c r="H5" s="10">
        <v>135</v>
      </c>
      <c r="I5" s="10">
        <v>130</v>
      </c>
      <c r="J5" s="10">
        <v>136</v>
      </c>
      <c r="K5" s="10">
        <v>155</v>
      </c>
      <c r="L5" s="10">
        <v>200</v>
      </c>
      <c r="M5" s="10">
        <v>180</v>
      </c>
      <c r="N5" s="10">
        <v>170</v>
      </c>
      <c r="O5" s="10">
        <v>160</v>
      </c>
      <c r="P5" s="10">
        <v>134</v>
      </c>
      <c r="Q5" s="11">
        <f>SUM(E5:P5)</f>
        <v>1755</v>
      </c>
      <c r="R5" s="1"/>
    </row>
    <row r="6" spans="2:18" ht="15.75" x14ac:dyDescent="0.25">
      <c r="B6" s="7" t="s">
        <v>15</v>
      </c>
      <c r="C6" s="8" t="s">
        <v>5</v>
      </c>
      <c r="D6" s="9"/>
      <c r="E6" s="10">
        <v>150</v>
      </c>
      <c r="F6" s="10">
        <v>120</v>
      </c>
      <c r="G6" s="10">
        <v>100</v>
      </c>
      <c r="H6" s="10">
        <v>86</v>
      </c>
      <c r="I6" s="10">
        <v>68</v>
      </c>
      <c r="J6" s="10">
        <v>48</v>
      </c>
      <c r="K6" s="10">
        <v>68</v>
      </c>
      <c r="L6" s="10">
        <v>88</v>
      </c>
      <c r="M6" s="10">
        <v>98</v>
      </c>
      <c r="N6" s="10">
        <v>108</v>
      </c>
      <c r="O6" s="10">
        <v>100</v>
      </c>
      <c r="P6" s="10">
        <v>98</v>
      </c>
      <c r="Q6" s="11">
        <f>SUM(E6:P6)</f>
        <v>1132</v>
      </c>
      <c r="R6" s="1"/>
    </row>
    <row r="7" spans="2:18" ht="15.75" x14ac:dyDescent="0.25">
      <c r="B7" s="9"/>
      <c r="C7" s="12"/>
      <c r="D7" s="9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5"/>
      <c r="R7" s="1"/>
    </row>
    <row r="8" spans="2:18" ht="15.75" x14ac:dyDescent="0.25">
      <c r="B8" s="3" t="s">
        <v>6</v>
      </c>
      <c r="C8" s="12"/>
      <c r="D8" s="9"/>
      <c r="E8" s="123" t="s">
        <v>7</v>
      </c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"/>
    </row>
    <row r="9" spans="2:18" ht="15.75" x14ac:dyDescent="0.25">
      <c r="B9" s="16" t="str">
        <f>+B5</f>
        <v>A 产品</v>
      </c>
      <c r="C9" s="12"/>
      <c r="D9" s="9"/>
      <c r="E9" s="40">
        <v>-0.03</v>
      </c>
      <c r="F9" s="41"/>
      <c r="G9" s="41"/>
      <c r="H9" s="41"/>
      <c r="I9" s="41"/>
      <c r="J9" s="41"/>
      <c r="K9" s="41"/>
      <c r="L9" s="42">
        <v>0.05</v>
      </c>
      <c r="M9" s="41"/>
      <c r="N9" s="41"/>
      <c r="O9" s="43"/>
      <c r="P9" s="41"/>
      <c r="Q9" s="44"/>
      <c r="R9" s="1"/>
    </row>
    <row r="10" spans="2:18" ht="15.75" x14ac:dyDescent="0.25">
      <c r="B10" s="16" t="str">
        <f>+B6</f>
        <v xml:space="preserve">B 产品 </v>
      </c>
      <c r="C10" s="12"/>
      <c r="D10" s="9"/>
      <c r="E10" s="41"/>
      <c r="F10" s="41"/>
      <c r="G10" s="42">
        <v>0.01</v>
      </c>
      <c r="H10" s="41"/>
      <c r="I10" s="40">
        <v>-0.02</v>
      </c>
      <c r="J10" s="41"/>
      <c r="K10" s="41"/>
      <c r="L10" s="41"/>
      <c r="M10" s="41"/>
      <c r="N10" s="41"/>
      <c r="O10" s="42">
        <v>0.03</v>
      </c>
      <c r="P10" s="41"/>
      <c r="Q10" s="44"/>
      <c r="R10" s="1"/>
    </row>
    <row r="11" spans="2:18" ht="15.75" x14ac:dyDescent="0.25">
      <c r="B11" s="3" t="s">
        <v>8</v>
      </c>
      <c r="C11" s="4"/>
      <c r="D11" s="17" t="s">
        <v>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5"/>
      <c r="R11" s="1"/>
    </row>
    <row r="12" spans="2:18" ht="15.75" x14ac:dyDescent="0.25">
      <c r="B12" s="7" t="str">
        <f>+B5</f>
        <v>A 产品</v>
      </c>
      <c r="C12" s="18" t="s">
        <v>3</v>
      </c>
      <c r="D12" s="19">
        <v>220</v>
      </c>
      <c r="E12" s="38">
        <f>D12*(1+E9)</f>
        <v>213.4</v>
      </c>
      <c r="F12" s="38">
        <f>E12*(1+F9)</f>
        <v>213.4</v>
      </c>
      <c r="G12" s="38">
        <f t="shared" ref="G12:J12" si="1">F12*(1+G9)</f>
        <v>213.4</v>
      </c>
      <c r="H12" s="38">
        <f t="shared" si="1"/>
        <v>213.4</v>
      </c>
      <c r="I12" s="38">
        <f t="shared" si="1"/>
        <v>213.4</v>
      </c>
      <c r="J12" s="38">
        <f t="shared" si="1"/>
        <v>213.4</v>
      </c>
      <c r="K12" s="38">
        <f>J12*(1+K9)</f>
        <v>213.4</v>
      </c>
      <c r="L12" s="38">
        <f t="shared" ref="L12:P12" si="2">K12*(1+L9)</f>
        <v>224.07000000000002</v>
      </c>
      <c r="M12" s="38">
        <f t="shared" si="2"/>
        <v>224.07000000000002</v>
      </c>
      <c r="N12" s="38">
        <f t="shared" si="2"/>
        <v>224.07000000000002</v>
      </c>
      <c r="O12" s="38">
        <f t="shared" si="2"/>
        <v>224.07000000000002</v>
      </c>
      <c r="P12" s="38">
        <f t="shared" si="2"/>
        <v>224.07000000000002</v>
      </c>
      <c r="Q12" s="20"/>
      <c r="R12" s="1"/>
    </row>
    <row r="13" spans="2:18" ht="15.75" x14ac:dyDescent="0.25">
      <c r="B13" s="7" t="str">
        <f>+B6</f>
        <v xml:space="preserve">B 产品 </v>
      </c>
      <c r="C13" s="8" t="s">
        <v>3</v>
      </c>
      <c r="D13" s="19">
        <v>210</v>
      </c>
      <c r="E13" s="38">
        <f>D13*(1+E10)</f>
        <v>210</v>
      </c>
      <c r="F13" s="38">
        <f>E13*(1+F10)</f>
        <v>210</v>
      </c>
      <c r="G13" s="38">
        <f>F13*(1+G10)</f>
        <v>212.1</v>
      </c>
      <c r="H13" s="38">
        <f>G13*(1+H10)</f>
        <v>212.1</v>
      </c>
      <c r="I13" s="38">
        <f>H13*(1+I10)</f>
        <v>207.858</v>
      </c>
      <c r="J13" s="38">
        <f>I13*(1+J10)</f>
        <v>207.858</v>
      </c>
      <c r="K13" s="38">
        <f>J13*(1+K10)</f>
        <v>207.858</v>
      </c>
      <c r="L13" s="38">
        <f>K13*(1+L10)</f>
        <v>207.858</v>
      </c>
      <c r="M13" s="38">
        <f>L13*(1+M10)</f>
        <v>207.858</v>
      </c>
      <c r="N13" s="38">
        <f>M13*(1+N10)</f>
        <v>207.858</v>
      </c>
      <c r="O13" s="38">
        <f>N13*(1+O10)</f>
        <v>214.09374</v>
      </c>
      <c r="P13" s="38">
        <f>O13*(1+P10)</f>
        <v>214.09374</v>
      </c>
      <c r="Q13" s="20"/>
      <c r="R13" s="1"/>
    </row>
    <row r="14" spans="2:18" ht="15.75" x14ac:dyDescent="0.25">
      <c r="B14" s="21" t="s">
        <v>10</v>
      </c>
      <c r="C14" s="4"/>
      <c r="D14" s="9"/>
      <c r="E14" s="22"/>
      <c r="F14" s="22"/>
      <c r="G14" s="14"/>
      <c r="H14" s="1"/>
      <c r="I14" s="1"/>
      <c r="J14" s="1"/>
      <c r="K14" s="1"/>
      <c r="L14" s="1"/>
      <c r="M14" s="1"/>
      <c r="N14" s="1"/>
      <c r="O14" s="1"/>
      <c r="P14" s="1"/>
      <c r="Q14" s="23"/>
      <c r="R14" s="1"/>
    </row>
    <row r="15" spans="2:18" ht="15.75" x14ac:dyDescent="0.25">
      <c r="B15" s="7" t="str">
        <f>+B12</f>
        <v>A 产品</v>
      </c>
      <c r="C15" s="18" t="s">
        <v>3</v>
      </c>
      <c r="D15" s="9"/>
      <c r="E15" s="39">
        <f>E5*E12</f>
        <v>21340</v>
      </c>
      <c r="F15" s="39">
        <f t="shared" ref="F15:P15" si="3">F5*F12</f>
        <v>26675</v>
      </c>
      <c r="G15" s="39">
        <f t="shared" si="3"/>
        <v>27742</v>
      </c>
      <c r="H15" s="39">
        <f t="shared" si="3"/>
        <v>28809</v>
      </c>
      <c r="I15" s="39">
        <f t="shared" si="3"/>
        <v>27742</v>
      </c>
      <c r="J15" s="39">
        <f t="shared" si="3"/>
        <v>29022.400000000001</v>
      </c>
      <c r="K15" s="39">
        <f t="shared" si="3"/>
        <v>33077</v>
      </c>
      <c r="L15" s="39">
        <f t="shared" si="3"/>
        <v>44814.000000000007</v>
      </c>
      <c r="M15" s="39">
        <f t="shared" si="3"/>
        <v>40332.600000000006</v>
      </c>
      <c r="N15" s="39">
        <f t="shared" si="3"/>
        <v>38091.9</v>
      </c>
      <c r="O15" s="39">
        <f t="shared" si="3"/>
        <v>35851.200000000004</v>
      </c>
      <c r="P15" s="39">
        <f t="shared" si="3"/>
        <v>30025.380000000005</v>
      </c>
      <c r="Q15" s="39">
        <f>SUM(E15:P15)</f>
        <v>383522.48000000004</v>
      </c>
      <c r="R15" s="1"/>
    </row>
    <row r="16" spans="2:18" ht="15.75" x14ac:dyDescent="0.25">
      <c r="B16" s="7" t="str">
        <f>+B13</f>
        <v xml:space="preserve">B 产品 </v>
      </c>
      <c r="C16" s="18" t="s">
        <v>3</v>
      </c>
      <c r="D16" s="9"/>
      <c r="E16" s="39">
        <f>E6*E13</f>
        <v>31500</v>
      </c>
      <c r="F16" s="39">
        <f t="shared" ref="F16:P16" si="4">+F6*F13</f>
        <v>25200</v>
      </c>
      <c r="G16" s="39">
        <f t="shared" si="4"/>
        <v>21210</v>
      </c>
      <c r="H16" s="39">
        <f t="shared" si="4"/>
        <v>18240.599999999999</v>
      </c>
      <c r="I16" s="39">
        <f t="shared" si="4"/>
        <v>14134.344000000001</v>
      </c>
      <c r="J16" s="39">
        <f t="shared" si="4"/>
        <v>9977.1840000000011</v>
      </c>
      <c r="K16" s="39">
        <f t="shared" si="4"/>
        <v>14134.344000000001</v>
      </c>
      <c r="L16" s="39">
        <f t="shared" si="4"/>
        <v>18291.504000000001</v>
      </c>
      <c r="M16" s="39">
        <f t="shared" si="4"/>
        <v>20370.083999999999</v>
      </c>
      <c r="N16" s="39">
        <f t="shared" si="4"/>
        <v>22448.664000000001</v>
      </c>
      <c r="O16" s="39">
        <f t="shared" si="4"/>
        <v>21409.374</v>
      </c>
      <c r="P16" s="39">
        <f t="shared" si="4"/>
        <v>20981.186519999999</v>
      </c>
      <c r="Q16" s="39">
        <f>SUM(E16:P16)</f>
        <v>237897.28452000002</v>
      </c>
      <c r="R16" s="1"/>
    </row>
    <row r="17" spans="2:18" ht="15.75" x14ac:dyDescent="0.25">
      <c r="B17" s="24" t="s">
        <v>11</v>
      </c>
      <c r="C17" s="25"/>
      <c r="D17" s="26"/>
      <c r="E17" s="39">
        <f>SUM(E15:E16)</f>
        <v>52840</v>
      </c>
      <c r="F17" s="39">
        <f t="shared" ref="F17:P17" si="5">SUM(F15:F16)</f>
        <v>51875</v>
      </c>
      <c r="G17" s="39">
        <f t="shared" si="5"/>
        <v>48952</v>
      </c>
      <c r="H17" s="39">
        <f t="shared" si="5"/>
        <v>47049.599999999999</v>
      </c>
      <c r="I17" s="39">
        <f t="shared" si="5"/>
        <v>41876.343999999997</v>
      </c>
      <c r="J17" s="39">
        <f t="shared" si="5"/>
        <v>38999.584000000003</v>
      </c>
      <c r="K17" s="39">
        <f t="shared" si="5"/>
        <v>47211.343999999997</v>
      </c>
      <c r="L17" s="39">
        <f t="shared" si="5"/>
        <v>63105.504000000008</v>
      </c>
      <c r="M17" s="39">
        <f t="shared" si="5"/>
        <v>60702.684000000008</v>
      </c>
      <c r="N17" s="39">
        <f t="shared" si="5"/>
        <v>60540.563999999998</v>
      </c>
      <c r="O17" s="39">
        <f t="shared" si="5"/>
        <v>57260.574000000008</v>
      </c>
      <c r="P17" s="39">
        <f t="shared" si="5"/>
        <v>51006.566520000008</v>
      </c>
      <c r="Q17" s="39">
        <f>SUM(E17:P17)</f>
        <v>621419.76452000008</v>
      </c>
      <c r="R17" s="23"/>
    </row>
    <row r="18" spans="2:18" ht="14.25" x14ac:dyDescent="0.2">
      <c r="B18" s="27"/>
      <c r="C18" s="16"/>
      <c r="D18" s="5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9"/>
    </row>
    <row r="19" spans="2:18" ht="15.75" x14ac:dyDescent="0.25">
      <c r="B19" s="9"/>
      <c r="C19" s="4"/>
      <c r="D19" s="9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3"/>
      <c r="R19" s="1"/>
    </row>
    <row r="20" spans="2:18" ht="24" x14ac:dyDescent="0.25">
      <c r="B20" s="30" t="s">
        <v>12</v>
      </c>
      <c r="C20" s="31" t="s">
        <v>13</v>
      </c>
      <c r="D20" s="32"/>
      <c r="E20" s="46">
        <f>IF(E17=0,0,+E17/$Q$17)</f>
        <v>8.5031090121208033E-2</v>
      </c>
      <c r="F20" s="46">
        <f t="shared" ref="F20:P20" si="6">IF(F17=0,0,+F17/$Q$17)</f>
        <v>8.3478194550296494E-2</v>
      </c>
      <c r="G20" s="46">
        <f t="shared" si="6"/>
        <v>7.8774449727732315E-2</v>
      </c>
      <c r="H20" s="46">
        <f t="shared" si="6"/>
        <v>7.5713073008455506E-2</v>
      </c>
      <c r="I20" s="46">
        <f t="shared" si="6"/>
        <v>6.7388175257583435E-2</v>
      </c>
      <c r="J20" s="46">
        <f t="shared" si="6"/>
        <v>6.2758840684966372E-2</v>
      </c>
      <c r="K20" s="46">
        <f t="shared" si="6"/>
        <v>7.5973354398322368E-2</v>
      </c>
      <c r="L20" s="46">
        <f t="shared" si="6"/>
        <v>0.10155052607434244</v>
      </c>
      <c r="M20" s="46">
        <f t="shared" si="6"/>
        <v>9.768386437931896E-2</v>
      </c>
      <c r="N20" s="46">
        <f t="shared" si="6"/>
        <v>9.7422977923405804E-2</v>
      </c>
      <c r="O20" s="46">
        <f t="shared" si="6"/>
        <v>9.214475829269686E-2</v>
      </c>
      <c r="P20" s="46">
        <f t="shared" si="6"/>
        <v>8.2080695581671331E-2</v>
      </c>
      <c r="Q20" s="47">
        <f>SUM(E20:P20)</f>
        <v>1</v>
      </c>
      <c r="R20" s="1"/>
    </row>
  </sheetData>
  <mergeCells count="3">
    <mergeCell ref="B1:Q1"/>
    <mergeCell ref="B2:C2"/>
    <mergeCell ref="E8:Q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"/>
  <sheetViews>
    <sheetView showGridLines="0" zoomScale="90" zoomScaleNormal="90" workbookViewId="0">
      <selection activeCell="H31" sqref="H31"/>
    </sheetView>
  </sheetViews>
  <sheetFormatPr defaultRowHeight="13.5" x14ac:dyDescent="0.15"/>
  <cols>
    <col min="1" max="1" width="9" customWidth="1"/>
    <col min="2" max="2" width="19.625" customWidth="1"/>
    <col min="3" max="3" width="5.75" customWidth="1"/>
    <col min="4" max="4" width="7.625" customWidth="1"/>
    <col min="5" max="5" width="8.25" customWidth="1"/>
    <col min="6" max="11" width="8.5" bestFit="1" customWidth="1"/>
    <col min="12" max="12" width="8.875" customWidth="1"/>
    <col min="13" max="14" width="9.25" bestFit="1" customWidth="1"/>
    <col min="15" max="15" width="9.75" customWidth="1"/>
    <col min="16" max="16" width="9.875" customWidth="1"/>
  </cols>
  <sheetData>
    <row r="1" spans="2:16" ht="22.5" x14ac:dyDescent="0.15">
      <c r="B1" s="124" t="s">
        <v>33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</row>
    <row r="2" spans="2:16" s="48" customFormat="1" ht="18" customHeight="1" x14ac:dyDescent="0.15">
      <c r="B2" s="57" t="s">
        <v>19</v>
      </c>
      <c r="C2" s="71" t="s">
        <v>20</v>
      </c>
      <c r="D2" s="53">
        <v>1</v>
      </c>
      <c r="E2" s="53">
        <v>2</v>
      </c>
      <c r="F2" s="53">
        <v>3</v>
      </c>
      <c r="G2" s="53">
        <v>4</v>
      </c>
      <c r="H2" s="53">
        <v>5</v>
      </c>
      <c r="I2" s="53">
        <v>6</v>
      </c>
      <c r="J2" s="53">
        <v>7</v>
      </c>
      <c r="K2" s="53">
        <v>8</v>
      </c>
      <c r="L2" s="53">
        <v>9</v>
      </c>
      <c r="M2" s="53">
        <v>10</v>
      </c>
      <c r="N2" s="53">
        <v>11</v>
      </c>
      <c r="O2" s="53">
        <v>12</v>
      </c>
      <c r="P2" s="72" t="s">
        <v>32</v>
      </c>
    </row>
    <row r="3" spans="2:16" s="48" customFormat="1" ht="25.5" customHeight="1" x14ac:dyDescent="0.15">
      <c r="B3" s="60" t="s">
        <v>21</v>
      </c>
      <c r="C3" s="61"/>
      <c r="D3" s="52">
        <f>D4</f>
        <v>39075</v>
      </c>
      <c r="E3" s="52">
        <f t="shared" ref="E3:O3" si="0">E4</f>
        <v>37026.6</v>
      </c>
      <c r="F3" s="52">
        <f t="shared" si="0"/>
        <v>35032.253999999994</v>
      </c>
      <c r="G3" s="52">
        <f t="shared" si="0"/>
        <v>34973.562899999997</v>
      </c>
      <c r="H3" s="52">
        <f t="shared" si="0"/>
        <v>32205.648809999999</v>
      </c>
      <c r="I3" s="52">
        <f t="shared" si="0"/>
        <v>29229.796727999998</v>
      </c>
      <c r="J3" s="52">
        <f t="shared" si="0"/>
        <v>37120.207607999997</v>
      </c>
      <c r="K3" s="52">
        <f t="shared" si="0"/>
        <v>43980.26713344</v>
      </c>
      <c r="L3" s="52">
        <f t="shared" si="0"/>
        <v>49319.0572530348</v>
      </c>
      <c r="M3" s="52">
        <f t="shared" si="0"/>
        <v>50971.380744160801</v>
      </c>
      <c r="N3" s="52">
        <f t="shared" si="0"/>
        <v>49649.521951260002</v>
      </c>
      <c r="O3" s="52">
        <f t="shared" si="0"/>
        <v>49319.0572530348</v>
      </c>
      <c r="P3" s="73">
        <f>SUM(D3:O3)</f>
        <v>487902.35438093031</v>
      </c>
    </row>
    <row r="4" spans="2:16" s="48" customFormat="1" ht="18" customHeight="1" x14ac:dyDescent="0.15">
      <c r="B4" s="60" t="s">
        <v>22</v>
      </c>
      <c r="C4" s="60"/>
      <c r="D4" s="54">
        <f>D21</f>
        <v>39075</v>
      </c>
      <c r="E4" s="54">
        <f t="shared" ref="E4:O4" si="1">E21</f>
        <v>37026.6</v>
      </c>
      <c r="F4" s="54">
        <f t="shared" si="1"/>
        <v>35032.253999999994</v>
      </c>
      <c r="G4" s="54">
        <f t="shared" si="1"/>
        <v>34973.562899999997</v>
      </c>
      <c r="H4" s="54">
        <f t="shared" si="1"/>
        <v>32205.648809999999</v>
      </c>
      <c r="I4" s="54">
        <f t="shared" si="1"/>
        <v>29229.796727999998</v>
      </c>
      <c r="J4" s="54">
        <f t="shared" si="1"/>
        <v>37120.207607999997</v>
      </c>
      <c r="K4" s="54">
        <f t="shared" si="1"/>
        <v>43980.26713344</v>
      </c>
      <c r="L4" s="54">
        <f t="shared" si="1"/>
        <v>49319.0572530348</v>
      </c>
      <c r="M4" s="54">
        <f t="shared" si="1"/>
        <v>50971.380744160801</v>
      </c>
      <c r="N4" s="54">
        <f t="shared" si="1"/>
        <v>49649.521951260002</v>
      </c>
      <c r="O4" s="54">
        <f t="shared" si="1"/>
        <v>49319.0572530348</v>
      </c>
      <c r="P4" s="54">
        <f>SUM(D4:O4)</f>
        <v>487902.35438093031</v>
      </c>
    </row>
    <row r="5" spans="2:16" s="48" customFormat="1" ht="18" customHeight="1" x14ac:dyDescent="0.15">
      <c r="B5" s="60" t="s">
        <v>23</v>
      </c>
      <c r="C5" s="60"/>
      <c r="D5" s="55">
        <f>D4/销售收入预算表!E3</f>
        <v>0.73949659348978047</v>
      </c>
      <c r="E5" s="55">
        <f>E4/销售收入预算表!F3</f>
        <v>0.71376578313253014</v>
      </c>
      <c r="F5" s="55">
        <f>F4/销售收入预算表!G3</f>
        <v>0.71564499918287283</v>
      </c>
      <c r="G5" s="55">
        <f>G4/销售收入预算表!H3</f>
        <v>0.74333390507039376</v>
      </c>
      <c r="H5" s="55">
        <f>H4/销售收入预算表!I3</f>
        <v>0.7690654372788609</v>
      </c>
      <c r="I5" s="55">
        <f>I4/销售收入预算表!J3</f>
        <v>0.74948996194420936</v>
      </c>
      <c r="J5" s="55">
        <f>J4/销售收入预算表!K3</f>
        <v>0.78625610844715621</v>
      </c>
      <c r="K5" s="55">
        <f>K4/销售收入预算表!L3</f>
        <v>0.69693234893488842</v>
      </c>
      <c r="L5" s="55">
        <f>L4/销售收入预算表!M3</f>
        <v>0.81246913650531161</v>
      </c>
      <c r="M5" s="55">
        <f>M4/销售收入预算表!N3</f>
        <v>0.84193765925538455</v>
      </c>
      <c r="N5" s="55">
        <f>N4/销售收入预算表!O3</f>
        <v>0.86708040948489262</v>
      </c>
      <c r="O5" s="55">
        <f>O4/销售收入预算表!P3</f>
        <v>0.96691584276107811</v>
      </c>
      <c r="P5" s="55">
        <f>P4/销售收入预算表!Q3</f>
        <v>0.78514135249270367</v>
      </c>
    </row>
    <row r="6" spans="2:16" s="48" customFormat="1" ht="18" customHeight="1" x14ac:dyDescent="0.15">
      <c r="B6" s="60" t="s">
        <v>24</v>
      </c>
      <c r="C6" s="60"/>
      <c r="D6" s="56">
        <v>0</v>
      </c>
      <c r="E6" s="56">
        <v>-834</v>
      </c>
      <c r="F6" s="56">
        <v>1388.58</v>
      </c>
      <c r="G6" s="56">
        <v>0</v>
      </c>
      <c r="H6" s="56">
        <v>0</v>
      </c>
      <c r="I6" s="56">
        <v>0</v>
      </c>
      <c r="J6" s="56">
        <v>1321.54</v>
      </c>
      <c r="K6" s="56">
        <v>0</v>
      </c>
      <c r="L6" s="56">
        <v>-1023.52</v>
      </c>
      <c r="M6" s="56">
        <v>0</v>
      </c>
      <c r="N6" s="56">
        <v>0</v>
      </c>
      <c r="O6" s="56">
        <v>0</v>
      </c>
      <c r="P6" s="56">
        <f>SUM(D6:O6)</f>
        <v>852.59999999999991</v>
      </c>
    </row>
    <row r="7" spans="2:16" s="48" customFormat="1" ht="18" customHeight="1" x14ac:dyDescent="0.15">
      <c r="B7" s="60" t="s">
        <v>37</v>
      </c>
      <c r="C7" s="60"/>
      <c r="D7" s="55">
        <f>D6/D4</f>
        <v>0</v>
      </c>
      <c r="E7" s="55">
        <f t="shared" ref="E7:P7" si="2">E6/E4</f>
        <v>-2.2524347361086355E-2</v>
      </c>
      <c r="F7" s="55">
        <f t="shared" si="2"/>
        <v>3.963718691923164E-2</v>
      </c>
      <c r="G7" s="55">
        <f t="shared" si="2"/>
        <v>0</v>
      </c>
      <c r="H7" s="55">
        <f t="shared" si="2"/>
        <v>0</v>
      </c>
      <c r="I7" s="55">
        <f t="shared" si="2"/>
        <v>0</v>
      </c>
      <c r="J7" s="55">
        <f t="shared" si="2"/>
        <v>3.5601632780609425E-2</v>
      </c>
      <c r="K7" s="55">
        <f t="shared" si="2"/>
        <v>0</v>
      </c>
      <c r="L7" s="55">
        <f t="shared" si="2"/>
        <v>-2.0753032539708952E-2</v>
      </c>
      <c r="M7" s="55">
        <f t="shared" si="2"/>
        <v>0</v>
      </c>
      <c r="N7" s="55">
        <f t="shared" si="2"/>
        <v>0</v>
      </c>
      <c r="O7" s="55">
        <f t="shared" si="2"/>
        <v>0</v>
      </c>
      <c r="P7" s="55">
        <f t="shared" si="2"/>
        <v>1.7474808070598723E-3</v>
      </c>
    </row>
    <row r="8" spans="2:16" s="48" customFormat="1" ht="18" customHeight="1" x14ac:dyDescent="0.15">
      <c r="B8" s="60" t="s">
        <v>25</v>
      </c>
      <c r="C8" s="60"/>
      <c r="D8" s="54">
        <f>D4+D6</f>
        <v>39075</v>
      </c>
      <c r="E8" s="54">
        <f t="shared" ref="E8:O8" si="3">E4+E6</f>
        <v>36192.6</v>
      </c>
      <c r="F8" s="54">
        <f t="shared" si="3"/>
        <v>36420.833999999995</v>
      </c>
      <c r="G8" s="54">
        <f t="shared" si="3"/>
        <v>34973.562899999997</v>
      </c>
      <c r="H8" s="54">
        <f t="shared" si="3"/>
        <v>32205.648809999999</v>
      </c>
      <c r="I8" s="54">
        <f t="shared" si="3"/>
        <v>29229.796727999998</v>
      </c>
      <c r="J8" s="54">
        <f t="shared" si="3"/>
        <v>38441.747607999998</v>
      </c>
      <c r="K8" s="54">
        <f t="shared" si="3"/>
        <v>43980.26713344</v>
      </c>
      <c r="L8" s="54">
        <f t="shared" si="3"/>
        <v>48295.537253034803</v>
      </c>
      <c r="M8" s="54">
        <f t="shared" si="3"/>
        <v>50971.380744160801</v>
      </c>
      <c r="N8" s="54">
        <f t="shared" si="3"/>
        <v>49649.521951260002</v>
      </c>
      <c r="O8" s="54">
        <f t="shared" si="3"/>
        <v>49319.0572530348</v>
      </c>
      <c r="P8" s="54">
        <f>SUM(D8:O8)</f>
        <v>488754.9543809304</v>
      </c>
    </row>
    <row r="9" spans="2:16" s="48" customFormat="1" ht="18" customHeight="1" x14ac:dyDescent="0.15">
      <c r="B9" s="60" t="s">
        <v>26</v>
      </c>
      <c r="C9" s="60"/>
      <c r="D9" s="55">
        <f>D8/销售收入预算表!E3</f>
        <v>0.73949659348978047</v>
      </c>
      <c r="E9" s="55">
        <f>E8/销售收入预算表!F3</f>
        <v>0.69768867469879514</v>
      </c>
      <c r="F9" s="55">
        <f>F8/销售收入预算表!G3</f>
        <v>0.74401115378329785</v>
      </c>
      <c r="G9" s="55">
        <f>G8/销售收入预算表!H3</f>
        <v>0.74333390507039376</v>
      </c>
      <c r="H9" s="55">
        <f>H8/销售收入预算表!I3</f>
        <v>0.7690654372788609</v>
      </c>
      <c r="I9" s="55">
        <f>I8/销售收入预算表!J3</f>
        <v>0.74948996194420936</v>
      </c>
      <c r="J9" s="55">
        <f>J8/销售收入预算表!K3</f>
        <v>0.81424810969160288</v>
      </c>
      <c r="K9" s="55">
        <f>K8/销售收入预算表!L3</f>
        <v>0.69693234893488842</v>
      </c>
      <c r="L9" s="55">
        <f>L8/销售收入预算表!M3</f>
        <v>0.79560793807790764</v>
      </c>
      <c r="M9" s="55">
        <f>M8/销售收入预算表!N3</f>
        <v>0.84193765925538455</v>
      </c>
      <c r="N9" s="55">
        <f>N8/销售收入预算表!O3</f>
        <v>0.86708040948489262</v>
      </c>
      <c r="O9" s="55">
        <f>O8/销售收入预算表!P3</f>
        <v>0.96691584276107811</v>
      </c>
      <c r="P9" s="55">
        <f>P8/销售收入预算表!Q3</f>
        <v>0.78651337193701387</v>
      </c>
    </row>
    <row r="10" spans="2:16" s="48" customFormat="1" ht="18" customHeight="1" x14ac:dyDescent="0.15">
      <c r="B10" s="60"/>
      <c r="C10" s="60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</row>
    <row r="11" spans="2:16" s="48" customFormat="1" ht="18" customHeight="1" x14ac:dyDescent="0.15">
      <c r="B11" s="62" t="s">
        <v>27</v>
      </c>
      <c r="C11" s="60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</row>
    <row r="12" spans="2:16" s="48" customFormat="1" ht="18" customHeight="1" x14ac:dyDescent="0.15">
      <c r="B12" s="67" t="s">
        <v>28</v>
      </c>
      <c r="C12" s="60"/>
      <c r="D12" s="68">
        <v>0.01</v>
      </c>
      <c r="E12" s="69"/>
      <c r="F12" s="68">
        <v>0.03</v>
      </c>
      <c r="G12" s="69"/>
      <c r="H12" s="70">
        <v>-0.01</v>
      </c>
      <c r="I12" s="69"/>
      <c r="J12" s="70">
        <v>-0.02</v>
      </c>
      <c r="K12" s="68">
        <v>0.02</v>
      </c>
      <c r="L12" s="69"/>
      <c r="M12" s="69"/>
      <c r="N12" s="69"/>
      <c r="O12" s="69"/>
      <c r="P12" s="50"/>
    </row>
    <row r="13" spans="2:16" s="48" customFormat="1" ht="18" customHeight="1" x14ac:dyDescent="0.15">
      <c r="B13" s="60"/>
      <c r="C13" s="60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</row>
    <row r="14" spans="2:16" s="48" customFormat="1" ht="18" customHeight="1" x14ac:dyDescent="0.15">
      <c r="B14" s="62" t="s">
        <v>29</v>
      </c>
      <c r="C14" s="60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</row>
    <row r="15" spans="2:16" s="48" customFormat="1" ht="18" customHeight="1" x14ac:dyDescent="0.15">
      <c r="B15" s="60" t="s">
        <v>34</v>
      </c>
      <c r="C15" s="58">
        <v>150</v>
      </c>
      <c r="D15" s="63">
        <f>C15*(1+D12)</f>
        <v>151.5</v>
      </c>
      <c r="E15" s="64">
        <f t="shared" ref="E15:O15" si="4">D15*(1+E12)</f>
        <v>151.5</v>
      </c>
      <c r="F15" s="64">
        <f t="shared" si="4"/>
        <v>156.04500000000002</v>
      </c>
      <c r="G15" s="64">
        <f t="shared" si="4"/>
        <v>156.04500000000002</v>
      </c>
      <c r="H15" s="64">
        <f t="shared" si="4"/>
        <v>154.48455000000001</v>
      </c>
      <c r="I15" s="64">
        <f t="shared" si="4"/>
        <v>154.48455000000001</v>
      </c>
      <c r="J15" s="64">
        <f t="shared" si="4"/>
        <v>151.394859</v>
      </c>
      <c r="K15" s="64">
        <f t="shared" si="4"/>
        <v>154.42275617999999</v>
      </c>
      <c r="L15" s="64">
        <f t="shared" si="4"/>
        <v>154.42275617999999</v>
      </c>
      <c r="M15" s="64">
        <f t="shared" si="4"/>
        <v>154.42275617999999</v>
      </c>
      <c r="N15" s="64">
        <f t="shared" si="4"/>
        <v>154.42275617999999</v>
      </c>
      <c r="O15" s="64">
        <f t="shared" si="4"/>
        <v>154.42275617999999</v>
      </c>
      <c r="P15" s="49"/>
    </row>
    <row r="16" spans="2:16" s="48" customFormat="1" ht="18" customHeight="1" x14ac:dyDescent="0.15">
      <c r="B16" s="60" t="s">
        <v>36</v>
      </c>
      <c r="C16" s="59">
        <v>160.5</v>
      </c>
      <c r="D16" s="63">
        <f>C16*(1+D12)</f>
        <v>162.10499999999999</v>
      </c>
      <c r="E16" s="64">
        <f t="shared" ref="E16:O16" si="5">D16*(1+E12)</f>
        <v>162.10499999999999</v>
      </c>
      <c r="F16" s="64">
        <f t="shared" si="5"/>
        <v>166.96814999999998</v>
      </c>
      <c r="G16" s="64">
        <f t="shared" si="5"/>
        <v>166.96814999999998</v>
      </c>
      <c r="H16" s="64">
        <f t="shared" si="5"/>
        <v>165.29846849999998</v>
      </c>
      <c r="I16" s="64">
        <f t="shared" si="5"/>
        <v>165.29846849999998</v>
      </c>
      <c r="J16" s="64">
        <f t="shared" si="5"/>
        <v>161.99249912999997</v>
      </c>
      <c r="K16" s="64">
        <f t="shared" si="5"/>
        <v>165.23234911259996</v>
      </c>
      <c r="L16" s="64">
        <f t="shared" si="5"/>
        <v>165.23234911259996</v>
      </c>
      <c r="M16" s="64">
        <f t="shared" si="5"/>
        <v>165.23234911259996</v>
      </c>
      <c r="N16" s="64">
        <f t="shared" si="5"/>
        <v>165.23234911259996</v>
      </c>
      <c r="O16" s="64">
        <f t="shared" si="5"/>
        <v>165.23234911259996</v>
      </c>
      <c r="P16" s="49"/>
    </row>
    <row r="17" spans="2:16" s="48" customFormat="1" ht="18" customHeight="1" x14ac:dyDescent="0.15">
      <c r="B17" s="60"/>
      <c r="C17" s="60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</row>
    <row r="18" spans="2:16" s="48" customFormat="1" ht="18" customHeight="1" x14ac:dyDescent="0.15">
      <c r="B18" s="62" t="s">
        <v>30</v>
      </c>
      <c r="C18" s="60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</row>
    <row r="19" spans="2:16" s="48" customFormat="1" ht="18" customHeight="1" x14ac:dyDescent="0.15">
      <c r="B19" s="60" t="s">
        <v>35</v>
      </c>
      <c r="C19" s="60"/>
      <c r="D19" s="65">
        <f>销售收入预算表!E5*C15</f>
        <v>15000</v>
      </c>
      <c r="E19" s="66">
        <f>[1]销售收入预算!E5*[1]材料预算表!D15</f>
        <v>17574</v>
      </c>
      <c r="F19" s="66">
        <f>[1]销售收入预算!F5*[1]材料预算表!E15</f>
        <v>18821.753999999997</v>
      </c>
      <c r="G19" s="66">
        <f>[1]销售收入预算!G5*[1]材料预算表!F15</f>
        <v>20614.302</v>
      </c>
      <c r="H19" s="66">
        <f>[1]销售收入预算!H5*[1]材料预算表!G15</f>
        <v>20851.814610000001</v>
      </c>
      <c r="I19" s="66">
        <f>[1]销售收入预算!I5*[1]材料预算表!H15</f>
        <v>21295.470239999999</v>
      </c>
      <c r="J19" s="66">
        <f>[1]销售收入预算!J5*[1]材料预算表!I15</f>
        <v>25879.911749999999</v>
      </c>
      <c r="K19" s="66">
        <f>[1]销售收入预算!K5*[1]材料预算表!J15</f>
        <v>29724.927210000002</v>
      </c>
      <c r="L19" s="66">
        <f>[1]销售收入预算!L5*[1]材料预算表!K15</f>
        <v>33126.287040000003</v>
      </c>
      <c r="M19" s="66">
        <f>[1]销售收入预算!M5*[1]材料预算表!L15</f>
        <v>33126.287040000003</v>
      </c>
      <c r="N19" s="66">
        <f>[1]销售收入预算!N5*[1]材料预算表!M15</f>
        <v>33126.287040000003</v>
      </c>
      <c r="O19" s="66">
        <f>[1]销售收入预算!O5*[1]材料预算表!N15</f>
        <v>33126.287040000003</v>
      </c>
      <c r="P19" s="49"/>
    </row>
    <row r="20" spans="2:16" s="48" customFormat="1" ht="18" customHeight="1" x14ac:dyDescent="0.15">
      <c r="B20" s="60" t="s">
        <v>36</v>
      </c>
      <c r="C20" s="60"/>
      <c r="D20" s="65">
        <f>销售收入预算表!E6*C16</f>
        <v>24075</v>
      </c>
      <c r="E20" s="66">
        <f>销售收入预算表!F6*D16</f>
        <v>19452.599999999999</v>
      </c>
      <c r="F20" s="66">
        <f>销售收入预算表!G6*E16</f>
        <v>16210.499999999998</v>
      </c>
      <c r="G20" s="66">
        <f>销售收入预算表!H6*F16</f>
        <v>14359.260899999997</v>
      </c>
      <c r="H20" s="66">
        <f>销售收入预算表!I6*G16</f>
        <v>11353.834199999999</v>
      </c>
      <c r="I20" s="66">
        <f>销售收入预算表!J6*H16</f>
        <v>7934.3264879999988</v>
      </c>
      <c r="J20" s="66">
        <f>销售收入预算表!K6*I16</f>
        <v>11240.295857999999</v>
      </c>
      <c r="K20" s="66">
        <f>销售收入预算表!L6*J16</f>
        <v>14255.339923439997</v>
      </c>
      <c r="L20" s="66">
        <f>销售收入预算表!M6*K16</f>
        <v>16192.770213034797</v>
      </c>
      <c r="M20" s="66">
        <f>销售收入预算表!N6*L16</f>
        <v>17845.093704160798</v>
      </c>
      <c r="N20" s="66">
        <f>销售收入预算表!O6*M16</f>
        <v>16523.234911259995</v>
      </c>
      <c r="O20" s="66">
        <f>销售收入预算表!P6*N16</f>
        <v>16192.770213034797</v>
      </c>
      <c r="P20" s="49"/>
    </row>
    <row r="21" spans="2:16" s="48" customFormat="1" ht="18" customHeight="1" x14ac:dyDescent="0.15">
      <c r="B21" s="60" t="s">
        <v>31</v>
      </c>
      <c r="C21" s="60"/>
      <c r="D21" s="65">
        <f>SUM(D19:D20)</f>
        <v>39075</v>
      </c>
      <c r="E21" s="66">
        <f t="shared" ref="E21:O21" si="6">SUM(E19:E20)</f>
        <v>37026.6</v>
      </c>
      <c r="F21" s="66">
        <f t="shared" si="6"/>
        <v>35032.253999999994</v>
      </c>
      <c r="G21" s="66">
        <f t="shared" si="6"/>
        <v>34973.562899999997</v>
      </c>
      <c r="H21" s="66">
        <f t="shared" si="6"/>
        <v>32205.648809999999</v>
      </c>
      <c r="I21" s="66">
        <f t="shared" si="6"/>
        <v>29229.796727999998</v>
      </c>
      <c r="J21" s="66">
        <f t="shared" si="6"/>
        <v>37120.207607999997</v>
      </c>
      <c r="K21" s="66">
        <f t="shared" si="6"/>
        <v>43980.26713344</v>
      </c>
      <c r="L21" s="66">
        <f t="shared" si="6"/>
        <v>49319.0572530348</v>
      </c>
      <c r="M21" s="66">
        <f t="shared" si="6"/>
        <v>50971.380744160801</v>
      </c>
      <c r="N21" s="66">
        <f t="shared" si="6"/>
        <v>49649.521951260002</v>
      </c>
      <c r="O21" s="66">
        <f t="shared" si="6"/>
        <v>49319.0572530348</v>
      </c>
      <c r="P21" s="49"/>
    </row>
  </sheetData>
  <mergeCells count="1">
    <mergeCell ref="B1:P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showGridLines="0" topLeftCell="A25" zoomScale="90" zoomScaleNormal="90" workbookViewId="0">
      <selection activeCell="B3" sqref="B3"/>
    </sheetView>
  </sheetViews>
  <sheetFormatPr defaultRowHeight="13.5" x14ac:dyDescent="0.15"/>
  <cols>
    <col min="1" max="1" width="14.25" customWidth="1"/>
    <col min="2" max="3" width="8.625" customWidth="1"/>
    <col min="4" max="4" width="10.125" customWidth="1"/>
    <col min="5" max="5" width="9.125" customWidth="1"/>
    <col min="6" max="6" width="8.5" customWidth="1"/>
    <col min="7" max="10" width="8.875" customWidth="1"/>
    <col min="11" max="13" width="9.375" customWidth="1"/>
    <col min="14" max="14" width="11.625" bestFit="1" customWidth="1"/>
  </cols>
  <sheetData>
    <row r="1" spans="1:17" ht="37.5" customHeight="1" x14ac:dyDescent="0.15">
      <c r="A1" s="125" t="s">
        <v>104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17" s="48" customFormat="1" ht="30.75" customHeight="1" x14ac:dyDescent="0.15">
      <c r="A2" s="78" t="s">
        <v>103</v>
      </c>
      <c r="B2" s="78">
        <v>1</v>
      </c>
      <c r="C2" s="78">
        <f>+B2+1</f>
        <v>2</v>
      </c>
      <c r="D2" s="78">
        <f t="shared" ref="D2:M2" si="0">+C2+1</f>
        <v>3</v>
      </c>
      <c r="E2" s="78">
        <f t="shared" si="0"/>
        <v>4</v>
      </c>
      <c r="F2" s="78">
        <f t="shared" si="0"/>
        <v>5</v>
      </c>
      <c r="G2" s="78">
        <f t="shared" si="0"/>
        <v>6</v>
      </c>
      <c r="H2" s="78">
        <f t="shared" si="0"/>
        <v>7</v>
      </c>
      <c r="I2" s="78">
        <f t="shared" si="0"/>
        <v>8</v>
      </c>
      <c r="J2" s="78">
        <f t="shared" si="0"/>
        <v>9</v>
      </c>
      <c r="K2" s="78">
        <f t="shared" si="0"/>
        <v>10</v>
      </c>
      <c r="L2" s="78">
        <f t="shared" si="0"/>
        <v>11</v>
      </c>
      <c r="M2" s="78">
        <f t="shared" si="0"/>
        <v>12</v>
      </c>
      <c r="N2" s="79" t="s">
        <v>18</v>
      </c>
    </row>
    <row r="3" spans="1:17" s="48" customFormat="1" ht="15" customHeight="1" x14ac:dyDescent="0.15">
      <c r="A3" s="77" t="s">
        <v>38</v>
      </c>
      <c r="B3" s="91">
        <f>B44</f>
        <v>21160</v>
      </c>
      <c r="C3" s="91">
        <f>C44</f>
        <v>21261</v>
      </c>
      <c r="D3" s="90">
        <f t="shared" ref="D3:M3" si="1">D44</f>
        <v>21271</v>
      </c>
      <c r="E3" s="90">
        <f t="shared" si="1"/>
        <v>22262</v>
      </c>
      <c r="F3" s="90">
        <f t="shared" si="1"/>
        <v>22315</v>
      </c>
      <c r="G3" s="90">
        <f t="shared" si="1"/>
        <v>22315</v>
      </c>
      <c r="H3" s="90">
        <f t="shared" si="1"/>
        <v>22315</v>
      </c>
      <c r="I3" s="90">
        <f t="shared" si="1"/>
        <v>22315</v>
      </c>
      <c r="J3" s="90">
        <f t="shared" si="1"/>
        <v>22315</v>
      </c>
      <c r="K3" s="90">
        <f t="shared" si="1"/>
        <v>23320</v>
      </c>
      <c r="L3" s="90">
        <f t="shared" si="1"/>
        <v>23320</v>
      </c>
      <c r="M3" s="90">
        <f t="shared" si="1"/>
        <v>23320</v>
      </c>
      <c r="N3" s="90">
        <f>SUM(B3:M3)</f>
        <v>267489</v>
      </c>
    </row>
    <row r="4" spans="1:17" s="48" customFormat="1" ht="15" customHeight="1" x14ac:dyDescent="0.15">
      <c r="A4" s="77" t="s">
        <v>39</v>
      </c>
      <c r="B4" s="90">
        <f>B62</f>
        <v>2853.5</v>
      </c>
      <c r="C4" s="90">
        <f t="shared" ref="C4:M4" si="2">C62</f>
        <v>2816</v>
      </c>
      <c r="D4" s="90">
        <f t="shared" si="2"/>
        <v>2816</v>
      </c>
      <c r="E4" s="90">
        <f t="shared" si="2"/>
        <v>2816</v>
      </c>
      <c r="F4" s="90">
        <f t="shared" si="2"/>
        <v>2816</v>
      </c>
      <c r="G4" s="90">
        <f t="shared" si="2"/>
        <v>2816</v>
      </c>
      <c r="H4" s="90">
        <f t="shared" si="2"/>
        <v>2816</v>
      </c>
      <c r="I4" s="90">
        <f t="shared" si="2"/>
        <v>2816</v>
      </c>
      <c r="J4" s="90">
        <f t="shared" si="2"/>
        <v>2816</v>
      </c>
      <c r="K4" s="90">
        <f t="shared" si="2"/>
        <v>2816</v>
      </c>
      <c r="L4" s="90">
        <f t="shared" si="2"/>
        <v>2816</v>
      </c>
      <c r="M4" s="90">
        <f t="shared" si="2"/>
        <v>2816</v>
      </c>
      <c r="N4" s="90">
        <f t="shared" ref="N4:N6" si="3">SUM(B4:M4)</f>
        <v>33829.5</v>
      </c>
    </row>
    <row r="5" spans="1:17" s="48" customFormat="1" ht="15" customHeight="1" x14ac:dyDescent="0.15">
      <c r="A5" s="77" t="s">
        <v>40</v>
      </c>
      <c r="B5" s="90">
        <f>B72</f>
        <v>218.49</v>
      </c>
      <c r="C5" s="90">
        <f t="shared" ref="C5:M5" si="4">C72</f>
        <v>218.49</v>
      </c>
      <c r="D5" s="90">
        <f t="shared" si="4"/>
        <v>218.49</v>
      </c>
      <c r="E5" s="90">
        <f t="shared" si="4"/>
        <v>217.49</v>
      </c>
      <c r="F5" s="90">
        <f t="shared" si="4"/>
        <v>217.49</v>
      </c>
      <c r="G5" s="90">
        <f t="shared" si="4"/>
        <v>217.49</v>
      </c>
      <c r="H5" s="90">
        <f t="shared" si="4"/>
        <v>268.98</v>
      </c>
      <c r="I5" s="90">
        <f t="shared" si="4"/>
        <v>280.98</v>
      </c>
      <c r="J5" s="90">
        <f t="shared" si="4"/>
        <v>282.98</v>
      </c>
      <c r="K5" s="90">
        <f t="shared" si="4"/>
        <v>282.98</v>
      </c>
      <c r="L5" s="90">
        <f t="shared" si="4"/>
        <v>271.98</v>
      </c>
      <c r="M5" s="90">
        <f t="shared" si="4"/>
        <v>259.98</v>
      </c>
      <c r="N5" s="90">
        <f t="shared" si="3"/>
        <v>2955.82</v>
      </c>
    </row>
    <row r="6" spans="1:17" s="48" customFormat="1" ht="15" customHeight="1" x14ac:dyDescent="0.15">
      <c r="A6" s="81" t="s">
        <v>41</v>
      </c>
      <c r="B6" s="92">
        <f>SUM(B3:B5)</f>
        <v>24231.99</v>
      </c>
      <c r="C6" s="92">
        <f t="shared" ref="C6:M6" si="5">SUM(C3:C5)</f>
        <v>24295.49</v>
      </c>
      <c r="D6" s="92">
        <f t="shared" si="5"/>
        <v>24305.49</v>
      </c>
      <c r="E6" s="92">
        <f t="shared" si="5"/>
        <v>25295.49</v>
      </c>
      <c r="F6" s="92">
        <f t="shared" si="5"/>
        <v>25348.49</v>
      </c>
      <c r="G6" s="92">
        <f t="shared" si="5"/>
        <v>25348.49</v>
      </c>
      <c r="H6" s="92">
        <f t="shared" si="5"/>
        <v>25399.98</v>
      </c>
      <c r="I6" s="92">
        <f t="shared" si="5"/>
        <v>25411.98</v>
      </c>
      <c r="J6" s="92">
        <f t="shared" si="5"/>
        <v>25413.98</v>
      </c>
      <c r="K6" s="92">
        <f t="shared" si="5"/>
        <v>26418.98</v>
      </c>
      <c r="L6" s="92">
        <f t="shared" si="5"/>
        <v>26407.98</v>
      </c>
      <c r="M6" s="92">
        <f t="shared" si="5"/>
        <v>26395.98</v>
      </c>
      <c r="N6" s="90">
        <f t="shared" si="3"/>
        <v>304274.32</v>
      </c>
    </row>
    <row r="7" spans="1:17" s="48" customFormat="1" ht="15" customHeight="1" x14ac:dyDescent="0.15">
      <c r="A7" s="75" t="s">
        <v>105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3"/>
    </row>
    <row r="8" spans="1:17" s="48" customFormat="1" ht="15" customHeight="1" x14ac:dyDescent="0.15">
      <c r="A8" s="76" t="s">
        <v>42</v>
      </c>
      <c r="B8" s="84">
        <v>14566</v>
      </c>
      <c r="C8" s="84">
        <v>14666</v>
      </c>
      <c r="D8" s="84">
        <v>14676</v>
      </c>
      <c r="E8" s="84">
        <v>15667</v>
      </c>
      <c r="F8" s="84">
        <v>15720</v>
      </c>
      <c r="G8" s="84">
        <v>15720</v>
      </c>
      <c r="H8" s="84">
        <v>15720</v>
      </c>
      <c r="I8" s="84">
        <v>15720</v>
      </c>
      <c r="J8" s="84">
        <v>15720</v>
      </c>
      <c r="K8" s="84">
        <v>16725</v>
      </c>
      <c r="L8" s="84">
        <v>16725</v>
      </c>
      <c r="M8" s="84">
        <v>16725</v>
      </c>
      <c r="N8" s="77">
        <f t="shared" ref="N8:N60" si="6">SUM(B8:M8)</f>
        <v>188350</v>
      </c>
    </row>
    <row r="9" spans="1:17" s="48" customFormat="1" ht="15" customHeight="1" x14ac:dyDescent="0.15">
      <c r="A9" s="76" t="s">
        <v>43</v>
      </c>
      <c r="B9" s="85">
        <v>80</v>
      </c>
      <c r="C9" s="85">
        <v>80</v>
      </c>
      <c r="D9" s="85">
        <v>80</v>
      </c>
      <c r="E9" s="85">
        <v>80</v>
      </c>
      <c r="F9" s="85">
        <v>80</v>
      </c>
      <c r="G9" s="85">
        <v>80</v>
      </c>
      <c r="H9" s="85">
        <v>80</v>
      </c>
      <c r="I9" s="85">
        <v>80</v>
      </c>
      <c r="J9" s="85">
        <v>80</v>
      </c>
      <c r="K9" s="85">
        <v>80</v>
      </c>
      <c r="L9" s="85">
        <v>80</v>
      </c>
      <c r="M9" s="85">
        <v>80</v>
      </c>
      <c r="N9" s="77">
        <f t="shared" si="6"/>
        <v>960</v>
      </c>
    </row>
    <row r="10" spans="1:17" s="48" customFormat="1" ht="15" customHeight="1" x14ac:dyDescent="0.15">
      <c r="A10" s="76" t="s">
        <v>44</v>
      </c>
      <c r="B10" s="85">
        <v>0</v>
      </c>
      <c r="C10" s="85">
        <v>0</v>
      </c>
      <c r="D10" s="85">
        <v>0</v>
      </c>
      <c r="E10" s="85">
        <v>0</v>
      </c>
      <c r="F10" s="85">
        <v>0</v>
      </c>
      <c r="G10" s="85">
        <v>0</v>
      </c>
      <c r="H10" s="85">
        <v>0</v>
      </c>
      <c r="I10" s="85">
        <v>0</v>
      </c>
      <c r="J10" s="85">
        <v>0</v>
      </c>
      <c r="K10" s="85">
        <v>0</v>
      </c>
      <c r="L10" s="85">
        <v>0</v>
      </c>
      <c r="M10" s="85">
        <v>0</v>
      </c>
      <c r="N10" s="77">
        <f t="shared" si="6"/>
        <v>0</v>
      </c>
    </row>
    <row r="11" spans="1:17" s="48" customFormat="1" ht="15" customHeight="1" x14ac:dyDescent="0.15">
      <c r="A11" s="76" t="s">
        <v>45</v>
      </c>
      <c r="B11" s="85">
        <v>524</v>
      </c>
      <c r="C11" s="85">
        <v>524</v>
      </c>
      <c r="D11" s="85">
        <v>524</v>
      </c>
      <c r="E11" s="85">
        <v>524</v>
      </c>
      <c r="F11" s="85">
        <v>524</v>
      </c>
      <c r="G11" s="85">
        <v>524</v>
      </c>
      <c r="H11" s="85">
        <v>524</v>
      </c>
      <c r="I11" s="85">
        <v>524</v>
      </c>
      <c r="J11" s="85">
        <v>524</v>
      </c>
      <c r="K11" s="85">
        <v>524</v>
      </c>
      <c r="L11" s="85">
        <v>524</v>
      </c>
      <c r="M11" s="85">
        <v>524</v>
      </c>
      <c r="N11" s="77">
        <f t="shared" si="6"/>
        <v>6288</v>
      </c>
    </row>
    <row r="12" spans="1:17" s="48" customFormat="1" ht="15" customHeight="1" x14ac:dyDescent="0.15">
      <c r="A12" s="76" t="s">
        <v>46</v>
      </c>
      <c r="B12" s="85">
        <v>850</v>
      </c>
      <c r="C12" s="85">
        <v>850</v>
      </c>
      <c r="D12" s="85">
        <v>850</v>
      </c>
      <c r="E12" s="85">
        <v>850</v>
      </c>
      <c r="F12" s="85">
        <v>850</v>
      </c>
      <c r="G12" s="85">
        <v>850</v>
      </c>
      <c r="H12" s="85">
        <v>850</v>
      </c>
      <c r="I12" s="85">
        <v>850</v>
      </c>
      <c r="J12" s="85">
        <v>850</v>
      </c>
      <c r="K12" s="85">
        <v>850</v>
      </c>
      <c r="L12" s="85">
        <v>850</v>
      </c>
      <c r="M12" s="85">
        <v>850</v>
      </c>
      <c r="N12" s="77">
        <f t="shared" si="6"/>
        <v>10200</v>
      </c>
    </row>
    <row r="13" spans="1:17" s="48" customFormat="1" ht="15" customHeight="1" x14ac:dyDescent="0.15">
      <c r="A13" s="76" t="s">
        <v>47</v>
      </c>
      <c r="B13" s="85">
        <v>200</v>
      </c>
      <c r="C13" s="85">
        <v>200</v>
      </c>
      <c r="D13" s="85">
        <v>200</v>
      </c>
      <c r="E13" s="85">
        <v>200</v>
      </c>
      <c r="F13" s="85">
        <v>200</v>
      </c>
      <c r="G13" s="85">
        <v>200</v>
      </c>
      <c r="H13" s="85">
        <v>200</v>
      </c>
      <c r="I13" s="85">
        <v>200</v>
      </c>
      <c r="J13" s="85">
        <v>200</v>
      </c>
      <c r="K13" s="85">
        <v>200</v>
      </c>
      <c r="L13" s="85">
        <v>200</v>
      </c>
      <c r="M13" s="85">
        <v>200</v>
      </c>
      <c r="N13" s="77">
        <f t="shared" si="6"/>
        <v>2400</v>
      </c>
    </row>
    <row r="14" spans="1:17" s="48" customFormat="1" ht="15" customHeight="1" x14ac:dyDescent="0.15">
      <c r="A14" s="76" t="s">
        <v>48</v>
      </c>
      <c r="B14" s="85">
        <v>2500</v>
      </c>
      <c r="C14" s="85">
        <v>2500</v>
      </c>
      <c r="D14" s="85">
        <v>2500</v>
      </c>
      <c r="E14" s="85">
        <v>2500</v>
      </c>
      <c r="F14" s="85">
        <v>2500</v>
      </c>
      <c r="G14" s="85">
        <v>2500</v>
      </c>
      <c r="H14" s="85">
        <v>2500</v>
      </c>
      <c r="I14" s="85">
        <v>2500</v>
      </c>
      <c r="J14" s="85">
        <v>2500</v>
      </c>
      <c r="K14" s="85">
        <v>2500</v>
      </c>
      <c r="L14" s="85">
        <v>2500</v>
      </c>
      <c r="M14" s="85">
        <v>2500</v>
      </c>
      <c r="N14" s="77">
        <f t="shared" si="6"/>
        <v>30000</v>
      </c>
      <c r="Q14" s="80"/>
    </row>
    <row r="15" spans="1:17" s="48" customFormat="1" ht="15" customHeight="1" x14ac:dyDescent="0.15">
      <c r="A15" s="76" t="s">
        <v>49</v>
      </c>
      <c r="B15" s="85">
        <v>1500</v>
      </c>
      <c r="C15" s="85">
        <v>1500</v>
      </c>
      <c r="D15" s="85">
        <v>1500</v>
      </c>
      <c r="E15" s="85">
        <v>1500</v>
      </c>
      <c r="F15" s="85">
        <v>1500</v>
      </c>
      <c r="G15" s="85">
        <v>1500</v>
      </c>
      <c r="H15" s="85">
        <v>1500</v>
      </c>
      <c r="I15" s="85">
        <v>1500</v>
      </c>
      <c r="J15" s="85">
        <v>1500</v>
      </c>
      <c r="K15" s="85">
        <v>1500</v>
      </c>
      <c r="L15" s="85">
        <v>1500</v>
      </c>
      <c r="M15" s="85">
        <v>1500</v>
      </c>
      <c r="N15" s="77">
        <f t="shared" si="6"/>
        <v>18000</v>
      </c>
    </row>
    <row r="16" spans="1:17" s="48" customFormat="1" ht="15" customHeight="1" x14ac:dyDescent="0.15">
      <c r="A16" s="76" t="s">
        <v>50</v>
      </c>
      <c r="B16" s="85">
        <v>300</v>
      </c>
      <c r="C16" s="85">
        <v>300</v>
      </c>
      <c r="D16" s="85">
        <v>300</v>
      </c>
      <c r="E16" s="85">
        <v>300</v>
      </c>
      <c r="F16" s="85">
        <v>300</v>
      </c>
      <c r="G16" s="85">
        <v>300</v>
      </c>
      <c r="H16" s="85">
        <v>300</v>
      </c>
      <c r="I16" s="85">
        <v>300</v>
      </c>
      <c r="J16" s="85">
        <v>300</v>
      </c>
      <c r="K16" s="85">
        <v>300</v>
      </c>
      <c r="L16" s="85">
        <v>300</v>
      </c>
      <c r="M16" s="85">
        <v>300</v>
      </c>
      <c r="N16" s="77">
        <f t="shared" si="6"/>
        <v>3600</v>
      </c>
    </row>
    <row r="17" spans="1:14" s="48" customFormat="1" ht="15" customHeight="1" x14ac:dyDescent="0.15">
      <c r="A17" s="76" t="s">
        <v>51</v>
      </c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77">
        <f t="shared" si="6"/>
        <v>0</v>
      </c>
    </row>
    <row r="18" spans="1:14" s="48" customFormat="1" ht="15" customHeight="1" x14ac:dyDescent="0.15">
      <c r="A18" s="76" t="s">
        <v>52</v>
      </c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77">
        <f t="shared" si="6"/>
        <v>0</v>
      </c>
    </row>
    <row r="19" spans="1:14" s="48" customFormat="1" ht="15" customHeight="1" x14ac:dyDescent="0.15">
      <c r="A19" s="76" t="s">
        <v>53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77">
        <f t="shared" si="6"/>
        <v>0</v>
      </c>
    </row>
    <row r="20" spans="1:14" s="48" customFormat="1" ht="15" customHeight="1" x14ac:dyDescent="0.15">
      <c r="A20" s="76" t="s">
        <v>54</v>
      </c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77">
        <f t="shared" si="6"/>
        <v>0</v>
      </c>
    </row>
    <row r="21" spans="1:14" s="48" customFormat="1" ht="15" customHeight="1" x14ac:dyDescent="0.15">
      <c r="A21" s="76" t="s">
        <v>55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77">
        <f t="shared" si="6"/>
        <v>0</v>
      </c>
    </row>
    <row r="22" spans="1:14" s="48" customFormat="1" ht="15" customHeight="1" x14ac:dyDescent="0.15">
      <c r="A22" s="76" t="s">
        <v>56</v>
      </c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77">
        <f t="shared" si="6"/>
        <v>0</v>
      </c>
    </row>
    <row r="23" spans="1:14" s="48" customFormat="1" ht="15" customHeight="1" x14ac:dyDescent="0.15">
      <c r="A23" s="76" t="s">
        <v>57</v>
      </c>
      <c r="B23" s="85">
        <v>80</v>
      </c>
      <c r="C23" s="85">
        <v>80</v>
      </c>
      <c r="D23" s="85">
        <v>80</v>
      </c>
      <c r="E23" s="85">
        <v>80</v>
      </c>
      <c r="F23" s="85">
        <v>80</v>
      </c>
      <c r="G23" s="85">
        <v>80</v>
      </c>
      <c r="H23" s="85">
        <v>80</v>
      </c>
      <c r="I23" s="85">
        <v>80</v>
      </c>
      <c r="J23" s="85">
        <v>80</v>
      </c>
      <c r="K23" s="85">
        <v>80</v>
      </c>
      <c r="L23" s="85">
        <v>80</v>
      </c>
      <c r="M23" s="85">
        <v>80</v>
      </c>
      <c r="N23" s="77">
        <f t="shared" si="6"/>
        <v>960</v>
      </c>
    </row>
    <row r="24" spans="1:14" s="48" customFormat="1" ht="15" customHeight="1" x14ac:dyDescent="0.15">
      <c r="A24" s="86" t="s">
        <v>58</v>
      </c>
      <c r="B24" s="87">
        <v>75</v>
      </c>
      <c r="C24" s="87">
        <v>75</v>
      </c>
      <c r="D24" s="87">
        <v>75</v>
      </c>
      <c r="E24" s="87">
        <v>75</v>
      </c>
      <c r="F24" s="87">
        <v>75</v>
      </c>
      <c r="G24" s="87">
        <v>75</v>
      </c>
      <c r="H24" s="87">
        <v>75</v>
      </c>
      <c r="I24" s="87">
        <v>75</v>
      </c>
      <c r="J24" s="87">
        <v>75</v>
      </c>
      <c r="K24" s="87">
        <v>75</v>
      </c>
      <c r="L24" s="87">
        <v>75</v>
      </c>
      <c r="M24" s="87">
        <v>75</v>
      </c>
      <c r="N24" s="77">
        <f t="shared" si="6"/>
        <v>900</v>
      </c>
    </row>
    <row r="25" spans="1:14" s="48" customFormat="1" ht="15" customHeight="1" x14ac:dyDescent="0.15">
      <c r="A25" s="76" t="s">
        <v>59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77">
        <f t="shared" si="6"/>
        <v>0</v>
      </c>
    </row>
    <row r="26" spans="1:14" s="48" customFormat="1" ht="15" customHeight="1" x14ac:dyDescent="0.15">
      <c r="A26" s="76" t="s">
        <v>60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77">
        <f t="shared" si="6"/>
        <v>0</v>
      </c>
    </row>
    <row r="27" spans="1:14" s="48" customFormat="1" ht="15" customHeight="1" x14ac:dyDescent="0.15">
      <c r="A27" s="76" t="s">
        <v>61</v>
      </c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77">
        <f t="shared" si="6"/>
        <v>0</v>
      </c>
    </row>
    <row r="28" spans="1:14" s="48" customFormat="1" ht="15" customHeight="1" x14ac:dyDescent="0.15">
      <c r="A28" s="76" t="s">
        <v>62</v>
      </c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77">
        <f t="shared" si="6"/>
        <v>0</v>
      </c>
    </row>
    <row r="29" spans="1:14" s="48" customFormat="1" ht="15" customHeight="1" x14ac:dyDescent="0.15">
      <c r="A29" s="76" t="s">
        <v>63</v>
      </c>
      <c r="B29" s="85">
        <v>20</v>
      </c>
      <c r="C29" s="85">
        <v>21</v>
      </c>
      <c r="D29" s="85">
        <v>21</v>
      </c>
      <c r="E29" s="85">
        <v>21</v>
      </c>
      <c r="F29" s="85">
        <v>21</v>
      </c>
      <c r="G29" s="85">
        <v>21</v>
      </c>
      <c r="H29" s="85">
        <v>21</v>
      </c>
      <c r="I29" s="85">
        <v>21</v>
      </c>
      <c r="J29" s="85">
        <v>21</v>
      </c>
      <c r="K29" s="85">
        <v>21</v>
      </c>
      <c r="L29" s="85">
        <v>21</v>
      </c>
      <c r="M29" s="85">
        <v>21</v>
      </c>
      <c r="N29" s="77">
        <f t="shared" si="6"/>
        <v>251</v>
      </c>
    </row>
    <row r="30" spans="1:14" s="48" customFormat="1" ht="15" customHeight="1" x14ac:dyDescent="0.15">
      <c r="A30" s="76" t="s">
        <v>64</v>
      </c>
      <c r="B30" s="85">
        <v>8</v>
      </c>
      <c r="C30" s="85">
        <v>8</v>
      </c>
      <c r="D30" s="85">
        <v>8</v>
      </c>
      <c r="E30" s="85">
        <v>8</v>
      </c>
      <c r="F30" s="85">
        <v>8</v>
      </c>
      <c r="G30" s="85">
        <v>8</v>
      </c>
      <c r="H30" s="85">
        <v>8</v>
      </c>
      <c r="I30" s="85">
        <v>8</v>
      </c>
      <c r="J30" s="85">
        <v>8</v>
      </c>
      <c r="K30" s="85">
        <v>8</v>
      </c>
      <c r="L30" s="85">
        <v>8</v>
      </c>
      <c r="M30" s="85">
        <v>8</v>
      </c>
      <c r="N30" s="77">
        <f t="shared" si="6"/>
        <v>96</v>
      </c>
    </row>
    <row r="31" spans="1:14" s="48" customFormat="1" ht="15" customHeight="1" x14ac:dyDescent="0.15">
      <c r="A31" s="76" t="s">
        <v>65</v>
      </c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77">
        <f t="shared" si="6"/>
        <v>0</v>
      </c>
    </row>
    <row r="32" spans="1:14" s="48" customFormat="1" ht="15" customHeight="1" x14ac:dyDescent="0.15">
      <c r="A32" s="76" t="s">
        <v>66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77">
        <f t="shared" si="6"/>
        <v>0</v>
      </c>
    </row>
    <row r="33" spans="1:14" s="48" customFormat="1" ht="15" customHeight="1" x14ac:dyDescent="0.15">
      <c r="A33" s="76" t="s">
        <v>67</v>
      </c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77">
        <f t="shared" si="6"/>
        <v>0</v>
      </c>
    </row>
    <row r="34" spans="1:14" s="48" customFormat="1" ht="15" customHeight="1" x14ac:dyDescent="0.15">
      <c r="A34" s="76" t="s">
        <v>68</v>
      </c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77">
        <f t="shared" si="6"/>
        <v>0</v>
      </c>
    </row>
    <row r="35" spans="1:14" s="48" customFormat="1" ht="15" customHeight="1" x14ac:dyDescent="0.15">
      <c r="A35" s="76" t="s">
        <v>69</v>
      </c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77">
        <f t="shared" si="6"/>
        <v>0</v>
      </c>
    </row>
    <row r="36" spans="1:14" s="48" customFormat="1" ht="15" customHeight="1" x14ac:dyDescent="0.15">
      <c r="A36" s="76" t="s">
        <v>70</v>
      </c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77">
        <f t="shared" si="6"/>
        <v>0</v>
      </c>
    </row>
    <row r="37" spans="1:14" s="48" customFormat="1" ht="15" customHeight="1" x14ac:dyDescent="0.15">
      <c r="A37" s="76" t="s">
        <v>71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77">
        <f t="shared" si="6"/>
        <v>0</v>
      </c>
    </row>
    <row r="38" spans="1:14" s="48" customFormat="1" ht="15" customHeight="1" x14ac:dyDescent="0.15">
      <c r="A38" s="76" t="s">
        <v>72</v>
      </c>
      <c r="B38" s="85">
        <v>208</v>
      </c>
      <c r="C38" s="85">
        <v>208</v>
      </c>
      <c r="D38" s="85">
        <v>208</v>
      </c>
      <c r="E38" s="85">
        <v>208</v>
      </c>
      <c r="F38" s="85">
        <v>208</v>
      </c>
      <c r="G38" s="85">
        <v>208</v>
      </c>
      <c r="H38" s="85">
        <v>208</v>
      </c>
      <c r="I38" s="85">
        <v>208</v>
      </c>
      <c r="J38" s="85">
        <v>208</v>
      </c>
      <c r="K38" s="85">
        <v>208</v>
      </c>
      <c r="L38" s="85">
        <v>208</v>
      </c>
      <c r="M38" s="85">
        <v>208</v>
      </c>
      <c r="N38" s="77">
        <f t="shared" si="6"/>
        <v>2496</v>
      </c>
    </row>
    <row r="39" spans="1:14" s="48" customFormat="1" ht="15" customHeight="1" x14ac:dyDescent="0.15">
      <c r="A39" s="76" t="s">
        <v>73</v>
      </c>
      <c r="B39" s="85">
        <v>208</v>
      </c>
      <c r="C39" s="85">
        <v>208</v>
      </c>
      <c r="D39" s="85">
        <v>208</v>
      </c>
      <c r="E39" s="85">
        <v>208</v>
      </c>
      <c r="F39" s="85">
        <v>208</v>
      </c>
      <c r="G39" s="85">
        <v>208</v>
      </c>
      <c r="H39" s="85">
        <v>208</v>
      </c>
      <c r="I39" s="85">
        <v>208</v>
      </c>
      <c r="J39" s="85">
        <v>208</v>
      </c>
      <c r="K39" s="85">
        <v>208</v>
      </c>
      <c r="L39" s="85">
        <v>208</v>
      </c>
      <c r="M39" s="85">
        <v>208</v>
      </c>
      <c r="N39" s="77">
        <f t="shared" si="6"/>
        <v>2496</v>
      </c>
    </row>
    <row r="40" spans="1:14" s="48" customFormat="1" ht="15" customHeight="1" x14ac:dyDescent="0.15">
      <c r="A40" s="76" t="s">
        <v>74</v>
      </c>
      <c r="B40" s="85">
        <v>0</v>
      </c>
      <c r="C40" s="85">
        <v>0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  <c r="I40" s="85">
        <v>0</v>
      </c>
      <c r="J40" s="85">
        <v>0</v>
      </c>
      <c r="K40" s="85">
        <v>0</v>
      </c>
      <c r="L40" s="85">
        <v>0</v>
      </c>
      <c r="M40" s="85">
        <v>0</v>
      </c>
      <c r="N40" s="77">
        <f t="shared" si="6"/>
        <v>0</v>
      </c>
    </row>
    <row r="41" spans="1:14" s="48" customFormat="1" ht="15" customHeight="1" x14ac:dyDescent="0.15">
      <c r="A41" s="76" t="s">
        <v>75</v>
      </c>
      <c r="B41" s="85">
        <v>0</v>
      </c>
      <c r="C41" s="85">
        <v>0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  <c r="I41" s="85">
        <v>0</v>
      </c>
      <c r="J41" s="85">
        <v>0</v>
      </c>
      <c r="K41" s="85">
        <v>0</v>
      </c>
      <c r="L41" s="85">
        <v>0</v>
      </c>
      <c r="M41" s="85">
        <v>0</v>
      </c>
      <c r="N41" s="77">
        <f t="shared" si="6"/>
        <v>0</v>
      </c>
    </row>
    <row r="42" spans="1:14" s="48" customFormat="1" ht="15" customHeight="1" x14ac:dyDescent="0.15">
      <c r="A42" s="76" t="s">
        <v>76</v>
      </c>
      <c r="B42" s="85">
        <v>41</v>
      </c>
      <c r="C42" s="85">
        <v>41</v>
      </c>
      <c r="D42" s="85">
        <v>41</v>
      </c>
      <c r="E42" s="85">
        <v>41</v>
      </c>
      <c r="F42" s="85">
        <v>41</v>
      </c>
      <c r="G42" s="85">
        <v>41</v>
      </c>
      <c r="H42" s="85">
        <v>41</v>
      </c>
      <c r="I42" s="85">
        <v>41</v>
      </c>
      <c r="J42" s="85">
        <v>41</v>
      </c>
      <c r="K42" s="85">
        <v>41</v>
      </c>
      <c r="L42" s="85">
        <v>41</v>
      </c>
      <c r="M42" s="85">
        <v>41</v>
      </c>
      <c r="N42" s="77">
        <f t="shared" si="6"/>
        <v>492</v>
      </c>
    </row>
    <row r="43" spans="1:14" s="48" customFormat="1" ht="15" customHeight="1" x14ac:dyDescent="0.15">
      <c r="A43" s="76" t="s">
        <v>77</v>
      </c>
      <c r="B43" s="85">
        <v>0</v>
      </c>
      <c r="C43" s="85">
        <v>0</v>
      </c>
      <c r="D43" s="85">
        <v>0</v>
      </c>
      <c r="E43" s="85">
        <v>0</v>
      </c>
      <c r="F43" s="85">
        <v>0</v>
      </c>
      <c r="G43" s="85">
        <v>0</v>
      </c>
      <c r="H43" s="85">
        <v>0</v>
      </c>
      <c r="I43" s="85">
        <v>0</v>
      </c>
      <c r="J43" s="85">
        <v>0</v>
      </c>
      <c r="K43" s="85">
        <v>0</v>
      </c>
      <c r="L43" s="85">
        <v>0</v>
      </c>
      <c r="M43" s="85">
        <v>0</v>
      </c>
      <c r="N43" s="77">
        <f t="shared" si="6"/>
        <v>0</v>
      </c>
    </row>
    <row r="44" spans="1:14" s="48" customFormat="1" ht="15" customHeight="1" x14ac:dyDescent="0.15">
      <c r="A44" s="75" t="s">
        <v>78</v>
      </c>
      <c r="B44" s="76">
        <f>SUM(B8:B43)</f>
        <v>21160</v>
      </c>
      <c r="C44" s="76">
        <f t="shared" ref="C44:M44" si="7">SUM(C8:C43)</f>
        <v>21261</v>
      </c>
      <c r="D44" s="76">
        <f t="shared" si="7"/>
        <v>21271</v>
      </c>
      <c r="E44" s="76">
        <f t="shared" si="7"/>
        <v>22262</v>
      </c>
      <c r="F44" s="76">
        <f t="shared" si="7"/>
        <v>22315</v>
      </c>
      <c r="G44" s="76">
        <f t="shared" si="7"/>
        <v>22315</v>
      </c>
      <c r="H44" s="76">
        <f t="shared" si="7"/>
        <v>22315</v>
      </c>
      <c r="I44" s="76">
        <f t="shared" si="7"/>
        <v>22315</v>
      </c>
      <c r="J44" s="76">
        <f t="shared" si="7"/>
        <v>22315</v>
      </c>
      <c r="K44" s="76">
        <f t="shared" si="7"/>
        <v>23320</v>
      </c>
      <c r="L44" s="76">
        <f t="shared" si="7"/>
        <v>23320</v>
      </c>
      <c r="M44" s="76">
        <f t="shared" si="7"/>
        <v>23320</v>
      </c>
      <c r="N44" s="77">
        <f t="shared" si="6"/>
        <v>267489</v>
      </c>
    </row>
    <row r="45" spans="1:14" s="48" customFormat="1" ht="15" customHeight="1" x14ac:dyDescent="0.1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77">
        <f t="shared" si="6"/>
        <v>0</v>
      </c>
    </row>
    <row r="46" spans="1:14" s="48" customFormat="1" ht="15" customHeight="1" x14ac:dyDescent="0.15">
      <c r="A46" s="75" t="s">
        <v>79</v>
      </c>
      <c r="B46" s="76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77">
        <f t="shared" si="6"/>
        <v>0</v>
      </c>
    </row>
    <row r="47" spans="1:14" s="48" customFormat="1" ht="15" customHeight="1" x14ac:dyDescent="0.15">
      <c r="A47" s="76" t="s">
        <v>80</v>
      </c>
      <c r="B47" s="85">
        <v>180</v>
      </c>
      <c r="C47" s="85">
        <v>180</v>
      </c>
      <c r="D47" s="85">
        <v>180</v>
      </c>
      <c r="E47" s="85">
        <v>180</v>
      </c>
      <c r="F47" s="85">
        <v>180</v>
      </c>
      <c r="G47" s="85">
        <v>180</v>
      </c>
      <c r="H47" s="85">
        <v>180</v>
      </c>
      <c r="I47" s="85">
        <v>180</v>
      </c>
      <c r="J47" s="85">
        <v>180</v>
      </c>
      <c r="K47" s="85">
        <v>180</v>
      </c>
      <c r="L47" s="85">
        <v>180</v>
      </c>
      <c r="M47" s="85">
        <v>180</v>
      </c>
      <c r="N47" s="77">
        <f t="shared" si="6"/>
        <v>2160</v>
      </c>
    </row>
    <row r="48" spans="1:14" s="48" customFormat="1" ht="15" customHeight="1" x14ac:dyDescent="0.15">
      <c r="A48" s="76" t="s">
        <v>81</v>
      </c>
      <c r="B48" s="85">
        <v>360</v>
      </c>
      <c r="C48" s="85">
        <v>360</v>
      </c>
      <c r="D48" s="85">
        <v>360</v>
      </c>
      <c r="E48" s="85">
        <v>360</v>
      </c>
      <c r="F48" s="85">
        <v>360</v>
      </c>
      <c r="G48" s="85">
        <v>360</v>
      </c>
      <c r="H48" s="85">
        <v>360</v>
      </c>
      <c r="I48" s="85">
        <v>360</v>
      </c>
      <c r="J48" s="85">
        <v>360</v>
      </c>
      <c r="K48" s="85">
        <v>360</v>
      </c>
      <c r="L48" s="85">
        <v>360</v>
      </c>
      <c r="M48" s="85">
        <v>360</v>
      </c>
      <c r="N48" s="77">
        <f t="shared" si="6"/>
        <v>4320</v>
      </c>
    </row>
    <row r="49" spans="1:14" s="48" customFormat="1" ht="15" customHeight="1" x14ac:dyDescent="0.15">
      <c r="A49" s="76" t="s">
        <v>82</v>
      </c>
      <c r="B49" s="85">
        <v>500</v>
      </c>
      <c r="C49" s="85">
        <v>500</v>
      </c>
      <c r="D49" s="85">
        <v>500</v>
      </c>
      <c r="E49" s="85">
        <v>500</v>
      </c>
      <c r="F49" s="85">
        <v>500</v>
      </c>
      <c r="G49" s="85">
        <v>500</v>
      </c>
      <c r="H49" s="85">
        <v>500</v>
      </c>
      <c r="I49" s="85">
        <v>500</v>
      </c>
      <c r="J49" s="85">
        <v>500</v>
      </c>
      <c r="K49" s="85">
        <v>500</v>
      </c>
      <c r="L49" s="85">
        <v>500</v>
      </c>
      <c r="M49" s="85">
        <v>500</v>
      </c>
      <c r="N49" s="77">
        <f t="shared" si="6"/>
        <v>6000</v>
      </c>
    </row>
    <row r="50" spans="1:14" s="48" customFormat="1" ht="15" customHeight="1" x14ac:dyDescent="0.15">
      <c r="A50" s="76" t="s">
        <v>83</v>
      </c>
      <c r="B50" s="85">
        <v>0</v>
      </c>
      <c r="C50" s="85">
        <v>0</v>
      </c>
      <c r="D50" s="85">
        <v>0</v>
      </c>
      <c r="E50" s="85">
        <v>0</v>
      </c>
      <c r="F50" s="85">
        <v>0</v>
      </c>
      <c r="G50" s="85">
        <v>0</v>
      </c>
      <c r="H50" s="85">
        <v>0</v>
      </c>
      <c r="I50" s="85">
        <v>0</v>
      </c>
      <c r="J50" s="85">
        <v>0</v>
      </c>
      <c r="K50" s="85">
        <v>0</v>
      </c>
      <c r="L50" s="85">
        <v>0</v>
      </c>
      <c r="M50" s="85">
        <v>0</v>
      </c>
      <c r="N50" s="77">
        <f t="shared" si="6"/>
        <v>0</v>
      </c>
    </row>
    <row r="51" spans="1:14" s="48" customFormat="1" ht="15" customHeight="1" x14ac:dyDescent="0.15">
      <c r="A51" s="86" t="s">
        <v>84</v>
      </c>
      <c r="B51" s="88">
        <v>87.5</v>
      </c>
      <c r="C51" s="87">
        <v>50</v>
      </c>
      <c r="D51" s="87">
        <v>50</v>
      </c>
      <c r="E51" s="87">
        <v>50</v>
      </c>
      <c r="F51" s="87">
        <v>50</v>
      </c>
      <c r="G51" s="87">
        <v>50</v>
      </c>
      <c r="H51" s="87">
        <v>50</v>
      </c>
      <c r="I51" s="87">
        <v>50</v>
      </c>
      <c r="J51" s="87">
        <v>50</v>
      </c>
      <c r="K51" s="87">
        <v>50</v>
      </c>
      <c r="L51" s="87">
        <v>50</v>
      </c>
      <c r="M51" s="87">
        <v>50</v>
      </c>
      <c r="N51" s="77">
        <f t="shared" si="6"/>
        <v>637.5</v>
      </c>
    </row>
    <row r="52" spans="1:14" s="48" customFormat="1" ht="15" customHeight="1" x14ac:dyDescent="0.15">
      <c r="A52" s="76" t="s">
        <v>85</v>
      </c>
      <c r="B52" s="85">
        <v>85</v>
      </c>
      <c r="C52" s="85">
        <v>85</v>
      </c>
      <c r="D52" s="85">
        <v>85</v>
      </c>
      <c r="E52" s="85">
        <v>85</v>
      </c>
      <c r="F52" s="85">
        <v>85</v>
      </c>
      <c r="G52" s="85">
        <v>85</v>
      </c>
      <c r="H52" s="85">
        <v>85</v>
      </c>
      <c r="I52" s="85">
        <v>85</v>
      </c>
      <c r="J52" s="85">
        <v>85</v>
      </c>
      <c r="K52" s="85">
        <v>85</v>
      </c>
      <c r="L52" s="85">
        <v>85</v>
      </c>
      <c r="M52" s="85">
        <v>85</v>
      </c>
      <c r="N52" s="77">
        <f t="shared" si="6"/>
        <v>1020</v>
      </c>
    </row>
    <row r="53" spans="1:14" s="48" customFormat="1" ht="15" customHeight="1" x14ac:dyDescent="0.15">
      <c r="A53" s="76" t="s">
        <v>86</v>
      </c>
      <c r="B53" s="85">
        <v>41</v>
      </c>
      <c r="C53" s="85">
        <v>41</v>
      </c>
      <c r="D53" s="85">
        <v>41</v>
      </c>
      <c r="E53" s="85">
        <v>41</v>
      </c>
      <c r="F53" s="85">
        <v>41</v>
      </c>
      <c r="G53" s="85">
        <v>41</v>
      </c>
      <c r="H53" s="85">
        <v>41</v>
      </c>
      <c r="I53" s="85">
        <v>41</v>
      </c>
      <c r="J53" s="85">
        <v>41</v>
      </c>
      <c r="K53" s="85">
        <v>41</v>
      </c>
      <c r="L53" s="85">
        <v>41</v>
      </c>
      <c r="M53" s="85">
        <v>41</v>
      </c>
      <c r="N53" s="77">
        <f t="shared" si="6"/>
        <v>492</v>
      </c>
    </row>
    <row r="54" spans="1:14" s="48" customFormat="1" ht="15" customHeight="1" x14ac:dyDescent="0.15">
      <c r="A54" s="76" t="s">
        <v>87</v>
      </c>
      <c r="B54" s="85">
        <v>640</v>
      </c>
      <c r="C54" s="85">
        <v>640</v>
      </c>
      <c r="D54" s="85">
        <v>640</v>
      </c>
      <c r="E54" s="85">
        <v>640</v>
      </c>
      <c r="F54" s="85">
        <v>640</v>
      </c>
      <c r="G54" s="85">
        <v>640</v>
      </c>
      <c r="H54" s="85">
        <v>640</v>
      </c>
      <c r="I54" s="85">
        <v>640</v>
      </c>
      <c r="J54" s="85">
        <v>640</v>
      </c>
      <c r="K54" s="85">
        <v>640</v>
      </c>
      <c r="L54" s="85">
        <v>640</v>
      </c>
      <c r="M54" s="85">
        <v>640</v>
      </c>
      <c r="N54" s="77">
        <f t="shared" si="6"/>
        <v>7680</v>
      </c>
    </row>
    <row r="55" spans="1:14" s="48" customFormat="1" ht="15" customHeight="1" x14ac:dyDescent="0.15">
      <c r="A55" s="76" t="s">
        <v>88</v>
      </c>
      <c r="B55" s="85">
        <f>0</f>
        <v>0</v>
      </c>
      <c r="C55" s="85">
        <f>0</f>
        <v>0</v>
      </c>
      <c r="D55" s="85">
        <f>0</f>
        <v>0</v>
      </c>
      <c r="E55" s="85">
        <f>0</f>
        <v>0</v>
      </c>
      <c r="F55" s="85">
        <f>0</f>
        <v>0</v>
      </c>
      <c r="G55" s="85">
        <f>0</f>
        <v>0</v>
      </c>
      <c r="H55" s="85">
        <f>0</f>
        <v>0</v>
      </c>
      <c r="I55" s="85">
        <f>0</f>
        <v>0</v>
      </c>
      <c r="J55" s="85">
        <f>0</f>
        <v>0</v>
      </c>
      <c r="K55" s="85">
        <f>0</f>
        <v>0</v>
      </c>
      <c r="L55" s="85">
        <f>0</f>
        <v>0</v>
      </c>
      <c r="M55" s="85">
        <f>0</f>
        <v>0</v>
      </c>
      <c r="N55" s="77">
        <f t="shared" si="6"/>
        <v>0</v>
      </c>
    </row>
    <row r="56" spans="1:14" s="48" customFormat="1" ht="15" customHeight="1" x14ac:dyDescent="0.15">
      <c r="A56" s="76" t="s">
        <v>89</v>
      </c>
      <c r="B56" s="85">
        <v>800</v>
      </c>
      <c r="C56" s="85">
        <v>800</v>
      </c>
      <c r="D56" s="85">
        <v>800</v>
      </c>
      <c r="E56" s="85">
        <v>800</v>
      </c>
      <c r="F56" s="85">
        <v>800</v>
      </c>
      <c r="G56" s="85">
        <v>800</v>
      </c>
      <c r="H56" s="85">
        <v>800</v>
      </c>
      <c r="I56" s="85">
        <v>800</v>
      </c>
      <c r="J56" s="85">
        <v>800</v>
      </c>
      <c r="K56" s="85">
        <v>800</v>
      </c>
      <c r="L56" s="85">
        <v>800</v>
      </c>
      <c r="M56" s="85">
        <v>800</v>
      </c>
      <c r="N56" s="77">
        <f t="shared" si="6"/>
        <v>9600</v>
      </c>
    </row>
    <row r="57" spans="1:14" s="48" customFormat="1" ht="15" customHeight="1" x14ac:dyDescent="0.15">
      <c r="A57" s="76" t="s">
        <v>90</v>
      </c>
      <c r="B57" s="85">
        <v>160</v>
      </c>
      <c r="C57" s="85">
        <v>160</v>
      </c>
      <c r="D57" s="85">
        <v>160</v>
      </c>
      <c r="E57" s="85">
        <v>160</v>
      </c>
      <c r="F57" s="85">
        <v>160</v>
      </c>
      <c r="G57" s="85">
        <v>160</v>
      </c>
      <c r="H57" s="85">
        <v>160</v>
      </c>
      <c r="I57" s="85">
        <v>160</v>
      </c>
      <c r="J57" s="85">
        <v>160</v>
      </c>
      <c r="K57" s="85">
        <v>160</v>
      </c>
      <c r="L57" s="85">
        <v>160</v>
      </c>
      <c r="M57" s="85">
        <v>160</v>
      </c>
      <c r="N57" s="77">
        <f t="shared" si="6"/>
        <v>1920</v>
      </c>
    </row>
    <row r="58" spans="1:14" s="48" customFormat="1" ht="15" customHeight="1" x14ac:dyDescent="0.15">
      <c r="A58" s="76" t="s">
        <v>91</v>
      </c>
      <c r="B58" s="85">
        <v>0</v>
      </c>
      <c r="C58" s="85">
        <v>0</v>
      </c>
      <c r="D58" s="85">
        <v>0</v>
      </c>
      <c r="E58" s="85">
        <v>0</v>
      </c>
      <c r="F58" s="85">
        <v>0</v>
      </c>
      <c r="G58" s="85">
        <v>0</v>
      </c>
      <c r="H58" s="85">
        <v>0</v>
      </c>
      <c r="I58" s="85">
        <v>0</v>
      </c>
      <c r="J58" s="85">
        <v>0</v>
      </c>
      <c r="K58" s="85">
        <v>0</v>
      </c>
      <c r="L58" s="85">
        <v>0</v>
      </c>
      <c r="M58" s="85">
        <v>0</v>
      </c>
      <c r="N58" s="77">
        <f t="shared" si="6"/>
        <v>0</v>
      </c>
    </row>
    <row r="59" spans="1:14" s="48" customFormat="1" ht="15" customHeight="1" x14ac:dyDescent="0.15">
      <c r="A59" s="76" t="s">
        <v>92</v>
      </c>
      <c r="B59" s="85">
        <v>0</v>
      </c>
      <c r="C59" s="85">
        <v>0</v>
      </c>
      <c r="D59" s="85">
        <v>0</v>
      </c>
      <c r="E59" s="85">
        <v>0</v>
      </c>
      <c r="F59" s="85">
        <v>0</v>
      </c>
      <c r="G59" s="85">
        <v>0</v>
      </c>
      <c r="H59" s="85">
        <v>0</v>
      </c>
      <c r="I59" s="85">
        <v>0</v>
      </c>
      <c r="J59" s="85">
        <v>0</v>
      </c>
      <c r="K59" s="85">
        <v>0</v>
      </c>
      <c r="L59" s="85">
        <v>0</v>
      </c>
      <c r="M59" s="85">
        <v>0</v>
      </c>
      <c r="N59" s="77">
        <f t="shared" si="6"/>
        <v>0</v>
      </c>
    </row>
    <row r="60" spans="1:14" s="48" customFormat="1" ht="15" customHeight="1" x14ac:dyDescent="0.15">
      <c r="A60" s="76" t="s">
        <v>93</v>
      </c>
      <c r="B60" s="85">
        <v>0</v>
      </c>
      <c r="C60" s="85">
        <v>0</v>
      </c>
      <c r="D60" s="85">
        <v>0</v>
      </c>
      <c r="E60" s="85">
        <v>0</v>
      </c>
      <c r="F60" s="85">
        <v>0</v>
      </c>
      <c r="G60" s="85">
        <v>0</v>
      </c>
      <c r="H60" s="85">
        <v>0</v>
      </c>
      <c r="I60" s="85">
        <v>0</v>
      </c>
      <c r="J60" s="85">
        <v>0</v>
      </c>
      <c r="K60" s="85">
        <v>0</v>
      </c>
      <c r="L60" s="85">
        <v>0</v>
      </c>
      <c r="M60" s="85">
        <v>0</v>
      </c>
      <c r="N60" s="77">
        <f t="shared" si="6"/>
        <v>0</v>
      </c>
    </row>
    <row r="61" spans="1:14" s="48" customFormat="1" ht="15" customHeight="1" x14ac:dyDescent="0.15">
      <c r="A61" s="76" t="s">
        <v>94</v>
      </c>
      <c r="B61" s="85">
        <v>0</v>
      </c>
      <c r="C61" s="85">
        <v>0</v>
      </c>
      <c r="D61" s="85">
        <v>0</v>
      </c>
      <c r="E61" s="85">
        <v>0</v>
      </c>
      <c r="F61" s="85">
        <v>0</v>
      </c>
      <c r="G61" s="85">
        <v>0</v>
      </c>
      <c r="H61" s="85">
        <v>0</v>
      </c>
      <c r="I61" s="85">
        <v>0</v>
      </c>
      <c r="J61" s="85">
        <v>0</v>
      </c>
      <c r="K61" s="85">
        <v>0</v>
      </c>
      <c r="L61" s="85">
        <v>0</v>
      </c>
      <c r="M61" s="85">
        <v>0</v>
      </c>
      <c r="N61" s="77">
        <f t="shared" ref="N61:N72" si="8">SUM(B61:M61)</f>
        <v>0</v>
      </c>
    </row>
    <row r="62" spans="1:14" s="48" customFormat="1" ht="15" customHeight="1" x14ac:dyDescent="0.15">
      <c r="A62" s="75" t="s">
        <v>95</v>
      </c>
      <c r="B62" s="76">
        <f t="shared" ref="B62:M62" si="9">SUM(B47:B61)</f>
        <v>2853.5</v>
      </c>
      <c r="C62" s="76">
        <f t="shared" si="9"/>
        <v>2816</v>
      </c>
      <c r="D62" s="76">
        <f t="shared" si="9"/>
        <v>2816</v>
      </c>
      <c r="E62" s="76">
        <f t="shared" si="9"/>
        <v>2816</v>
      </c>
      <c r="F62" s="76">
        <f t="shared" si="9"/>
        <v>2816</v>
      </c>
      <c r="G62" s="76">
        <f t="shared" si="9"/>
        <v>2816</v>
      </c>
      <c r="H62" s="76">
        <f t="shared" si="9"/>
        <v>2816</v>
      </c>
      <c r="I62" s="76">
        <f t="shared" si="9"/>
        <v>2816</v>
      </c>
      <c r="J62" s="76">
        <f t="shared" si="9"/>
        <v>2816</v>
      </c>
      <c r="K62" s="76">
        <f t="shared" si="9"/>
        <v>2816</v>
      </c>
      <c r="L62" s="76">
        <f t="shared" si="9"/>
        <v>2816</v>
      </c>
      <c r="M62" s="76">
        <f t="shared" si="9"/>
        <v>2816</v>
      </c>
      <c r="N62" s="77">
        <f t="shared" si="8"/>
        <v>33829.5</v>
      </c>
    </row>
    <row r="63" spans="1:14" s="48" customFormat="1" ht="15" customHeight="1" x14ac:dyDescent="0.1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77">
        <f t="shared" si="8"/>
        <v>0</v>
      </c>
    </row>
    <row r="64" spans="1:14" s="48" customFormat="1" ht="15" customHeight="1" x14ac:dyDescent="0.15">
      <c r="A64" s="75" t="s">
        <v>96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77">
        <f t="shared" si="8"/>
        <v>0</v>
      </c>
    </row>
    <row r="65" spans="1:14" s="48" customFormat="1" ht="15" customHeight="1" x14ac:dyDescent="0.15">
      <c r="A65" s="76" t="s">
        <v>97</v>
      </c>
      <c r="B65" s="85">
        <v>80</v>
      </c>
      <c r="C65" s="85">
        <v>80</v>
      </c>
      <c r="D65" s="85">
        <v>80</v>
      </c>
      <c r="E65" s="85">
        <v>80</v>
      </c>
      <c r="F65" s="85">
        <v>80</v>
      </c>
      <c r="G65" s="85">
        <v>80</v>
      </c>
      <c r="H65" s="85">
        <v>80</v>
      </c>
      <c r="I65" s="85">
        <v>80</v>
      </c>
      <c r="J65" s="85">
        <v>80</v>
      </c>
      <c r="K65" s="85">
        <v>80</v>
      </c>
      <c r="L65" s="85">
        <v>80</v>
      </c>
      <c r="M65" s="85">
        <v>80</v>
      </c>
      <c r="N65" s="77">
        <f t="shared" si="8"/>
        <v>960</v>
      </c>
    </row>
    <row r="66" spans="1:14" s="48" customFormat="1" ht="15" customHeight="1" x14ac:dyDescent="0.15">
      <c r="A66" s="76" t="s">
        <v>98</v>
      </c>
      <c r="B66" s="85">
        <v>0</v>
      </c>
      <c r="C66" s="85">
        <v>0</v>
      </c>
      <c r="D66" s="85">
        <v>0</v>
      </c>
      <c r="E66" s="85">
        <v>0</v>
      </c>
      <c r="F66" s="85">
        <v>0</v>
      </c>
      <c r="G66" s="85">
        <v>0</v>
      </c>
      <c r="H66" s="85">
        <v>0</v>
      </c>
      <c r="I66" s="85">
        <v>0</v>
      </c>
      <c r="J66" s="85">
        <v>0</v>
      </c>
      <c r="K66" s="85">
        <v>0</v>
      </c>
      <c r="L66" s="85">
        <v>0</v>
      </c>
      <c r="M66" s="85">
        <v>0</v>
      </c>
      <c r="N66" s="77">
        <f t="shared" si="8"/>
        <v>0</v>
      </c>
    </row>
    <row r="67" spans="1:14" s="48" customFormat="1" ht="15" customHeight="1" x14ac:dyDescent="0.15">
      <c r="A67" s="76" t="s">
        <v>99</v>
      </c>
      <c r="B67" s="85">
        <v>0</v>
      </c>
      <c r="C67" s="85">
        <v>0</v>
      </c>
      <c r="D67" s="85">
        <v>0</v>
      </c>
      <c r="E67" s="85">
        <v>0</v>
      </c>
      <c r="F67" s="85">
        <v>0</v>
      </c>
      <c r="G67" s="85">
        <v>0</v>
      </c>
      <c r="H67" s="85">
        <v>0</v>
      </c>
      <c r="I67" s="85">
        <v>0</v>
      </c>
      <c r="J67" s="85">
        <v>0</v>
      </c>
      <c r="K67" s="85">
        <v>0</v>
      </c>
      <c r="L67" s="85">
        <v>0</v>
      </c>
      <c r="M67" s="85">
        <v>0</v>
      </c>
      <c r="N67" s="77">
        <f t="shared" si="8"/>
        <v>0</v>
      </c>
    </row>
    <row r="68" spans="1:14" s="48" customFormat="1" ht="15" customHeight="1" x14ac:dyDescent="0.15">
      <c r="A68" s="76" t="s">
        <v>100</v>
      </c>
      <c r="B68" s="85">
        <v>0</v>
      </c>
      <c r="C68" s="85">
        <v>0</v>
      </c>
      <c r="D68" s="85">
        <v>0</v>
      </c>
      <c r="E68" s="85">
        <v>0</v>
      </c>
      <c r="F68" s="85">
        <v>0</v>
      </c>
      <c r="G68" s="85">
        <v>0</v>
      </c>
      <c r="H68" s="85">
        <v>0</v>
      </c>
      <c r="I68" s="85">
        <v>0</v>
      </c>
      <c r="J68" s="85">
        <v>0</v>
      </c>
      <c r="K68" s="85">
        <v>0</v>
      </c>
      <c r="L68" s="85">
        <v>0</v>
      </c>
      <c r="M68" s="85">
        <v>0</v>
      </c>
      <c r="N68" s="77">
        <f t="shared" si="8"/>
        <v>0</v>
      </c>
    </row>
    <row r="69" spans="1:14" s="48" customFormat="1" ht="15" customHeight="1" x14ac:dyDescent="0.15">
      <c r="A69" s="76" t="s">
        <v>106</v>
      </c>
      <c r="B69" s="89">
        <v>48.99</v>
      </c>
      <c r="C69" s="89">
        <v>48.99</v>
      </c>
      <c r="D69" s="89">
        <v>48.99</v>
      </c>
      <c r="E69" s="89">
        <v>48.99</v>
      </c>
      <c r="F69" s="89">
        <v>48.99</v>
      </c>
      <c r="G69" s="89">
        <v>48.99</v>
      </c>
      <c r="H69" s="89">
        <v>97.98</v>
      </c>
      <c r="I69" s="89">
        <v>97.98</v>
      </c>
      <c r="J69" s="89">
        <v>97.98</v>
      </c>
      <c r="K69" s="89">
        <v>97.98</v>
      </c>
      <c r="L69" s="89">
        <v>97.98</v>
      </c>
      <c r="M69" s="89">
        <v>97.98</v>
      </c>
      <c r="N69" s="77">
        <f t="shared" si="8"/>
        <v>881.82</v>
      </c>
    </row>
    <row r="70" spans="1:14" s="48" customFormat="1" ht="15" customHeight="1" x14ac:dyDescent="0.15">
      <c r="A70" s="76" t="s">
        <v>107</v>
      </c>
      <c r="B70" s="89">
        <v>94.5</v>
      </c>
      <c r="C70" s="89">
        <v>94.5</v>
      </c>
      <c r="D70" s="89">
        <v>94.5</v>
      </c>
      <c r="E70" s="89">
        <v>94.5</v>
      </c>
      <c r="F70" s="89">
        <v>94.5</v>
      </c>
      <c r="G70" s="89">
        <v>94.5</v>
      </c>
      <c r="H70" s="85">
        <v>98</v>
      </c>
      <c r="I70" s="85">
        <v>112</v>
      </c>
      <c r="J70" s="85">
        <v>115</v>
      </c>
      <c r="K70" s="85">
        <v>115</v>
      </c>
      <c r="L70" s="85">
        <v>105</v>
      </c>
      <c r="M70" s="85">
        <v>93</v>
      </c>
      <c r="N70" s="77">
        <f t="shared" si="8"/>
        <v>1205</v>
      </c>
    </row>
    <row r="71" spans="1:14" s="48" customFormat="1" ht="15" customHeight="1" x14ac:dyDescent="0.15">
      <c r="A71" s="76" t="s">
        <v>101</v>
      </c>
      <c r="B71" s="85">
        <v>-5</v>
      </c>
      <c r="C71" s="85">
        <v>-5</v>
      </c>
      <c r="D71" s="85">
        <v>-5</v>
      </c>
      <c r="E71" s="85">
        <v>-6</v>
      </c>
      <c r="F71" s="85">
        <v>-6</v>
      </c>
      <c r="G71" s="85">
        <v>-6</v>
      </c>
      <c r="H71" s="85">
        <v>-7</v>
      </c>
      <c r="I71" s="85">
        <v>-9</v>
      </c>
      <c r="J71" s="85">
        <v>-10</v>
      </c>
      <c r="K71" s="85">
        <v>-10</v>
      </c>
      <c r="L71" s="85">
        <v>-11</v>
      </c>
      <c r="M71" s="85">
        <v>-11</v>
      </c>
      <c r="N71" s="77">
        <f t="shared" si="8"/>
        <v>-91</v>
      </c>
    </row>
    <row r="72" spans="1:14" s="48" customFormat="1" ht="15" customHeight="1" x14ac:dyDescent="0.15">
      <c r="A72" s="75" t="s">
        <v>102</v>
      </c>
      <c r="B72" s="86">
        <f>SUM(B65:B71)</f>
        <v>218.49</v>
      </c>
      <c r="C72" s="86">
        <f t="shared" ref="C72:M72" si="10">SUM(C65:C71)</f>
        <v>218.49</v>
      </c>
      <c r="D72" s="86">
        <f t="shared" si="10"/>
        <v>218.49</v>
      </c>
      <c r="E72" s="86">
        <f t="shared" si="10"/>
        <v>217.49</v>
      </c>
      <c r="F72" s="86">
        <f t="shared" si="10"/>
        <v>217.49</v>
      </c>
      <c r="G72" s="86">
        <f t="shared" si="10"/>
        <v>217.49</v>
      </c>
      <c r="H72" s="86">
        <f t="shared" si="10"/>
        <v>268.98</v>
      </c>
      <c r="I72" s="86">
        <f t="shared" si="10"/>
        <v>280.98</v>
      </c>
      <c r="J72" s="86">
        <f t="shared" si="10"/>
        <v>282.98</v>
      </c>
      <c r="K72" s="86">
        <f t="shared" si="10"/>
        <v>282.98</v>
      </c>
      <c r="L72" s="86">
        <f t="shared" si="10"/>
        <v>271.98</v>
      </c>
      <c r="M72" s="86">
        <f t="shared" si="10"/>
        <v>259.98</v>
      </c>
      <c r="N72" s="77">
        <f t="shared" si="8"/>
        <v>2955.82</v>
      </c>
    </row>
  </sheetData>
  <mergeCells count="1">
    <mergeCell ref="A1:N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E22" sqref="E22"/>
    </sheetView>
  </sheetViews>
  <sheetFormatPr defaultRowHeight="13.5" x14ac:dyDescent="0.15"/>
  <cols>
    <col min="1" max="1" width="12.875" customWidth="1"/>
    <col min="3" max="14" width="9.5" bestFit="1" customWidth="1"/>
    <col min="15" max="15" width="9.375" bestFit="1" customWidth="1"/>
  </cols>
  <sheetData>
    <row r="1" spans="1:15" ht="35.25" x14ac:dyDescent="0.15">
      <c r="A1" s="126" t="s">
        <v>164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</row>
    <row r="2" spans="1:15" ht="30" customHeight="1" x14ac:dyDescent="0.15">
      <c r="A2" s="51" t="s">
        <v>128</v>
      </c>
      <c r="B2" s="53" t="s">
        <v>129</v>
      </c>
      <c r="C2" s="53">
        <v>1</v>
      </c>
      <c r="D2" s="53">
        <v>2</v>
      </c>
      <c r="E2" s="53">
        <v>3</v>
      </c>
      <c r="F2" s="53">
        <v>4</v>
      </c>
      <c r="G2" s="53">
        <v>5</v>
      </c>
      <c r="H2" s="53">
        <v>6</v>
      </c>
      <c r="I2" s="53">
        <v>7</v>
      </c>
      <c r="J2" s="53">
        <v>8</v>
      </c>
      <c r="K2" s="53">
        <v>9</v>
      </c>
      <c r="L2" s="53">
        <v>10</v>
      </c>
      <c r="M2" s="53">
        <v>11</v>
      </c>
      <c r="N2" s="53">
        <v>12</v>
      </c>
      <c r="O2" s="53" t="s">
        <v>130</v>
      </c>
    </row>
    <row r="3" spans="1:15" ht="21.75" customHeight="1" x14ac:dyDescent="0.15">
      <c r="A3" s="127" t="s">
        <v>131</v>
      </c>
      <c r="B3" s="127"/>
      <c r="C3" s="104">
        <f>SUM(C4:C6)</f>
        <v>3535.4034466666667</v>
      </c>
      <c r="D3" s="104">
        <f t="shared" ref="D3:N3" si="0">SUM(D4:D6)</f>
        <v>3535.4034466666667</v>
      </c>
      <c r="E3" s="104">
        <f t="shared" si="0"/>
        <v>3535.4034466666667</v>
      </c>
      <c r="F3" s="104">
        <f t="shared" si="0"/>
        <v>3535.4034466666667</v>
      </c>
      <c r="G3" s="104">
        <f t="shared" si="0"/>
        <v>3692.5022466666669</v>
      </c>
      <c r="H3" s="104">
        <f t="shared" si="0"/>
        <v>3692.5022466666669</v>
      </c>
      <c r="I3" s="104">
        <f t="shared" si="0"/>
        <v>3692.5022466666669</v>
      </c>
      <c r="J3" s="104">
        <f t="shared" si="0"/>
        <v>3692.5022466666669</v>
      </c>
      <c r="K3" s="104">
        <f t="shared" si="0"/>
        <v>3692.5022466666669</v>
      </c>
      <c r="L3" s="104">
        <f t="shared" si="0"/>
        <v>3692.5022466666669</v>
      </c>
      <c r="M3" s="104">
        <f t="shared" si="0"/>
        <v>3692.5022466666669</v>
      </c>
      <c r="N3" s="104">
        <f t="shared" si="0"/>
        <v>3692.5022466666669</v>
      </c>
      <c r="O3" s="105">
        <f>SUM(C3:N3)</f>
        <v>43681.631760000004</v>
      </c>
    </row>
    <row r="4" spans="1:15" ht="21" customHeight="1" x14ac:dyDescent="0.2">
      <c r="A4" s="127" t="s">
        <v>132</v>
      </c>
      <c r="B4" s="128"/>
      <c r="C4" s="106">
        <v>1850.1203666666668</v>
      </c>
      <c r="D4" s="106">
        <v>1850.1203666666668</v>
      </c>
      <c r="E4" s="106">
        <v>1850.1203666666668</v>
      </c>
      <c r="F4" s="106">
        <v>1850.1203666666668</v>
      </c>
      <c r="G4" s="106">
        <v>1850.1203666666668</v>
      </c>
      <c r="H4" s="106">
        <v>1850.1203666666668</v>
      </c>
      <c r="I4" s="106">
        <v>1850.1203666666668</v>
      </c>
      <c r="J4" s="106">
        <v>1850.1203666666668</v>
      </c>
      <c r="K4" s="106">
        <v>1850.1203666666668</v>
      </c>
      <c r="L4" s="106">
        <v>1850.1203666666668</v>
      </c>
      <c r="M4" s="106">
        <v>1850.1203666666668</v>
      </c>
      <c r="N4" s="106">
        <v>1850.1203666666668</v>
      </c>
      <c r="O4" s="105">
        <f t="shared" ref="O4:O6" si="1">SUM(C4:N4)</f>
        <v>22201.444399999997</v>
      </c>
    </row>
    <row r="5" spans="1:15" ht="18.75" customHeight="1" x14ac:dyDescent="0.2">
      <c r="A5" s="128" t="s">
        <v>133</v>
      </c>
      <c r="B5" s="128"/>
      <c r="C5" s="106">
        <v>1258.0307599999999</v>
      </c>
      <c r="D5" s="106">
        <v>1258.0307599999999</v>
      </c>
      <c r="E5" s="106">
        <v>1258.0307599999999</v>
      </c>
      <c r="F5" s="106">
        <v>1258.0307599999999</v>
      </c>
      <c r="G5" s="106">
        <v>1361.33116</v>
      </c>
      <c r="H5" s="106">
        <v>1361.33116</v>
      </c>
      <c r="I5" s="106">
        <v>1361.33116</v>
      </c>
      <c r="J5" s="106">
        <v>1361.33116</v>
      </c>
      <c r="K5" s="106">
        <v>1361.33116</v>
      </c>
      <c r="L5" s="106">
        <v>1361.33116</v>
      </c>
      <c r="M5" s="106">
        <v>1361.33116</v>
      </c>
      <c r="N5" s="106">
        <v>1361.33116</v>
      </c>
      <c r="O5" s="105">
        <f t="shared" si="1"/>
        <v>15922.772319999998</v>
      </c>
    </row>
    <row r="6" spans="1:15" ht="23.25" customHeight="1" x14ac:dyDescent="0.2">
      <c r="A6" s="128" t="s">
        <v>134</v>
      </c>
      <c r="B6" s="128"/>
      <c r="C6" s="106">
        <v>427.25232</v>
      </c>
      <c r="D6" s="106">
        <v>427.25232</v>
      </c>
      <c r="E6" s="106">
        <v>427.25232</v>
      </c>
      <c r="F6" s="106">
        <v>427.25232</v>
      </c>
      <c r="G6" s="106">
        <v>481.05071999999996</v>
      </c>
      <c r="H6" s="106">
        <v>481.05071999999996</v>
      </c>
      <c r="I6" s="106">
        <v>481.05071999999996</v>
      </c>
      <c r="J6" s="106">
        <v>481.05071999999996</v>
      </c>
      <c r="K6" s="106">
        <v>481.05071999999996</v>
      </c>
      <c r="L6" s="106">
        <v>481.05071999999996</v>
      </c>
      <c r="M6" s="106">
        <v>481.05071999999996</v>
      </c>
      <c r="N6" s="106">
        <v>481.05071999999996</v>
      </c>
      <c r="O6" s="105">
        <f t="shared" si="1"/>
        <v>5557.4150400000008</v>
      </c>
    </row>
  </sheetData>
  <mergeCells count="5">
    <mergeCell ref="A1:O1"/>
    <mergeCell ref="A3:B3"/>
    <mergeCell ref="A4:B4"/>
    <mergeCell ref="A5:B5"/>
    <mergeCell ref="A6:B6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F7" sqref="F7"/>
    </sheetView>
  </sheetViews>
  <sheetFormatPr defaultRowHeight="13.5" x14ac:dyDescent="0.15"/>
  <cols>
    <col min="1" max="1" width="13.125" customWidth="1"/>
  </cols>
  <sheetData>
    <row r="1" spans="1:14" ht="35.25" x14ac:dyDescent="0.15">
      <c r="A1" s="126" t="s">
        <v>168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 spans="1:14" ht="33" customHeight="1" x14ac:dyDescent="0.15">
      <c r="A2" s="101" t="s">
        <v>162</v>
      </c>
      <c r="B2" s="101">
        <v>1</v>
      </c>
      <c r="C2" s="101">
        <f>+B2+1</f>
        <v>2</v>
      </c>
      <c r="D2" s="101">
        <f t="shared" ref="D2:M2" si="0">+C2+1</f>
        <v>3</v>
      </c>
      <c r="E2" s="101">
        <f t="shared" si="0"/>
        <v>4</v>
      </c>
      <c r="F2" s="101">
        <f t="shared" si="0"/>
        <v>5</v>
      </c>
      <c r="G2" s="101">
        <f t="shared" si="0"/>
        <v>6</v>
      </c>
      <c r="H2" s="101">
        <f t="shared" si="0"/>
        <v>7</v>
      </c>
      <c r="I2" s="101">
        <f t="shared" si="0"/>
        <v>8</v>
      </c>
      <c r="J2" s="101">
        <f t="shared" si="0"/>
        <v>9</v>
      </c>
      <c r="K2" s="101">
        <f t="shared" si="0"/>
        <v>10</v>
      </c>
      <c r="L2" s="101">
        <f t="shared" si="0"/>
        <v>11</v>
      </c>
      <c r="M2" s="101">
        <f t="shared" si="0"/>
        <v>12</v>
      </c>
      <c r="N2" s="101" t="s">
        <v>163</v>
      </c>
    </row>
    <row r="3" spans="1:14" ht="19.5" customHeight="1" x14ac:dyDescent="0.15">
      <c r="A3" s="100" t="s">
        <v>135</v>
      </c>
      <c r="B3" s="100">
        <f>B29</f>
        <v>4190.8575533333333</v>
      </c>
      <c r="C3" s="100">
        <f t="shared" ref="C3:M3" si="1">C29</f>
        <v>4228.3575533333333</v>
      </c>
      <c r="D3" s="100">
        <f t="shared" si="1"/>
        <v>4228.3575533333333</v>
      </c>
      <c r="E3" s="100">
        <f t="shared" si="1"/>
        <v>4277.9158866666658</v>
      </c>
      <c r="F3" s="100">
        <f t="shared" si="1"/>
        <v>4373.7047533333325</v>
      </c>
      <c r="G3" s="100">
        <f t="shared" si="1"/>
        <v>4488.7047533333325</v>
      </c>
      <c r="H3" s="100">
        <f t="shared" si="1"/>
        <v>4544.9922533333329</v>
      </c>
      <c r="I3" s="100">
        <f t="shared" si="1"/>
        <v>4544.9922533333329</v>
      </c>
      <c r="J3" s="100">
        <f t="shared" si="1"/>
        <v>4544.9922533333329</v>
      </c>
      <c r="K3" s="100">
        <f t="shared" si="1"/>
        <v>4545.3880866666659</v>
      </c>
      <c r="L3" s="100">
        <f t="shared" si="1"/>
        <v>4545.3880866666659</v>
      </c>
      <c r="M3" s="100">
        <f t="shared" si="1"/>
        <v>4545.3880866666668</v>
      </c>
      <c r="N3" s="96">
        <f>SUM(B3:M3)</f>
        <v>53059.039073333326</v>
      </c>
    </row>
    <row r="4" spans="1:14" ht="14.25" x14ac:dyDescent="0.15">
      <c r="A4" s="97" t="s">
        <v>136</v>
      </c>
      <c r="B4" s="102">
        <v>662.94088666666664</v>
      </c>
      <c r="C4" s="102">
        <v>662.94088666666664</v>
      </c>
      <c r="D4" s="102">
        <v>662.94088666666664</v>
      </c>
      <c r="E4" s="102">
        <v>662.94088666666664</v>
      </c>
      <c r="F4" s="102">
        <v>725.95475333333331</v>
      </c>
      <c r="G4" s="102">
        <v>725.95475333333331</v>
      </c>
      <c r="H4" s="102">
        <v>725.95475333333331</v>
      </c>
      <c r="I4" s="102">
        <v>725.95475333333331</v>
      </c>
      <c r="J4" s="102">
        <v>725.95475333333331</v>
      </c>
      <c r="K4" s="102">
        <v>725.95475333333331</v>
      </c>
      <c r="L4" s="102">
        <v>725.95475333333331</v>
      </c>
      <c r="M4" s="102">
        <v>725.95475333333331</v>
      </c>
      <c r="N4" s="99">
        <v>8459.4015733333326</v>
      </c>
    </row>
    <row r="5" spans="1:14" ht="14.25" x14ac:dyDescent="0.15">
      <c r="A5" s="97" t="s">
        <v>137</v>
      </c>
      <c r="B5" s="102">
        <v>8.3333333333333339</v>
      </c>
      <c r="C5" s="102">
        <v>8.3333333333333339</v>
      </c>
      <c r="D5" s="102">
        <v>8.3333333333333339</v>
      </c>
      <c r="E5" s="102">
        <v>8.3333333333333339</v>
      </c>
      <c r="F5" s="102">
        <v>8.3333333333333339</v>
      </c>
      <c r="G5" s="102">
        <v>8.3333333333333339</v>
      </c>
      <c r="H5" s="102">
        <v>8.3333333333333339</v>
      </c>
      <c r="I5" s="102">
        <v>8.3333333333333339</v>
      </c>
      <c r="J5" s="102">
        <v>8.3333333333333339</v>
      </c>
      <c r="K5" s="102">
        <v>8.3333333333333339</v>
      </c>
      <c r="L5" s="102">
        <v>8.3333333333333339</v>
      </c>
      <c r="M5" s="102">
        <v>8.3333333333333428</v>
      </c>
      <c r="N5" s="100">
        <f t="shared" ref="N5:N28" si="2">SUM(B5:M5)</f>
        <v>100</v>
      </c>
    </row>
    <row r="6" spans="1:14" ht="14.25" x14ac:dyDescent="0.15">
      <c r="A6" s="98" t="s">
        <v>138</v>
      </c>
      <c r="B6" s="102">
        <v>0</v>
      </c>
      <c r="C6" s="102">
        <v>0</v>
      </c>
      <c r="D6" s="102">
        <v>0</v>
      </c>
      <c r="E6" s="102">
        <v>0</v>
      </c>
      <c r="F6" s="102">
        <v>0</v>
      </c>
      <c r="G6" s="102">
        <v>0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0">
        <f t="shared" si="2"/>
        <v>0</v>
      </c>
    </row>
    <row r="7" spans="1:14" ht="14.25" x14ac:dyDescent="0.15">
      <c r="A7" s="98" t="s">
        <v>139</v>
      </c>
      <c r="B7" s="102">
        <v>416.66666666666669</v>
      </c>
      <c r="C7" s="102">
        <v>416.66666666666669</v>
      </c>
      <c r="D7" s="102">
        <v>416.66666666666669</v>
      </c>
      <c r="E7" s="102">
        <v>416.66666666666669</v>
      </c>
      <c r="F7" s="102">
        <v>416.66666666666669</v>
      </c>
      <c r="G7" s="102">
        <v>416.66666666666669</v>
      </c>
      <c r="H7" s="102">
        <v>416.66666666666669</v>
      </c>
      <c r="I7" s="102">
        <v>416.66666666666669</v>
      </c>
      <c r="J7" s="102">
        <v>416.66666666666669</v>
      </c>
      <c r="K7" s="102">
        <v>416.66666666666669</v>
      </c>
      <c r="L7" s="102">
        <v>416.66666666666669</v>
      </c>
      <c r="M7" s="102">
        <v>416.66666666666697</v>
      </c>
      <c r="N7" s="100">
        <f t="shared" si="2"/>
        <v>5000</v>
      </c>
    </row>
    <row r="8" spans="1:14" ht="14.25" x14ac:dyDescent="0.15">
      <c r="A8" s="98" t="s">
        <v>140</v>
      </c>
      <c r="B8" s="102">
        <v>833.33333333333337</v>
      </c>
      <c r="C8" s="102">
        <v>833.33333333333337</v>
      </c>
      <c r="D8" s="102">
        <v>833.33333333333337</v>
      </c>
      <c r="E8" s="102">
        <v>833.33333333333337</v>
      </c>
      <c r="F8" s="102">
        <v>833.33333333333337</v>
      </c>
      <c r="G8" s="102">
        <v>833.33333333333337</v>
      </c>
      <c r="H8" s="102">
        <v>833.33333333333337</v>
      </c>
      <c r="I8" s="102">
        <v>833.33333333333337</v>
      </c>
      <c r="J8" s="102">
        <v>833.33333333333337</v>
      </c>
      <c r="K8" s="102">
        <v>833.33333333333337</v>
      </c>
      <c r="L8" s="102">
        <v>833.33333333333337</v>
      </c>
      <c r="M8" s="102">
        <v>833.33333333333394</v>
      </c>
      <c r="N8" s="100">
        <f t="shared" si="2"/>
        <v>10000</v>
      </c>
    </row>
    <row r="9" spans="1:14" ht="14.25" x14ac:dyDescent="0.15">
      <c r="A9" s="98" t="s">
        <v>141</v>
      </c>
      <c r="B9" s="102">
        <v>3.75</v>
      </c>
      <c r="C9" s="102">
        <v>3.75</v>
      </c>
      <c r="D9" s="102">
        <v>3.75</v>
      </c>
      <c r="E9" s="102">
        <v>3.75</v>
      </c>
      <c r="F9" s="102">
        <v>3.75</v>
      </c>
      <c r="G9" s="102">
        <v>3.75</v>
      </c>
      <c r="H9" s="102">
        <v>3.75</v>
      </c>
      <c r="I9" s="102">
        <v>3.75</v>
      </c>
      <c r="J9" s="102">
        <v>3.75</v>
      </c>
      <c r="K9" s="102">
        <v>3.75</v>
      </c>
      <c r="L9" s="102">
        <v>3.75</v>
      </c>
      <c r="M9" s="102">
        <v>3.75</v>
      </c>
      <c r="N9" s="100">
        <f t="shared" si="2"/>
        <v>45</v>
      </c>
    </row>
    <row r="10" spans="1:14" ht="14.25" x14ac:dyDescent="0.15">
      <c r="A10" s="98" t="s">
        <v>142</v>
      </c>
      <c r="B10" s="102">
        <v>2000</v>
      </c>
      <c r="C10" s="102">
        <v>2000</v>
      </c>
      <c r="D10" s="102">
        <v>2000</v>
      </c>
      <c r="E10" s="102">
        <v>2000</v>
      </c>
      <c r="F10" s="102">
        <v>2000</v>
      </c>
      <c r="G10" s="102">
        <v>2000</v>
      </c>
      <c r="H10" s="102">
        <v>2000</v>
      </c>
      <c r="I10" s="102">
        <v>2000</v>
      </c>
      <c r="J10" s="102">
        <v>2000</v>
      </c>
      <c r="K10" s="102">
        <v>2000</v>
      </c>
      <c r="L10" s="102">
        <v>2000</v>
      </c>
      <c r="M10" s="102">
        <v>2000</v>
      </c>
      <c r="N10" s="100">
        <f t="shared" si="2"/>
        <v>24000</v>
      </c>
    </row>
    <row r="11" spans="1:14" ht="14.25" x14ac:dyDescent="0.15">
      <c r="A11" s="98" t="s">
        <v>143</v>
      </c>
      <c r="B11" s="102">
        <v>2.5</v>
      </c>
      <c r="C11" s="102">
        <v>2.5</v>
      </c>
      <c r="D11" s="102">
        <v>2.5</v>
      </c>
      <c r="E11" s="102">
        <v>2.5</v>
      </c>
      <c r="F11" s="102">
        <v>2.5</v>
      </c>
      <c r="G11" s="102">
        <v>2.5</v>
      </c>
      <c r="H11" s="102">
        <v>2.5</v>
      </c>
      <c r="I11" s="102">
        <v>2.5</v>
      </c>
      <c r="J11" s="102">
        <v>2.5</v>
      </c>
      <c r="K11" s="102">
        <v>2.5</v>
      </c>
      <c r="L11" s="102">
        <v>2.5</v>
      </c>
      <c r="M11" s="102">
        <v>2.5</v>
      </c>
      <c r="N11" s="100">
        <f t="shared" si="2"/>
        <v>30</v>
      </c>
    </row>
    <row r="12" spans="1:14" ht="14.25" x14ac:dyDescent="0.15">
      <c r="A12" s="97" t="s">
        <v>144</v>
      </c>
      <c r="B12" s="102">
        <v>1.6666666666666667</v>
      </c>
      <c r="C12" s="102">
        <v>1.6666666666666667</v>
      </c>
      <c r="D12" s="102">
        <v>1.6666666666666667</v>
      </c>
      <c r="E12" s="102">
        <v>1.6666666666666667</v>
      </c>
      <c r="F12" s="102">
        <v>1.6666666666666667</v>
      </c>
      <c r="G12" s="102">
        <v>1.6666666666666667</v>
      </c>
      <c r="H12" s="102">
        <v>1.6666666666666667</v>
      </c>
      <c r="I12" s="102">
        <v>1.6666666666666667</v>
      </c>
      <c r="J12" s="102">
        <v>1.6666666666666667</v>
      </c>
      <c r="K12" s="102">
        <v>1.6666666666666667</v>
      </c>
      <c r="L12" s="102">
        <v>1.6666666666666667</v>
      </c>
      <c r="M12" s="102">
        <v>1.6666666666666679</v>
      </c>
      <c r="N12" s="100">
        <f t="shared" si="2"/>
        <v>20</v>
      </c>
    </row>
    <row r="13" spans="1:14" ht="14.25" x14ac:dyDescent="0.15">
      <c r="A13" s="97" t="s">
        <v>145</v>
      </c>
      <c r="B13" s="102">
        <v>0</v>
      </c>
      <c r="C13" s="102">
        <v>0</v>
      </c>
      <c r="D13" s="102">
        <v>0</v>
      </c>
      <c r="E13" s="102">
        <v>0</v>
      </c>
      <c r="F13" s="102">
        <v>0</v>
      </c>
      <c r="G13" s="102">
        <v>0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0">
        <f t="shared" si="2"/>
        <v>0</v>
      </c>
    </row>
    <row r="14" spans="1:14" ht="14.25" x14ac:dyDescent="0.15">
      <c r="A14" s="97" t="s">
        <v>146</v>
      </c>
      <c r="B14" s="102">
        <v>0</v>
      </c>
      <c r="C14" s="102">
        <v>0</v>
      </c>
      <c r="D14" s="102">
        <v>0</v>
      </c>
      <c r="E14" s="102">
        <v>0</v>
      </c>
      <c r="F14" s="102">
        <v>0</v>
      </c>
      <c r="G14" s="102">
        <v>0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0">
        <f t="shared" si="2"/>
        <v>0</v>
      </c>
    </row>
    <row r="15" spans="1:14" ht="14.25" x14ac:dyDescent="0.15">
      <c r="A15" s="97" t="s">
        <v>147</v>
      </c>
      <c r="B15" s="102">
        <v>0</v>
      </c>
      <c r="C15" s="102">
        <v>0</v>
      </c>
      <c r="D15" s="102">
        <v>0</v>
      </c>
      <c r="E15" s="102">
        <v>0</v>
      </c>
      <c r="F15" s="102">
        <v>0</v>
      </c>
      <c r="G15" s="102">
        <v>0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0">
        <f t="shared" si="2"/>
        <v>0</v>
      </c>
    </row>
    <row r="16" spans="1:14" ht="14.25" x14ac:dyDescent="0.15">
      <c r="A16" s="97" t="s">
        <v>148</v>
      </c>
      <c r="B16" s="102">
        <v>0</v>
      </c>
      <c r="C16" s="102">
        <v>0</v>
      </c>
      <c r="D16" s="102">
        <v>0</v>
      </c>
      <c r="E16" s="102">
        <v>0</v>
      </c>
      <c r="F16" s="102">
        <v>0</v>
      </c>
      <c r="G16" s="102">
        <v>0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0">
        <f t="shared" si="2"/>
        <v>0</v>
      </c>
    </row>
    <row r="17" spans="1:14" ht="14.25" x14ac:dyDescent="0.15">
      <c r="A17" s="97" t="s">
        <v>149</v>
      </c>
      <c r="B17" s="102">
        <v>0</v>
      </c>
      <c r="C17" s="102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2">
        <v>0</v>
      </c>
      <c r="K17" s="102">
        <v>0</v>
      </c>
      <c r="L17" s="102">
        <v>0</v>
      </c>
      <c r="M17" s="102">
        <v>0</v>
      </c>
      <c r="N17" s="100">
        <f t="shared" si="2"/>
        <v>0</v>
      </c>
    </row>
    <row r="18" spans="1:14" ht="14.25" x14ac:dyDescent="0.15">
      <c r="A18" s="97" t="s">
        <v>150</v>
      </c>
      <c r="B18" s="103">
        <v>213.75</v>
      </c>
      <c r="C18" s="103">
        <v>251.25</v>
      </c>
      <c r="D18" s="103">
        <v>251.25</v>
      </c>
      <c r="E18" s="103">
        <v>300.80833333333334</v>
      </c>
      <c r="F18" s="103">
        <v>333.58333333333331</v>
      </c>
      <c r="G18" s="103">
        <v>448.58333333333337</v>
      </c>
      <c r="H18" s="103">
        <v>504.87083333333328</v>
      </c>
      <c r="I18" s="103">
        <v>504.87083333333328</v>
      </c>
      <c r="J18" s="103">
        <v>504.87083333333328</v>
      </c>
      <c r="K18" s="103">
        <v>505.26666666666665</v>
      </c>
      <c r="L18" s="103">
        <v>505.26666666666665</v>
      </c>
      <c r="M18" s="103">
        <v>505.26666666666665</v>
      </c>
      <c r="N18" s="100">
        <f t="shared" si="2"/>
        <v>4829.6374999999998</v>
      </c>
    </row>
    <row r="19" spans="1:14" ht="14.25" x14ac:dyDescent="0.15">
      <c r="A19" s="97" t="s">
        <v>151</v>
      </c>
      <c r="B19" s="102">
        <v>7.5</v>
      </c>
      <c r="C19" s="102">
        <v>7.5</v>
      </c>
      <c r="D19" s="102">
        <v>7.5</v>
      </c>
      <c r="E19" s="102">
        <v>7.5</v>
      </c>
      <c r="F19" s="102">
        <v>7.5</v>
      </c>
      <c r="G19" s="102">
        <v>7.5</v>
      </c>
      <c r="H19" s="102">
        <v>7.5</v>
      </c>
      <c r="I19" s="102">
        <v>7.5</v>
      </c>
      <c r="J19" s="102">
        <v>7.5</v>
      </c>
      <c r="K19" s="102">
        <v>7.5</v>
      </c>
      <c r="L19" s="102">
        <v>7.5</v>
      </c>
      <c r="M19" s="102">
        <v>7.5</v>
      </c>
      <c r="N19" s="100">
        <f t="shared" si="2"/>
        <v>90</v>
      </c>
    </row>
    <row r="20" spans="1:14" ht="14.25" x14ac:dyDescent="0.15">
      <c r="A20" s="97" t="s">
        <v>152</v>
      </c>
      <c r="B20" s="102">
        <v>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0</v>
      </c>
      <c r="I20" s="102">
        <v>0</v>
      </c>
      <c r="J20" s="102">
        <v>0</v>
      </c>
      <c r="K20" s="102">
        <v>0</v>
      </c>
      <c r="L20" s="102">
        <v>0</v>
      </c>
      <c r="M20" s="102">
        <v>0</v>
      </c>
      <c r="N20" s="100">
        <f t="shared" si="2"/>
        <v>0</v>
      </c>
    </row>
    <row r="21" spans="1:14" ht="14.25" x14ac:dyDescent="0.15">
      <c r="A21" s="97" t="s">
        <v>153</v>
      </c>
      <c r="B21" s="102">
        <v>4.166666666666667</v>
      </c>
      <c r="C21" s="102">
        <v>4.166666666666667</v>
      </c>
      <c r="D21" s="102">
        <v>4.166666666666667</v>
      </c>
      <c r="E21" s="102">
        <v>4.166666666666667</v>
      </c>
      <c r="F21" s="102">
        <v>4.166666666666667</v>
      </c>
      <c r="G21" s="102">
        <v>4.166666666666667</v>
      </c>
      <c r="H21" s="102">
        <v>4.166666666666667</v>
      </c>
      <c r="I21" s="102">
        <v>4.166666666666667</v>
      </c>
      <c r="J21" s="102">
        <v>4.166666666666667</v>
      </c>
      <c r="K21" s="102">
        <v>4.166666666666667</v>
      </c>
      <c r="L21" s="102">
        <v>4.166666666666667</v>
      </c>
      <c r="M21" s="102">
        <v>4.1666666666666714</v>
      </c>
      <c r="N21" s="100">
        <f t="shared" si="2"/>
        <v>50</v>
      </c>
    </row>
    <row r="22" spans="1:14" ht="14.25" x14ac:dyDescent="0.15">
      <c r="A22" s="97" t="s">
        <v>154</v>
      </c>
      <c r="B22" s="102">
        <v>0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0</v>
      </c>
      <c r="I22" s="102">
        <v>0</v>
      </c>
      <c r="J22" s="102">
        <v>0</v>
      </c>
      <c r="K22" s="102">
        <v>0</v>
      </c>
      <c r="L22" s="102">
        <v>0</v>
      </c>
      <c r="M22" s="102">
        <v>0</v>
      </c>
      <c r="N22" s="100">
        <f t="shared" si="2"/>
        <v>0</v>
      </c>
    </row>
    <row r="23" spans="1:14" ht="14.25" x14ac:dyDescent="0.15">
      <c r="A23" s="97" t="s">
        <v>155</v>
      </c>
      <c r="B23" s="102">
        <v>0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0</v>
      </c>
      <c r="I23" s="102">
        <v>0</v>
      </c>
      <c r="J23" s="102">
        <v>0</v>
      </c>
      <c r="K23" s="102">
        <v>0</v>
      </c>
      <c r="L23" s="102">
        <v>0</v>
      </c>
      <c r="M23" s="102">
        <v>0</v>
      </c>
      <c r="N23" s="100">
        <f t="shared" si="2"/>
        <v>0</v>
      </c>
    </row>
    <row r="24" spans="1:14" ht="14.25" x14ac:dyDescent="0.15">
      <c r="A24" s="97" t="s">
        <v>156</v>
      </c>
      <c r="B24" s="102">
        <v>0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0</v>
      </c>
      <c r="I24" s="102">
        <v>0</v>
      </c>
      <c r="J24" s="102">
        <v>0</v>
      </c>
      <c r="K24" s="102">
        <v>0</v>
      </c>
      <c r="L24" s="102">
        <v>0</v>
      </c>
      <c r="M24" s="102">
        <v>0</v>
      </c>
      <c r="N24" s="100">
        <f t="shared" si="2"/>
        <v>0</v>
      </c>
    </row>
    <row r="25" spans="1:14" ht="14.25" x14ac:dyDescent="0.15">
      <c r="A25" s="97" t="s">
        <v>157</v>
      </c>
      <c r="B25" s="102">
        <v>20.833333333333332</v>
      </c>
      <c r="C25" s="102">
        <v>20.833333333333332</v>
      </c>
      <c r="D25" s="102">
        <v>20.833333333333332</v>
      </c>
      <c r="E25" s="102">
        <v>20.833333333333332</v>
      </c>
      <c r="F25" s="102">
        <v>20.833333333333332</v>
      </c>
      <c r="G25" s="102">
        <v>20.833333333333332</v>
      </c>
      <c r="H25" s="102">
        <v>20.833333333333332</v>
      </c>
      <c r="I25" s="102">
        <v>20.833333333333332</v>
      </c>
      <c r="J25" s="102">
        <v>20.833333333333332</v>
      </c>
      <c r="K25" s="102">
        <v>20.833333333333332</v>
      </c>
      <c r="L25" s="102">
        <v>20.833333333333332</v>
      </c>
      <c r="M25" s="102">
        <v>20.833333333333314</v>
      </c>
      <c r="N25" s="100">
        <f t="shared" si="2"/>
        <v>250</v>
      </c>
    </row>
    <row r="26" spans="1:14" ht="14.25" x14ac:dyDescent="0.15">
      <c r="A26" s="97" t="s">
        <v>158</v>
      </c>
      <c r="B26" s="102">
        <v>8.3333333333333339</v>
      </c>
      <c r="C26" s="102">
        <v>8.3333333333333339</v>
      </c>
      <c r="D26" s="102">
        <v>8.3333333333333339</v>
      </c>
      <c r="E26" s="102">
        <v>8.3333333333333339</v>
      </c>
      <c r="F26" s="102">
        <v>8.3333333333333339</v>
      </c>
      <c r="G26" s="102">
        <v>8.3333333333333339</v>
      </c>
      <c r="H26" s="102">
        <v>8.3333333333333339</v>
      </c>
      <c r="I26" s="102">
        <v>8.3333333333333339</v>
      </c>
      <c r="J26" s="102">
        <v>8.3333333333333339</v>
      </c>
      <c r="K26" s="102">
        <v>8.3333333333333339</v>
      </c>
      <c r="L26" s="102">
        <v>8.3333333333333339</v>
      </c>
      <c r="M26" s="102">
        <v>8.3333333333333428</v>
      </c>
      <c r="N26" s="100">
        <f t="shared" si="2"/>
        <v>100</v>
      </c>
    </row>
    <row r="27" spans="1:14" ht="14.25" x14ac:dyDescent="0.15">
      <c r="A27" s="98" t="s">
        <v>160</v>
      </c>
      <c r="B27" s="102">
        <v>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0</v>
      </c>
      <c r="M27" s="102">
        <v>0</v>
      </c>
      <c r="N27" s="100">
        <f t="shared" si="2"/>
        <v>0</v>
      </c>
    </row>
    <row r="28" spans="1:14" ht="14.25" x14ac:dyDescent="0.15">
      <c r="A28" s="98" t="s">
        <v>161</v>
      </c>
      <c r="B28" s="102">
        <v>7.083333333333333</v>
      </c>
      <c r="C28" s="102">
        <v>7.083333333333333</v>
      </c>
      <c r="D28" s="102">
        <v>7.083333333333333</v>
      </c>
      <c r="E28" s="102">
        <v>7.083333333333333</v>
      </c>
      <c r="F28" s="102">
        <v>7.083333333333333</v>
      </c>
      <c r="G28" s="102">
        <v>7.083333333333333</v>
      </c>
      <c r="H28" s="102">
        <v>7.083333333333333</v>
      </c>
      <c r="I28" s="102">
        <v>7.083333333333333</v>
      </c>
      <c r="J28" s="102">
        <v>7.083333333333333</v>
      </c>
      <c r="K28" s="102">
        <v>7.083333333333333</v>
      </c>
      <c r="L28" s="102">
        <v>7.083333333333333</v>
      </c>
      <c r="M28" s="102">
        <v>7.0833333333333286</v>
      </c>
      <c r="N28" s="100">
        <f t="shared" si="2"/>
        <v>85</v>
      </c>
    </row>
    <row r="29" spans="1:14" ht="15.75" x14ac:dyDescent="0.15">
      <c r="A29" s="95" t="s">
        <v>159</v>
      </c>
      <c r="B29" s="94">
        <f t="shared" ref="B29:M29" si="3">SUM(B4:B28)</f>
        <v>4190.8575533333333</v>
      </c>
      <c r="C29" s="94">
        <f t="shared" si="3"/>
        <v>4228.3575533333333</v>
      </c>
      <c r="D29" s="94">
        <f t="shared" si="3"/>
        <v>4228.3575533333333</v>
      </c>
      <c r="E29" s="94">
        <f t="shared" si="3"/>
        <v>4277.9158866666658</v>
      </c>
      <c r="F29" s="94">
        <f t="shared" si="3"/>
        <v>4373.7047533333325</v>
      </c>
      <c r="G29" s="94">
        <f t="shared" si="3"/>
        <v>4488.7047533333325</v>
      </c>
      <c r="H29" s="94">
        <f t="shared" si="3"/>
        <v>4544.9922533333329</v>
      </c>
      <c r="I29" s="94">
        <f t="shared" si="3"/>
        <v>4544.9922533333329</v>
      </c>
      <c r="J29" s="94">
        <f t="shared" si="3"/>
        <v>4544.9922533333329</v>
      </c>
      <c r="K29" s="94">
        <f t="shared" si="3"/>
        <v>4545.3880866666659</v>
      </c>
      <c r="L29" s="94">
        <f t="shared" si="3"/>
        <v>4545.3880866666659</v>
      </c>
      <c r="M29" s="94">
        <f t="shared" si="3"/>
        <v>4545.3880866666668</v>
      </c>
      <c r="N29" s="94">
        <f>SUM(B29:M29)</f>
        <v>53059.039073333326</v>
      </c>
    </row>
  </sheetData>
  <mergeCells count="1">
    <mergeCell ref="A1:N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tabSelected="1" zoomScale="90" zoomScaleNormal="90" workbookViewId="0">
      <selection activeCell="R8" sqref="R8"/>
    </sheetView>
  </sheetViews>
  <sheetFormatPr defaultRowHeight="13.5" x14ac:dyDescent="0.15"/>
  <cols>
    <col min="1" max="1" width="10.125" customWidth="1"/>
    <col min="2" max="2" width="5.5" customWidth="1"/>
    <col min="3" max="15" width="9.375" bestFit="1" customWidth="1"/>
    <col min="16" max="16" width="12.75" bestFit="1" customWidth="1"/>
  </cols>
  <sheetData>
    <row r="1" spans="1:16" ht="52.5" customHeight="1" x14ac:dyDescent="0.15">
      <c r="A1" s="131" t="s">
        <v>165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</row>
    <row r="2" spans="1:16" ht="38.25" customHeight="1" thickBot="1" x14ac:dyDescent="0.2">
      <c r="A2" s="141" t="s">
        <v>169</v>
      </c>
      <c r="B2" s="141"/>
      <c r="C2" s="141"/>
      <c r="D2" s="141" t="s">
        <v>170</v>
      </c>
      <c r="E2" s="141"/>
      <c r="F2" s="141"/>
      <c r="G2" s="142"/>
      <c r="H2" s="141" t="s">
        <v>171</v>
      </c>
      <c r="I2" s="141"/>
      <c r="J2" s="141">
        <v>2013</v>
      </c>
      <c r="K2" s="141"/>
      <c r="L2" s="141" t="s">
        <v>172</v>
      </c>
      <c r="M2" s="141"/>
      <c r="N2" s="143">
        <v>41214</v>
      </c>
      <c r="O2" s="141"/>
      <c r="P2" s="144"/>
    </row>
    <row r="3" spans="1:16" ht="36" customHeight="1" x14ac:dyDescent="0.15">
      <c r="A3" s="132" t="s">
        <v>108</v>
      </c>
      <c r="B3" s="133"/>
      <c r="C3" s="145" t="s">
        <v>166</v>
      </c>
      <c r="D3" s="108">
        <v>1</v>
      </c>
      <c r="E3" s="108">
        <v>2</v>
      </c>
      <c r="F3" s="108">
        <v>3</v>
      </c>
      <c r="G3" s="108">
        <v>4</v>
      </c>
      <c r="H3" s="108">
        <v>5</v>
      </c>
      <c r="I3" s="108">
        <v>6</v>
      </c>
      <c r="J3" s="108">
        <v>7</v>
      </c>
      <c r="K3" s="108">
        <v>8</v>
      </c>
      <c r="L3" s="108">
        <v>9</v>
      </c>
      <c r="M3" s="108">
        <v>10</v>
      </c>
      <c r="N3" s="108">
        <v>11</v>
      </c>
      <c r="O3" s="108">
        <v>12</v>
      </c>
      <c r="P3" s="146" t="s">
        <v>167</v>
      </c>
    </row>
    <row r="4" spans="1:16" ht="20.100000000000001" customHeight="1" x14ac:dyDescent="0.15">
      <c r="A4" s="134" t="s">
        <v>109</v>
      </c>
      <c r="B4" s="135"/>
      <c r="C4" s="107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118"/>
    </row>
    <row r="5" spans="1:16" ht="20.100000000000001" customHeight="1" x14ac:dyDescent="0.15">
      <c r="A5" s="136" t="s">
        <v>35</v>
      </c>
      <c r="B5" s="137"/>
      <c r="C5" s="109">
        <v>100000</v>
      </c>
      <c r="D5" s="110">
        <f>销售收入预算表!E15</f>
        <v>21340</v>
      </c>
      <c r="E5" s="110">
        <f>销售收入预算表!F15</f>
        <v>26675</v>
      </c>
      <c r="F5" s="110">
        <f>销售收入预算表!G15</f>
        <v>27742</v>
      </c>
      <c r="G5" s="110">
        <f>销售收入预算表!H15</f>
        <v>28809</v>
      </c>
      <c r="H5" s="110">
        <f>销售收入预算表!I15</f>
        <v>27742</v>
      </c>
      <c r="I5" s="110">
        <f>销售收入预算表!J15</f>
        <v>29022.400000000001</v>
      </c>
      <c r="J5" s="110">
        <f>销售收入预算表!K15</f>
        <v>33077</v>
      </c>
      <c r="K5" s="110">
        <f>销售收入预算表!L15</f>
        <v>44814.000000000007</v>
      </c>
      <c r="L5" s="110">
        <f>销售收入预算表!M15</f>
        <v>40332.600000000006</v>
      </c>
      <c r="M5" s="110">
        <f>销售收入预算表!N15</f>
        <v>38091.9</v>
      </c>
      <c r="N5" s="110">
        <f>销售收入预算表!O15</f>
        <v>35851.200000000004</v>
      </c>
      <c r="O5" s="110">
        <f>销售收入预算表!P15</f>
        <v>30025.380000000005</v>
      </c>
      <c r="P5" s="119">
        <f>SUM(D5:O5)</f>
        <v>383522.48000000004</v>
      </c>
    </row>
    <row r="6" spans="1:16" ht="20.100000000000001" customHeight="1" x14ac:dyDescent="0.15">
      <c r="A6" s="138" t="s">
        <v>110</v>
      </c>
      <c r="B6" s="137"/>
      <c r="C6" s="109">
        <v>75000</v>
      </c>
      <c r="D6" s="110">
        <f>销售收入预算表!E16</f>
        <v>31500</v>
      </c>
      <c r="E6" s="110">
        <f>销售收入预算表!F16</f>
        <v>25200</v>
      </c>
      <c r="F6" s="110">
        <f>销售收入预算表!G16</f>
        <v>21210</v>
      </c>
      <c r="G6" s="110">
        <f>销售收入预算表!H16</f>
        <v>18240.599999999999</v>
      </c>
      <c r="H6" s="110">
        <f>销售收入预算表!I16</f>
        <v>14134.344000000001</v>
      </c>
      <c r="I6" s="110">
        <f>销售收入预算表!J16</f>
        <v>9977.1840000000011</v>
      </c>
      <c r="J6" s="110">
        <f>销售收入预算表!K16</f>
        <v>14134.344000000001</v>
      </c>
      <c r="K6" s="110">
        <f>销售收入预算表!L16</f>
        <v>18291.504000000001</v>
      </c>
      <c r="L6" s="110">
        <f>销售收入预算表!M16</f>
        <v>20370.083999999999</v>
      </c>
      <c r="M6" s="110">
        <f>销售收入预算表!N16</f>
        <v>22448.664000000001</v>
      </c>
      <c r="N6" s="110">
        <f>销售收入预算表!O16</f>
        <v>21409.374</v>
      </c>
      <c r="O6" s="110">
        <f>销售收入预算表!P16</f>
        <v>20981.186519999999</v>
      </c>
      <c r="P6" s="119">
        <f t="shared" ref="P6:P12" si="0">SUM(D6:O6)</f>
        <v>237897.28452000002</v>
      </c>
    </row>
    <row r="7" spans="1:16" ht="20.100000000000001" customHeight="1" x14ac:dyDescent="0.15">
      <c r="A7" s="129" t="s">
        <v>111</v>
      </c>
      <c r="B7" s="130"/>
      <c r="C7" s="109">
        <f>SUM(C5:C6)</f>
        <v>175000</v>
      </c>
      <c r="D7" s="110">
        <f>SUM(D5:D6)</f>
        <v>52840</v>
      </c>
      <c r="E7" s="110">
        <f t="shared" ref="E7:O7" si="1">SUM(E5:E6)</f>
        <v>51875</v>
      </c>
      <c r="F7" s="110">
        <f t="shared" si="1"/>
        <v>48952</v>
      </c>
      <c r="G7" s="110">
        <f t="shared" si="1"/>
        <v>47049.599999999999</v>
      </c>
      <c r="H7" s="110">
        <f t="shared" si="1"/>
        <v>41876.343999999997</v>
      </c>
      <c r="I7" s="110">
        <f t="shared" si="1"/>
        <v>38999.584000000003</v>
      </c>
      <c r="J7" s="110">
        <f t="shared" si="1"/>
        <v>47211.343999999997</v>
      </c>
      <c r="K7" s="110">
        <f t="shared" si="1"/>
        <v>63105.504000000008</v>
      </c>
      <c r="L7" s="110">
        <f t="shared" si="1"/>
        <v>60702.684000000008</v>
      </c>
      <c r="M7" s="110">
        <f t="shared" si="1"/>
        <v>60540.563999999998</v>
      </c>
      <c r="N7" s="110">
        <f t="shared" si="1"/>
        <v>57260.574000000008</v>
      </c>
      <c r="O7" s="110">
        <f t="shared" si="1"/>
        <v>51006.566520000008</v>
      </c>
      <c r="P7" s="119">
        <f t="shared" si="0"/>
        <v>621419.76452000008</v>
      </c>
    </row>
    <row r="8" spans="1:16" ht="20.100000000000001" customHeight="1" x14ac:dyDescent="0.15">
      <c r="A8" s="134" t="s">
        <v>112</v>
      </c>
      <c r="B8" s="135"/>
      <c r="C8" s="111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118"/>
    </row>
    <row r="9" spans="1:16" ht="20.100000000000001" customHeight="1" x14ac:dyDescent="0.15">
      <c r="A9" s="136" t="s">
        <v>113</v>
      </c>
      <c r="B9" s="137"/>
      <c r="C9" s="109">
        <v>107221</v>
      </c>
      <c r="D9" s="110">
        <f>材料预算表!D3</f>
        <v>39075</v>
      </c>
      <c r="E9" s="110">
        <f>材料预算表!E3</f>
        <v>37026.6</v>
      </c>
      <c r="F9" s="110">
        <f>材料预算表!F3</f>
        <v>35032.253999999994</v>
      </c>
      <c r="G9" s="110">
        <f>材料预算表!G3</f>
        <v>34973.562899999997</v>
      </c>
      <c r="H9" s="110">
        <f>材料预算表!H3</f>
        <v>32205.648809999999</v>
      </c>
      <c r="I9" s="110">
        <f>材料预算表!I3</f>
        <v>29229.796727999998</v>
      </c>
      <c r="J9" s="110">
        <f>材料预算表!J3</f>
        <v>37120.207607999997</v>
      </c>
      <c r="K9" s="110">
        <f>材料预算表!K3</f>
        <v>43980.26713344</v>
      </c>
      <c r="L9" s="110">
        <f>材料预算表!L3</f>
        <v>49319.0572530348</v>
      </c>
      <c r="M9" s="110">
        <f>材料预算表!M3</f>
        <v>50971.380744160801</v>
      </c>
      <c r="N9" s="110">
        <f>材料预算表!N3</f>
        <v>49649.521951260002</v>
      </c>
      <c r="O9" s="110">
        <f>材料预算表!O3</f>
        <v>49319.0572530348</v>
      </c>
      <c r="P9" s="119">
        <f t="shared" si="0"/>
        <v>487902.35438093031</v>
      </c>
    </row>
    <row r="10" spans="1:16" ht="20.100000000000001" customHeight="1" x14ac:dyDescent="0.15">
      <c r="A10" s="138" t="s">
        <v>114</v>
      </c>
      <c r="B10" s="137"/>
      <c r="C10" s="109">
        <v>9873</v>
      </c>
      <c r="D10" s="110">
        <f>人工预算表!C3</f>
        <v>3535.4034466666667</v>
      </c>
      <c r="E10" s="110">
        <f>人工预算表!D3</f>
        <v>3535.4034466666667</v>
      </c>
      <c r="F10" s="110">
        <f>人工预算表!E3</f>
        <v>3535.4034466666667</v>
      </c>
      <c r="G10" s="110">
        <f>人工预算表!F3</f>
        <v>3535.4034466666667</v>
      </c>
      <c r="H10" s="110">
        <f>人工预算表!G3</f>
        <v>3692.5022466666669</v>
      </c>
      <c r="I10" s="110">
        <f>人工预算表!H3</f>
        <v>3692.5022466666669</v>
      </c>
      <c r="J10" s="110">
        <f>人工预算表!I3</f>
        <v>3692.5022466666669</v>
      </c>
      <c r="K10" s="110">
        <f>人工预算表!J3</f>
        <v>3692.5022466666669</v>
      </c>
      <c r="L10" s="110">
        <f>人工预算表!K3</f>
        <v>3692.5022466666669</v>
      </c>
      <c r="M10" s="110">
        <f>人工预算表!L3</f>
        <v>3692.5022466666669</v>
      </c>
      <c r="N10" s="110">
        <f>人工预算表!M3</f>
        <v>3692.5022466666669</v>
      </c>
      <c r="O10" s="110">
        <f>人工预算表!N3</f>
        <v>3692.5022466666669</v>
      </c>
      <c r="P10" s="119">
        <f t="shared" si="0"/>
        <v>43681.631760000004</v>
      </c>
    </row>
    <row r="11" spans="1:16" ht="20.100000000000001" customHeight="1" x14ac:dyDescent="0.15">
      <c r="A11" s="138" t="s">
        <v>115</v>
      </c>
      <c r="B11" s="137"/>
      <c r="C11" s="109">
        <v>21927</v>
      </c>
      <c r="D11" s="110">
        <f>制造费用!B4</f>
        <v>662.94088666666664</v>
      </c>
      <c r="E11" s="110">
        <f>制造费用!C4</f>
        <v>662.94088666666664</v>
      </c>
      <c r="F11" s="110">
        <f>制造费用!D4</f>
        <v>662.94088666666664</v>
      </c>
      <c r="G11" s="110">
        <f>制造费用!E4</f>
        <v>662.94088666666664</v>
      </c>
      <c r="H11" s="110">
        <f>制造费用!F4</f>
        <v>725.95475333333331</v>
      </c>
      <c r="I11" s="110">
        <f>制造费用!G4</f>
        <v>725.95475333333331</v>
      </c>
      <c r="J11" s="110">
        <f>制造费用!H4</f>
        <v>725.95475333333331</v>
      </c>
      <c r="K11" s="110">
        <f>制造费用!I4</f>
        <v>725.95475333333331</v>
      </c>
      <c r="L11" s="110">
        <f>制造费用!J4</f>
        <v>725.95475333333331</v>
      </c>
      <c r="M11" s="110">
        <f>制造费用!K4</f>
        <v>725.95475333333331</v>
      </c>
      <c r="N11" s="110">
        <f>制造费用!L4</f>
        <v>725.95475333333331</v>
      </c>
      <c r="O11" s="110">
        <f>制造费用!M4</f>
        <v>725.95475333333331</v>
      </c>
      <c r="P11" s="119">
        <f t="shared" si="0"/>
        <v>8459.4015733333326</v>
      </c>
    </row>
    <row r="12" spans="1:16" ht="20.100000000000001" customHeight="1" x14ac:dyDescent="0.15">
      <c r="A12" s="129" t="s">
        <v>116</v>
      </c>
      <c r="B12" s="130"/>
      <c r="C12" s="109">
        <f>SUM(C9:C11)</f>
        <v>139021</v>
      </c>
      <c r="D12" s="110">
        <f>SUM(D9:D11)</f>
        <v>43273.344333333327</v>
      </c>
      <c r="E12" s="110">
        <f t="shared" ref="E12:O12" si="2">SUM(E9:E11)</f>
        <v>41224.944333333326</v>
      </c>
      <c r="F12" s="110">
        <f t="shared" si="2"/>
        <v>39230.598333333321</v>
      </c>
      <c r="G12" s="110">
        <f t="shared" si="2"/>
        <v>39171.907233333324</v>
      </c>
      <c r="H12" s="110">
        <f t="shared" si="2"/>
        <v>36624.105810000001</v>
      </c>
      <c r="I12" s="110">
        <f t="shared" si="2"/>
        <v>33648.253727999996</v>
      </c>
      <c r="J12" s="110">
        <f t="shared" si="2"/>
        <v>41538.664607999999</v>
      </c>
      <c r="K12" s="110">
        <f t="shared" si="2"/>
        <v>48398.724133439995</v>
      </c>
      <c r="L12" s="110">
        <f t="shared" si="2"/>
        <v>53737.514253034802</v>
      </c>
      <c r="M12" s="110">
        <f t="shared" si="2"/>
        <v>55389.837744160795</v>
      </c>
      <c r="N12" s="110">
        <f t="shared" si="2"/>
        <v>54067.978951260004</v>
      </c>
      <c r="O12" s="110">
        <f t="shared" si="2"/>
        <v>53737.514253034802</v>
      </c>
      <c r="P12" s="119">
        <f t="shared" si="0"/>
        <v>540043.38771426375</v>
      </c>
    </row>
    <row r="13" spans="1:16" ht="20.100000000000001" customHeight="1" x14ac:dyDescent="0.15">
      <c r="A13" s="136" t="s">
        <v>117</v>
      </c>
      <c r="B13" s="137"/>
      <c r="C13" s="112">
        <f>C9/C$7</f>
        <v>0.61269142857142855</v>
      </c>
      <c r="D13" s="113">
        <f>D9/D$7</f>
        <v>0.73949659348978047</v>
      </c>
      <c r="E13" s="113">
        <f t="shared" ref="E13:P14" si="3">E9/E$7</f>
        <v>0.71376578313253014</v>
      </c>
      <c r="F13" s="113">
        <f t="shared" si="3"/>
        <v>0.71564499918287283</v>
      </c>
      <c r="G13" s="113">
        <f t="shared" si="3"/>
        <v>0.74333390507039376</v>
      </c>
      <c r="H13" s="113">
        <f t="shared" si="3"/>
        <v>0.7690654372788609</v>
      </c>
      <c r="I13" s="113">
        <f t="shared" si="3"/>
        <v>0.74948996194420936</v>
      </c>
      <c r="J13" s="113">
        <f t="shared" si="3"/>
        <v>0.78625610844715621</v>
      </c>
      <c r="K13" s="113">
        <f t="shared" si="3"/>
        <v>0.69693234893488842</v>
      </c>
      <c r="L13" s="113">
        <f t="shared" si="3"/>
        <v>0.81246913650531161</v>
      </c>
      <c r="M13" s="113">
        <f t="shared" si="3"/>
        <v>0.84193765925538455</v>
      </c>
      <c r="N13" s="113">
        <f t="shared" si="3"/>
        <v>0.86708040948489262</v>
      </c>
      <c r="O13" s="113">
        <f t="shared" si="3"/>
        <v>0.96691584276107811</v>
      </c>
      <c r="P13" s="114">
        <f t="shared" si="3"/>
        <v>0.78514135249270367</v>
      </c>
    </row>
    <row r="14" spans="1:16" ht="20.100000000000001" customHeight="1" x14ac:dyDescent="0.15">
      <c r="A14" s="138" t="s">
        <v>118</v>
      </c>
      <c r="B14" s="137"/>
      <c r="C14" s="112">
        <f>C10/C$7</f>
        <v>5.641714285714286E-2</v>
      </c>
      <c r="D14" s="113">
        <f>D10/D$7</f>
        <v>6.6907710951299521E-2</v>
      </c>
      <c r="E14" s="113">
        <f t="shared" si="3"/>
        <v>6.8152355598393569E-2</v>
      </c>
      <c r="F14" s="113">
        <f t="shared" si="3"/>
        <v>7.2221838671896285E-2</v>
      </c>
      <c r="G14" s="113">
        <f t="shared" si="3"/>
        <v>7.5142051083679065E-2</v>
      </c>
      <c r="H14" s="113">
        <f t="shared" si="3"/>
        <v>8.817632806404177E-2</v>
      </c>
      <c r="I14" s="113">
        <f t="shared" si="3"/>
        <v>9.468055471224171E-2</v>
      </c>
      <c r="J14" s="113">
        <f t="shared" si="3"/>
        <v>7.8212182365887895E-2</v>
      </c>
      <c r="K14" s="113">
        <f t="shared" si="3"/>
        <v>5.8513156739333966E-2</v>
      </c>
      <c r="L14" s="113">
        <f t="shared" si="3"/>
        <v>6.082930775625451E-2</v>
      </c>
      <c r="M14" s="113">
        <f t="shared" si="3"/>
        <v>6.0992200975641175E-2</v>
      </c>
      <c r="N14" s="113">
        <f t="shared" si="3"/>
        <v>6.4485945367342395E-2</v>
      </c>
      <c r="O14" s="113">
        <f t="shared" si="3"/>
        <v>7.2392683895294394E-2</v>
      </c>
      <c r="P14" s="114">
        <f t="shared" si="3"/>
        <v>7.0293277192013309E-2</v>
      </c>
    </row>
    <row r="15" spans="1:16" ht="20.100000000000001" customHeight="1" x14ac:dyDescent="0.15">
      <c r="A15" s="138" t="s">
        <v>119</v>
      </c>
      <c r="B15" s="137"/>
      <c r="C15" s="112">
        <f>IF(C7=0,0,1-C12/C7)</f>
        <v>0.20559428571428573</v>
      </c>
      <c r="D15" s="113">
        <f>IF(D7=0,0,1-D12/D7)</f>
        <v>0.18104950164017175</v>
      </c>
      <c r="E15" s="113">
        <f t="shared" ref="E15:P15" si="4">IF(E7=0,0,1-E12/E7)</f>
        <v>0.20530227791164668</v>
      </c>
      <c r="F15" s="113">
        <f t="shared" si="4"/>
        <v>0.19859049000381357</v>
      </c>
      <c r="G15" s="113">
        <f t="shared" si="4"/>
        <v>0.16743378831417643</v>
      </c>
      <c r="H15" s="113">
        <f t="shared" si="4"/>
        <v>0.12542255813926828</v>
      </c>
      <c r="I15" s="113">
        <f t="shared" si="4"/>
        <v>0.13721506034525921</v>
      </c>
      <c r="J15" s="113">
        <f t="shared" si="4"/>
        <v>0.12015500749141983</v>
      </c>
      <c r="K15" s="113">
        <f t="shared" si="4"/>
        <v>0.23305066807738373</v>
      </c>
      <c r="L15" s="113">
        <f t="shared" si="4"/>
        <v>0.11474236867294374</v>
      </c>
      <c r="M15" s="113">
        <f t="shared" si="4"/>
        <v>8.507892750783097E-2</v>
      </c>
      <c r="N15" s="113">
        <f t="shared" si="4"/>
        <v>5.575555440188229E-2</v>
      </c>
      <c r="O15" s="113">
        <f t="shared" si="4"/>
        <v>-5.354110106517318E-2</v>
      </c>
      <c r="P15" s="114">
        <f t="shared" si="4"/>
        <v>0.13095234727301186</v>
      </c>
    </row>
    <row r="16" spans="1:16" ht="20.100000000000001" customHeight="1" x14ac:dyDescent="0.15">
      <c r="A16" s="129" t="s">
        <v>120</v>
      </c>
      <c r="B16" s="130"/>
      <c r="C16" s="109">
        <v>35987</v>
      </c>
      <c r="D16" s="110">
        <f>D7-D12</f>
        <v>9566.6556666666729</v>
      </c>
      <c r="E16" s="110">
        <f t="shared" ref="E16:O16" si="5">E7-E12</f>
        <v>10650.055666666674</v>
      </c>
      <c r="F16" s="110">
        <f t="shared" si="5"/>
        <v>9721.4016666666794</v>
      </c>
      <c r="G16" s="110">
        <f t="shared" si="5"/>
        <v>7877.6927666666743</v>
      </c>
      <c r="H16" s="110">
        <f t="shared" si="5"/>
        <v>5252.2381899999964</v>
      </c>
      <c r="I16" s="110">
        <f t="shared" si="5"/>
        <v>5351.3302720000065</v>
      </c>
      <c r="J16" s="110">
        <f t="shared" si="5"/>
        <v>5672.6793919999982</v>
      </c>
      <c r="K16" s="110">
        <f t="shared" si="5"/>
        <v>14706.779866560013</v>
      </c>
      <c r="L16" s="110">
        <f t="shared" si="5"/>
        <v>6965.1697469652063</v>
      </c>
      <c r="M16" s="110">
        <f t="shared" si="5"/>
        <v>5150.7262558392031</v>
      </c>
      <c r="N16" s="110">
        <f t="shared" si="5"/>
        <v>3192.5950487400041</v>
      </c>
      <c r="O16" s="110">
        <f t="shared" si="5"/>
        <v>-2730.9477330347945</v>
      </c>
      <c r="P16" s="119">
        <f t="shared" ref="P16:P23" si="6">SUM(D16:O16)</f>
        <v>81376.376805736334</v>
      </c>
    </row>
    <row r="17" spans="1:16" ht="20.100000000000001" customHeight="1" x14ac:dyDescent="0.15">
      <c r="A17" s="136" t="s">
        <v>121</v>
      </c>
      <c r="B17" s="137"/>
      <c r="C17" s="112">
        <f>C16/C7</f>
        <v>0.20563999999999999</v>
      </c>
      <c r="D17" s="113">
        <f>D16/D7</f>
        <v>0.1810495016401717</v>
      </c>
      <c r="E17" s="113">
        <f t="shared" ref="E17:P17" si="7">E16/E7</f>
        <v>0.20530227791164674</v>
      </c>
      <c r="F17" s="113">
        <f t="shared" si="7"/>
        <v>0.19859049000381351</v>
      </c>
      <c r="G17" s="113">
        <f t="shared" si="7"/>
        <v>0.16743378831417641</v>
      </c>
      <c r="H17" s="113">
        <f t="shared" si="7"/>
        <v>0.12542255813926825</v>
      </c>
      <c r="I17" s="113">
        <f t="shared" si="7"/>
        <v>0.13721506034525924</v>
      </c>
      <c r="J17" s="113">
        <f t="shared" si="7"/>
        <v>0.12015500749141983</v>
      </c>
      <c r="K17" s="113">
        <f t="shared" si="7"/>
        <v>0.23305066807738373</v>
      </c>
      <c r="L17" s="113">
        <f t="shared" si="7"/>
        <v>0.11474236867294378</v>
      </c>
      <c r="M17" s="113">
        <f t="shared" si="7"/>
        <v>8.5078927507830998E-2</v>
      </c>
      <c r="N17" s="113">
        <f t="shared" si="7"/>
        <v>5.5755554401882242E-2</v>
      </c>
      <c r="O17" s="113">
        <f t="shared" si="7"/>
        <v>-5.354110106517309E-2</v>
      </c>
      <c r="P17" s="114">
        <f t="shared" si="7"/>
        <v>0.13095234727301192</v>
      </c>
    </row>
    <row r="18" spans="1:16" ht="20.100000000000001" customHeight="1" x14ac:dyDescent="0.15">
      <c r="A18" s="138" t="s">
        <v>122</v>
      </c>
      <c r="B18" s="137"/>
      <c r="C18" s="109">
        <v>25402</v>
      </c>
      <c r="D18" s="110">
        <f>三项费用预算表!B3</f>
        <v>21160</v>
      </c>
      <c r="E18" s="110">
        <f>三项费用预算表!C3</f>
        <v>21261</v>
      </c>
      <c r="F18" s="110">
        <f>三项费用预算表!D3</f>
        <v>21271</v>
      </c>
      <c r="G18" s="110">
        <f>三项费用预算表!E3</f>
        <v>22262</v>
      </c>
      <c r="H18" s="110">
        <f>三项费用预算表!F3</f>
        <v>22315</v>
      </c>
      <c r="I18" s="110">
        <f>三项费用预算表!G3</f>
        <v>22315</v>
      </c>
      <c r="J18" s="110">
        <f>三项费用预算表!H3</f>
        <v>22315</v>
      </c>
      <c r="K18" s="110">
        <f>三项费用预算表!I3</f>
        <v>22315</v>
      </c>
      <c r="L18" s="110">
        <f>三项费用预算表!J3</f>
        <v>22315</v>
      </c>
      <c r="M18" s="110">
        <f>三项费用预算表!K3</f>
        <v>23320</v>
      </c>
      <c r="N18" s="110">
        <f>三项费用预算表!L3</f>
        <v>23320</v>
      </c>
      <c r="O18" s="110">
        <f>三项费用预算表!M3</f>
        <v>23320</v>
      </c>
      <c r="P18" s="119">
        <f t="shared" si="6"/>
        <v>267489</v>
      </c>
    </row>
    <row r="19" spans="1:16" ht="20.100000000000001" customHeight="1" x14ac:dyDescent="0.15">
      <c r="A19" s="138" t="s">
        <v>123</v>
      </c>
      <c r="B19" s="137"/>
      <c r="C19" s="109">
        <v>2432</v>
      </c>
      <c r="D19" s="110">
        <f>三项费用预算表!B4</f>
        <v>2853.5</v>
      </c>
      <c r="E19" s="110">
        <f>三项费用预算表!C4</f>
        <v>2816</v>
      </c>
      <c r="F19" s="110">
        <f>三项费用预算表!D4</f>
        <v>2816</v>
      </c>
      <c r="G19" s="110">
        <f>三项费用预算表!E4</f>
        <v>2816</v>
      </c>
      <c r="H19" s="110">
        <f>三项费用预算表!F4</f>
        <v>2816</v>
      </c>
      <c r="I19" s="110">
        <f>三项费用预算表!G4</f>
        <v>2816</v>
      </c>
      <c r="J19" s="110">
        <f>三项费用预算表!H4</f>
        <v>2816</v>
      </c>
      <c r="K19" s="110">
        <f>三项费用预算表!I4</f>
        <v>2816</v>
      </c>
      <c r="L19" s="110">
        <f>三项费用预算表!J4</f>
        <v>2816</v>
      </c>
      <c r="M19" s="110">
        <f>三项费用预算表!K4</f>
        <v>2816</v>
      </c>
      <c r="N19" s="110">
        <f>三项费用预算表!L4</f>
        <v>2816</v>
      </c>
      <c r="O19" s="110">
        <f>三项费用预算表!M4</f>
        <v>2816</v>
      </c>
      <c r="P19" s="119">
        <f t="shared" si="6"/>
        <v>33829.5</v>
      </c>
    </row>
    <row r="20" spans="1:16" ht="20.100000000000001" customHeight="1" x14ac:dyDescent="0.15">
      <c r="A20" s="138" t="s">
        <v>124</v>
      </c>
      <c r="B20" s="137"/>
      <c r="C20" s="109">
        <v>2723</v>
      </c>
      <c r="D20" s="110">
        <f>三项费用预算表!B5</f>
        <v>218.49</v>
      </c>
      <c r="E20" s="110">
        <f>三项费用预算表!C5</f>
        <v>218.49</v>
      </c>
      <c r="F20" s="110">
        <f>三项费用预算表!D5</f>
        <v>218.49</v>
      </c>
      <c r="G20" s="110">
        <f>三项费用预算表!E5</f>
        <v>217.49</v>
      </c>
      <c r="H20" s="110">
        <f>三项费用预算表!F5</f>
        <v>217.49</v>
      </c>
      <c r="I20" s="110">
        <f>三项费用预算表!G5</f>
        <v>217.49</v>
      </c>
      <c r="J20" s="110">
        <f>三项费用预算表!H5</f>
        <v>268.98</v>
      </c>
      <c r="K20" s="110">
        <f>三项费用预算表!I5</f>
        <v>280.98</v>
      </c>
      <c r="L20" s="110">
        <f>三项费用预算表!J5</f>
        <v>282.98</v>
      </c>
      <c r="M20" s="110">
        <f>三项费用预算表!K5</f>
        <v>282.98</v>
      </c>
      <c r="N20" s="110">
        <f>三项费用预算表!L5</f>
        <v>271.98</v>
      </c>
      <c r="O20" s="110">
        <f>三项费用预算表!M5</f>
        <v>259.98</v>
      </c>
      <c r="P20" s="119">
        <f t="shared" si="6"/>
        <v>2955.82</v>
      </c>
    </row>
    <row r="21" spans="1:16" ht="20.100000000000001" customHeight="1" x14ac:dyDescent="0.15">
      <c r="A21" s="129" t="s">
        <v>125</v>
      </c>
      <c r="B21" s="130"/>
      <c r="C21" s="109">
        <f>C16-C18-C19-C20</f>
        <v>5430</v>
      </c>
      <c r="D21" s="110">
        <f>D16-D18-D19-D20</f>
        <v>-14665.334333333327</v>
      </c>
      <c r="E21" s="110">
        <f t="shared" ref="E21:O21" si="8">E16-E18-E19-E20</f>
        <v>-13645.434333333325</v>
      </c>
      <c r="F21" s="110">
        <f t="shared" si="8"/>
        <v>-14584.08833333332</v>
      </c>
      <c r="G21" s="110">
        <f t="shared" si="8"/>
        <v>-17417.797233333327</v>
      </c>
      <c r="H21" s="110">
        <f t="shared" si="8"/>
        <v>-20096.251810000005</v>
      </c>
      <c r="I21" s="110">
        <f t="shared" si="8"/>
        <v>-19997.159727999995</v>
      </c>
      <c r="J21" s="110">
        <f t="shared" si="8"/>
        <v>-19727.300608000001</v>
      </c>
      <c r="K21" s="110">
        <f t="shared" si="8"/>
        <v>-10705.200133439987</v>
      </c>
      <c r="L21" s="110">
        <f t="shared" si="8"/>
        <v>-18448.810253034793</v>
      </c>
      <c r="M21" s="110">
        <f t="shared" si="8"/>
        <v>-21268.253744160796</v>
      </c>
      <c r="N21" s="110">
        <f t="shared" si="8"/>
        <v>-23215.384951259995</v>
      </c>
      <c r="O21" s="110">
        <f t="shared" si="8"/>
        <v>-29126.927733034794</v>
      </c>
      <c r="P21" s="119">
        <f t="shared" si="6"/>
        <v>-222897.94319426367</v>
      </c>
    </row>
    <row r="22" spans="1:16" ht="20.100000000000001" customHeight="1" x14ac:dyDescent="0.15">
      <c r="A22" s="136" t="s">
        <v>126</v>
      </c>
      <c r="B22" s="137"/>
      <c r="C22" s="109">
        <v>0</v>
      </c>
      <c r="D22" s="110">
        <f>IF(D21&lt;=0,0,D21*0.3)</f>
        <v>0</v>
      </c>
      <c r="E22" s="110">
        <f t="shared" ref="E22:O22" si="9">IF(E21&lt;=0,0,E21*0.3)</f>
        <v>0</v>
      </c>
      <c r="F22" s="110">
        <f t="shared" si="9"/>
        <v>0</v>
      </c>
      <c r="G22" s="110">
        <f t="shared" si="9"/>
        <v>0</v>
      </c>
      <c r="H22" s="110">
        <f t="shared" si="9"/>
        <v>0</v>
      </c>
      <c r="I22" s="110">
        <f t="shared" si="9"/>
        <v>0</v>
      </c>
      <c r="J22" s="110">
        <f t="shared" si="9"/>
        <v>0</v>
      </c>
      <c r="K22" s="110">
        <f t="shared" si="9"/>
        <v>0</v>
      </c>
      <c r="L22" s="110">
        <f t="shared" si="9"/>
        <v>0</v>
      </c>
      <c r="M22" s="110">
        <f t="shared" si="9"/>
        <v>0</v>
      </c>
      <c r="N22" s="110">
        <f t="shared" si="9"/>
        <v>0</v>
      </c>
      <c r="O22" s="110">
        <f t="shared" si="9"/>
        <v>0</v>
      </c>
      <c r="P22" s="119">
        <f t="shared" si="6"/>
        <v>0</v>
      </c>
    </row>
    <row r="23" spans="1:16" ht="20.100000000000001" customHeight="1" x14ac:dyDescent="0.15">
      <c r="A23" s="129" t="s">
        <v>127</v>
      </c>
      <c r="B23" s="130"/>
      <c r="C23" s="109">
        <f>C21-C22</f>
        <v>5430</v>
      </c>
      <c r="D23" s="110">
        <f>IF(D21&lt;0,0,D21-D22)</f>
        <v>0</v>
      </c>
      <c r="E23" s="110">
        <f t="shared" ref="E23:O23" si="10">IF(E21&lt;0,0,E21-E22)</f>
        <v>0</v>
      </c>
      <c r="F23" s="110">
        <f t="shared" si="10"/>
        <v>0</v>
      </c>
      <c r="G23" s="110">
        <f t="shared" si="10"/>
        <v>0</v>
      </c>
      <c r="H23" s="110">
        <f t="shared" si="10"/>
        <v>0</v>
      </c>
      <c r="I23" s="110">
        <f t="shared" si="10"/>
        <v>0</v>
      </c>
      <c r="J23" s="110">
        <f t="shared" si="10"/>
        <v>0</v>
      </c>
      <c r="K23" s="110">
        <f t="shared" si="10"/>
        <v>0</v>
      </c>
      <c r="L23" s="110">
        <f t="shared" si="10"/>
        <v>0</v>
      </c>
      <c r="M23" s="110">
        <f t="shared" si="10"/>
        <v>0</v>
      </c>
      <c r="N23" s="110">
        <f t="shared" si="10"/>
        <v>0</v>
      </c>
      <c r="O23" s="110">
        <f t="shared" si="10"/>
        <v>0</v>
      </c>
      <c r="P23" s="119">
        <f t="shared" si="6"/>
        <v>0</v>
      </c>
    </row>
    <row r="24" spans="1:16" ht="14.25" thickBot="1" x14ac:dyDescent="0.2">
      <c r="A24" s="139" t="s">
        <v>121</v>
      </c>
      <c r="B24" s="140"/>
      <c r="C24" s="115">
        <f>C23/C7</f>
        <v>3.102857142857143E-2</v>
      </c>
      <c r="D24" s="116">
        <f>D23/D7</f>
        <v>0</v>
      </c>
      <c r="E24" s="116">
        <f t="shared" ref="E24:P24" si="11">E23/E7</f>
        <v>0</v>
      </c>
      <c r="F24" s="116">
        <f t="shared" si="11"/>
        <v>0</v>
      </c>
      <c r="G24" s="116">
        <f t="shared" si="11"/>
        <v>0</v>
      </c>
      <c r="H24" s="116">
        <f t="shared" si="11"/>
        <v>0</v>
      </c>
      <c r="I24" s="116">
        <f t="shared" si="11"/>
        <v>0</v>
      </c>
      <c r="J24" s="116">
        <f t="shared" si="11"/>
        <v>0</v>
      </c>
      <c r="K24" s="116">
        <f t="shared" si="11"/>
        <v>0</v>
      </c>
      <c r="L24" s="116">
        <f t="shared" si="11"/>
        <v>0</v>
      </c>
      <c r="M24" s="116">
        <f t="shared" si="11"/>
        <v>0</v>
      </c>
      <c r="N24" s="116">
        <f t="shared" si="11"/>
        <v>0</v>
      </c>
      <c r="O24" s="116">
        <f t="shared" si="11"/>
        <v>0</v>
      </c>
      <c r="P24" s="117">
        <f t="shared" si="11"/>
        <v>0</v>
      </c>
    </row>
  </sheetData>
  <mergeCells count="29">
    <mergeCell ref="A20:B20"/>
    <mergeCell ref="A21:B21"/>
    <mergeCell ref="A22:B22"/>
    <mergeCell ref="A23:B23"/>
    <mergeCell ref="A24:B24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1:P1"/>
    <mergeCell ref="A3:B3"/>
    <mergeCell ref="A4:B4"/>
    <mergeCell ref="A5:B5"/>
    <mergeCell ref="A6:B6"/>
    <mergeCell ref="A2:C2"/>
    <mergeCell ref="D2:F2"/>
    <mergeCell ref="H2:I2"/>
    <mergeCell ref="J2:K2"/>
    <mergeCell ref="L2:M2"/>
    <mergeCell ref="N2:O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销售收入预算表</vt:lpstr>
      <vt:lpstr>材料预算表</vt:lpstr>
      <vt:lpstr>三项费用预算表</vt:lpstr>
      <vt:lpstr>人工预算表</vt:lpstr>
      <vt:lpstr>制造费用</vt:lpstr>
      <vt:lpstr>预算损益表</vt:lpstr>
    </vt:vector>
  </TitlesOfParts>
  <Company>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Microsoft Office</cp:lastModifiedBy>
  <dcterms:created xsi:type="dcterms:W3CDTF">2012-07-01T00:41:20Z</dcterms:created>
  <dcterms:modified xsi:type="dcterms:W3CDTF">2012-08-28T02:30:17Z</dcterms:modified>
</cp:coreProperties>
</file>