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5" windowWidth="1819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1" i="1" l="1"/>
  <c r="C40" i="1"/>
  <c r="C39" i="1"/>
  <c r="G36" i="1"/>
  <c r="G11" i="1"/>
  <c r="H10" i="1"/>
  <c r="F10" i="1"/>
  <c r="C36" i="1"/>
  <c r="C35" i="1"/>
  <c r="C34" i="1"/>
  <c r="C10" i="1"/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H11" i="1" l="1"/>
  <c r="G12" i="1" s="1"/>
  <c r="G13" i="1" l="1"/>
  <c r="H12" i="1"/>
  <c r="H13" i="1" l="1"/>
  <c r="H14" i="1" l="1"/>
  <c r="G14" i="1"/>
  <c r="G15" i="1" l="1"/>
  <c r="H15" i="1" l="1"/>
  <c r="G16" i="1" s="1"/>
  <c r="H16" i="1" l="1"/>
  <c r="G17" i="1" s="1"/>
  <c r="H17" i="1" l="1"/>
  <c r="G18" i="1" s="1"/>
  <c r="H18" i="1" l="1"/>
  <c r="G19" i="1" s="1"/>
  <c r="H19" i="1" l="1"/>
  <c r="G20" i="1" s="1"/>
  <c r="G21" i="1" l="1"/>
  <c r="H20" i="1"/>
  <c r="G22" i="1" l="1"/>
  <c r="H21" i="1"/>
  <c r="G23" i="1" l="1"/>
  <c r="H22" i="1"/>
  <c r="G24" i="1" l="1"/>
  <c r="H23" i="1"/>
  <c r="G25" i="1" l="1"/>
  <c r="H24" i="1"/>
  <c r="G26" i="1" l="1"/>
  <c r="H25" i="1"/>
  <c r="G27" i="1" l="1"/>
  <c r="H26" i="1"/>
  <c r="G28" i="1" l="1"/>
  <c r="H27" i="1"/>
  <c r="G29" i="1" l="1"/>
  <c r="H28" i="1"/>
  <c r="G30" i="1" l="1"/>
  <c r="H29" i="1"/>
  <c r="G31" i="1" l="1"/>
  <c r="H30" i="1"/>
  <c r="G32" i="1" l="1"/>
  <c r="H31" i="1"/>
  <c r="G33" i="1" l="1"/>
  <c r="H33" i="1" s="1"/>
  <c r="H32" i="1"/>
  <c r="H34" i="1" l="1"/>
  <c r="H35" i="1"/>
</calcChain>
</file>

<file path=xl/sharedStrings.xml><?xml version="1.0" encoding="utf-8"?>
<sst xmlns="http://schemas.openxmlformats.org/spreadsheetml/2006/main" count="25" uniqueCount="21">
  <si>
    <t>贷款时间</t>
    <phoneticPr fontId="1" type="noConversion"/>
  </si>
  <si>
    <t>贷款金额</t>
    <phoneticPr fontId="1" type="noConversion"/>
  </si>
  <si>
    <t>贷款年限</t>
    <phoneticPr fontId="1" type="noConversion"/>
  </si>
  <si>
    <t>方案1：等额本息</t>
    <phoneticPr fontId="1" type="noConversion"/>
  </si>
  <si>
    <t>方案2：等额本金</t>
    <phoneticPr fontId="1" type="noConversion"/>
  </si>
  <si>
    <t>每月偿还额</t>
    <phoneticPr fontId="1" type="noConversion"/>
  </si>
  <si>
    <t>月利率</t>
    <phoneticPr fontId="1" type="noConversion"/>
  </si>
  <si>
    <t>还款本息总额</t>
    <phoneticPr fontId="1" type="noConversion"/>
  </si>
  <si>
    <t>最高月还款额</t>
    <phoneticPr fontId="1" type="noConversion"/>
  </si>
  <si>
    <t>月份数</t>
    <phoneticPr fontId="1" type="noConversion"/>
  </si>
  <si>
    <t>每月偿还额</t>
    <phoneticPr fontId="1" type="noConversion"/>
  </si>
  <si>
    <t>企业最佳还款方案选择</t>
    <phoneticPr fontId="1" type="noConversion"/>
  </si>
  <si>
    <t>年利率：</t>
    <phoneticPr fontId="1" type="noConversion"/>
  </si>
  <si>
    <t>年利率：</t>
    <phoneticPr fontId="1" type="noConversion"/>
  </si>
  <si>
    <t>方案评价</t>
    <phoneticPr fontId="1" type="noConversion"/>
  </si>
  <si>
    <t>还款本金利息和</t>
    <phoneticPr fontId="1" type="noConversion"/>
  </si>
  <si>
    <t>企业可承受月还款额范围</t>
    <phoneticPr fontId="1" type="noConversion"/>
  </si>
  <si>
    <t>是否可以考虑该方案</t>
    <phoneticPr fontId="1" type="noConversion"/>
  </si>
  <si>
    <t>月还款金额</t>
    <phoneticPr fontId="1" type="noConversion"/>
  </si>
  <si>
    <t>最终结论</t>
    <phoneticPr fontId="1" type="noConversion"/>
  </si>
  <si>
    <t>累计归还本息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</si>
</sst>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￥&quot;#,##0.00;&quot;￥&quot;\-#,##0.00"/>
    <numFmt numFmtId="8" formatCode="&quot;￥&quot;#,##0.00;[Red]&quot;￥&quot;\-#,##0.00"/>
    <numFmt numFmtId="176" formatCode="0.000%"/>
    <numFmt numFmtId="177" formatCode="&quot;￥&quot;#,##0.00_);[Red]\(&quot;￥&quot;#,##0.00\)"/>
  </numFmts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sz val="18"/>
      <name val="华文中宋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 applyBorder="1" applyAlignment="1">
      <alignment horizontal="center" vertical="center"/>
    </xf>
    <xf numFmtId="176" fontId="3" fillId="0" borderId="0" xfId="0" applyNumberFormat="1" applyFont="1" applyBorder="1">
      <alignment vertical="center"/>
    </xf>
    <xf numFmtId="177" fontId="3" fillId="0" borderId="0" xfId="0" applyNumberFormat="1" applyFont="1" applyBorder="1">
      <alignment vertical="center"/>
    </xf>
    <xf numFmtId="0" fontId="3" fillId="0" borderId="3" xfId="0" applyFont="1" applyBorder="1">
      <alignment vertical="center"/>
    </xf>
    <xf numFmtId="8" fontId="3" fillId="0" borderId="4" xfId="0" applyNumberFormat="1" applyFont="1" applyBorder="1">
      <alignment vertical="center"/>
    </xf>
    <xf numFmtId="177" fontId="3" fillId="0" borderId="4" xfId="0" applyNumberFormat="1" applyFont="1" applyBorder="1">
      <alignment vertical="center"/>
    </xf>
    <xf numFmtId="8" fontId="3" fillId="0" borderId="4" xfId="0" applyNumberFormat="1" applyFont="1" applyFill="1" applyBorder="1">
      <alignment vertical="center"/>
    </xf>
    <xf numFmtId="177" fontId="3" fillId="0" borderId="0" xfId="0" applyNumberFormat="1" applyFont="1" applyFill="1" applyBorder="1">
      <alignment vertical="center"/>
    </xf>
    <xf numFmtId="177" fontId="3" fillId="0" borderId="4" xfId="0" applyNumberFormat="1" applyFont="1" applyFill="1" applyBorder="1">
      <alignment vertical="center"/>
    </xf>
    <xf numFmtId="14" fontId="3" fillId="0" borderId="2" xfId="0" applyNumberFormat="1" applyFont="1" applyBorder="1">
      <alignment vertical="center"/>
    </xf>
    <xf numFmtId="7" fontId="3" fillId="0" borderId="4" xfId="0" applyNumberFormat="1" applyFont="1" applyBorder="1">
      <alignment vertical="center"/>
    </xf>
    <xf numFmtId="0" fontId="3" fillId="0" borderId="4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5" xfId="0" applyFont="1" applyFill="1" applyBorder="1">
      <alignment vertical="center"/>
    </xf>
    <xf numFmtId="10" fontId="4" fillId="0" borderId="0" xfId="0" applyNumberFormat="1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6" xfId="0" applyFont="1" applyBorder="1">
      <alignment vertical="center"/>
    </xf>
    <xf numFmtId="0" fontId="5" fillId="0" borderId="0" xfId="0" applyFont="1">
      <alignment vertical="center"/>
    </xf>
    <xf numFmtId="0" fontId="6" fillId="0" borderId="4" xfId="0" applyFont="1" applyBorder="1">
      <alignment vertical="center"/>
    </xf>
    <xf numFmtId="7" fontId="3" fillId="0" borderId="6" xfId="0" applyNumberFormat="1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10" fontId="4" fillId="0" borderId="4" xfId="0" applyNumberFormat="1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8" fontId="3" fillId="0" borderId="6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3" borderId="3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5" fillId="2" borderId="0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4" fillId="3" borderId="3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41"/>
  <sheetViews>
    <sheetView tabSelected="1" workbookViewId="0">
      <selection activeCell="H30" sqref="H30"/>
    </sheetView>
  </sheetViews>
  <sheetFormatPr defaultRowHeight="14.25" x14ac:dyDescent="0.15"/>
  <cols>
    <col min="1" max="1" width="4.125" customWidth="1"/>
    <col min="2" max="2" width="21.875" customWidth="1"/>
    <col min="3" max="3" width="25.75" customWidth="1"/>
    <col min="4" max="4" width="4.25" customWidth="1"/>
    <col min="5" max="5" width="11" customWidth="1"/>
    <col min="6" max="6" width="13" customWidth="1"/>
    <col min="7" max="7" width="15" bestFit="1" customWidth="1"/>
    <col min="8" max="8" width="15.625" customWidth="1"/>
    <col min="9" max="9" width="13.875" bestFit="1" customWidth="1"/>
    <col min="10" max="10" width="11.75" customWidth="1"/>
  </cols>
  <sheetData>
    <row r="1" spans="2:8" ht="45" customHeight="1" thickBot="1" x14ac:dyDescent="0.2">
      <c r="B1" s="48" t="s">
        <v>11</v>
      </c>
      <c r="C1" s="48"/>
      <c r="D1" s="48"/>
      <c r="E1" s="48"/>
      <c r="F1" s="48"/>
      <c r="G1" s="48"/>
      <c r="H1" s="48"/>
    </row>
    <row r="2" spans="2:8" s="1" customFormat="1" ht="15.95" customHeight="1" x14ac:dyDescent="0.15">
      <c r="B2" s="15" t="s">
        <v>0</v>
      </c>
      <c r="C2" s="12">
        <v>40909</v>
      </c>
    </row>
    <row r="3" spans="2:8" s="1" customFormat="1" ht="15.95" customHeight="1" x14ac:dyDescent="0.15">
      <c r="B3" s="16" t="s">
        <v>1</v>
      </c>
      <c r="C3" s="13">
        <v>2000000</v>
      </c>
    </row>
    <row r="4" spans="2:8" s="1" customFormat="1" ht="15.95" customHeight="1" x14ac:dyDescent="0.15">
      <c r="B4" s="16" t="s">
        <v>2</v>
      </c>
      <c r="C4" s="14">
        <v>2</v>
      </c>
    </row>
    <row r="5" spans="2:8" s="1" customFormat="1" ht="15.95" customHeight="1" thickBot="1" x14ac:dyDescent="0.2">
      <c r="B5" s="17" t="s">
        <v>16</v>
      </c>
      <c r="C5" s="24">
        <v>49000</v>
      </c>
    </row>
    <row r="6" spans="2:8" s="1" customFormat="1" ht="17.25" customHeight="1" thickBot="1" x14ac:dyDescent="0.2">
      <c r="B6" s="45"/>
      <c r="C6" s="45"/>
      <c r="D6" s="45"/>
      <c r="E6" s="45"/>
      <c r="F6" s="45"/>
      <c r="G6" s="45"/>
      <c r="H6" s="45"/>
    </row>
    <row r="7" spans="2:8" s="1" customFormat="1" ht="18.75" customHeight="1" x14ac:dyDescent="0.15">
      <c r="B7" s="42" t="s">
        <v>3</v>
      </c>
      <c r="C7" s="43"/>
      <c r="D7" s="2"/>
      <c r="E7" s="42" t="s">
        <v>4</v>
      </c>
      <c r="F7" s="44"/>
      <c r="G7" s="44"/>
      <c r="H7" s="43"/>
    </row>
    <row r="8" spans="2:8" s="1" customFormat="1" ht="12.75" customHeight="1" x14ac:dyDescent="0.15">
      <c r="B8" s="25" t="s">
        <v>12</v>
      </c>
      <c r="C8" s="26">
        <v>6.2E-2</v>
      </c>
      <c r="D8" s="2"/>
      <c r="E8" s="46" t="s">
        <v>13</v>
      </c>
      <c r="F8" s="47"/>
      <c r="G8" s="18">
        <v>6.5000000000000002E-2</v>
      </c>
      <c r="H8" s="30"/>
    </row>
    <row r="9" spans="2:8" s="1" customFormat="1" ht="12" x14ac:dyDescent="0.15">
      <c r="B9" s="27" t="s">
        <v>9</v>
      </c>
      <c r="C9" s="28" t="s">
        <v>5</v>
      </c>
      <c r="E9" s="27" t="s">
        <v>9</v>
      </c>
      <c r="F9" s="3" t="s">
        <v>6</v>
      </c>
      <c r="G9" s="35" t="s">
        <v>20</v>
      </c>
      <c r="H9" s="28" t="s">
        <v>10</v>
      </c>
    </row>
    <row r="10" spans="2:8" s="1" customFormat="1" ht="12" x14ac:dyDescent="0.15">
      <c r="B10" s="6">
        <v>1</v>
      </c>
      <c r="C10" s="7">
        <f>PMT($C$8/12,$C$4*12,-$C$3)</f>
        <v>88821.568615763477</v>
      </c>
      <c r="E10" s="6">
        <v>1</v>
      </c>
      <c r="F10" s="4">
        <f>$G$8/12</f>
        <v>5.4166666666666669E-3</v>
      </c>
      <c r="G10" s="5">
        <v>0</v>
      </c>
      <c r="H10" s="8">
        <f t="shared" ref="H10:H33" si="0">$C$3/($C$4*12)+($C$3-G10)*F10</f>
        <v>94166.666666666657</v>
      </c>
    </row>
    <row r="11" spans="2:8" s="1" customFormat="1" ht="12" x14ac:dyDescent="0.15">
      <c r="B11" s="6">
        <v>2</v>
      </c>
      <c r="C11" s="7">
        <f t="shared" ref="C10:C33" si="1">PMT($C$8/12,$C$4*12,-$C$3)</f>
        <v>88821.568615763477</v>
      </c>
      <c r="E11" s="6">
        <v>2</v>
      </c>
      <c r="F11" s="4">
        <f t="shared" ref="F11:F33" si="2">$G$8/12</f>
        <v>5.4166666666666669E-3</v>
      </c>
      <c r="G11" s="5">
        <f>G10+H10</f>
        <v>94166.666666666657</v>
      </c>
      <c r="H11" s="8">
        <f t="shared" si="0"/>
        <v>93656.597222222219</v>
      </c>
    </row>
    <row r="12" spans="2:8" s="1" customFormat="1" ht="12" x14ac:dyDescent="0.15">
      <c r="B12" s="6">
        <v>3</v>
      </c>
      <c r="C12" s="7">
        <f t="shared" si="1"/>
        <v>88821.568615763477</v>
      </c>
      <c r="E12" s="6">
        <v>3</v>
      </c>
      <c r="F12" s="4">
        <f t="shared" si="2"/>
        <v>5.4166666666666669E-3</v>
      </c>
      <c r="G12" s="5">
        <f t="shared" ref="G12:G33" si="3">G11+H11</f>
        <v>187823.26388888888</v>
      </c>
      <c r="H12" s="8">
        <f t="shared" si="0"/>
        <v>93149.290653935182</v>
      </c>
    </row>
    <row r="13" spans="2:8" s="1" customFormat="1" ht="12" x14ac:dyDescent="0.15">
      <c r="B13" s="6">
        <v>4</v>
      </c>
      <c r="C13" s="7">
        <f t="shared" si="1"/>
        <v>88821.568615763477</v>
      </c>
      <c r="E13" s="6">
        <v>4</v>
      </c>
      <c r="F13" s="4">
        <f t="shared" si="2"/>
        <v>5.4166666666666669E-3</v>
      </c>
      <c r="G13" s="5">
        <f t="shared" si="3"/>
        <v>280972.55454282404</v>
      </c>
      <c r="H13" s="8">
        <f t="shared" si="0"/>
        <v>92644.731996226357</v>
      </c>
    </row>
    <row r="14" spans="2:8" s="1" customFormat="1" ht="12" x14ac:dyDescent="0.15">
      <c r="B14" s="6">
        <v>5</v>
      </c>
      <c r="C14" s="7">
        <f t="shared" si="1"/>
        <v>88821.568615763477</v>
      </c>
      <c r="E14" s="6">
        <v>5</v>
      </c>
      <c r="F14" s="4">
        <f t="shared" si="2"/>
        <v>5.4166666666666669E-3</v>
      </c>
      <c r="G14" s="5">
        <f t="shared" si="3"/>
        <v>373617.2865390504</v>
      </c>
      <c r="H14" s="8">
        <f t="shared" si="0"/>
        <v>92142.906364580136</v>
      </c>
    </row>
    <row r="15" spans="2:8" s="1" customFormat="1" ht="12" x14ac:dyDescent="0.15">
      <c r="B15" s="6">
        <v>6</v>
      </c>
      <c r="C15" s="7">
        <f t="shared" si="1"/>
        <v>88821.568615763477</v>
      </c>
      <c r="E15" s="6">
        <v>6</v>
      </c>
      <c r="F15" s="4">
        <f t="shared" si="2"/>
        <v>5.4166666666666669E-3</v>
      </c>
      <c r="G15" s="5">
        <f t="shared" si="3"/>
        <v>465760.19290363055</v>
      </c>
      <c r="H15" s="8">
        <f t="shared" si="0"/>
        <v>91643.798955105332</v>
      </c>
    </row>
    <row r="16" spans="2:8" s="1" customFormat="1" ht="12" hidden="1" x14ac:dyDescent="0.15">
      <c r="B16" s="6">
        <v>7</v>
      </c>
      <c r="C16" s="7">
        <f t="shared" si="1"/>
        <v>88821.568615763477</v>
      </c>
      <c r="E16" s="6">
        <v>7</v>
      </c>
      <c r="F16" s="4">
        <f t="shared" si="2"/>
        <v>5.4166666666666669E-3</v>
      </c>
      <c r="G16" s="5">
        <f t="shared" si="3"/>
        <v>557403.99185873591</v>
      </c>
      <c r="H16" s="8">
        <f t="shared" si="0"/>
        <v>91147.395044098506</v>
      </c>
    </row>
    <row r="17" spans="2:8" s="1" customFormat="1" ht="12" hidden="1" x14ac:dyDescent="0.15">
      <c r="B17" s="6">
        <v>8</v>
      </c>
      <c r="C17" s="7">
        <f t="shared" si="1"/>
        <v>88821.568615763477</v>
      </c>
      <c r="E17" s="6">
        <v>8</v>
      </c>
      <c r="F17" s="4">
        <f t="shared" si="2"/>
        <v>5.4166666666666669E-3</v>
      </c>
      <c r="G17" s="5">
        <f t="shared" si="3"/>
        <v>648551.38690283441</v>
      </c>
      <c r="H17" s="8">
        <f t="shared" si="0"/>
        <v>90653.679987609648</v>
      </c>
    </row>
    <row r="18" spans="2:8" s="1" customFormat="1" ht="12" hidden="1" x14ac:dyDescent="0.15">
      <c r="B18" s="6">
        <v>9</v>
      </c>
      <c r="C18" s="7">
        <f t="shared" si="1"/>
        <v>88821.568615763477</v>
      </c>
      <c r="E18" s="6">
        <v>9</v>
      </c>
      <c r="F18" s="4">
        <f t="shared" si="2"/>
        <v>5.4166666666666669E-3</v>
      </c>
      <c r="G18" s="5">
        <f t="shared" si="3"/>
        <v>739205.06689044402</v>
      </c>
      <c r="H18" s="8">
        <f t="shared" si="0"/>
        <v>90162.639221010089</v>
      </c>
    </row>
    <row r="19" spans="2:8" s="1" customFormat="1" ht="12" hidden="1" x14ac:dyDescent="0.15">
      <c r="B19" s="6">
        <v>10</v>
      </c>
      <c r="C19" s="7">
        <f t="shared" si="1"/>
        <v>88821.568615763477</v>
      </c>
      <c r="E19" s="6">
        <v>10</v>
      </c>
      <c r="F19" s="4">
        <f t="shared" si="2"/>
        <v>5.4166666666666669E-3</v>
      </c>
      <c r="G19" s="5">
        <f t="shared" si="3"/>
        <v>829367.70611145417</v>
      </c>
      <c r="H19" s="8">
        <f t="shared" si="0"/>
        <v>89674.258258562957</v>
      </c>
    </row>
    <row r="20" spans="2:8" s="1" customFormat="1" ht="12" hidden="1" x14ac:dyDescent="0.15">
      <c r="B20" s="6">
        <v>11</v>
      </c>
      <c r="C20" s="7">
        <f t="shared" si="1"/>
        <v>88821.568615763477</v>
      </c>
      <c r="E20" s="6">
        <v>11</v>
      </c>
      <c r="F20" s="4">
        <f t="shared" si="2"/>
        <v>5.4166666666666669E-3</v>
      </c>
      <c r="G20" s="5">
        <f t="shared" si="3"/>
        <v>919041.96437001717</v>
      </c>
      <c r="H20" s="8">
        <f t="shared" si="0"/>
        <v>89188.522692995728</v>
      </c>
    </row>
    <row r="21" spans="2:8" s="1" customFormat="1" ht="12" hidden="1" x14ac:dyDescent="0.15">
      <c r="B21" s="6">
        <v>12</v>
      </c>
      <c r="C21" s="7">
        <f t="shared" si="1"/>
        <v>88821.568615763477</v>
      </c>
      <c r="E21" s="6">
        <v>12</v>
      </c>
      <c r="F21" s="4">
        <f t="shared" si="2"/>
        <v>5.4166666666666669E-3</v>
      </c>
      <c r="G21" s="5">
        <f t="shared" si="3"/>
        <v>1008230.4870630129</v>
      </c>
      <c r="H21" s="8">
        <f t="shared" si="0"/>
        <v>88705.418195075341</v>
      </c>
    </row>
    <row r="22" spans="2:8" s="1" customFormat="1" ht="12" hidden="1" x14ac:dyDescent="0.15">
      <c r="B22" s="6">
        <v>13</v>
      </c>
      <c r="C22" s="7">
        <f t="shared" si="1"/>
        <v>88821.568615763477</v>
      </c>
      <c r="E22" s="6">
        <v>13</v>
      </c>
      <c r="F22" s="4">
        <f t="shared" si="2"/>
        <v>5.4166666666666669E-3</v>
      </c>
      <c r="G22" s="5">
        <f t="shared" si="3"/>
        <v>1096935.9052580881</v>
      </c>
      <c r="H22" s="8">
        <f t="shared" si="0"/>
        <v>88224.930513185347</v>
      </c>
    </row>
    <row r="23" spans="2:8" s="1" customFormat="1" ht="12" x14ac:dyDescent="0.15">
      <c r="B23" s="6">
        <v>14</v>
      </c>
      <c r="C23" s="7">
        <f t="shared" si="1"/>
        <v>88821.568615763477</v>
      </c>
      <c r="E23" s="6">
        <v>14</v>
      </c>
      <c r="F23" s="4">
        <f t="shared" si="2"/>
        <v>5.4166666666666669E-3</v>
      </c>
      <c r="G23" s="5">
        <f t="shared" si="3"/>
        <v>1185160.8357712736</v>
      </c>
      <c r="H23" s="8">
        <f t="shared" si="0"/>
        <v>87747.045472905593</v>
      </c>
    </row>
    <row r="24" spans="2:8" s="1" customFormat="1" ht="12" x14ac:dyDescent="0.15">
      <c r="B24" s="6">
        <v>15</v>
      </c>
      <c r="C24" s="7">
        <f t="shared" si="1"/>
        <v>88821.568615763477</v>
      </c>
      <c r="E24" s="6">
        <v>15</v>
      </c>
      <c r="F24" s="4">
        <f t="shared" si="2"/>
        <v>5.4166666666666669E-3</v>
      </c>
      <c r="G24" s="5">
        <f t="shared" si="3"/>
        <v>1272907.8812441791</v>
      </c>
      <c r="H24" s="8">
        <f t="shared" si="0"/>
        <v>87271.748976594026</v>
      </c>
    </row>
    <row r="25" spans="2:8" s="1" customFormat="1" ht="12" x14ac:dyDescent="0.15">
      <c r="B25" s="6">
        <v>16</v>
      </c>
      <c r="C25" s="7">
        <f t="shared" si="1"/>
        <v>88821.568615763477</v>
      </c>
      <c r="E25" s="6">
        <v>16</v>
      </c>
      <c r="F25" s="4">
        <f t="shared" si="2"/>
        <v>5.4166666666666669E-3</v>
      </c>
      <c r="G25" s="5">
        <f t="shared" si="3"/>
        <v>1360179.6302207732</v>
      </c>
      <c r="H25" s="8">
        <f t="shared" si="0"/>
        <v>86799.027002970804</v>
      </c>
    </row>
    <row r="26" spans="2:8" s="1" customFormat="1" ht="12" x14ac:dyDescent="0.15">
      <c r="B26" s="6">
        <v>17</v>
      </c>
      <c r="C26" s="7">
        <f t="shared" si="1"/>
        <v>88821.568615763477</v>
      </c>
      <c r="E26" s="6">
        <v>17</v>
      </c>
      <c r="F26" s="4">
        <f t="shared" si="2"/>
        <v>5.4166666666666669E-3</v>
      </c>
      <c r="G26" s="5">
        <f t="shared" si="3"/>
        <v>1446978.6572237439</v>
      </c>
      <c r="H26" s="8">
        <f t="shared" si="0"/>
        <v>86328.865606704712</v>
      </c>
    </row>
    <row r="27" spans="2:8" s="1" customFormat="1" ht="12" x14ac:dyDescent="0.15">
      <c r="B27" s="6">
        <v>18</v>
      </c>
      <c r="C27" s="7">
        <f t="shared" si="1"/>
        <v>88821.568615763477</v>
      </c>
      <c r="E27" s="6">
        <v>18</v>
      </c>
      <c r="F27" s="4">
        <f t="shared" si="2"/>
        <v>5.4166666666666669E-3</v>
      </c>
      <c r="G27" s="5">
        <f t="shared" si="3"/>
        <v>1533307.5228304486</v>
      </c>
      <c r="H27" s="8">
        <f t="shared" si="0"/>
        <v>85861.250918001737</v>
      </c>
    </row>
    <row r="28" spans="2:8" s="1" customFormat="1" ht="12" x14ac:dyDescent="0.15">
      <c r="B28" s="6">
        <v>19</v>
      </c>
      <c r="C28" s="7">
        <f t="shared" si="1"/>
        <v>88821.568615763477</v>
      </c>
      <c r="E28" s="6">
        <v>19</v>
      </c>
      <c r="F28" s="4">
        <f t="shared" si="2"/>
        <v>5.4166666666666669E-3</v>
      </c>
      <c r="G28" s="5">
        <f t="shared" si="3"/>
        <v>1619168.7737484502</v>
      </c>
      <c r="H28" s="8">
        <f t="shared" si="0"/>
        <v>85396.169142195897</v>
      </c>
    </row>
    <row r="29" spans="2:8" s="1" customFormat="1" ht="12" x14ac:dyDescent="0.15">
      <c r="B29" s="6">
        <v>20</v>
      </c>
      <c r="C29" s="7">
        <f t="shared" si="1"/>
        <v>88821.568615763477</v>
      </c>
      <c r="E29" s="6">
        <v>20</v>
      </c>
      <c r="F29" s="4">
        <f t="shared" si="2"/>
        <v>5.4166666666666669E-3</v>
      </c>
      <c r="G29" s="5">
        <f t="shared" si="3"/>
        <v>1704564.9428906462</v>
      </c>
      <c r="H29" s="8">
        <f t="shared" si="0"/>
        <v>84933.606559342326</v>
      </c>
    </row>
    <row r="30" spans="2:8" s="1" customFormat="1" ht="12" x14ac:dyDescent="0.15">
      <c r="B30" s="6">
        <v>21</v>
      </c>
      <c r="C30" s="7">
        <f t="shared" si="1"/>
        <v>88821.568615763477</v>
      </c>
      <c r="E30" s="6">
        <v>21</v>
      </c>
      <c r="F30" s="4">
        <f t="shared" si="2"/>
        <v>5.4166666666666669E-3</v>
      </c>
      <c r="G30" s="5">
        <f t="shared" si="3"/>
        <v>1789498.5494499884</v>
      </c>
      <c r="H30" s="8">
        <f t="shared" si="0"/>
        <v>84473.549523812559</v>
      </c>
    </row>
    <row r="31" spans="2:8" s="1" customFormat="1" ht="12" x14ac:dyDescent="0.15">
      <c r="B31" s="6">
        <v>22</v>
      </c>
      <c r="C31" s="7">
        <f t="shared" si="1"/>
        <v>88821.568615763477</v>
      </c>
      <c r="E31" s="6">
        <v>22</v>
      </c>
      <c r="F31" s="4">
        <f t="shared" si="2"/>
        <v>5.4166666666666669E-3</v>
      </c>
      <c r="G31" s="5">
        <f t="shared" si="3"/>
        <v>1873972.0989738009</v>
      </c>
      <c r="H31" s="8">
        <f t="shared" si="0"/>
        <v>84015.984463891902</v>
      </c>
    </row>
    <row r="32" spans="2:8" s="1" customFormat="1" ht="12" x14ac:dyDescent="0.15">
      <c r="B32" s="6">
        <v>23</v>
      </c>
      <c r="C32" s="7">
        <f t="shared" si="1"/>
        <v>88821.568615763477</v>
      </c>
      <c r="E32" s="6">
        <v>23</v>
      </c>
      <c r="F32" s="4">
        <f t="shared" si="2"/>
        <v>5.4166666666666669E-3</v>
      </c>
      <c r="G32" s="5">
        <f t="shared" si="3"/>
        <v>1957988.0834376928</v>
      </c>
      <c r="H32" s="8">
        <f t="shared" si="0"/>
        <v>83560.897881379162</v>
      </c>
    </row>
    <row r="33" spans="2:8" s="1" customFormat="1" ht="12" x14ac:dyDescent="0.15">
      <c r="B33" s="6">
        <v>24</v>
      </c>
      <c r="C33" s="7">
        <f t="shared" si="1"/>
        <v>88821.568615763477</v>
      </c>
      <c r="E33" s="6">
        <v>24</v>
      </c>
      <c r="F33" s="4">
        <f t="shared" si="2"/>
        <v>5.4166666666666669E-3</v>
      </c>
      <c r="G33" s="5">
        <f t="shared" si="3"/>
        <v>2041548.981319072</v>
      </c>
      <c r="H33" s="8">
        <f t="shared" si="0"/>
        <v>83108.276351188353</v>
      </c>
    </row>
    <row r="34" spans="2:8" s="1" customFormat="1" ht="12" x14ac:dyDescent="0.15">
      <c r="B34" s="31" t="s">
        <v>7</v>
      </c>
      <c r="C34" s="9">
        <f>SUM(C10:C33)</f>
        <v>2131717.6467783232</v>
      </c>
      <c r="E34" s="38" t="s">
        <v>7</v>
      </c>
      <c r="F34" s="39"/>
      <c r="G34" s="10"/>
      <c r="H34" s="11">
        <f>SUM(H10:H33)</f>
        <v>2124657.2576702605</v>
      </c>
    </row>
    <row r="35" spans="2:8" s="1" customFormat="1" ht="12" x14ac:dyDescent="0.15">
      <c r="B35" s="31" t="s">
        <v>8</v>
      </c>
      <c r="C35" s="9">
        <f>MAX(C10:C33)</f>
        <v>88821.568615763477</v>
      </c>
      <c r="E35" s="38" t="s">
        <v>8</v>
      </c>
      <c r="F35" s="39"/>
      <c r="G35" s="10"/>
      <c r="H35" s="11">
        <f>MAX(H10:H33)</f>
        <v>94166.666666666657</v>
      </c>
    </row>
    <row r="36" spans="2:8" s="1" customFormat="1" ht="21.75" customHeight="1" thickBot="1" x14ac:dyDescent="0.2">
      <c r="B36" s="32" t="s">
        <v>17</v>
      </c>
      <c r="C36" s="29" t="str">
        <f>IF(C35&gt;C5,"否","是")</f>
        <v>否</v>
      </c>
      <c r="E36" s="40" t="s">
        <v>17</v>
      </c>
      <c r="F36" s="41"/>
      <c r="G36" s="36" t="str">
        <f>IF(H35&gt;C5,"否","是")</f>
        <v>否</v>
      </c>
      <c r="H36" s="37"/>
    </row>
    <row r="37" spans="2:8" ht="9" customHeight="1" x14ac:dyDescent="0.15"/>
    <row r="38" spans="2:8" ht="15" thickBot="1" x14ac:dyDescent="0.2">
      <c r="B38" s="22" t="s">
        <v>14</v>
      </c>
      <c r="C38" s="19"/>
    </row>
    <row r="39" spans="2:8" x14ac:dyDescent="0.15">
      <c r="B39" s="33" t="s">
        <v>18</v>
      </c>
      <c r="C39" s="20" t="str">
        <f>IF(C35&gt;H35,"方案1比方案2每月多付"&amp;INT(ABS(C35-H35))&amp;"元","方案2比方案1每月多付"&amp;INT(ABS(C35-H35))&amp;"元")</f>
        <v>方案2比方案1每月多付5345元</v>
      </c>
    </row>
    <row r="40" spans="2:8" x14ac:dyDescent="0.15">
      <c r="B40" s="34" t="s">
        <v>15</v>
      </c>
      <c r="C40" s="23" t="str">
        <f>IF(C34&gt;H34,"方案1比方案2总共多付"&amp;INT(ABS(C34-H34))&amp;"元","方案2比方案1总共多付"&amp;INT(ABS(C34-H34))&amp;"元")</f>
        <v>方案1比方案2总共多付7060元</v>
      </c>
    </row>
    <row r="41" spans="2:8" ht="15" thickBot="1" x14ac:dyDescent="0.2">
      <c r="B41" s="32" t="s">
        <v>19</v>
      </c>
      <c r="C41" s="21" t="str">
        <f>IF(C34&lt;H34,"方案1更优","方案2更优")</f>
        <v>方案2更优</v>
      </c>
    </row>
  </sheetData>
  <mergeCells count="9">
    <mergeCell ref="B1:H1"/>
    <mergeCell ref="B6:H6"/>
    <mergeCell ref="E8:F8"/>
    <mergeCell ref="G36:H36"/>
    <mergeCell ref="E34:F34"/>
    <mergeCell ref="E35:F35"/>
    <mergeCell ref="E36:F36"/>
    <mergeCell ref="B7:C7"/>
    <mergeCell ref="E7:H7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mshpme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cy</cp:lastModifiedBy>
  <dcterms:created xsi:type="dcterms:W3CDTF">2006-08-10T01:47:23Z</dcterms:created>
  <dcterms:modified xsi:type="dcterms:W3CDTF">2012-08-02T05:10:52Z</dcterms:modified>
</cp:coreProperties>
</file>