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影响利润的因素分析" sheetId="5" r:id="rId1"/>
  </sheets>
  <calcPr calcId="145621"/>
</workbook>
</file>

<file path=xl/calcChain.xml><?xml version="1.0" encoding="utf-8"?>
<calcChain xmlns="http://schemas.openxmlformats.org/spreadsheetml/2006/main">
  <c r="C10" i="5" l="1"/>
  <c r="H26" i="5" l="1"/>
  <c r="H25" i="5"/>
  <c r="H24" i="5"/>
  <c r="H22" i="5"/>
  <c r="D19" i="5"/>
  <c r="J18" i="5"/>
  <c r="I18" i="5"/>
  <c r="H18" i="5"/>
  <c r="F18" i="5"/>
  <c r="D26" i="5" s="1"/>
  <c r="E18" i="5"/>
  <c r="D18" i="5"/>
  <c r="F26" i="5" s="1"/>
  <c r="C18" i="5"/>
  <c r="J17" i="5"/>
  <c r="I17" i="5"/>
  <c r="H17" i="5"/>
  <c r="F17" i="5"/>
  <c r="D25" i="5" s="1"/>
  <c r="E17" i="5"/>
  <c r="D17" i="5"/>
  <c r="F25" i="5" s="1"/>
  <c r="C17" i="5"/>
  <c r="J16" i="5"/>
  <c r="I16" i="5"/>
  <c r="H16" i="5"/>
  <c r="F16" i="5"/>
  <c r="D24" i="5" s="1"/>
  <c r="E16" i="5"/>
  <c r="D16" i="5"/>
  <c r="F24" i="5" s="1"/>
  <c r="C16" i="5"/>
  <c r="J15" i="5"/>
  <c r="I15" i="5"/>
  <c r="H15" i="5"/>
  <c r="F15" i="5"/>
  <c r="G15" i="5" s="1"/>
  <c r="E15" i="5"/>
  <c r="G23" i="5" s="1"/>
  <c r="D15" i="5"/>
  <c r="F23" i="5" s="1"/>
  <c r="C15" i="5"/>
  <c r="E23" i="5" s="1"/>
  <c r="J14" i="5"/>
  <c r="I14" i="5"/>
  <c r="H14" i="5"/>
  <c r="F14" i="5"/>
  <c r="D22" i="5" s="1"/>
  <c r="E14" i="5"/>
  <c r="D14" i="5"/>
  <c r="F22" i="5" s="1"/>
  <c r="C14" i="5"/>
  <c r="K10" i="5"/>
  <c r="J10" i="5"/>
  <c r="I10" i="5"/>
  <c r="H10" i="5"/>
  <c r="F10" i="5"/>
  <c r="E10" i="5"/>
  <c r="D10" i="5"/>
  <c r="E19" i="5"/>
  <c r="L9" i="5"/>
  <c r="K18" i="5" s="1"/>
  <c r="L18" i="5" s="1"/>
  <c r="G9" i="5"/>
  <c r="L8" i="5"/>
  <c r="K17" i="5" s="1"/>
  <c r="L17" i="5" s="1"/>
  <c r="G8" i="5"/>
  <c r="L7" i="5"/>
  <c r="K16" i="5" s="1"/>
  <c r="L16" i="5" s="1"/>
  <c r="G7" i="5"/>
  <c r="L6" i="5"/>
  <c r="K15" i="5" s="1"/>
  <c r="L15" i="5" s="1"/>
  <c r="G6" i="5"/>
  <c r="L5" i="5"/>
  <c r="K14" i="5" s="1"/>
  <c r="L14" i="5" s="1"/>
  <c r="G5" i="5"/>
  <c r="G10" i="5" s="1"/>
  <c r="F19" i="5" s="1"/>
  <c r="E25" i="5" l="1"/>
  <c r="G25" i="5"/>
  <c r="E26" i="5"/>
  <c r="G26" i="5"/>
  <c r="E24" i="5"/>
  <c r="G24" i="5"/>
  <c r="F27" i="5"/>
  <c r="D23" i="5"/>
  <c r="D27" i="5" s="1"/>
  <c r="E22" i="5"/>
  <c r="E27" i="5" s="1"/>
  <c r="G22" i="5"/>
  <c r="G27" i="5" s="1"/>
  <c r="H23" i="5"/>
  <c r="H27" i="5" s="1"/>
  <c r="C23" i="5"/>
  <c r="L10" i="5"/>
  <c r="G14" i="5"/>
  <c r="C22" i="5" s="1"/>
  <c r="G16" i="5"/>
  <c r="C24" i="5" s="1"/>
  <c r="G17" i="5"/>
  <c r="C25" i="5" s="1"/>
  <c r="G18" i="5"/>
  <c r="C26" i="5" s="1"/>
  <c r="C19" i="5"/>
  <c r="C27" i="5" l="1"/>
  <c r="G19" i="5"/>
</calcChain>
</file>

<file path=xl/sharedStrings.xml><?xml version="1.0" encoding="utf-8"?>
<sst xmlns="http://schemas.openxmlformats.org/spreadsheetml/2006/main" count="55" uniqueCount="43">
  <si>
    <t>宜家</t>
  </si>
  <si>
    <t>名匠轩</t>
  </si>
  <si>
    <t>一点家居</t>
  </si>
  <si>
    <t>藤缘名居</t>
  </si>
  <si>
    <t xml:space="preserve">丰穗家具 </t>
  </si>
  <si>
    <t>销售收入</t>
  </si>
  <si>
    <t>销售利润</t>
  </si>
  <si>
    <t>影响利润的因素分析</t>
    <phoneticPr fontId="1" type="noConversion"/>
  </si>
  <si>
    <t>上年同期累计数</t>
  </si>
  <si>
    <t>本年实际累计数</t>
  </si>
  <si>
    <t>产品名称</t>
  </si>
  <si>
    <t>销售
数量</t>
  </si>
  <si>
    <t>销售税金</t>
  </si>
  <si>
    <t>销售成本</t>
  </si>
  <si>
    <t>上年同期单位成本</t>
  </si>
  <si>
    <t>本年实际单位成本</t>
  </si>
  <si>
    <t>售价</t>
  </si>
  <si>
    <t>税金</t>
  </si>
  <si>
    <t>成本</t>
  </si>
  <si>
    <t>利润</t>
  </si>
  <si>
    <t>利润变化</t>
  </si>
  <si>
    <t>销量影响</t>
  </si>
  <si>
    <t>售价影响</t>
  </si>
  <si>
    <t>税金影响</t>
  </si>
  <si>
    <t>成本影响</t>
  </si>
  <si>
    <t>品种影响</t>
  </si>
  <si>
    <t>合计</t>
  </si>
  <si>
    <t>公司名称</t>
    <phoneticPr fontId="1" type="noConversion"/>
  </si>
  <si>
    <t>制表时间</t>
    <phoneticPr fontId="1" type="noConversion"/>
  </si>
  <si>
    <t>产品品牌</t>
    <phoneticPr fontId="1" type="noConversion"/>
  </si>
  <si>
    <t>合计</t>
    <phoneticPr fontId="2" type="noConversion"/>
  </si>
  <si>
    <t>总利润</t>
    <phoneticPr fontId="2" type="noConversion"/>
  </si>
  <si>
    <t>中能科技有限公司</t>
    <phoneticPr fontId="1" type="noConversion"/>
  </si>
  <si>
    <t>奥菲特</t>
  </si>
  <si>
    <t>奥菲特</t>
    <phoneticPr fontId="1" type="noConversion"/>
  </si>
  <si>
    <t>FEEL</t>
  </si>
  <si>
    <t>FEEL</t>
    <phoneticPr fontId="1" type="noConversion"/>
  </si>
  <si>
    <t>一花儿</t>
  </si>
  <si>
    <t>一花儿</t>
    <phoneticPr fontId="1" type="noConversion"/>
  </si>
  <si>
    <t>柯啵</t>
  </si>
  <si>
    <t>柯啵</t>
    <phoneticPr fontId="1" type="noConversion"/>
  </si>
  <si>
    <t>朵朵</t>
  </si>
  <si>
    <t>朵朵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</si>
</sst>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2"/>
      <color theme="1"/>
      <name val="华文中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影响利润的因素分析!$D$21:$H$21</c:f>
              <c:strCache>
                <c:ptCount val="5"/>
                <c:pt idx="0">
                  <c:v>销量影响</c:v>
                </c:pt>
                <c:pt idx="1">
                  <c:v>售价影响</c:v>
                </c:pt>
                <c:pt idx="2">
                  <c:v>税金影响</c:v>
                </c:pt>
                <c:pt idx="3">
                  <c:v>成本影响</c:v>
                </c:pt>
                <c:pt idx="4">
                  <c:v>品种影响</c:v>
                </c:pt>
              </c:strCache>
            </c:strRef>
          </c:cat>
          <c:val>
            <c:numRef>
              <c:f>影响利润的因素分析!$D$27:$H$27</c:f>
              <c:numCache>
                <c:formatCode>General</c:formatCode>
                <c:ptCount val="5"/>
                <c:pt idx="0">
                  <c:v>5038.9699999999993</c:v>
                </c:pt>
                <c:pt idx="1">
                  <c:v>-8745.7899999999991</c:v>
                </c:pt>
                <c:pt idx="2">
                  <c:v>2234.27</c:v>
                </c:pt>
                <c:pt idx="3">
                  <c:v>3181.1299999999997</c:v>
                </c:pt>
                <c:pt idx="4">
                  <c:v>817.96599999999989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56992"/>
        <c:axId val="167558528"/>
      </c:barChart>
      <c:catAx>
        <c:axId val="1675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8528"/>
        <c:crosses val="autoZero"/>
        <c:auto val="1"/>
        <c:lblAlgn val="ctr"/>
        <c:lblOffset val="100"/>
        <c:noMultiLvlLbl val="0"/>
      </c:catAx>
      <c:valAx>
        <c:axId val="167558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5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409574</xdr:colOff>
      <xdr:row>27</xdr:row>
      <xdr:rowOff>0</xdr:rowOff>
    </xdr:from>
    <xdr:to>
      <xdr:col>22</xdr:col>
      <xdr:colOff>476249</xdr:colOff>
      <xdr:row>43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H9" workbookViewId="0">
      <selection activeCell="F10" sqref="F10"/>
    </sheetView>
  </sheetViews>
  <sheetFormatPr defaultRowHeight="13.5" x14ac:dyDescent="0.15"/>
  <cols>
    <col min="1" max="1" width="1.875" customWidth="1"/>
    <col min="2" max="2" width="9.625" customWidth="1"/>
    <col min="4" max="4" width="10.125" customWidth="1"/>
    <col min="6" max="6" width="10.75" customWidth="1"/>
    <col min="7" max="7" width="10.625" customWidth="1"/>
    <col min="8" max="8" width="10.375" customWidth="1"/>
    <col min="9" max="9" width="9.75" customWidth="1"/>
  </cols>
  <sheetData>
    <row r="1" spans="1:12" ht="42" customHeight="1" thickBot="1" x14ac:dyDescent="0.2">
      <c r="B1" s="9" t="s">
        <v>7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5" customHeight="1" thickBot="1" x14ac:dyDescent="0.2">
      <c r="A2" s="5"/>
      <c r="B2" s="6" t="s">
        <v>27</v>
      </c>
      <c r="C2" s="6"/>
      <c r="D2" s="10" t="s">
        <v>32</v>
      </c>
      <c r="E2" s="10"/>
      <c r="F2" s="10"/>
      <c r="G2" s="7" t="s">
        <v>28</v>
      </c>
      <c r="H2" s="8">
        <v>41334</v>
      </c>
      <c r="I2" s="6"/>
      <c r="J2" s="6"/>
      <c r="K2" s="6"/>
      <c r="L2" s="6"/>
    </row>
    <row r="3" spans="1:12" ht="27" customHeight="1" x14ac:dyDescent="0.15">
      <c r="B3" s="11" t="s">
        <v>8</v>
      </c>
      <c r="C3" s="12"/>
      <c r="D3" s="12"/>
      <c r="E3" s="12"/>
      <c r="F3" s="12"/>
      <c r="G3" s="13"/>
      <c r="H3" s="21" t="s">
        <v>9</v>
      </c>
      <c r="I3" s="22"/>
      <c r="J3" s="22"/>
      <c r="K3" s="22"/>
      <c r="L3" s="23"/>
    </row>
    <row r="4" spans="1:12" ht="27" customHeight="1" x14ac:dyDescent="0.15">
      <c r="B4" s="14" t="s">
        <v>29</v>
      </c>
      <c r="C4" s="15" t="s">
        <v>11</v>
      </c>
      <c r="D4" s="15" t="s">
        <v>5</v>
      </c>
      <c r="E4" s="15" t="s">
        <v>12</v>
      </c>
      <c r="F4" s="15" t="s">
        <v>13</v>
      </c>
      <c r="G4" s="16" t="s">
        <v>6</v>
      </c>
      <c r="H4" s="24" t="s">
        <v>11</v>
      </c>
      <c r="I4" s="25" t="s">
        <v>5</v>
      </c>
      <c r="J4" s="25" t="s">
        <v>12</v>
      </c>
      <c r="K4" s="25" t="s">
        <v>13</v>
      </c>
      <c r="L4" s="26" t="s">
        <v>6</v>
      </c>
    </row>
    <row r="5" spans="1:12" x14ac:dyDescent="0.15">
      <c r="B5" s="14" t="s">
        <v>34</v>
      </c>
      <c r="C5" s="31">
        <v>120</v>
      </c>
      <c r="D5" s="31">
        <v>8058.16</v>
      </c>
      <c r="E5" s="31">
        <v>1150.2</v>
      </c>
      <c r="F5" s="31">
        <v>4575.68</v>
      </c>
      <c r="G5" s="31">
        <f>(D5-E5-F5)+10</f>
        <v>2342.2799999999997</v>
      </c>
      <c r="H5" s="31">
        <v>378</v>
      </c>
      <c r="I5" s="31">
        <v>10306.56</v>
      </c>
      <c r="J5" s="31">
        <v>972.73</v>
      </c>
      <c r="K5" s="31">
        <v>7588.27</v>
      </c>
      <c r="L5" s="32">
        <f>(I5-J5-K5)+10</f>
        <v>1755.5599999999995</v>
      </c>
    </row>
    <row r="6" spans="1:12" x14ac:dyDescent="0.15">
      <c r="B6" s="14" t="s">
        <v>36</v>
      </c>
      <c r="C6" s="31">
        <v>86</v>
      </c>
      <c r="D6" s="31">
        <v>6145.12</v>
      </c>
      <c r="E6" s="31">
        <v>656.34</v>
      </c>
      <c r="F6" s="31">
        <v>5065.22</v>
      </c>
      <c r="G6" s="31">
        <f>(D6-E6-F6)+10</f>
        <v>433.55999999999949</v>
      </c>
      <c r="H6" s="31">
        <v>50</v>
      </c>
      <c r="I6" s="31">
        <v>8215.1200000000008</v>
      </c>
      <c r="J6" s="31">
        <v>777.18</v>
      </c>
      <c r="K6" s="31">
        <v>5589.48</v>
      </c>
      <c r="L6" s="32">
        <f>(I6-J6-K6)+10</f>
        <v>1858.4600000000009</v>
      </c>
    </row>
    <row r="7" spans="1:12" x14ac:dyDescent="0.15">
      <c r="B7" s="14" t="s">
        <v>38</v>
      </c>
      <c r="C7" s="31">
        <v>0</v>
      </c>
      <c r="D7" s="31">
        <v>356.92</v>
      </c>
      <c r="E7" s="31">
        <v>59.1</v>
      </c>
      <c r="F7" s="31">
        <v>225.95</v>
      </c>
      <c r="G7" s="31">
        <f>(D7-E7-F7)+10</f>
        <v>81.87</v>
      </c>
      <c r="H7" s="31">
        <v>310</v>
      </c>
      <c r="I7" s="31">
        <v>3079.24</v>
      </c>
      <c r="J7" s="31">
        <v>296.97000000000003</v>
      </c>
      <c r="K7" s="31">
        <v>1974.31</v>
      </c>
      <c r="L7" s="32">
        <f>(I7-J7-K7)+10</f>
        <v>817.95999999999958</v>
      </c>
    </row>
    <row r="8" spans="1:12" x14ac:dyDescent="0.15">
      <c r="B8" s="14" t="s">
        <v>40</v>
      </c>
      <c r="C8" s="31">
        <v>98</v>
      </c>
      <c r="D8" s="31">
        <v>1893.64</v>
      </c>
      <c r="E8" s="31">
        <v>276.89999999999998</v>
      </c>
      <c r="F8" s="31">
        <v>1142.05</v>
      </c>
      <c r="G8" s="31">
        <f>(D8-E8-F8)+10</f>
        <v>484.69000000000028</v>
      </c>
      <c r="H8" s="31">
        <v>146</v>
      </c>
      <c r="I8" s="31">
        <v>4281.78</v>
      </c>
      <c r="J8" s="31">
        <v>409.41</v>
      </c>
      <c r="K8" s="31">
        <v>2573.0700000000002</v>
      </c>
      <c r="L8" s="32">
        <f>(I8-J8-K8)+10</f>
        <v>1309.2999999999997</v>
      </c>
    </row>
    <row r="9" spans="1:12" x14ac:dyDescent="0.15">
      <c r="B9" s="14" t="s">
        <v>42</v>
      </c>
      <c r="C9" s="31">
        <v>156</v>
      </c>
      <c r="D9" s="31">
        <v>558.5</v>
      </c>
      <c r="E9" s="31">
        <v>87.7</v>
      </c>
      <c r="F9" s="31">
        <v>410.35</v>
      </c>
      <c r="G9" s="31">
        <f>(D9-E9-F9)+10</f>
        <v>70.449999999999989</v>
      </c>
      <c r="H9" s="31">
        <v>39</v>
      </c>
      <c r="I9" s="31">
        <v>367.45</v>
      </c>
      <c r="J9" s="31">
        <v>45.56</v>
      </c>
      <c r="K9" s="31">
        <v>230.34</v>
      </c>
      <c r="L9" s="32">
        <f>(I9-J9-K9)+10</f>
        <v>101.54999999999998</v>
      </c>
    </row>
    <row r="10" spans="1:12" ht="14.25" thickBot="1" x14ac:dyDescent="0.2">
      <c r="B10" s="17" t="s">
        <v>30</v>
      </c>
      <c r="C10" s="1">
        <f>SUM(C5:C9)</f>
        <v>460</v>
      </c>
      <c r="D10" s="1">
        <f t="shared" ref="C10:L10" si="0">SUM(D5:D9)</f>
        <v>17012.34</v>
      </c>
      <c r="E10" s="1">
        <f t="shared" si="0"/>
        <v>2230.2399999999998</v>
      </c>
      <c r="F10" s="1">
        <f t="shared" si="0"/>
        <v>11419.250000000002</v>
      </c>
      <c r="G10" s="2">
        <f t="shared" si="0"/>
        <v>3412.8499999999995</v>
      </c>
      <c r="H10" s="3">
        <f t="shared" si="0"/>
        <v>923</v>
      </c>
      <c r="I10" s="1">
        <f t="shared" si="0"/>
        <v>26250.149999999998</v>
      </c>
      <c r="J10" s="1">
        <f t="shared" si="0"/>
        <v>2501.85</v>
      </c>
      <c r="K10" s="1">
        <f t="shared" si="0"/>
        <v>17955.47</v>
      </c>
      <c r="L10" s="2">
        <f t="shared" si="0"/>
        <v>5842.829999999999</v>
      </c>
    </row>
    <row r="11" spans="1:12" ht="14.25" thickBot="1" x14ac:dyDescent="0.2"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ht="20.25" customHeight="1" x14ac:dyDescent="0.15">
      <c r="B12" s="11" t="s">
        <v>14</v>
      </c>
      <c r="C12" s="12"/>
      <c r="D12" s="12"/>
      <c r="E12" s="12"/>
      <c r="F12" s="18"/>
      <c r="G12" s="19" t="s">
        <v>31</v>
      </c>
      <c r="H12" s="27" t="s">
        <v>15</v>
      </c>
      <c r="I12" s="28"/>
      <c r="J12" s="28"/>
      <c r="K12" s="28"/>
      <c r="L12" s="29" t="s">
        <v>31</v>
      </c>
    </row>
    <row r="13" spans="1:12" ht="20.25" customHeight="1" x14ac:dyDescent="0.15">
      <c r="B13" s="14" t="s">
        <v>10</v>
      </c>
      <c r="C13" s="15" t="s">
        <v>16</v>
      </c>
      <c r="D13" s="15" t="s">
        <v>17</v>
      </c>
      <c r="E13" s="15" t="s">
        <v>18</v>
      </c>
      <c r="F13" s="15" t="s">
        <v>19</v>
      </c>
      <c r="G13" s="20"/>
      <c r="H13" s="24" t="s">
        <v>16</v>
      </c>
      <c r="I13" s="25" t="s">
        <v>17</v>
      </c>
      <c r="J13" s="25" t="s">
        <v>18</v>
      </c>
      <c r="K13" s="25" t="s">
        <v>19</v>
      </c>
      <c r="L13" s="30"/>
    </row>
    <row r="14" spans="1:12" ht="13.5" customHeight="1" x14ac:dyDescent="0.15">
      <c r="B14" s="14" t="s">
        <v>33</v>
      </c>
      <c r="C14" s="36">
        <f>IF($C5=0,0,ROUND(D5/$C5,4))</f>
        <v>67.151300000000006</v>
      </c>
      <c r="D14" s="36">
        <f t="shared" ref="D14:F14" si="1">IF($C5=0,0,ROUND(E5/$C5,4))</f>
        <v>9.5850000000000009</v>
      </c>
      <c r="E14" s="36">
        <f t="shared" si="1"/>
        <v>38.130699999999997</v>
      </c>
      <c r="F14" s="36">
        <f t="shared" si="1"/>
        <v>19.518999999999998</v>
      </c>
      <c r="G14" s="37">
        <f>ROUND(C5*F14,2)</f>
        <v>2342.2800000000002</v>
      </c>
      <c r="H14" s="38">
        <f>IF($H5=0,0,ROUND(I5/$H5,4))</f>
        <v>27.265999999999998</v>
      </c>
      <c r="I14" s="38">
        <f t="shared" ref="I14:K14" si="2">IF($H5=0,0,ROUND(J5/$H5,4))</f>
        <v>2.5733999999999999</v>
      </c>
      <c r="J14" s="38">
        <f t="shared" si="2"/>
        <v>20.0748</v>
      </c>
      <c r="K14" s="38">
        <f t="shared" si="2"/>
        <v>4.6443000000000003</v>
      </c>
      <c r="L14" s="37">
        <f>K14*H5</f>
        <v>1755.5454000000002</v>
      </c>
    </row>
    <row r="15" spans="1:12" ht="13.5" customHeight="1" x14ac:dyDescent="0.15">
      <c r="B15" s="14" t="s">
        <v>35</v>
      </c>
      <c r="C15" s="36">
        <f t="shared" ref="C15:F19" si="3">IF($C6=0,0,ROUND(D6/$C6,4))</f>
        <v>71.454899999999995</v>
      </c>
      <c r="D15" s="36">
        <f t="shared" si="3"/>
        <v>7.6318999999999999</v>
      </c>
      <c r="E15" s="36">
        <f t="shared" si="3"/>
        <v>58.8979</v>
      </c>
      <c r="F15" s="36">
        <f t="shared" si="3"/>
        <v>5.0414000000000003</v>
      </c>
      <c r="G15" s="37">
        <f t="shared" ref="G15:G18" si="4">ROUND(C6*F15,2)</f>
        <v>433.56</v>
      </c>
      <c r="H15" s="38">
        <f t="shared" ref="H15:K18" si="5">IF($H6=0,0,ROUND(I6/$H6,4))</f>
        <v>164.30240000000001</v>
      </c>
      <c r="I15" s="38">
        <f t="shared" si="5"/>
        <v>15.5436</v>
      </c>
      <c r="J15" s="38">
        <f t="shared" si="5"/>
        <v>111.78959999999999</v>
      </c>
      <c r="K15" s="38">
        <f t="shared" si="5"/>
        <v>37.169199999999996</v>
      </c>
      <c r="L15" s="37">
        <f t="shared" ref="L15:L18" si="6">K15*H6</f>
        <v>1858.4599999999998</v>
      </c>
    </row>
    <row r="16" spans="1:12" ht="13.5" customHeight="1" x14ac:dyDescent="0.15">
      <c r="B16" s="14" t="s">
        <v>37</v>
      </c>
      <c r="C16" s="36">
        <f t="shared" si="3"/>
        <v>0</v>
      </c>
      <c r="D16" s="36">
        <f t="shared" si="3"/>
        <v>0</v>
      </c>
      <c r="E16" s="36">
        <f t="shared" si="3"/>
        <v>0</v>
      </c>
      <c r="F16" s="36">
        <f t="shared" si="3"/>
        <v>0</v>
      </c>
      <c r="G16" s="37">
        <f t="shared" si="4"/>
        <v>0</v>
      </c>
      <c r="H16" s="38">
        <f t="shared" si="5"/>
        <v>9.9329999999999998</v>
      </c>
      <c r="I16" s="38">
        <f t="shared" si="5"/>
        <v>0.95799999999999996</v>
      </c>
      <c r="J16" s="38">
        <f t="shared" si="5"/>
        <v>6.3686999999999996</v>
      </c>
      <c r="K16" s="38">
        <f t="shared" si="5"/>
        <v>2.6385999999999998</v>
      </c>
      <c r="L16" s="37">
        <f t="shared" si="6"/>
        <v>817.96599999999989</v>
      </c>
    </row>
    <row r="17" spans="2:12" x14ac:dyDescent="0.15">
      <c r="B17" s="14" t="s">
        <v>39</v>
      </c>
      <c r="C17" s="36">
        <f t="shared" si="3"/>
        <v>19.322900000000001</v>
      </c>
      <c r="D17" s="36">
        <f t="shared" si="3"/>
        <v>2.8254999999999999</v>
      </c>
      <c r="E17" s="36">
        <f t="shared" si="3"/>
        <v>11.653600000000001</v>
      </c>
      <c r="F17" s="36">
        <f t="shared" si="3"/>
        <v>4.9458000000000002</v>
      </c>
      <c r="G17" s="37">
        <f t="shared" si="4"/>
        <v>484.69</v>
      </c>
      <c r="H17" s="38">
        <f t="shared" si="5"/>
        <v>29.327300000000001</v>
      </c>
      <c r="I17" s="38">
        <f t="shared" si="5"/>
        <v>2.8041999999999998</v>
      </c>
      <c r="J17" s="38">
        <f t="shared" si="5"/>
        <v>17.623799999999999</v>
      </c>
      <c r="K17" s="38">
        <f t="shared" si="5"/>
        <v>8.9678000000000004</v>
      </c>
      <c r="L17" s="37">
        <f t="shared" si="6"/>
        <v>1309.2988</v>
      </c>
    </row>
    <row r="18" spans="2:12" x14ac:dyDescent="0.15">
      <c r="B18" s="14" t="s">
        <v>41</v>
      </c>
      <c r="C18" s="36">
        <f t="shared" si="3"/>
        <v>3.5800999999999998</v>
      </c>
      <c r="D18" s="36">
        <f t="shared" si="3"/>
        <v>0.56220000000000003</v>
      </c>
      <c r="E18" s="36">
        <f t="shared" si="3"/>
        <v>2.6303999999999998</v>
      </c>
      <c r="F18" s="36">
        <f t="shared" si="3"/>
        <v>0.4516</v>
      </c>
      <c r="G18" s="37">
        <f t="shared" si="4"/>
        <v>70.45</v>
      </c>
      <c r="H18" s="38">
        <f t="shared" si="5"/>
        <v>9.4217999999999993</v>
      </c>
      <c r="I18" s="38">
        <f t="shared" si="5"/>
        <v>1.1681999999999999</v>
      </c>
      <c r="J18" s="38">
        <f t="shared" si="5"/>
        <v>5.9062000000000001</v>
      </c>
      <c r="K18" s="38">
        <f t="shared" si="5"/>
        <v>2.6038000000000001</v>
      </c>
      <c r="L18" s="37">
        <f t="shared" si="6"/>
        <v>101.54820000000001</v>
      </c>
    </row>
    <row r="19" spans="2:12" ht="14.25" thickBot="1" x14ac:dyDescent="0.2">
      <c r="B19" s="17" t="s">
        <v>26</v>
      </c>
      <c r="C19" s="36">
        <f t="shared" si="3"/>
        <v>36.9833</v>
      </c>
      <c r="D19" s="36">
        <f t="shared" si="3"/>
        <v>4.8483000000000001</v>
      </c>
      <c r="E19" s="36">
        <f t="shared" si="3"/>
        <v>24.8245</v>
      </c>
      <c r="F19" s="36">
        <f t="shared" si="3"/>
        <v>7.4192</v>
      </c>
      <c r="G19" s="37">
        <f>SUM(G14:G18)</f>
        <v>3330.98</v>
      </c>
      <c r="H19" s="39"/>
      <c r="I19" s="40"/>
      <c r="J19" s="40"/>
      <c r="K19" s="40"/>
      <c r="L19" s="41"/>
    </row>
    <row r="20" spans="2:12" x14ac:dyDescent="0.1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2:12" x14ac:dyDescent="0.15">
      <c r="B21" s="4" t="s">
        <v>10</v>
      </c>
      <c r="C21" s="4" t="s">
        <v>20</v>
      </c>
      <c r="D21" s="4" t="s">
        <v>21</v>
      </c>
      <c r="E21" s="4" t="s">
        <v>22</v>
      </c>
      <c r="F21" s="4" t="s">
        <v>23</v>
      </c>
      <c r="G21" s="4" t="s">
        <v>24</v>
      </c>
      <c r="H21" s="4" t="s">
        <v>25</v>
      </c>
      <c r="I21" s="42"/>
      <c r="J21" s="42"/>
      <c r="K21" s="42"/>
      <c r="L21" s="42"/>
    </row>
    <row r="22" spans="2:12" x14ac:dyDescent="0.15">
      <c r="B22" s="4" t="s">
        <v>0</v>
      </c>
      <c r="C22" s="36">
        <f>L14-G14</f>
        <v>-586.7346</v>
      </c>
      <c r="D22" s="36">
        <f>IF(OR(C5=0,H5=0),0,ROUND((H5-C5)*F14,2))</f>
        <v>5035.8999999999996</v>
      </c>
      <c r="E22" s="36">
        <f>IF(OR(C5=0,H5=0),0,ROUND((H14-C14)*H5,2))</f>
        <v>-15076.64</v>
      </c>
      <c r="F22" s="36">
        <f t="shared" ref="F22:F26" si="7">IF(OR(C5=0,H5=0),0,ROUND((D14-I14)*H5,2))</f>
        <v>2650.38</v>
      </c>
      <c r="G22" s="36">
        <f>IF(OR(C5=0,H5=0),0,ROUND((E14-J14)*H5,2))</f>
        <v>6825.13</v>
      </c>
      <c r="H22" s="36">
        <f>IF(C5=0,L14,IF(H5=0,-G14,0))</f>
        <v>0</v>
      </c>
      <c r="I22" s="42"/>
      <c r="J22" s="42"/>
      <c r="K22" s="42"/>
      <c r="L22" s="42"/>
    </row>
    <row r="23" spans="2:12" x14ac:dyDescent="0.15">
      <c r="B23" s="4" t="s">
        <v>1</v>
      </c>
      <c r="C23" s="36">
        <f t="shared" ref="C23:C26" si="8">L15-G15</f>
        <v>1424.8999999999999</v>
      </c>
      <c r="D23" s="36">
        <f t="shared" ref="D23:D26" si="9">IF(OR(C6=0,H6=0),0,ROUND((H6-C6)*F15,2))</f>
        <v>-181.49</v>
      </c>
      <c r="E23" s="36">
        <f t="shared" ref="E23:E26" si="10">IF(OR(C6=0,H6=0),0,ROUND((H15-C15)*H6,2))</f>
        <v>4642.38</v>
      </c>
      <c r="F23" s="36">
        <f t="shared" si="7"/>
        <v>-395.59</v>
      </c>
      <c r="G23" s="36">
        <f>IF(OR(C6=0,H6=0),0,ROUND((E15-J15)*H6,2))</f>
        <v>-2644.59</v>
      </c>
      <c r="H23" s="36">
        <f t="shared" ref="H23:H26" si="11">IF(C6=0,L15,IF(H6=0,-G15,0))</f>
        <v>0</v>
      </c>
      <c r="I23" s="42"/>
      <c r="J23" s="42"/>
      <c r="K23" s="42"/>
      <c r="L23" s="42"/>
    </row>
    <row r="24" spans="2:12" x14ac:dyDescent="0.15">
      <c r="B24" s="4" t="s">
        <v>2</v>
      </c>
      <c r="C24" s="36">
        <f t="shared" si="8"/>
        <v>817.96599999999989</v>
      </c>
      <c r="D24" s="36">
        <f t="shared" si="9"/>
        <v>0</v>
      </c>
      <c r="E24" s="36">
        <f t="shared" si="10"/>
        <v>0</v>
      </c>
      <c r="F24" s="36">
        <f t="shared" si="7"/>
        <v>0</v>
      </c>
      <c r="G24" s="36">
        <f t="shared" ref="G24:G26" si="12">IF(OR(C7=0,H7=0),0,ROUND((E16-J16)*H7,2))</f>
        <v>0</v>
      </c>
      <c r="H24" s="36">
        <f t="shared" si="11"/>
        <v>817.96599999999989</v>
      </c>
      <c r="I24" s="42"/>
      <c r="J24" s="42"/>
      <c r="K24" s="42"/>
      <c r="L24" s="42"/>
    </row>
    <row r="25" spans="2:12" x14ac:dyDescent="0.15">
      <c r="B25" s="4" t="s">
        <v>3</v>
      </c>
      <c r="C25" s="36">
        <f t="shared" si="8"/>
        <v>824.60879999999997</v>
      </c>
      <c r="D25" s="36">
        <f t="shared" si="9"/>
        <v>237.4</v>
      </c>
      <c r="E25" s="36">
        <f t="shared" si="10"/>
        <v>1460.64</v>
      </c>
      <c r="F25" s="36">
        <f t="shared" si="7"/>
        <v>3.11</v>
      </c>
      <c r="G25" s="36">
        <f>IF(OR(C8=0,H8=0),0,ROUND((E17-J17)*H8,2))</f>
        <v>-871.65</v>
      </c>
      <c r="H25" s="36">
        <f t="shared" si="11"/>
        <v>0</v>
      </c>
      <c r="I25" s="42"/>
      <c r="J25" s="42"/>
      <c r="K25" s="42"/>
      <c r="L25" s="42"/>
    </row>
    <row r="26" spans="2:12" x14ac:dyDescent="0.15">
      <c r="B26" s="4" t="s">
        <v>4</v>
      </c>
      <c r="C26" s="36">
        <f t="shared" si="8"/>
        <v>31.098200000000006</v>
      </c>
      <c r="D26" s="36">
        <f t="shared" si="9"/>
        <v>-52.84</v>
      </c>
      <c r="E26" s="36">
        <f t="shared" si="10"/>
        <v>227.83</v>
      </c>
      <c r="F26" s="36">
        <f t="shared" si="7"/>
        <v>-23.63</v>
      </c>
      <c r="G26" s="36">
        <f t="shared" si="12"/>
        <v>-127.76</v>
      </c>
      <c r="H26" s="36">
        <f t="shared" si="11"/>
        <v>0</v>
      </c>
      <c r="I26" s="42"/>
      <c r="J26" s="42"/>
      <c r="K26" s="42"/>
      <c r="L26" s="42"/>
    </row>
    <row r="27" spans="2:12" ht="15.75" customHeight="1" x14ac:dyDescent="0.15">
      <c r="B27" s="4" t="s">
        <v>26</v>
      </c>
      <c r="C27" s="43">
        <f>SUM(C22:C26)</f>
        <v>2511.8383999999996</v>
      </c>
      <c r="D27" s="43">
        <f t="shared" ref="D27:H27" si="13">SUM(D22:D26)</f>
        <v>5038.9699999999993</v>
      </c>
      <c r="E27" s="43">
        <f t="shared" si="13"/>
        <v>-8745.7899999999991</v>
      </c>
      <c r="F27" s="43">
        <f t="shared" si="13"/>
        <v>2234.27</v>
      </c>
      <c r="G27" s="43">
        <f t="shared" si="13"/>
        <v>3181.1299999999997</v>
      </c>
      <c r="H27" s="43">
        <f t="shared" si="13"/>
        <v>817.96599999999989</v>
      </c>
      <c r="I27" s="42"/>
      <c r="J27" s="42"/>
      <c r="K27" s="42"/>
      <c r="L27" s="42"/>
    </row>
  </sheetData>
  <mergeCells count="8">
    <mergeCell ref="B1:L1"/>
    <mergeCell ref="D2:F2"/>
    <mergeCell ref="B3:G3"/>
    <mergeCell ref="H3:L3"/>
    <mergeCell ref="B12:F12"/>
    <mergeCell ref="G12:G13"/>
    <mergeCell ref="H12:K12"/>
    <mergeCell ref="L12:L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影响利润的因素分析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cy</cp:lastModifiedBy>
  <dcterms:created xsi:type="dcterms:W3CDTF">2012-06-21T08:12:12Z</dcterms:created>
  <dcterms:modified xsi:type="dcterms:W3CDTF">2013-01-17T02:57:45Z</dcterms:modified>
</cp:coreProperties>
</file>