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8135" windowHeight="6810" tabRatio="754"/>
  </bookViews>
  <sheets>
    <sheet name="应收账款记录表" sheetId="1" r:id="rId1"/>
    <sheet name="分析客户应收账款账龄" sheetId="2" r:id="rId2"/>
    <sheet name="客户信用等级分析表" sheetId="4" r:id="rId3"/>
  </sheets>
  <externalReferences>
    <externalReference r:id="rId4"/>
  </externalReferences>
  <definedNames>
    <definedName name="ckmd">[1]应收账款账龄分析!$J$3:$J$10</definedName>
    <definedName name="name1">#REF!</definedName>
    <definedName name="NAME2">#REF!</definedName>
    <definedName name="客户名称">客户信用等级分析表!$B$5:$B$31</definedName>
    <definedName name="应收账款">客户信用等级分析表!$E$5:$E$31</definedName>
    <definedName name="账龄">客户信用等级分析表!$H$5:$H$31</definedName>
  </definedNames>
  <calcPr calcId="144525"/>
</workbook>
</file>

<file path=xl/calcChain.xml><?xml version="1.0" encoding="utf-8"?>
<calcChain xmlns="http://schemas.openxmlformats.org/spreadsheetml/2006/main">
  <c r="H31" i="4" l="1"/>
  <c r="I31" i="4" s="1"/>
  <c r="H5" i="4"/>
  <c r="I5" i="4" s="1"/>
  <c r="H6" i="4"/>
  <c r="I6" i="4" s="1"/>
  <c r="H25" i="4"/>
  <c r="I25" i="4" s="1"/>
  <c r="H14" i="4"/>
  <c r="I14" i="4" s="1"/>
  <c r="H16" i="4"/>
  <c r="I16" i="4" s="1"/>
  <c r="H17" i="4"/>
  <c r="I17" i="4" s="1"/>
  <c r="H18" i="4"/>
  <c r="I18" i="4" s="1"/>
  <c r="H28" i="4"/>
  <c r="I28" i="4" s="1"/>
  <c r="H22" i="4"/>
  <c r="I22" i="4" s="1"/>
  <c r="H12" i="4"/>
  <c r="I12" i="4" s="1"/>
  <c r="H13" i="4"/>
  <c r="I13" i="4" s="1"/>
  <c r="H21" i="4"/>
  <c r="I21" i="4" s="1"/>
  <c r="H20" i="4"/>
  <c r="I20" i="4" s="1"/>
  <c r="H23" i="4"/>
  <c r="I23" i="4" s="1"/>
  <c r="H8" i="4"/>
  <c r="I8" i="4" s="1"/>
  <c r="H19" i="4"/>
  <c r="I19" i="4" s="1"/>
  <c r="H9" i="4"/>
  <c r="I9" i="4" s="1"/>
  <c r="H15" i="4"/>
  <c r="I15" i="4" s="1"/>
  <c r="H10" i="4"/>
  <c r="I10" i="4" s="1"/>
  <c r="H29" i="4"/>
  <c r="I29" i="4" s="1"/>
  <c r="H7" i="4"/>
  <c r="I7" i="4" s="1"/>
  <c r="H30" i="4"/>
  <c r="I30" i="4" s="1"/>
  <c r="H24" i="4"/>
  <c r="I24" i="4" s="1"/>
  <c r="H26" i="4"/>
  <c r="I26" i="4" s="1"/>
  <c r="H11" i="4"/>
  <c r="H27" i="4"/>
  <c r="I27" i="4" s="1"/>
  <c r="I11" i="4" l="1"/>
  <c r="C2" i="1"/>
  <c r="J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K18" i="1" l="1"/>
  <c r="K17" i="1"/>
  <c r="K16" i="1"/>
  <c r="K15" i="1"/>
  <c r="K14" i="1"/>
  <c r="K13" i="1"/>
  <c r="K12" i="1"/>
  <c r="K11" i="1"/>
  <c r="K10" i="1"/>
  <c r="K9" i="1"/>
  <c r="K8" i="1"/>
  <c r="C8" i="2" s="1"/>
  <c r="K7" i="1"/>
  <c r="C7" i="2" s="1"/>
  <c r="K6" i="1"/>
  <c r="K5" i="1"/>
  <c r="K4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C5" i="2" l="1"/>
  <c r="C9" i="2"/>
  <c r="C4" i="2"/>
  <c r="C6" i="2"/>
  <c r="P4" i="1"/>
  <c r="O4" i="1"/>
  <c r="N4" i="1"/>
  <c r="M4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F9" i="2" s="1"/>
  <c r="M9" i="1"/>
  <c r="D9" i="2" s="1"/>
  <c r="O8" i="1"/>
  <c r="F8" i="2" s="1"/>
  <c r="M8" i="1"/>
  <c r="D8" i="2" s="1"/>
  <c r="O7" i="1"/>
  <c r="F7" i="2" s="1"/>
  <c r="M7" i="1"/>
  <c r="D7" i="2" s="1"/>
  <c r="O6" i="1"/>
  <c r="F6" i="2" s="1"/>
  <c r="M6" i="1"/>
  <c r="D6" i="2" s="1"/>
  <c r="O5" i="1"/>
  <c r="F5" i="2" s="1"/>
  <c r="M5" i="1"/>
  <c r="D5" i="2" s="1"/>
  <c r="P18" i="1"/>
  <c r="N18" i="1"/>
  <c r="P17" i="1"/>
  <c r="N17" i="1"/>
  <c r="P16" i="1"/>
  <c r="N16" i="1"/>
  <c r="P15" i="1"/>
  <c r="N15" i="1"/>
  <c r="P14" i="1"/>
  <c r="N14" i="1"/>
  <c r="P13" i="1"/>
  <c r="N13" i="1"/>
  <c r="P12" i="1"/>
  <c r="N12" i="1"/>
  <c r="P11" i="1"/>
  <c r="N11" i="1"/>
  <c r="P10" i="1"/>
  <c r="N10" i="1"/>
  <c r="P9" i="1"/>
  <c r="G9" i="2" s="1"/>
  <c r="N9" i="1"/>
  <c r="E9" i="2" s="1"/>
  <c r="P8" i="1"/>
  <c r="G8" i="2" s="1"/>
  <c r="N8" i="1"/>
  <c r="E8" i="2" s="1"/>
  <c r="P7" i="1"/>
  <c r="G7" i="2" s="1"/>
  <c r="N7" i="1"/>
  <c r="E7" i="2" s="1"/>
  <c r="P6" i="1"/>
  <c r="G6" i="2" s="1"/>
  <c r="N6" i="1"/>
  <c r="E6" i="2" s="1"/>
  <c r="P5" i="1"/>
  <c r="G5" i="2" s="1"/>
  <c r="N5" i="1"/>
  <c r="E5" i="2" s="1"/>
  <c r="H5" i="2" l="1"/>
  <c r="H6" i="2"/>
  <c r="H7" i="2"/>
  <c r="H8" i="2"/>
  <c r="H9" i="2"/>
  <c r="F4" i="2"/>
  <c r="E4" i="2"/>
  <c r="G4" i="2"/>
  <c r="D4" i="2"/>
  <c r="H4" i="2" l="1"/>
</calcChain>
</file>

<file path=xl/sharedStrings.xml><?xml version="1.0" encoding="utf-8"?>
<sst xmlns="http://schemas.openxmlformats.org/spreadsheetml/2006/main" count="144" uniqueCount="92">
  <si>
    <t>序号</t>
    <phoneticPr fontId="1" type="noConversion"/>
  </si>
  <si>
    <t>公司名称</t>
  </si>
  <si>
    <t>开票日期</t>
  </si>
  <si>
    <t>发票号码</t>
  </si>
  <si>
    <t>经办人</t>
    <phoneticPr fontId="2" type="noConversion"/>
  </si>
  <si>
    <t>应收金额</t>
  </si>
  <si>
    <t>已收金额</t>
    <phoneticPr fontId="2" type="noConversion"/>
  </si>
  <si>
    <t>未收金额</t>
    <phoneticPr fontId="2" type="noConversion"/>
  </si>
  <si>
    <t>付款期</t>
    <phoneticPr fontId="2" type="noConversion"/>
  </si>
  <si>
    <t>是否到期</t>
    <phoneticPr fontId="2" type="noConversion"/>
  </si>
  <si>
    <t>制表人：</t>
    <phoneticPr fontId="1" type="noConversion"/>
  </si>
  <si>
    <t>审核：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</si>
  <si>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</si>
  <si>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</si>
  <si>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</si>
  <si>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</si>
  <si>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</si>
  <si>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</si>
  <si>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</si>
  <si>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</si>
  <si>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</si>
  <si>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</si>
  <si>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</si>
  <si>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</si>
  <si>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</si>
  <si>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</si>
  <si>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</si>
  <si>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当前日期</t>
    <phoneticPr fontId="1" type="noConversion"/>
  </si>
  <si>
    <t>0-30</t>
    <phoneticPr fontId="2" type="noConversion"/>
  </si>
  <si>
    <t>30-60</t>
    <phoneticPr fontId="2" type="noConversion"/>
  </si>
  <si>
    <t>60-90</t>
    <phoneticPr fontId="2" type="noConversion"/>
  </si>
  <si>
    <t>90天以上</t>
    <phoneticPr fontId="2" type="noConversion"/>
  </si>
  <si>
    <t>公司名称</t>
    <phoneticPr fontId="2" type="noConversion"/>
  </si>
  <si>
    <t>信用期</t>
    <phoneticPr fontId="2" type="noConversion"/>
  </si>
  <si>
    <t>合计</t>
    <phoneticPr fontId="2" type="noConversion"/>
  </si>
  <si>
    <t>未到期金额</t>
    <phoneticPr fontId="2" type="noConversion"/>
  </si>
  <si>
    <t>应收账款记录表</t>
    <phoneticPr fontId="1" type="noConversion"/>
  </si>
  <si>
    <t>涵涵科技</t>
  </si>
  <si>
    <t>美洁艺术</t>
  </si>
  <si>
    <t>嘉信贸易</t>
  </si>
  <si>
    <t>中信科技</t>
  </si>
  <si>
    <t>佳佳集团</t>
  </si>
  <si>
    <t>佳美科技</t>
  </si>
  <si>
    <t>张筱雨</t>
  </si>
  <si>
    <t>王兰兰</t>
  </si>
  <si>
    <t>姜丽娜</t>
  </si>
  <si>
    <t>分析客户应收账款账龄</t>
    <phoneticPr fontId="1" type="noConversion"/>
  </si>
  <si>
    <t>客户名称</t>
    <phoneticPr fontId="1" type="noConversion"/>
  </si>
  <si>
    <t>开票日期</t>
    <phoneticPr fontId="1" type="noConversion"/>
  </si>
  <si>
    <t>发票号码</t>
    <phoneticPr fontId="1" type="noConversion"/>
  </si>
  <si>
    <t>应收账款</t>
    <phoneticPr fontId="1" type="noConversion"/>
  </si>
  <si>
    <t>经办人</t>
    <phoneticPr fontId="1" type="noConversion"/>
  </si>
  <si>
    <t>欠款到期日</t>
    <phoneticPr fontId="1" type="noConversion"/>
  </si>
  <si>
    <t>账龄</t>
    <phoneticPr fontId="1" type="noConversion"/>
  </si>
  <si>
    <t>信用等级</t>
    <phoneticPr fontId="1" type="noConversion"/>
  </si>
  <si>
    <t>星岩茶艺有限公司</t>
    <phoneticPr fontId="1" type="noConversion"/>
  </si>
  <si>
    <t>金刚有限公司</t>
    <phoneticPr fontId="1" type="noConversion"/>
  </si>
  <si>
    <t>三河四子集团</t>
    <phoneticPr fontId="1" type="noConversion"/>
  </si>
  <si>
    <t>环宇集团</t>
    <phoneticPr fontId="1" type="noConversion"/>
  </si>
  <si>
    <t>南银电器有限公司</t>
    <phoneticPr fontId="1" type="noConversion"/>
  </si>
  <si>
    <t>天同集团有限公司</t>
  </si>
  <si>
    <t>刘丽</t>
    <phoneticPr fontId="1" type="noConversion"/>
  </si>
  <si>
    <t>永利薄板有限公司</t>
    <phoneticPr fontId="1" type="noConversion"/>
  </si>
  <si>
    <t>宝城集团</t>
    <phoneticPr fontId="1" type="noConversion"/>
  </si>
  <si>
    <t>刘晶晶</t>
  </si>
  <si>
    <t>长城公司</t>
    <phoneticPr fontId="1" type="noConversion"/>
  </si>
  <si>
    <t>长治公司</t>
    <phoneticPr fontId="1" type="noConversion"/>
  </si>
  <si>
    <t>李江宇</t>
    <phoneticPr fontId="1" type="noConversion"/>
  </si>
  <si>
    <t>常山股份有限公司</t>
    <phoneticPr fontId="1" type="noConversion"/>
  </si>
  <si>
    <t>飞鸿公司</t>
    <phoneticPr fontId="1" type="noConversion"/>
  </si>
  <si>
    <t>凯斯达表业股份有限公司 </t>
  </si>
  <si>
    <t>凌志公司</t>
    <phoneticPr fontId="1" type="noConversion"/>
  </si>
  <si>
    <t>双鹤集团</t>
    <phoneticPr fontId="1" type="noConversion"/>
  </si>
  <si>
    <t>斯泰龙有限责任公司</t>
    <phoneticPr fontId="1" type="noConversion"/>
  </si>
  <si>
    <t>炭素有限责任公司</t>
    <phoneticPr fontId="1" type="noConversion"/>
  </si>
  <si>
    <t>永丰有限责任公司</t>
    <phoneticPr fontId="1" type="noConversion"/>
  </si>
  <si>
    <t>智通有限公司</t>
    <phoneticPr fontId="1" type="noConversion"/>
  </si>
  <si>
    <t>宏盛公司</t>
    <phoneticPr fontId="1" type="noConversion"/>
  </si>
  <si>
    <t>焦化集团</t>
    <phoneticPr fontId="1" type="noConversion"/>
  </si>
  <si>
    <t>龙飞有限公司</t>
    <phoneticPr fontId="1" type="noConversion"/>
  </si>
  <si>
    <t>鸣鹿集团公司</t>
    <phoneticPr fontId="1" type="noConversion"/>
  </si>
  <si>
    <t>胜利铝材厂</t>
    <phoneticPr fontId="1" type="noConversion"/>
  </si>
  <si>
    <t>宝石电子集团</t>
    <phoneticPr fontId="1" type="noConversion"/>
  </si>
  <si>
    <t>宁岱公司</t>
    <phoneticPr fontId="1" type="noConversion"/>
  </si>
  <si>
    <t>双环有限公司</t>
    <phoneticPr fontId="1" type="noConversion"/>
  </si>
  <si>
    <t>客户信用等级分析表</t>
    <phoneticPr fontId="1" type="noConversion"/>
  </si>
  <si>
    <t>公司名称：华郎集团</t>
    <phoneticPr fontId="1" type="noConversion"/>
  </si>
  <si>
    <t>单位：</t>
    <phoneticPr fontId="1" type="noConversion"/>
  </si>
  <si>
    <t>元</t>
    <phoneticPr fontId="1" type="noConversion"/>
  </si>
  <si>
    <t>江晨晨</t>
  </si>
  <si>
    <t>周国菊</t>
  </si>
  <si>
    <t>陈依依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</si>
</sst>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_);[Red]\(0.00\)"/>
    <numFmt numFmtId="177" formatCode="0_ ;[Red]\-0\ "/>
    <numFmt numFmtId="178" formatCode="0.00_ ;[Red]\-0.00\ "/>
    <numFmt numFmtId="179" formatCode="#,##0_ ;[Red]\-#,##0\ 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u val="singleAccounting"/>
      <sz val="22"/>
      <color theme="1"/>
      <name val="黑体"/>
      <family val="3"/>
      <charset val="134"/>
    </font>
    <font>
      <sz val="11"/>
      <color theme="1"/>
      <name val="方正大黑简体"/>
      <family val="3"/>
      <charset val="134"/>
    </font>
    <font>
      <sz val="11"/>
      <color theme="1"/>
      <name val="GulimChe"/>
      <family val="3"/>
      <charset val="129"/>
    </font>
    <font>
      <sz val="10.5"/>
      <color theme="1"/>
      <name val="GulimChe"/>
      <family val="3"/>
      <charset val="129"/>
    </font>
    <font>
      <sz val="10"/>
      <color theme="1"/>
      <name val="GulimChe"/>
      <family val="3"/>
      <charset val="129"/>
    </font>
    <font>
      <sz val="11"/>
      <color theme="1"/>
      <name val="汉仪中黑简"/>
      <family val="3"/>
      <charset val="134"/>
    </font>
    <font>
      <sz val="10.5"/>
      <color theme="1"/>
      <name val="汉仪中黑简"/>
      <family val="3"/>
      <charset val="134"/>
    </font>
    <font>
      <b/>
      <u val="singleAccounting"/>
      <sz val="18"/>
      <color theme="1"/>
      <name val="黑体"/>
      <family val="3"/>
      <charset val="134"/>
    </font>
    <font>
      <b/>
      <sz val="12"/>
      <color theme="0"/>
      <name val="汉仪楷体简"/>
      <family val="3"/>
      <charset val="134"/>
    </font>
    <font>
      <b/>
      <sz val="11"/>
      <color theme="0"/>
      <name val="汉仪楷体简"/>
      <family val="3"/>
      <charset val="134"/>
    </font>
    <font>
      <sz val="11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3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4" fontId="9" fillId="0" borderId="0" xfId="0" applyNumberFormat="1" applyFont="1" applyAlignment="1"/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/>
    <xf numFmtId="176" fontId="7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176" fontId="5" fillId="3" borderId="1" xfId="0" applyNumberFormat="1" applyFont="1" applyFill="1" applyBorder="1">
      <alignment vertical="center"/>
    </xf>
    <xf numFmtId="0" fontId="14" fillId="0" borderId="0" xfId="0" applyFont="1" applyBorder="1" applyAlignment="1">
      <alignment horizontal="center" vertical="center"/>
    </xf>
    <xf numFmtId="177" fontId="15" fillId="0" borderId="5" xfId="1" applyNumberFormat="1" applyFont="1" applyFill="1" applyBorder="1" applyAlignment="1">
      <alignment horizontal="center" vertical="center"/>
    </xf>
    <xf numFmtId="14" fontId="15" fillId="0" borderId="6" xfId="1" applyNumberFormat="1" applyFont="1" applyFill="1" applyBorder="1" applyAlignment="1">
      <alignment horizontal="center" vertical="center"/>
    </xf>
    <xf numFmtId="177" fontId="15" fillId="0" borderId="6" xfId="1" applyNumberFormat="1" applyFont="1" applyFill="1" applyBorder="1" applyAlignment="1">
      <alignment horizontal="center" vertical="center"/>
    </xf>
    <xf numFmtId="179" fontId="16" fillId="0" borderId="6" xfId="1" applyNumberFormat="1" applyFont="1" applyFill="1" applyBorder="1" applyAlignment="1">
      <alignment horizontal="center" vertical="center" wrapText="1"/>
    </xf>
    <xf numFmtId="177" fontId="15" fillId="0" borderId="6" xfId="1" applyNumberFormat="1" applyFont="1" applyFill="1" applyBorder="1" applyAlignment="1">
      <alignment horizontal="center" vertical="center" wrapText="1"/>
    </xf>
    <xf numFmtId="14" fontId="17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177" fontId="20" fillId="0" borderId="5" xfId="1" applyNumberFormat="1" applyFont="1" applyFill="1" applyBorder="1" applyAlignment="1">
      <alignment horizontal="center" vertical="center"/>
    </xf>
    <xf numFmtId="14" fontId="15" fillId="0" borderId="6" xfId="2" applyNumberFormat="1" applyFont="1" applyFill="1" applyBorder="1" applyAlignment="1">
      <alignment horizontal="center" vertical="center"/>
    </xf>
    <xf numFmtId="0" fontId="22" fillId="0" borderId="5" xfId="1" applyFont="1" applyFill="1" applyBorder="1" applyAlignment="1">
      <alignment horizontal="center" vertical="top" wrapText="1"/>
    </xf>
    <xf numFmtId="177" fontId="20" fillId="0" borderId="6" xfId="1" applyNumberFormat="1" applyFont="1" applyFill="1" applyBorder="1" applyAlignment="1">
      <alignment horizontal="center" vertical="center" wrapText="1"/>
    </xf>
    <xf numFmtId="177" fontId="15" fillId="0" borderId="8" xfId="1" applyNumberFormat="1" applyFont="1" applyFill="1" applyBorder="1" applyAlignment="1">
      <alignment horizontal="center" vertical="center"/>
    </xf>
    <xf numFmtId="14" fontId="15" fillId="0" borderId="9" xfId="1" applyNumberFormat="1" applyFont="1" applyFill="1" applyBorder="1" applyAlignment="1">
      <alignment horizontal="center" vertical="center"/>
    </xf>
    <xf numFmtId="177" fontId="15" fillId="0" borderId="9" xfId="1" applyNumberFormat="1" applyFont="1" applyFill="1" applyBorder="1" applyAlignment="1">
      <alignment horizontal="center" vertical="center"/>
    </xf>
    <xf numFmtId="179" fontId="16" fillId="0" borderId="9" xfId="1" applyNumberFormat="1" applyFont="1" applyFill="1" applyBorder="1" applyAlignment="1">
      <alignment horizontal="center" vertical="center" wrapText="1"/>
    </xf>
    <xf numFmtId="14" fontId="17" fillId="0" borderId="9" xfId="0" applyNumberFormat="1" applyFont="1" applyFill="1" applyBorder="1" applyAlignment="1">
      <alignment horizontal="center" vertical="center"/>
    </xf>
    <xf numFmtId="0" fontId="24" fillId="2" borderId="2" xfId="1" applyFont="1" applyFill="1" applyBorder="1" applyAlignment="1">
      <alignment horizontal="center" vertical="center"/>
    </xf>
    <xf numFmtId="0" fontId="24" fillId="2" borderId="3" xfId="1" applyFont="1" applyFill="1" applyBorder="1" applyAlignment="1">
      <alignment horizontal="center" vertical="center"/>
    </xf>
    <xf numFmtId="177" fontId="24" fillId="2" borderId="3" xfId="1" applyNumberFormat="1" applyFont="1" applyFill="1" applyBorder="1" applyAlignment="1">
      <alignment horizontal="center" vertical="center" wrapText="1"/>
    </xf>
    <xf numFmtId="178" fontId="24" fillId="2" borderId="3" xfId="1" applyNumberFormat="1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Border="1" applyAlignment="1">
      <alignment horizontal="left" vertical="center"/>
    </xf>
    <xf numFmtId="0" fontId="18" fillId="0" borderId="9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Border="1">
      <alignment vertical="center"/>
    </xf>
    <xf numFmtId="177" fontId="15" fillId="0" borderId="9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</cellXfs>
  <cellStyles count="5">
    <cellStyle name="百分比 2" xfId="3"/>
    <cellStyle name="常规" xfId="0" builtinId="0"/>
    <cellStyle name="常规 2" xfId="1"/>
    <cellStyle name="常规 3" xfId="4"/>
    <cellStyle name="千位分隔 2" xfId="2"/>
  </cellStyles>
  <dxfs count="0"/>
  <tableStyles count="0" defaultTableStyle="TableStyleMedium9" defaultPivotStyle="PivotStyleLight16"/>
  <colors>
    <mruColors>
      <color rgb="FFF792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账龄分析图表</a:t>
            </a:r>
            <a:r>
              <a:rPr lang="en-US" altLang="zh-CN" sz="1800" b="1" i="0" baseline="0">
                <a:effectLst/>
              </a:rPr>
              <a:t> 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分析客户应收账款账龄!$B$4</c:f>
              <c:strCache>
                <c:ptCount val="1"/>
                <c:pt idx="0">
                  <c:v>涵涵科技</c:v>
                </c:pt>
              </c:strCache>
            </c:strRef>
          </c:tx>
          <c:invertIfNegative val="0"/>
          <c:cat>
            <c:strRef>
              <c:f>分析客户应收账款账龄!$D$3:$G$3</c:f>
              <c:strCache>
                <c:ptCount val="4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  <c:pt idx="3">
                  <c:v>90天以上</c:v>
                </c:pt>
              </c:strCache>
            </c:strRef>
          </c:cat>
          <c:val>
            <c:numRef>
              <c:f>分析客户应收账款账龄!$D$4:$G$4</c:f>
              <c:numCache>
                <c:formatCode>0.00_);[Red]\(0.00\)</c:formatCode>
                <c:ptCount val="4"/>
                <c:pt idx="0">
                  <c:v>4000</c:v>
                </c:pt>
                <c:pt idx="1">
                  <c:v>6000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分析客户应收账款账龄!$B$5</c:f>
              <c:strCache>
                <c:ptCount val="1"/>
                <c:pt idx="0">
                  <c:v>美洁艺术</c:v>
                </c:pt>
              </c:strCache>
            </c:strRef>
          </c:tx>
          <c:invertIfNegative val="0"/>
          <c:cat>
            <c:strRef>
              <c:f>分析客户应收账款账龄!$D$3:$G$3</c:f>
              <c:strCache>
                <c:ptCount val="4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  <c:pt idx="3">
                  <c:v>90天以上</c:v>
                </c:pt>
              </c:strCache>
            </c:strRef>
          </c:cat>
          <c:val>
            <c:numRef>
              <c:f>分析客户应收账款账龄!$D$5:$G$5</c:f>
              <c:numCache>
                <c:formatCode>0.00_);[Red]\(0.00\)</c:formatCode>
                <c:ptCount val="4"/>
                <c:pt idx="0">
                  <c:v>7000</c:v>
                </c:pt>
                <c:pt idx="1">
                  <c:v>0</c:v>
                </c:pt>
                <c:pt idx="2">
                  <c:v>11500</c:v>
                </c:pt>
                <c:pt idx="3">
                  <c:v>11350</c:v>
                </c:pt>
              </c:numCache>
            </c:numRef>
          </c:val>
        </c:ser>
        <c:ser>
          <c:idx val="2"/>
          <c:order val="2"/>
          <c:tx>
            <c:strRef>
              <c:f>分析客户应收账款账龄!$B$6</c:f>
              <c:strCache>
                <c:ptCount val="1"/>
                <c:pt idx="0">
                  <c:v>佳美科技</c:v>
                </c:pt>
              </c:strCache>
            </c:strRef>
          </c:tx>
          <c:invertIfNegative val="0"/>
          <c:cat>
            <c:strRef>
              <c:f>分析客户应收账款账龄!$D$3:$G$3</c:f>
              <c:strCache>
                <c:ptCount val="4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  <c:pt idx="3">
                  <c:v>90天以上</c:v>
                </c:pt>
              </c:strCache>
            </c:strRef>
          </c:cat>
          <c:val>
            <c:numRef>
              <c:f>分析客户应收账款账龄!$D$6:$G$6</c:f>
              <c:numCache>
                <c:formatCode>0.00_);[Red]\(0.00\)</c:formatCode>
                <c:ptCount val="4"/>
                <c:pt idx="0">
                  <c:v>8000</c:v>
                </c:pt>
                <c:pt idx="1">
                  <c:v>0</c:v>
                </c:pt>
                <c:pt idx="2">
                  <c:v>7350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分析客户应收账款账龄!$B$7</c:f>
              <c:strCache>
                <c:ptCount val="1"/>
                <c:pt idx="0">
                  <c:v>嘉信贸易</c:v>
                </c:pt>
              </c:strCache>
            </c:strRef>
          </c:tx>
          <c:invertIfNegative val="0"/>
          <c:cat>
            <c:strRef>
              <c:f>分析客户应收账款账龄!$D$3:$G$3</c:f>
              <c:strCache>
                <c:ptCount val="4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  <c:pt idx="3">
                  <c:v>90天以上</c:v>
                </c:pt>
              </c:strCache>
            </c:strRef>
          </c:cat>
          <c:val>
            <c:numRef>
              <c:f>分析客户应收账款账龄!$D$7:$G$7</c:f>
              <c:numCache>
                <c:formatCode>0.00_);[Red]\(0.00\)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7500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分析客户应收账款账龄!$B$8</c:f>
              <c:strCache>
                <c:ptCount val="1"/>
                <c:pt idx="0">
                  <c:v>中信科技</c:v>
                </c:pt>
              </c:strCache>
            </c:strRef>
          </c:tx>
          <c:invertIfNegative val="0"/>
          <c:cat>
            <c:strRef>
              <c:f>分析客户应收账款账龄!$D$3:$G$3</c:f>
              <c:strCache>
                <c:ptCount val="4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  <c:pt idx="3">
                  <c:v>90天以上</c:v>
                </c:pt>
              </c:strCache>
            </c:strRef>
          </c:cat>
          <c:val>
            <c:numRef>
              <c:f>分析客户应收账款账龄!$D$8:$G$8</c:f>
              <c:numCache>
                <c:formatCode>0.00_);[Red]\(0.00\)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2458</c:v>
                </c:pt>
                <c:pt idx="3">
                  <c:v>24500</c:v>
                </c:pt>
              </c:numCache>
            </c:numRef>
          </c:val>
        </c:ser>
        <c:ser>
          <c:idx val="5"/>
          <c:order val="5"/>
          <c:tx>
            <c:strRef>
              <c:f>分析客户应收账款账龄!$B$9</c:f>
              <c:strCache>
                <c:ptCount val="1"/>
                <c:pt idx="0">
                  <c:v>佳佳集团</c:v>
                </c:pt>
              </c:strCache>
            </c:strRef>
          </c:tx>
          <c:invertIfNegative val="0"/>
          <c:cat>
            <c:strRef>
              <c:f>分析客户应收账款账龄!$D$3:$G$3</c:f>
              <c:strCache>
                <c:ptCount val="4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  <c:pt idx="3">
                  <c:v>90天以上</c:v>
                </c:pt>
              </c:strCache>
            </c:strRef>
          </c:cat>
          <c:val>
            <c:numRef>
              <c:f>分析客户应收账款账龄!$D$9:$G$9</c:f>
              <c:numCache>
                <c:formatCode>0.00_);[Red]\(0.00\)</c:formatCode>
                <c:ptCount val="4"/>
                <c:pt idx="0">
                  <c:v>0</c:v>
                </c:pt>
                <c:pt idx="1">
                  <c:v>2000</c:v>
                </c:pt>
                <c:pt idx="2">
                  <c:v>0</c:v>
                </c:pt>
                <c:pt idx="3">
                  <c:v>30902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9140992"/>
        <c:axId val="189142528"/>
      </c:barChart>
      <c:catAx>
        <c:axId val="18914099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zh-CN"/>
          </a:p>
        </c:txPr>
        <c:crossAx val="189142528"/>
        <c:crosses val="autoZero"/>
        <c:auto val="1"/>
        <c:lblAlgn val="ctr"/>
        <c:lblOffset val="100"/>
        <c:noMultiLvlLbl val="0"/>
      </c:catAx>
      <c:valAx>
        <c:axId val="189142528"/>
        <c:scaling>
          <c:orientation val="minMax"/>
        </c:scaling>
        <c:delete val="0"/>
        <c:axPos val="l"/>
        <c:majorGridlines/>
        <c:numFmt formatCode="0.00_);[Red]\(0.00\)" sourceLinked="1"/>
        <c:majorTickMark val="none"/>
        <c:minorTickMark val="none"/>
        <c:tickLblPos val="nextTo"/>
        <c:spPr>
          <a:ln w="9525">
            <a:noFill/>
          </a:ln>
        </c:spPr>
        <c:crossAx val="1891409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190501</xdr:colOff>
      <xdr:row>1</xdr:row>
      <xdr:rowOff>271463</xdr:rowOff>
    </xdr:from>
    <xdr:to>
      <xdr:col>16</xdr:col>
      <xdr:colOff>209551</xdr:colOff>
      <xdr:row>16</xdr:row>
      <xdr:rowOff>85725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656;&#21051;&#24405;&#25991;&#20214;/2010&#24180;&#20197;&#21069;&#30340;&#20070;&#31295;/excel&#22312;&#36130;&#21153;&#20013;&#30340;&#24212;&#29992;108&#20363;/&#23454;&#20363;&#25991;&#20214;/chapter3/&#24212;&#25910;&#36134;&#27454;&#20998;&#265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应收账款余额分析"/>
      <sheetName val="应收账款账龄分析"/>
      <sheetName val="催款单"/>
      <sheetName val="坏账的提取与分析"/>
    </sheetNames>
    <sheetDataSet>
      <sheetData sheetId="0"/>
      <sheetData sheetId="1">
        <row r="3">
          <cell r="J3" t="str">
            <v>靓女人1号店</v>
          </cell>
        </row>
        <row r="4">
          <cell r="J4" t="str">
            <v>靓女人2号店</v>
          </cell>
        </row>
        <row r="5">
          <cell r="J5" t="str">
            <v>靓女人3号店</v>
          </cell>
        </row>
        <row r="6">
          <cell r="J6" t="str">
            <v>靓女人4号店</v>
          </cell>
        </row>
        <row r="7">
          <cell r="J7" t="str">
            <v>靓女人5号店</v>
          </cell>
        </row>
        <row r="8">
          <cell r="J8" t="str">
            <v>靓女人重庆分店</v>
          </cell>
        </row>
        <row r="9">
          <cell r="J9" t="str">
            <v>靓女人成都分店</v>
          </cell>
        </row>
        <row r="10">
          <cell r="J10" t="str">
            <v>靓女人北京分店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32" sqref="F32"/>
    </sheetView>
  </sheetViews>
  <sheetFormatPr defaultRowHeight="13.5"/>
  <cols>
    <col min="1" max="1" width="5.125" customWidth="1"/>
    <col min="2" max="2" width="9" customWidth="1"/>
    <col min="3" max="3" width="9.625" customWidth="1"/>
    <col min="4" max="4" width="9.5" customWidth="1"/>
    <col min="5" max="5" width="7.875" customWidth="1"/>
    <col min="8" max="8" width="9.25" customWidth="1"/>
    <col min="9" max="9" width="7.625" customWidth="1"/>
    <col min="10" max="10" width="9.125" customWidth="1"/>
    <col min="11" max="11" width="10.5" customWidth="1"/>
    <col min="12" max="12" width="3.25" customWidth="1"/>
    <col min="13" max="13" width="8.875" customWidth="1"/>
    <col min="14" max="14" width="8.625" customWidth="1"/>
    <col min="15" max="15" width="8.75" customWidth="1"/>
  </cols>
  <sheetData>
    <row r="1" spans="1:16" ht="29.25">
      <c r="A1" s="51" t="s">
        <v>36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6">
      <c r="A2" s="2"/>
      <c r="B2" s="3" t="s">
        <v>27</v>
      </c>
      <c r="C2" s="5">
        <f ca="1">TODAY()</f>
        <v>41428</v>
      </c>
      <c r="D2" s="3"/>
      <c r="E2" s="3"/>
      <c r="F2" s="3"/>
      <c r="G2" s="2"/>
      <c r="H2" s="3" t="s">
        <v>10</v>
      </c>
      <c r="I2" s="3"/>
      <c r="J2" s="4" t="s">
        <v>11</v>
      </c>
      <c r="K2" s="3"/>
      <c r="M2" s="3"/>
      <c r="N2" s="14"/>
      <c r="O2" s="14"/>
    </row>
    <row r="3" spans="1:16" ht="20.25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35</v>
      </c>
      <c r="M3" s="7" t="s">
        <v>28</v>
      </c>
      <c r="N3" s="7" t="s">
        <v>29</v>
      </c>
      <c r="O3" s="7" t="s">
        <v>30</v>
      </c>
      <c r="P3" s="7" t="s">
        <v>31</v>
      </c>
    </row>
    <row r="4" spans="1:16" ht="15">
      <c r="A4" s="8" t="s">
        <v>12</v>
      </c>
      <c r="B4" s="9" t="s">
        <v>37</v>
      </c>
      <c r="C4" s="10">
        <v>41347</v>
      </c>
      <c r="D4" s="9">
        <v>23614</v>
      </c>
      <c r="E4" s="9" t="s">
        <v>44</v>
      </c>
      <c r="F4" s="9">
        <v>6000</v>
      </c>
      <c r="G4" s="9"/>
      <c r="H4" s="9">
        <f>F4-G4</f>
        <v>6000</v>
      </c>
      <c r="I4" s="9">
        <v>25</v>
      </c>
      <c r="J4" s="9" t="str">
        <f ca="1">IF((C4+I4)&lt;$C$2,"是","否")</f>
        <v>是</v>
      </c>
      <c r="K4" s="9">
        <f ca="1">IF($C$2-(C4+I4)&lt;0,F4-G4,0)</f>
        <v>0</v>
      </c>
      <c r="L4" s="6"/>
      <c r="M4" s="15">
        <f ca="1">IF(AND($C$2-(C4+I4)&gt;0,$C$2-(C4+I4)&lt;=30),F4-G4,0)</f>
        <v>0</v>
      </c>
      <c r="N4" s="15">
        <f ca="1">IF(AND($C$2-(C4+I4)&gt;30,$C$2-(C4+I4)&lt;=60),F4-G4,0)</f>
        <v>6000</v>
      </c>
      <c r="O4" s="15">
        <f ca="1">IF(AND($C$2-(C4+I4)&gt;60,$C$2-(C4+I4)&lt;=90),F4-G4,0)</f>
        <v>0</v>
      </c>
      <c r="P4" s="15">
        <f ca="1">IF($C$2-(C4+I4)&gt;90,F4-G4,0)</f>
        <v>0</v>
      </c>
    </row>
    <row r="5" spans="1:16" ht="15">
      <c r="A5" s="8" t="s">
        <v>13</v>
      </c>
      <c r="B5" s="9" t="s">
        <v>38</v>
      </c>
      <c r="C5" s="10">
        <v>41244</v>
      </c>
      <c r="D5" s="9">
        <v>10325</v>
      </c>
      <c r="E5" s="9" t="s">
        <v>44</v>
      </c>
      <c r="F5" s="9">
        <v>12350</v>
      </c>
      <c r="G5" s="9">
        <v>1000</v>
      </c>
      <c r="H5" s="9">
        <f t="shared" ref="H5:H18" si="0">F5-G5</f>
        <v>11350</v>
      </c>
      <c r="I5" s="9">
        <v>30</v>
      </c>
      <c r="J5" s="9" t="str">
        <f t="shared" ref="J5:J18" ca="1" si="1">IF((C5+I5)&lt;$C$2,"是","否")</f>
        <v>是</v>
      </c>
      <c r="K5" s="9">
        <f t="shared" ref="K5:K18" ca="1" si="2">IF($C$2-(C5+I5)&lt;0,F5-G5,0)</f>
        <v>0</v>
      </c>
      <c r="L5" s="6"/>
      <c r="M5" s="15">
        <f t="shared" ref="M5:M18" ca="1" si="3">IF(AND($C$2-(C5+I5)&gt;0,$C$2-(C5+I5)&lt;=30),F5-G5,0)</f>
        <v>0</v>
      </c>
      <c r="N5" s="15">
        <f t="shared" ref="N5:N18" ca="1" si="4">IF(AND($C$2-(C5+I5)&gt;30,$C$2-(C5+I5)&lt;=60),F5-G5,0)</f>
        <v>0</v>
      </c>
      <c r="O5" s="15">
        <f t="shared" ref="O5:O18" ca="1" si="5">IF(AND($C$2-(C5+I5)&gt;60,$C$2-(C5+I5)&lt;=90),F5-G5,0)</f>
        <v>0</v>
      </c>
      <c r="P5" s="15">
        <f t="shared" ref="P5:P18" ca="1" si="6">IF($C$2-(C5+I5)&gt;90,F5-G5,0)</f>
        <v>11350</v>
      </c>
    </row>
    <row r="6" spans="1:16" ht="15">
      <c r="A6" s="8" t="s">
        <v>14</v>
      </c>
      <c r="B6" s="9" t="s">
        <v>42</v>
      </c>
      <c r="C6" s="10">
        <v>41358</v>
      </c>
      <c r="D6" s="9">
        <v>22006</v>
      </c>
      <c r="E6" s="9" t="s">
        <v>43</v>
      </c>
      <c r="F6" s="9">
        <v>8500</v>
      </c>
      <c r="G6" s="9"/>
      <c r="H6" s="9">
        <f t="shared" si="0"/>
        <v>8500</v>
      </c>
      <c r="I6" s="9">
        <v>90</v>
      </c>
      <c r="J6" s="9" t="str">
        <f t="shared" ca="1" si="1"/>
        <v>否</v>
      </c>
      <c r="K6" s="9">
        <f t="shared" ca="1" si="2"/>
        <v>8500</v>
      </c>
      <c r="L6" s="6"/>
      <c r="M6" s="15">
        <f t="shared" ca="1" si="3"/>
        <v>0</v>
      </c>
      <c r="N6" s="15">
        <f t="shared" ca="1" si="4"/>
        <v>0</v>
      </c>
      <c r="O6" s="15">
        <f t="shared" ca="1" si="5"/>
        <v>0</v>
      </c>
      <c r="P6" s="15">
        <f t="shared" ca="1" si="6"/>
        <v>0</v>
      </c>
    </row>
    <row r="7" spans="1:16" ht="15">
      <c r="A7" s="8" t="s">
        <v>15</v>
      </c>
      <c r="B7" s="9" t="s">
        <v>39</v>
      </c>
      <c r="C7" s="10">
        <v>41333</v>
      </c>
      <c r="D7" s="9">
        <v>65564</v>
      </c>
      <c r="E7" s="9" t="s">
        <v>45</v>
      </c>
      <c r="F7" s="9">
        <v>4000</v>
      </c>
      <c r="G7" s="9">
        <v>2000</v>
      </c>
      <c r="H7" s="9">
        <f t="shared" si="0"/>
        <v>2000</v>
      </c>
      <c r="I7" s="9">
        <v>25</v>
      </c>
      <c r="J7" s="9" t="str">
        <f t="shared" ca="1" si="1"/>
        <v>是</v>
      </c>
      <c r="K7" s="9">
        <f t="shared" ca="1" si="2"/>
        <v>0</v>
      </c>
      <c r="L7" s="6"/>
      <c r="M7" s="15">
        <f t="shared" ca="1" si="3"/>
        <v>0</v>
      </c>
      <c r="N7" s="15">
        <f t="shared" ca="1" si="4"/>
        <v>0</v>
      </c>
      <c r="O7" s="15">
        <f t="shared" ca="1" si="5"/>
        <v>2000</v>
      </c>
      <c r="P7" s="15">
        <f t="shared" ca="1" si="6"/>
        <v>0</v>
      </c>
    </row>
    <row r="8" spans="1:16" ht="15">
      <c r="A8" s="8" t="s">
        <v>16</v>
      </c>
      <c r="B8" s="9" t="s">
        <v>40</v>
      </c>
      <c r="C8" s="10">
        <v>41277</v>
      </c>
      <c r="D8" s="9">
        <v>56321</v>
      </c>
      <c r="E8" s="9" t="s">
        <v>43</v>
      </c>
      <c r="F8" s="9">
        <v>32500</v>
      </c>
      <c r="G8" s="9">
        <v>8000</v>
      </c>
      <c r="H8" s="9">
        <f t="shared" si="0"/>
        <v>24500</v>
      </c>
      <c r="I8" s="9">
        <v>60</v>
      </c>
      <c r="J8" s="9" t="str">
        <f t="shared" ca="1" si="1"/>
        <v>是</v>
      </c>
      <c r="K8" s="9">
        <f t="shared" ca="1" si="2"/>
        <v>0</v>
      </c>
      <c r="L8" s="6"/>
      <c r="M8" s="15">
        <f t="shared" ca="1" si="3"/>
        <v>0</v>
      </c>
      <c r="N8" s="15">
        <f t="shared" ca="1" si="4"/>
        <v>0</v>
      </c>
      <c r="O8" s="15">
        <f t="shared" ca="1" si="5"/>
        <v>0</v>
      </c>
      <c r="P8" s="15">
        <f t="shared" ca="1" si="6"/>
        <v>24500</v>
      </c>
    </row>
    <row r="9" spans="1:16" ht="15">
      <c r="A9" s="8" t="s">
        <v>17</v>
      </c>
      <c r="B9" s="9" t="s">
        <v>41</v>
      </c>
      <c r="C9" s="10">
        <v>41253</v>
      </c>
      <c r="D9" s="9">
        <v>45201</v>
      </c>
      <c r="E9" s="9" t="s">
        <v>45</v>
      </c>
      <c r="F9" s="9">
        <v>45450</v>
      </c>
      <c r="G9" s="9">
        <v>20000</v>
      </c>
      <c r="H9" s="9">
        <f t="shared" si="0"/>
        <v>25450</v>
      </c>
      <c r="I9" s="9">
        <v>60</v>
      </c>
      <c r="J9" s="9" t="str">
        <f t="shared" ca="1" si="1"/>
        <v>是</v>
      </c>
      <c r="K9" s="9">
        <f t="shared" ca="1" si="2"/>
        <v>0</v>
      </c>
      <c r="L9" s="6"/>
      <c r="M9" s="15">
        <f t="shared" ca="1" si="3"/>
        <v>0</v>
      </c>
      <c r="N9" s="15">
        <f t="shared" ca="1" si="4"/>
        <v>0</v>
      </c>
      <c r="O9" s="15">
        <f t="shared" ca="1" si="5"/>
        <v>0</v>
      </c>
      <c r="P9" s="15">
        <f t="shared" ca="1" si="6"/>
        <v>25450</v>
      </c>
    </row>
    <row r="10" spans="1:16" ht="15">
      <c r="A10" s="8" t="s">
        <v>18</v>
      </c>
      <c r="B10" s="9" t="s">
        <v>40</v>
      </c>
      <c r="C10" s="10">
        <v>41318</v>
      </c>
      <c r="D10" s="9">
        <v>40301</v>
      </c>
      <c r="E10" s="9" t="s">
        <v>43</v>
      </c>
      <c r="F10" s="9">
        <v>2458</v>
      </c>
      <c r="G10" s="9"/>
      <c r="H10" s="9">
        <f t="shared" si="0"/>
        <v>2458</v>
      </c>
      <c r="I10" s="9">
        <v>20</v>
      </c>
      <c r="J10" s="9" t="str">
        <f t="shared" ca="1" si="1"/>
        <v>是</v>
      </c>
      <c r="K10" s="9">
        <f t="shared" ca="1" si="2"/>
        <v>0</v>
      </c>
      <c r="L10" s="6"/>
      <c r="M10" s="15">
        <f t="shared" ca="1" si="3"/>
        <v>0</v>
      </c>
      <c r="N10" s="15">
        <f t="shared" ca="1" si="4"/>
        <v>0</v>
      </c>
      <c r="O10" s="15">
        <f t="shared" ca="1" si="5"/>
        <v>2458</v>
      </c>
      <c r="P10" s="15">
        <f t="shared" ca="1" si="6"/>
        <v>0</v>
      </c>
    </row>
    <row r="11" spans="1:16" ht="15">
      <c r="A11" s="8" t="s">
        <v>19</v>
      </c>
      <c r="B11" s="9" t="s">
        <v>39</v>
      </c>
      <c r="C11" s="10">
        <v>41325</v>
      </c>
      <c r="D11" s="9">
        <v>55002</v>
      </c>
      <c r="E11" s="9" t="s">
        <v>45</v>
      </c>
      <c r="F11" s="9">
        <v>5500</v>
      </c>
      <c r="G11" s="9"/>
      <c r="H11" s="9">
        <f t="shared" si="0"/>
        <v>5500</v>
      </c>
      <c r="I11" s="9">
        <v>25</v>
      </c>
      <c r="J11" s="9" t="str">
        <f t="shared" ca="1" si="1"/>
        <v>是</v>
      </c>
      <c r="K11" s="9">
        <f t="shared" ca="1" si="2"/>
        <v>0</v>
      </c>
      <c r="L11" s="6"/>
      <c r="M11" s="15">
        <f t="shared" ca="1" si="3"/>
        <v>0</v>
      </c>
      <c r="N11" s="15">
        <f t="shared" ca="1" si="4"/>
        <v>0</v>
      </c>
      <c r="O11" s="15">
        <f t="shared" ca="1" si="5"/>
        <v>5500</v>
      </c>
      <c r="P11" s="15">
        <f t="shared" ca="1" si="6"/>
        <v>0</v>
      </c>
    </row>
    <row r="12" spans="1:16" ht="15">
      <c r="A12" s="8" t="s">
        <v>20</v>
      </c>
      <c r="B12" s="9" t="s">
        <v>38</v>
      </c>
      <c r="C12" s="10">
        <v>41327</v>
      </c>
      <c r="D12" s="9">
        <v>32650</v>
      </c>
      <c r="E12" s="9" t="s">
        <v>44</v>
      </c>
      <c r="F12" s="9">
        <v>12500</v>
      </c>
      <c r="G12" s="9">
        <v>1000</v>
      </c>
      <c r="H12" s="9">
        <f t="shared" si="0"/>
        <v>11500</v>
      </c>
      <c r="I12" s="9">
        <v>40</v>
      </c>
      <c r="J12" s="9" t="str">
        <f t="shared" ca="1" si="1"/>
        <v>是</v>
      </c>
      <c r="K12" s="9">
        <f t="shared" ca="1" si="2"/>
        <v>0</v>
      </c>
      <c r="L12" s="6"/>
      <c r="M12" s="15">
        <f t="shared" ca="1" si="3"/>
        <v>0</v>
      </c>
      <c r="N12" s="15">
        <f t="shared" ca="1" si="4"/>
        <v>0</v>
      </c>
      <c r="O12" s="15">
        <f t="shared" ca="1" si="5"/>
        <v>11500</v>
      </c>
      <c r="P12" s="15">
        <f t="shared" ca="1" si="6"/>
        <v>0</v>
      </c>
    </row>
    <row r="13" spans="1:16" ht="15">
      <c r="A13" s="8" t="s">
        <v>21</v>
      </c>
      <c r="B13" s="9" t="s">
        <v>37</v>
      </c>
      <c r="C13" s="10">
        <v>41355</v>
      </c>
      <c r="D13" s="9">
        <v>23651</v>
      </c>
      <c r="E13" s="9" t="s">
        <v>44</v>
      </c>
      <c r="F13" s="9">
        <v>4000</v>
      </c>
      <c r="G13" s="9"/>
      <c r="H13" s="9">
        <f t="shared" si="0"/>
        <v>4000</v>
      </c>
      <c r="I13" s="9">
        <v>45</v>
      </c>
      <c r="J13" s="9" t="str">
        <f t="shared" ca="1" si="1"/>
        <v>是</v>
      </c>
      <c r="K13" s="9">
        <f t="shared" ca="1" si="2"/>
        <v>0</v>
      </c>
      <c r="L13" s="6"/>
      <c r="M13" s="15">
        <f t="shared" ca="1" si="3"/>
        <v>4000</v>
      </c>
      <c r="N13" s="15">
        <f t="shared" ca="1" si="4"/>
        <v>0</v>
      </c>
      <c r="O13" s="15">
        <f t="shared" ca="1" si="5"/>
        <v>0</v>
      </c>
      <c r="P13" s="15">
        <f t="shared" ca="1" si="6"/>
        <v>0</v>
      </c>
    </row>
    <row r="14" spans="1:16" ht="15">
      <c r="A14" s="8" t="s">
        <v>22</v>
      </c>
      <c r="B14" s="9" t="s">
        <v>41</v>
      </c>
      <c r="C14" s="10">
        <v>41366</v>
      </c>
      <c r="D14" s="9">
        <v>25601</v>
      </c>
      <c r="E14" s="9" t="s">
        <v>45</v>
      </c>
      <c r="F14" s="9">
        <v>2000</v>
      </c>
      <c r="G14" s="9"/>
      <c r="H14" s="9">
        <f t="shared" si="0"/>
        <v>2000</v>
      </c>
      <c r="I14" s="9">
        <v>10</v>
      </c>
      <c r="J14" s="9" t="str">
        <f t="shared" ca="1" si="1"/>
        <v>是</v>
      </c>
      <c r="K14" s="9">
        <f t="shared" ca="1" si="2"/>
        <v>0</v>
      </c>
      <c r="L14" s="6"/>
      <c r="M14" s="15">
        <f t="shared" ca="1" si="3"/>
        <v>0</v>
      </c>
      <c r="N14" s="15">
        <f t="shared" ca="1" si="4"/>
        <v>2000</v>
      </c>
      <c r="O14" s="15">
        <f t="shared" ca="1" si="5"/>
        <v>0</v>
      </c>
      <c r="P14" s="15">
        <f t="shared" ca="1" si="6"/>
        <v>0</v>
      </c>
    </row>
    <row r="15" spans="1:16" ht="15">
      <c r="A15" s="8" t="s">
        <v>23</v>
      </c>
      <c r="B15" s="9" t="s">
        <v>42</v>
      </c>
      <c r="C15" s="10">
        <v>41319</v>
      </c>
      <c r="D15" s="9">
        <v>45688</v>
      </c>
      <c r="E15" s="9" t="s">
        <v>43</v>
      </c>
      <c r="F15" s="9">
        <v>12350</v>
      </c>
      <c r="G15" s="9">
        <v>5000</v>
      </c>
      <c r="H15" s="9">
        <f t="shared" si="0"/>
        <v>7350</v>
      </c>
      <c r="I15" s="9">
        <v>30</v>
      </c>
      <c r="J15" s="9" t="str">
        <f t="shared" ca="1" si="1"/>
        <v>是</v>
      </c>
      <c r="K15" s="9">
        <f t="shared" ca="1" si="2"/>
        <v>0</v>
      </c>
      <c r="L15" s="6"/>
      <c r="M15" s="15">
        <f t="shared" ca="1" si="3"/>
        <v>0</v>
      </c>
      <c r="N15" s="15">
        <f t="shared" ca="1" si="4"/>
        <v>0</v>
      </c>
      <c r="O15" s="15">
        <f t="shared" ca="1" si="5"/>
        <v>7350</v>
      </c>
      <c r="P15" s="15">
        <f t="shared" ca="1" si="6"/>
        <v>0</v>
      </c>
    </row>
    <row r="16" spans="1:16" ht="15">
      <c r="A16" s="8" t="s">
        <v>24</v>
      </c>
      <c r="B16" s="9" t="s">
        <v>38</v>
      </c>
      <c r="C16" s="10">
        <v>41383</v>
      </c>
      <c r="D16" s="9">
        <v>23651</v>
      </c>
      <c r="E16" s="9" t="s">
        <v>44</v>
      </c>
      <c r="F16" s="9">
        <v>8000</v>
      </c>
      <c r="G16" s="9">
        <v>1000</v>
      </c>
      <c r="H16" s="9">
        <f t="shared" si="0"/>
        <v>7000</v>
      </c>
      <c r="I16" s="9">
        <v>25</v>
      </c>
      <c r="J16" s="9" t="str">
        <f t="shared" ca="1" si="1"/>
        <v>是</v>
      </c>
      <c r="K16" s="9">
        <f t="shared" ca="1" si="2"/>
        <v>0</v>
      </c>
      <c r="L16" s="6"/>
      <c r="M16" s="15">
        <f t="shared" ca="1" si="3"/>
        <v>7000</v>
      </c>
      <c r="N16" s="15">
        <f t="shared" ca="1" si="4"/>
        <v>0</v>
      </c>
      <c r="O16" s="15">
        <f t="shared" ca="1" si="5"/>
        <v>0</v>
      </c>
      <c r="P16" s="15">
        <f t="shared" ca="1" si="6"/>
        <v>0</v>
      </c>
    </row>
    <row r="17" spans="1:16" ht="15">
      <c r="A17" s="8" t="s">
        <v>25</v>
      </c>
      <c r="B17" s="9" t="s">
        <v>41</v>
      </c>
      <c r="C17" s="10">
        <v>41298</v>
      </c>
      <c r="D17" s="9">
        <v>63001</v>
      </c>
      <c r="E17" s="9" t="s">
        <v>45</v>
      </c>
      <c r="F17" s="9">
        <v>5452</v>
      </c>
      <c r="G17" s="9"/>
      <c r="H17" s="9">
        <f t="shared" si="0"/>
        <v>5452</v>
      </c>
      <c r="I17" s="9">
        <v>20</v>
      </c>
      <c r="J17" s="9" t="str">
        <f t="shared" ca="1" si="1"/>
        <v>是</v>
      </c>
      <c r="K17" s="9">
        <f t="shared" ca="1" si="2"/>
        <v>0</v>
      </c>
      <c r="L17" s="6"/>
      <c r="M17" s="15">
        <f t="shared" ca="1" si="3"/>
        <v>0</v>
      </c>
      <c r="N17" s="15">
        <f t="shared" ca="1" si="4"/>
        <v>0</v>
      </c>
      <c r="O17" s="15">
        <f t="shared" ca="1" si="5"/>
        <v>0</v>
      </c>
      <c r="P17" s="15">
        <f t="shared" ca="1" si="6"/>
        <v>5452</v>
      </c>
    </row>
    <row r="18" spans="1:16" ht="15">
      <c r="A18" s="8" t="s">
        <v>26</v>
      </c>
      <c r="B18" s="9" t="s">
        <v>42</v>
      </c>
      <c r="C18" s="10">
        <v>41345</v>
      </c>
      <c r="D18" s="9">
        <v>456787</v>
      </c>
      <c r="E18" s="9" t="s">
        <v>43</v>
      </c>
      <c r="F18" s="9">
        <v>10000</v>
      </c>
      <c r="G18" s="9">
        <v>2000</v>
      </c>
      <c r="H18" s="9">
        <f t="shared" si="0"/>
        <v>8000</v>
      </c>
      <c r="I18" s="9">
        <v>60</v>
      </c>
      <c r="J18" s="9" t="str">
        <f t="shared" ca="1" si="1"/>
        <v>是</v>
      </c>
      <c r="K18" s="9">
        <f t="shared" ca="1" si="2"/>
        <v>0</v>
      </c>
      <c r="L18" s="6"/>
      <c r="M18" s="15">
        <f t="shared" ca="1" si="3"/>
        <v>8000</v>
      </c>
      <c r="N18" s="15">
        <f t="shared" ca="1" si="4"/>
        <v>0</v>
      </c>
      <c r="O18" s="15">
        <f t="shared" ca="1" si="5"/>
        <v>0</v>
      </c>
      <c r="P18" s="15">
        <f t="shared" ca="1" si="6"/>
        <v>0</v>
      </c>
    </row>
    <row r="19" spans="1:16" ht="15.75">
      <c r="A19" s="11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6"/>
      <c r="M19" s="15"/>
      <c r="N19" s="15"/>
      <c r="O19" s="15"/>
      <c r="P19" s="15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showGridLines="0" workbookViewId="0">
      <selection activeCell="D26" sqref="D26"/>
    </sheetView>
  </sheetViews>
  <sheetFormatPr defaultRowHeight="13.5"/>
  <cols>
    <col min="2" max="2" width="11" customWidth="1"/>
    <col min="3" max="3" width="9.75" customWidth="1"/>
    <col min="4" max="7" width="10.25" customWidth="1"/>
    <col min="8" max="8" width="10.5" customWidth="1"/>
  </cols>
  <sheetData>
    <row r="2" spans="2:12" ht="25.5" customHeight="1">
      <c r="B2" s="52" t="s">
        <v>46</v>
      </c>
      <c r="C2" s="52"/>
      <c r="D2" s="52"/>
      <c r="E2" s="52"/>
      <c r="F2" s="52"/>
      <c r="G2" s="52"/>
      <c r="H2" s="52"/>
      <c r="I2" s="1"/>
      <c r="J2" s="1"/>
      <c r="K2" s="1"/>
      <c r="L2" s="1"/>
    </row>
    <row r="3" spans="2:12" ht="19.5" customHeight="1">
      <c r="B3" s="16" t="s">
        <v>32</v>
      </c>
      <c r="C3" s="16" t="s">
        <v>33</v>
      </c>
      <c r="D3" s="16" t="s">
        <v>28</v>
      </c>
      <c r="E3" s="16" t="s">
        <v>29</v>
      </c>
      <c r="F3" s="16" t="s">
        <v>30</v>
      </c>
      <c r="G3" s="16" t="s">
        <v>31</v>
      </c>
      <c r="H3" s="16" t="s">
        <v>34</v>
      </c>
    </row>
    <row r="4" spans="2:12" ht="17.25" customHeight="1">
      <c r="B4" s="17" t="s">
        <v>37</v>
      </c>
      <c r="C4" s="19">
        <f ca="1">SUMIF(应收账款记录表!$B$4:$B$18,$B4,应收账款记录表!K$4:K$18)</f>
        <v>0</v>
      </c>
      <c r="D4" s="18">
        <f ca="1">SUMIF(应收账款记录表!$B$4:$B$18,$B4,应收账款记录表!M$4:M$18)</f>
        <v>4000</v>
      </c>
      <c r="E4" s="18">
        <f ca="1">SUMIF(应收账款记录表!$B$4:$B$18,$B4,应收账款记录表!N$4:N$18)</f>
        <v>6000</v>
      </c>
      <c r="F4" s="18">
        <f ca="1">SUMIF(应收账款记录表!$B$4:$B$18,$B4,应收账款记录表!O$4:O$18)</f>
        <v>0</v>
      </c>
      <c r="G4" s="18">
        <f ca="1">SUMIF(应收账款记录表!$B$4:$B$18,$B4,应收账款记录表!P$4:P$18)</f>
        <v>0</v>
      </c>
      <c r="H4" s="18">
        <f ca="1">SUM(D4:G4)</f>
        <v>10000</v>
      </c>
    </row>
    <row r="5" spans="2:12" ht="17.25" customHeight="1">
      <c r="B5" s="17" t="s">
        <v>38</v>
      </c>
      <c r="C5" s="19">
        <f ca="1">SUMIF(应收账款记录表!$B$4:$B$18,$B5,应收账款记录表!K$4:K$18)</f>
        <v>0</v>
      </c>
      <c r="D5" s="18">
        <f ca="1">SUMIF(应收账款记录表!$B$4:$B$18,$B5,应收账款记录表!M$4:M$18)</f>
        <v>7000</v>
      </c>
      <c r="E5" s="18">
        <f ca="1">SUMIF(应收账款记录表!$B$4:$B$18,$B5,应收账款记录表!N$4:N$18)</f>
        <v>0</v>
      </c>
      <c r="F5" s="18">
        <f ca="1">SUMIF(应收账款记录表!$B$4:$B$18,$B5,应收账款记录表!O$4:O$18)</f>
        <v>11500</v>
      </c>
      <c r="G5" s="18">
        <f ca="1">SUMIF(应收账款记录表!$B$4:$B$18,$B5,应收账款记录表!P$4:P$18)</f>
        <v>11350</v>
      </c>
      <c r="H5" s="18">
        <f t="shared" ref="H5:H9" ca="1" si="0">SUM(D5:G5)</f>
        <v>29850</v>
      </c>
    </row>
    <row r="6" spans="2:12" ht="17.25" customHeight="1">
      <c r="B6" s="17" t="s">
        <v>42</v>
      </c>
      <c r="C6" s="19">
        <f ca="1">SUMIF(应收账款记录表!$B$4:$B$18,$B6,应收账款记录表!K$4:K$18)</f>
        <v>8500</v>
      </c>
      <c r="D6" s="18">
        <f ca="1">SUMIF(应收账款记录表!$B$4:$B$18,$B6,应收账款记录表!M$4:M$18)</f>
        <v>8000</v>
      </c>
      <c r="E6" s="18">
        <f ca="1">SUMIF(应收账款记录表!$B$4:$B$18,$B6,应收账款记录表!N$4:N$18)</f>
        <v>0</v>
      </c>
      <c r="F6" s="18">
        <f ca="1">SUMIF(应收账款记录表!$B$4:$B$18,$B6,应收账款记录表!O$4:O$18)</f>
        <v>7350</v>
      </c>
      <c r="G6" s="18">
        <f ca="1">SUMIF(应收账款记录表!$B$4:$B$18,$B6,应收账款记录表!P$4:P$18)</f>
        <v>0</v>
      </c>
      <c r="H6" s="18">
        <f t="shared" ca="1" si="0"/>
        <v>15350</v>
      </c>
    </row>
    <row r="7" spans="2:12" ht="17.25" customHeight="1">
      <c r="B7" s="17" t="s">
        <v>39</v>
      </c>
      <c r="C7" s="19">
        <f ca="1">SUMIF(应收账款记录表!$B$4:$B$18,$B7,应收账款记录表!K$4:K$18)</f>
        <v>0</v>
      </c>
      <c r="D7" s="18">
        <f ca="1">SUMIF(应收账款记录表!$B$4:$B$18,$B7,应收账款记录表!M$4:M$18)</f>
        <v>0</v>
      </c>
      <c r="E7" s="18">
        <f ca="1">SUMIF(应收账款记录表!$B$4:$B$18,$B7,应收账款记录表!N$4:N$18)</f>
        <v>0</v>
      </c>
      <c r="F7" s="18">
        <f ca="1">SUMIF(应收账款记录表!$B$4:$B$18,$B7,应收账款记录表!O$4:O$18)</f>
        <v>7500</v>
      </c>
      <c r="G7" s="18">
        <f ca="1">SUMIF(应收账款记录表!$B$4:$B$18,$B7,应收账款记录表!P$4:P$18)</f>
        <v>0</v>
      </c>
      <c r="H7" s="18">
        <f t="shared" ca="1" si="0"/>
        <v>7500</v>
      </c>
    </row>
    <row r="8" spans="2:12" ht="17.25" customHeight="1">
      <c r="B8" s="17" t="s">
        <v>40</v>
      </c>
      <c r="C8" s="19">
        <f ca="1">SUMIF(应收账款记录表!$B$4:$B$18,$B8,应收账款记录表!K$4:K$18)</f>
        <v>0</v>
      </c>
      <c r="D8" s="18">
        <f ca="1">SUMIF(应收账款记录表!$B$4:$B$18,$B8,应收账款记录表!M$4:M$18)</f>
        <v>0</v>
      </c>
      <c r="E8" s="18">
        <f ca="1">SUMIF(应收账款记录表!$B$4:$B$18,$B8,应收账款记录表!N$4:N$18)</f>
        <v>0</v>
      </c>
      <c r="F8" s="18">
        <f ca="1">SUMIF(应收账款记录表!$B$4:$B$18,$B8,应收账款记录表!O$4:O$18)</f>
        <v>2458</v>
      </c>
      <c r="G8" s="18">
        <f ca="1">SUMIF(应收账款记录表!$B$4:$B$18,$B8,应收账款记录表!P$4:P$18)</f>
        <v>24500</v>
      </c>
      <c r="H8" s="18">
        <f t="shared" ca="1" si="0"/>
        <v>26958</v>
      </c>
    </row>
    <row r="9" spans="2:12" ht="17.25" customHeight="1">
      <c r="B9" s="17" t="s">
        <v>41</v>
      </c>
      <c r="C9" s="19">
        <f ca="1">SUMIF(应收账款记录表!$B$4:$B$18,$B9,应收账款记录表!K$4:K$18)</f>
        <v>0</v>
      </c>
      <c r="D9" s="18">
        <f ca="1">SUMIF(应收账款记录表!$B$4:$B$18,$B9,应收账款记录表!M$4:M$18)</f>
        <v>0</v>
      </c>
      <c r="E9" s="18">
        <f ca="1">SUMIF(应收账款记录表!$B$4:$B$18,$B9,应收账款记录表!N$4:N$18)</f>
        <v>2000</v>
      </c>
      <c r="F9" s="18">
        <f ca="1">SUMIF(应收账款记录表!$B$4:$B$18,$B9,应收账款记录表!O$4:O$18)</f>
        <v>0</v>
      </c>
      <c r="G9" s="18">
        <f ca="1">SUMIF(应收账款记录表!$B$4:$B$18,$B9,应收账款记录表!P$4:P$18)</f>
        <v>30902</v>
      </c>
      <c r="H9" s="18">
        <f t="shared" ca="1" si="0"/>
        <v>32902</v>
      </c>
    </row>
    <row r="10" spans="2:12" ht="17.25" customHeight="1">
      <c r="B10" s="17"/>
      <c r="C10" s="19"/>
      <c r="D10" s="18"/>
      <c r="E10" s="18"/>
      <c r="F10" s="18"/>
      <c r="G10" s="18"/>
      <c r="H10" s="18"/>
    </row>
    <row r="11" spans="2:12" ht="17.25" customHeight="1">
      <c r="B11" s="17"/>
      <c r="C11" s="19"/>
      <c r="D11" s="18"/>
      <c r="E11" s="18"/>
      <c r="F11" s="18"/>
      <c r="G11" s="18"/>
      <c r="H11" s="18"/>
    </row>
    <row r="12" spans="2:12" ht="17.25" customHeight="1">
      <c r="B12" s="17"/>
      <c r="C12" s="19"/>
      <c r="D12" s="18"/>
      <c r="E12" s="18"/>
      <c r="F12" s="18"/>
      <c r="G12" s="18"/>
      <c r="H12" s="18"/>
    </row>
  </sheetData>
  <mergeCells count="1">
    <mergeCell ref="B2:H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showGridLines="0" workbookViewId="0">
      <selection activeCell="N30" sqref="N30"/>
    </sheetView>
  </sheetViews>
  <sheetFormatPr defaultRowHeight="13.5"/>
  <cols>
    <col min="2" max="2" width="18.75" customWidth="1"/>
    <col min="3" max="3" width="11.5" customWidth="1"/>
    <col min="4" max="4" width="11.75" customWidth="1"/>
    <col min="5" max="5" width="12" customWidth="1"/>
    <col min="6" max="7" width="14.25" customWidth="1"/>
  </cols>
  <sheetData>
    <row r="2" spans="2:9" ht="29.25" customHeight="1">
      <c r="B2" s="53" t="s">
        <v>85</v>
      </c>
      <c r="C2" s="54"/>
      <c r="D2" s="54"/>
      <c r="E2" s="54"/>
      <c r="F2" s="54"/>
      <c r="G2" s="54"/>
      <c r="H2" s="54"/>
      <c r="I2" s="49"/>
    </row>
    <row r="3" spans="2:9" ht="20.25" customHeight="1" thickBot="1">
      <c r="B3" s="44" t="s">
        <v>86</v>
      </c>
      <c r="C3" s="20"/>
      <c r="D3" s="20"/>
      <c r="E3" s="20"/>
      <c r="F3" s="44"/>
      <c r="G3" s="45" t="s">
        <v>87</v>
      </c>
      <c r="H3" s="44"/>
      <c r="I3" s="46" t="s">
        <v>88</v>
      </c>
    </row>
    <row r="4" spans="2:9" ht="24.75" customHeight="1">
      <c r="B4" s="38" t="s">
        <v>47</v>
      </c>
      <c r="C4" s="39" t="s">
        <v>48</v>
      </c>
      <c r="D4" s="39" t="s">
        <v>49</v>
      </c>
      <c r="E4" s="40" t="s">
        <v>50</v>
      </c>
      <c r="F4" s="41" t="s">
        <v>51</v>
      </c>
      <c r="G4" s="42" t="s">
        <v>52</v>
      </c>
      <c r="H4" s="42" t="s">
        <v>53</v>
      </c>
      <c r="I4" s="43" t="s">
        <v>54</v>
      </c>
    </row>
    <row r="5" spans="2:9">
      <c r="B5" s="21" t="s">
        <v>80</v>
      </c>
      <c r="C5" s="22">
        <v>41284</v>
      </c>
      <c r="D5" s="23">
        <v>12212</v>
      </c>
      <c r="E5" s="24">
        <v>941165</v>
      </c>
      <c r="F5" s="25" t="s">
        <v>91</v>
      </c>
      <c r="G5" s="26">
        <v>41374</v>
      </c>
      <c r="H5" s="27">
        <f t="shared" ref="H5:H31" ca="1" si="0">TODAY()-G5</f>
        <v>54</v>
      </c>
      <c r="I5" s="28" t="str">
        <f t="shared" ref="I5:I31" ca="1" si="1">IF(H5&lt;=30,"CR1",IF(H5&lt;=60,"CR2",IF(H5&lt;=90,"CR3",IF(H5&lt;=180,"CR4","CR5"))))</f>
        <v>CR2</v>
      </c>
    </row>
    <row r="6" spans="2:9">
      <c r="B6" s="29" t="s">
        <v>81</v>
      </c>
      <c r="C6" s="22">
        <v>41284</v>
      </c>
      <c r="D6" s="23">
        <v>12214</v>
      </c>
      <c r="E6" s="24">
        <v>118192.85</v>
      </c>
      <c r="F6" s="25" t="s">
        <v>91</v>
      </c>
      <c r="G6" s="26">
        <v>41379</v>
      </c>
      <c r="H6" s="27">
        <f t="shared" ca="1" si="0"/>
        <v>49</v>
      </c>
      <c r="I6" s="28" t="str">
        <f t="shared" ca="1" si="1"/>
        <v>CR2</v>
      </c>
    </row>
    <row r="7" spans="2:9">
      <c r="B7" s="21" t="s">
        <v>78</v>
      </c>
      <c r="C7" s="22">
        <v>41284</v>
      </c>
      <c r="D7" s="23">
        <v>12213</v>
      </c>
      <c r="E7" s="24">
        <v>268275.80000000075</v>
      </c>
      <c r="F7" s="25" t="s">
        <v>91</v>
      </c>
      <c r="G7" s="26">
        <v>41374</v>
      </c>
      <c r="H7" s="27">
        <f t="shared" ca="1" si="0"/>
        <v>54</v>
      </c>
      <c r="I7" s="28" t="str">
        <f t="shared" ca="1" si="1"/>
        <v>CR2</v>
      </c>
    </row>
    <row r="8" spans="2:9">
      <c r="B8" s="21" t="s">
        <v>74</v>
      </c>
      <c r="C8" s="22">
        <v>41284</v>
      </c>
      <c r="D8" s="23">
        <v>12210</v>
      </c>
      <c r="E8" s="24">
        <v>9791332.0599999931</v>
      </c>
      <c r="F8" s="25" t="s">
        <v>91</v>
      </c>
      <c r="G8" s="26">
        <v>41368</v>
      </c>
      <c r="H8" s="27">
        <f t="shared" ca="1" si="0"/>
        <v>60</v>
      </c>
      <c r="I8" s="28" t="str">
        <f t="shared" ca="1" si="1"/>
        <v>CR2</v>
      </c>
    </row>
    <row r="9" spans="2:9">
      <c r="B9" s="21" t="s">
        <v>76</v>
      </c>
      <c r="C9" s="22">
        <v>41284</v>
      </c>
      <c r="D9" s="23">
        <v>12211</v>
      </c>
      <c r="E9" s="24">
        <v>4338483.5199999996</v>
      </c>
      <c r="F9" s="25" t="s">
        <v>91</v>
      </c>
      <c r="G9" s="26">
        <v>41369</v>
      </c>
      <c r="H9" s="27">
        <f t="shared" ca="1" si="0"/>
        <v>59</v>
      </c>
      <c r="I9" s="28" t="str">
        <f t="shared" ca="1" si="1"/>
        <v>CR2</v>
      </c>
    </row>
    <row r="10" spans="2:9">
      <c r="B10" s="21" t="s">
        <v>65</v>
      </c>
      <c r="C10" s="30">
        <v>41275</v>
      </c>
      <c r="D10" s="23">
        <v>12104</v>
      </c>
      <c r="E10" s="24">
        <v>1005057</v>
      </c>
      <c r="F10" s="25" t="s">
        <v>91</v>
      </c>
      <c r="G10" s="26">
        <v>41367</v>
      </c>
      <c r="H10" s="27">
        <f t="shared" ca="1" si="0"/>
        <v>61</v>
      </c>
      <c r="I10" s="28" t="str">
        <f t="shared" ca="1" si="1"/>
        <v>CR3</v>
      </c>
    </row>
    <row r="11" spans="2:9">
      <c r="B11" s="21" t="s">
        <v>55</v>
      </c>
      <c r="C11" s="22">
        <v>41409</v>
      </c>
      <c r="D11" s="23">
        <v>20414</v>
      </c>
      <c r="E11" s="24">
        <v>24184</v>
      </c>
      <c r="F11" s="25" t="s">
        <v>90</v>
      </c>
      <c r="G11" s="26">
        <v>41238</v>
      </c>
      <c r="H11" s="27">
        <f t="shared" ca="1" si="0"/>
        <v>190</v>
      </c>
      <c r="I11" s="28" t="str">
        <f t="shared" ca="1" si="1"/>
        <v>CR5</v>
      </c>
    </row>
    <row r="12" spans="2:9">
      <c r="B12" s="21" t="s">
        <v>58</v>
      </c>
      <c r="C12" s="22">
        <v>41136</v>
      </c>
      <c r="D12" s="23">
        <v>20412</v>
      </c>
      <c r="E12" s="24">
        <v>390027</v>
      </c>
      <c r="F12" s="25" t="s">
        <v>90</v>
      </c>
      <c r="G12" s="26">
        <v>41297</v>
      </c>
      <c r="H12" s="27">
        <f t="shared" ca="1" si="0"/>
        <v>131</v>
      </c>
      <c r="I12" s="28" t="str">
        <f t="shared" ca="1" si="1"/>
        <v>CR4</v>
      </c>
    </row>
    <row r="13" spans="2:9">
      <c r="B13" s="29" t="s">
        <v>59</v>
      </c>
      <c r="C13" s="22">
        <v>41258</v>
      </c>
      <c r="D13" s="23">
        <v>20411</v>
      </c>
      <c r="E13" s="24">
        <v>40802</v>
      </c>
      <c r="F13" s="25" t="s">
        <v>90</v>
      </c>
      <c r="G13" s="26">
        <v>41296</v>
      </c>
      <c r="H13" s="27">
        <f t="shared" ca="1" si="0"/>
        <v>132</v>
      </c>
      <c r="I13" s="28" t="str">
        <f t="shared" ca="1" si="1"/>
        <v>CR4</v>
      </c>
    </row>
    <row r="14" spans="2:9">
      <c r="B14" s="29" t="s">
        <v>57</v>
      </c>
      <c r="C14" s="22">
        <v>41014</v>
      </c>
      <c r="D14" s="23">
        <v>20413</v>
      </c>
      <c r="E14" s="24">
        <v>6748</v>
      </c>
      <c r="F14" s="25" t="s">
        <v>90</v>
      </c>
      <c r="G14" s="26">
        <v>41206</v>
      </c>
      <c r="H14" s="27">
        <f t="shared" ca="1" si="0"/>
        <v>222</v>
      </c>
      <c r="I14" s="28" t="str">
        <f t="shared" ca="1" si="1"/>
        <v>CR5</v>
      </c>
    </row>
    <row r="15" spans="2:9">
      <c r="B15" s="21" t="s">
        <v>56</v>
      </c>
      <c r="C15" s="22">
        <v>40954</v>
      </c>
      <c r="D15" s="23">
        <v>20410</v>
      </c>
      <c r="E15" s="24">
        <v>14502</v>
      </c>
      <c r="F15" s="25" t="s">
        <v>90</v>
      </c>
      <c r="G15" s="26">
        <v>41050</v>
      </c>
      <c r="H15" s="27">
        <f t="shared" ca="1" si="0"/>
        <v>378</v>
      </c>
      <c r="I15" s="28" t="str">
        <f t="shared" ca="1" si="1"/>
        <v>CR5</v>
      </c>
    </row>
    <row r="16" spans="2:9">
      <c r="B16" s="31" t="s">
        <v>69</v>
      </c>
      <c r="C16" s="30">
        <v>41275</v>
      </c>
      <c r="D16" s="23">
        <v>12102</v>
      </c>
      <c r="E16" s="24">
        <v>765518.92999999993</v>
      </c>
      <c r="F16" s="25" t="s">
        <v>61</v>
      </c>
      <c r="G16" s="26">
        <v>41365</v>
      </c>
      <c r="H16" s="27">
        <f t="shared" ca="1" si="0"/>
        <v>63</v>
      </c>
      <c r="I16" s="28" t="str">
        <f t="shared" ca="1" si="1"/>
        <v>CR3</v>
      </c>
    </row>
    <row r="17" spans="2:9">
      <c r="B17" s="21" t="s">
        <v>70</v>
      </c>
      <c r="C17" s="30">
        <v>41275</v>
      </c>
      <c r="D17" s="23">
        <v>12100</v>
      </c>
      <c r="E17" s="24">
        <v>4900</v>
      </c>
      <c r="F17" s="25" t="s">
        <v>61</v>
      </c>
      <c r="G17" s="26">
        <v>41364</v>
      </c>
      <c r="H17" s="27">
        <f t="shared" ca="1" si="0"/>
        <v>64</v>
      </c>
      <c r="I17" s="28" t="str">
        <f t="shared" ca="1" si="1"/>
        <v>CR3</v>
      </c>
    </row>
    <row r="18" spans="2:9">
      <c r="B18" s="31" t="s">
        <v>71</v>
      </c>
      <c r="C18" s="30">
        <v>41275</v>
      </c>
      <c r="D18" s="23">
        <v>12101</v>
      </c>
      <c r="E18" s="24">
        <v>468004</v>
      </c>
      <c r="F18" s="25" t="s">
        <v>61</v>
      </c>
      <c r="G18" s="26">
        <v>41365</v>
      </c>
      <c r="H18" s="27">
        <f t="shared" ca="1" si="0"/>
        <v>63</v>
      </c>
      <c r="I18" s="28" t="str">
        <f t="shared" ca="1" si="1"/>
        <v>CR3</v>
      </c>
    </row>
    <row r="19" spans="2:9">
      <c r="B19" s="29" t="s">
        <v>75</v>
      </c>
      <c r="C19" s="30">
        <v>41275</v>
      </c>
      <c r="D19" s="23">
        <v>12103</v>
      </c>
      <c r="E19" s="24">
        <v>25026</v>
      </c>
      <c r="F19" s="25" t="s">
        <v>61</v>
      </c>
      <c r="G19" s="26">
        <v>41366</v>
      </c>
      <c r="H19" s="27">
        <f t="shared" ca="1" si="0"/>
        <v>62</v>
      </c>
      <c r="I19" s="28" t="str">
        <f t="shared" ca="1" si="1"/>
        <v>CR3</v>
      </c>
    </row>
    <row r="20" spans="2:9">
      <c r="B20" s="21" t="s">
        <v>62</v>
      </c>
      <c r="C20" s="22">
        <v>41248</v>
      </c>
      <c r="D20" s="23">
        <v>20402</v>
      </c>
      <c r="E20" s="24">
        <v>2665972</v>
      </c>
      <c r="F20" s="25" t="s">
        <v>61</v>
      </c>
      <c r="G20" s="26">
        <v>41333</v>
      </c>
      <c r="H20" s="27">
        <f t="shared" ca="1" si="0"/>
        <v>95</v>
      </c>
      <c r="I20" s="28" t="str">
        <f t="shared" ca="1" si="1"/>
        <v>CR4</v>
      </c>
    </row>
    <row r="21" spans="2:9">
      <c r="B21" s="21" t="s">
        <v>60</v>
      </c>
      <c r="C21" s="22">
        <v>41034</v>
      </c>
      <c r="D21" s="23">
        <v>20401</v>
      </c>
      <c r="E21" s="24">
        <v>4685583.75</v>
      </c>
      <c r="F21" s="25" t="s">
        <v>61</v>
      </c>
      <c r="G21" s="26">
        <v>41303</v>
      </c>
      <c r="H21" s="27">
        <f t="shared" ca="1" si="0"/>
        <v>125</v>
      </c>
      <c r="I21" s="28" t="str">
        <f t="shared" ca="1" si="1"/>
        <v>CR4</v>
      </c>
    </row>
    <row r="22" spans="2:9">
      <c r="B22" s="21" t="s">
        <v>73</v>
      </c>
      <c r="C22" s="22">
        <v>41294</v>
      </c>
      <c r="D22" s="23">
        <v>12032</v>
      </c>
      <c r="E22" s="24">
        <v>4121015</v>
      </c>
      <c r="F22" s="25" t="s">
        <v>64</v>
      </c>
      <c r="G22" s="26">
        <v>41350</v>
      </c>
      <c r="H22" s="27">
        <f t="shared" ca="1" si="0"/>
        <v>78</v>
      </c>
      <c r="I22" s="28" t="str">
        <f t="shared" ca="1" si="1"/>
        <v>CR3</v>
      </c>
    </row>
    <row r="23" spans="2:9">
      <c r="B23" s="21" t="s">
        <v>68</v>
      </c>
      <c r="C23" s="22">
        <v>41294</v>
      </c>
      <c r="D23" s="23">
        <v>12033</v>
      </c>
      <c r="E23" s="24">
        <v>48425.63</v>
      </c>
      <c r="F23" s="25" t="s">
        <v>64</v>
      </c>
      <c r="G23" s="26">
        <v>41351</v>
      </c>
      <c r="H23" s="27">
        <f t="shared" ca="1" si="0"/>
        <v>77</v>
      </c>
      <c r="I23" s="28" t="str">
        <f t="shared" ca="1" si="1"/>
        <v>CR3</v>
      </c>
    </row>
    <row r="24" spans="2:9" ht="14.25" customHeight="1">
      <c r="B24" s="21" t="s">
        <v>63</v>
      </c>
      <c r="C24" s="22">
        <v>41294</v>
      </c>
      <c r="D24" s="23">
        <v>12031</v>
      </c>
      <c r="E24" s="24">
        <v>42579</v>
      </c>
      <c r="F24" s="25" t="s">
        <v>64</v>
      </c>
      <c r="G24" s="26">
        <v>41349</v>
      </c>
      <c r="H24" s="27">
        <f t="shared" ca="1" si="0"/>
        <v>79</v>
      </c>
      <c r="I24" s="28" t="str">
        <f t="shared" ca="1" si="1"/>
        <v>CR3</v>
      </c>
    </row>
    <row r="25" spans="2:9" ht="12" customHeight="1">
      <c r="B25" s="21" t="s">
        <v>82</v>
      </c>
      <c r="C25" s="22">
        <v>41310</v>
      </c>
      <c r="D25" s="23">
        <v>20404</v>
      </c>
      <c r="E25" s="24">
        <v>1613.5300000000007</v>
      </c>
      <c r="F25" s="32" t="s">
        <v>89</v>
      </c>
      <c r="G25" s="26">
        <v>41405</v>
      </c>
      <c r="H25" s="27">
        <f t="shared" ca="1" si="0"/>
        <v>23</v>
      </c>
      <c r="I25" s="28" t="str">
        <f t="shared" ca="1" si="1"/>
        <v>CR1</v>
      </c>
    </row>
    <row r="26" spans="2:9">
      <c r="B26" s="21" t="s">
        <v>83</v>
      </c>
      <c r="C26" s="22">
        <v>41310</v>
      </c>
      <c r="D26" s="23">
        <v>20406</v>
      </c>
      <c r="E26" s="24">
        <v>2060</v>
      </c>
      <c r="F26" s="32" t="s">
        <v>89</v>
      </c>
      <c r="G26" s="26">
        <v>41414</v>
      </c>
      <c r="H26" s="27">
        <f t="shared" ca="1" si="0"/>
        <v>14</v>
      </c>
      <c r="I26" s="28" t="str">
        <f t="shared" ca="1" si="1"/>
        <v>CR1</v>
      </c>
    </row>
    <row r="27" spans="2:9">
      <c r="B27" s="21" t="s">
        <v>84</v>
      </c>
      <c r="C27" s="22">
        <v>41310</v>
      </c>
      <c r="D27" s="23">
        <v>20405</v>
      </c>
      <c r="E27" s="24">
        <v>3699.739999999998</v>
      </c>
      <c r="F27" s="32" t="s">
        <v>89</v>
      </c>
      <c r="G27" s="26">
        <v>41406</v>
      </c>
      <c r="H27" s="27">
        <f t="shared" ca="1" si="0"/>
        <v>22</v>
      </c>
      <c r="I27" s="28" t="str">
        <f t="shared" ca="1" si="1"/>
        <v>CR1</v>
      </c>
    </row>
    <row r="28" spans="2:9">
      <c r="B28" s="29" t="s">
        <v>72</v>
      </c>
      <c r="C28" s="22">
        <v>41248</v>
      </c>
      <c r="D28" s="23">
        <v>20403</v>
      </c>
      <c r="E28" s="24">
        <v>512</v>
      </c>
      <c r="F28" s="32" t="s">
        <v>89</v>
      </c>
      <c r="G28" s="26">
        <v>41343</v>
      </c>
      <c r="H28" s="27">
        <f t="shared" ca="1" si="0"/>
        <v>85</v>
      </c>
      <c r="I28" s="28" t="str">
        <f t="shared" ca="1" si="1"/>
        <v>CR3</v>
      </c>
    </row>
    <row r="29" spans="2:9">
      <c r="B29" s="21" t="s">
        <v>77</v>
      </c>
      <c r="C29" s="22">
        <v>41297</v>
      </c>
      <c r="D29" s="23">
        <v>12036</v>
      </c>
      <c r="E29" s="24">
        <v>615736</v>
      </c>
      <c r="F29" s="25" t="s">
        <v>67</v>
      </c>
      <c r="G29" s="26">
        <v>41385</v>
      </c>
      <c r="H29" s="27">
        <f t="shared" ca="1" si="0"/>
        <v>43</v>
      </c>
      <c r="I29" s="28" t="str">
        <f t="shared" ca="1" si="1"/>
        <v>CR2</v>
      </c>
    </row>
    <row r="30" spans="2:9">
      <c r="B30" s="21" t="s">
        <v>79</v>
      </c>
      <c r="C30" s="22">
        <v>41297</v>
      </c>
      <c r="D30" s="23">
        <v>12035</v>
      </c>
      <c r="E30" s="24">
        <v>35077</v>
      </c>
      <c r="F30" s="25" t="s">
        <v>67</v>
      </c>
      <c r="G30" s="26">
        <v>41384</v>
      </c>
      <c r="H30" s="27">
        <f t="shared" ca="1" si="0"/>
        <v>44</v>
      </c>
      <c r="I30" s="28" t="str">
        <f t="shared" ca="1" si="1"/>
        <v>CR2</v>
      </c>
    </row>
    <row r="31" spans="2:9" ht="14.25" thickBot="1">
      <c r="B31" s="33" t="s">
        <v>66</v>
      </c>
      <c r="C31" s="34">
        <v>41297</v>
      </c>
      <c r="D31" s="35">
        <v>12034</v>
      </c>
      <c r="E31" s="36">
        <v>102215.70000000001</v>
      </c>
      <c r="F31" s="50" t="s">
        <v>67</v>
      </c>
      <c r="G31" s="37">
        <v>41352</v>
      </c>
      <c r="H31" s="47">
        <f t="shared" ca="1" si="0"/>
        <v>76</v>
      </c>
      <c r="I31" s="48" t="str">
        <f t="shared" ca="1" si="1"/>
        <v>CR3</v>
      </c>
    </row>
  </sheetData>
  <sortState ref="B4:I30">
    <sortCondition ref="F4:F30" customList="陈依依,周国菊,刘丽,刘晶晶,江晨晨,李江宇"/>
  </sortState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应收账款记录表</vt:lpstr>
      <vt:lpstr>分析客户应收账款账龄</vt:lpstr>
      <vt:lpstr>客户信用等级分析表</vt:lpstr>
      <vt:lpstr>客户名称</vt:lpstr>
      <vt:lpstr>应收账款</vt:lpstr>
      <vt:lpstr>账龄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2009-02-28T09:54:15Z</dcterms:created>
  <dcterms:modified xsi:type="dcterms:W3CDTF">2013-06-03T07:16:23Z</dcterms:modified>
</cp:coreProperties>
</file>