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30" windowWidth="19320" windowHeight="9540" tabRatio="870" activeTab="1"/>
  </bookViews>
  <sheets>
    <sheet name="年度生产成本分析表格" sheetId="1" r:id="rId1"/>
    <sheet name="生产成本趋势分析" sheetId="2" r:id="rId2"/>
  </sheets>
  <calcPr calcId="145621"/>
</workbook>
</file>

<file path=xl/calcChain.xml><?xml version="1.0" encoding="utf-8"?>
<calcChain xmlns="http://schemas.openxmlformats.org/spreadsheetml/2006/main">
  <c r="C9" i="1" l="1"/>
  <c r="Q15" i="1" l="1"/>
  <c r="Q14" i="1"/>
  <c r="O6" i="1"/>
  <c r="O7" i="1"/>
  <c r="O8" i="1"/>
  <c r="O5" i="1"/>
  <c r="O9" i="1" s="1"/>
  <c r="O10" i="1"/>
  <c r="O11" i="1"/>
  <c r="O12" i="1"/>
  <c r="C12" i="1"/>
  <c r="D12" i="1"/>
  <c r="E12" i="1"/>
  <c r="F12" i="1"/>
  <c r="G12" i="1"/>
  <c r="H12" i="1"/>
  <c r="I12" i="1"/>
  <c r="J12" i="1"/>
  <c r="K9" i="1"/>
  <c r="K15" i="1" s="1"/>
  <c r="L9" i="1"/>
  <c r="L14" i="1" s="1"/>
  <c r="M9" i="1"/>
  <c r="M15" i="1" s="1"/>
  <c r="N9" i="1"/>
  <c r="N14" i="1" s="1"/>
  <c r="C16" i="1"/>
  <c r="D9" i="1"/>
  <c r="D14" i="1" s="1"/>
  <c r="E9" i="1"/>
  <c r="E15" i="1" s="1"/>
  <c r="F9" i="1"/>
  <c r="F14" i="1" s="1"/>
  <c r="G9" i="1"/>
  <c r="G15" i="1" s="1"/>
  <c r="H9" i="1"/>
  <c r="H14" i="1" s="1"/>
  <c r="I9" i="1"/>
  <c r="I15" i="1" s="1"/>
  <c r="J9" i="1"/>
  <c r="J14" i="1" s="1"/>
  <c r="N12" i="1"/>
  <c r="M12" i="1"/>
  <c r="L12" i="1"/>
  <c r="K12" i="1"/>
  <c r="P9" i="1" l="1"/>
  <c r="P7" i="1"/>
  <c r="P5" i="1"/>
  <c r="P6" i="1"/>
  <c r="Q6" i="1" s="1"/>
  <c r="P8" i="1"/>
  <c r="Q8" i="1" s="1"/>
  <c r="O15" i="1"/>
  <c r="C14" i="1"/>
  <c r="C17" i="1"/>
  <c r="C15" i="1"/>
  <c r="M18" i="1"/>
  <c r="K18" i="1"/>
  <c r="I18" i="1"/>
  <c r="G18" i="1"/>
  <c r="E18" i="1"/>
  <c r="N17" i="1"/>
  <c r="L17" i="1"/>
  <c r="J17" i="1"/>
  <c r="H17" i="1"/>
  <c r="F17" i="1"/>
  <c r="D17" i="1"/>
  <c r="M16" i="1"/>
  <c r="K16" i="1"/>
  <c r="I16" i="1"/>
  <c r="G16" i="1"/>
  <c r="E16" i="1"/>
  <c r="N15" i="1"/>
  <c r="L15" i="1"/>
  <c r="J15" i="1"/>
  <c r="H15" i="1"/>
  <c r="F15" i="1"/>
  <c r="D15" i="1"/>
  <c r="M14" i="1"/>
  <c r="K14" i="1"/>
  <c r="I14" i="1"/>
  <c r="G14" i="1"/>
  <c r="E14" i="1"/>
  <c r="C13" i="1"/>
  <c r="D4" i="1" s="1"/>
  <c r="D13" i="1" s="1"/>
  <c r="E4" i="1" s="1"/>
  <c r="E13" i="1" s="1"/>
  <c r="F4" i="1" s="1"/>
  <c r="F13" i="1" s="1"/>
  <c r="G4" i="1" s="1"/>
  <c r="G13" i="1" s="1"/>
  <c r="H4" i="1" s="1"/>
  <c r="H13" i="1" s="1"/>
  <c r="I4" i="1" s="1"/>
  <c r="I13" i="1" s="1"/>
  <c r="J4" i="1" s="1"/>
  <c r="J13" i="1" s="1"/>
  <c r="K4" i="1" s="1"/>
  <c r="K13" i="1" s="1"/>
  <c r="L4" i="1" s="1"/>
  <c r="L13" i="1" s="1"/>
  <c r="M4" i="1" s="1"/>
  <c r="M13" i="1" s="1"/>
  <c r="N4" i="1" s="1"/>
  <c r="N13" i="1" s="1"/>
  <c r="C18" i="1"/>
  <c r="N18" i="1"/>
  <c r="L18" i="1"/>
  <c r="J18" i="1"/>
  <c r="H18" i="1"/>
  <c r="F18" i="1"/>
  <c r="D18" i="1"/>
  <c r="M17" i="1"/>
  <c r="K17" i="1"/>
  <c r="I17" i="1"/>
  <c r="G17" i="1"/>
  <c r="E17" i="1"/>
  <c r="N16" i="1"/>
  <c r="L16" i="1"/>
  <c r="J16" i="1"/>
  <c r="H16" i="1"/>
  <c r="F16" i="1"/>
  <c r="D16" i="1"/>
  <c r="O16" i="1"/>
  <c r="O14" i="1"/>
  <c r="O18" i="1"/>
  <c r="O17" i="1"/>
  <c r="Q7" i="1" l="1"/>
  <c r="Q5" i="1"/>
</calcChain>
</file>

<file path=xl/sharedStrings.xml><?xml version="1.0" encoding="utf-8"?>
<sst xmlns="http://schemas.openxmlformats.org/spreadsheetml/2006/main" count="41" uniqueCount="39">
  <si>
    <t>项目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</si>
  <si>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</si>
  <si>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</si>
  <si>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</si>
  <si>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</si>
  <si>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</si>
  <si>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</si>
  <si>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</si>
  <si>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</si>
  <si>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</si>
  <si>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</si>
  <si>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</si>
  <si>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</si>
  <si>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合计</t>
  </si>
  <si>
    <t>期初数</t>
  </si>
  <si>
    <t>直接材料</t>
  </si>
  <si>
    <t>直接人工</t>
  </si>
  <si>
    <t>制造费用</t>
  </si>
  <si>
    <t>本期转出</t>
  </si>
  <si>
    <t>转出数量</t>
  </si>
  <si>
    <t>单位成本</t>
  </si>
  <si>
    <t>期末数</t>
  </si>
  <si>
    <t>直接材料比重</t>
  </si>
  <si>
    <t>直接人工比重</t>
  </si>
  <si>
    <t>制造费用比重</t>
  </si>
  <si>
    <t>其他</t>
    <phoneticPr fontId="2" type="noConversion"/>
  </si>
  <si>
    <t>年度生产成本分析表格</t>
    <phoneticPr fontId="2" type="noConversion"/>
  </si>
  <si>
    <t>结构</t>
  </si>
  <si>
    <t>排序</t>
  </si>
  <si>
    <t>平均数：</t>
  </si>
  <si>
    <t>标准差：</t>
  </si>
  <si>
    <t>其他</t>
    <phoneticPr fontId="2" type="noConversion"/>
  </si>
  <si>
    <t>单位名称：华云信息有限公司</t>
    <phoneticPr fontId="2" type="noConversion"/>
  </si>
  <si>
    <t>统计人员：</t>
    <phoneticPr fontId="2" type="noConversion"/>
  </si>
  <si>
    <t>于晓梅</t>
    <phoneticPr fontId="2" type="noConversion"/>
  </si>
  <si>
    <t>审查人员：</t>
    <phoneticPr fontId="2" type="noConversion"/>
  </si>
  <si>
    <t>张岚</t>
    <phoneticPr fontId="2" type="noConversion"/>
  </si>
  <si>
    <t>日期：</t>
  </si>
  <si>
    <t>单位：元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</si>
</sst>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2"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theme="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2"/>
      <color theme="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b/>
      <sz val="20"/>
      <color theme="1"/>
      <name val="华文中宋"/>
      <family val="3"/>
      <charset val="134"/>
    </font>
    <font>
      <sz val="12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1" fillId="0" borderId="0"/>
  </cellStyleXfs>
  <cellXfs count="35">
    <xf numFmtId="0" fontId="0" fillId="0" borderId="0" xfId="0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3" fillId="5" borderId="2" xfId="1" applyFont="1" applyFill="1" applyBorder="1" applyAlignment="1">
      <alignment horizontal="center" vertical="center"/>
    </xf>
    <xf numFmtId="0" fontId="3" fillId="5" borderId="3" xfId="1" applyFont="1" applyFill="1" applyBorder="1" applyAlignment="1">
      <alignment horizontal="center" vertical="center"/>
    </xf>
    <xf numFmtId="0" fontId="3" fillId="5" borderId="4" xfId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center" vertical="center"/>
    </xf>
    <xf numFmtId="176" fontId="4" fillId="4" borderId="6" xfId="0" applyNumberFormat="1" applyFont="1" applyFill="1" applyBorder="1" applyAlignment="1">
      <alignment horizontal="center" vertical="center"/>
    </xf>
    <xf numFmtId="0" fontId="3" fillId="5" borderId="5" xfId="1" applyFont="1" applyFill="1" applyBorder="1" applyAlignment="1">
      <alignment horizontal="center" vertical="center"/>
    </xf>
    <xf numFmtId="176" fontId="5" fillId="5" borderId="1" xfId="1" applyNumberFormat="1" applyFont="1" applyFill="1" applyBorder="1" applyAlignment="1">
      <alignment horizontal="center" vertical="center"/>
    </xf>
    <xf numFmtId="176" fontId="5" fillId="5" borderId="6" xfId="1" applyNumberFormat="1" applyFont="1" applyFill="1" applyBorder="1" applyAlignment="1">
      <alignment horizontal="center" vertical="center"/>
    </xf>
    <xf numFmtId="176" fontId="7" fillId="4" borderId="1" xfId="0" applyNumberFormat="1" applyFont="1" applyFill="1" applyBorder="1" applyAlignment="1">
      <alignment horizontal="center" vertical="center"/>
    </xf>
    <xf numFmtId="176" fontId="7" fillId="4" borderId="6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0" fontId="7" fillId="4" borderId="1" xfId="0" applyNumberFormat="1" applyFont="1" applyFill="1" applyBorder="1" applyAlignment="1">
      <alignment horizontal="center" vertical="center"/>
    </xf>
    <xf numFmtId="0" fontId="3" fillId="5" borderId="7" xfId="1" applyFont="1" applyFill="1" applyBorder="1" applyAlignment="1">
      <alignment horizontal="center" vertical="center"/>
    </xf>
    <xf numFmtId="0" fontId="3" fillId="5" borderId="8" xfId="1" applyFont="1" applyFill="1" applyBorder="1" applyAlignment="1">
      <alignment horizontal="center" vertical="center"/>
    </xf>
    <xf numFmtId="10" fontId="5" fillId="5" borderId="1" xfId="1" applyNumberFormat="1" applyFont="1" applyFill="1" applyBorder="1" applyAlignment="1">
      <alignment horizontal="center" vertical="center"/>
    </xf>
    <xf numFmtId="0" fontId="3" fillId="5" borderId="9" xfId="1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3" xfId="0" applyBorder="1">
      <alignment vertical="center"/>
    </xf>
    <xf numFmtId="0" fontId="4" fillId="4" borderId="14" xfId="0" applyFont="1" applyFill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6" fontId="0" fillId="6" borderId="11" xfId="0" applyNumberFormat="1" applyFill="1" applyBorder="1">
      <alignment vertical="center"/>
    </xf>
    <xf numFmtId="176" fontId="0" fillId="6" borderId="13" xfId="0" applyNumberFormat="1" applyFill="1" applyBorder="1">
      <alignment vertical="center"/>
    </xf>
    <xf numFmtId="0" fontId="10" fillId="0" borderId="0" xfId="0" applyFont="1" applyFill="1" applyAlignment="1">
      <alignment horizontal="center" vertical="center"/>
    </xf>
    <xf numFmtId="0" fontId="9" fillId="0" borderId="0" xfId="2" applyFont="1" applyFill="1" applyBorder="1" applyAlignment="1">
      <alignment vertical="center"/>
    </xf>
    <xf numFmtId="0" fontId="9" fillId="0" borderId="15" xfId="2" applyFont="1" applyFill="1" applyBorder="1" applyAlignment="1">
      <alignment vertical="center"/>
    </xf>
    <xf numFmtId="0" fontId="9" fillId="0" borderId="15" xfId="2" applyFont="1" applyFill="1" applyBorder="1" applyAlignment="1">
      <alignment vertical="center"/>
    </xf>
    <xf numFmtId="0" fontId="9" fillId="0" borderId="15" xfId="2" applyFont="1" applyFill="1" applyBorder="1" applyAlignment="1">
      <alignment horizontal="left" vertical="center"/>
    </xf>
    <xf numFmtId="14" fontId="9" fillId="0" borderId="15" xfId="2" applyNumberFormat="1" applyFont="1" applyFill="1" applyBorder="1" applyAlignment="1">
      <alignment horizontal="left" vertical="center"/>
    </xf>
    <xf numFmtId="0" fontId="0" fillId="0" borderId="15" xfId="0" applyBorder="1" applyAlignment="1">
      <alignment vertical="center"/>
    </xf>
  </cellXfs>
  <cellStyles count="4">
    <cellStyle name="常规" xfId="0" builtinId="0"/>
    <cellStyle name="常规 2" xfId="3"/>
    <cellStyle name="强调文字颜色 2" xfId="1" builtinId="33"/>
    <cellStyle name="强调文字颜色 3" xfId="2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zh-CN" sz="1800" b="1" i="0" u="none" strike="noStrike" baseline="0">
                <a:effectLst/>
              </a:rPr>
              <a:t>生产成本趋势图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成产成本</c:v>
          </c:tx>
          <c:marker>
            <c:symbol val="none"/>
          </c:marker>
          <c:cat>
            <c:strRef>
              <c:f>年度生产成本分析表格!$C$3:$N$3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年度生产成本分析表格!$C$9:$N$9</c:f>
              <c:numCache>
                <c:formatCode>0.00_);[Red]\(0.00\)</c:formatCode>
                <c:ptCount val="12"/>
                <c:pt idx="0">
                  <c:v>758826.08</c:v>
                </c:pt>
                <c:pt idx="1">
                  <c:v>785561.41999999993</c:v>
                </c:pt>
                <c:pt idx="2">
                  <c:v>795526.76000000013</c:v>
                </c:pt>
                <c:pt idx="3">
                  <c:v>823812.41</c:v>
                </c:pt>
                <c:pt idx="4">
                  <c:v>765438</c:v>
                </c:pt>
                <c:pt idx="5">
                  <c:v>676769.8</c:v>
                </c:pt>
                <c:pt idx="6">
                  <c:v>642449.81000000006</c:v>
                </c:pt>
                <c:pt idx="7">
                  <c:v>818605.92</c:v>
                </c:pt>
                <c:pt idx="8">
                  <c:v>653359.81000000006</c:v>
                </c:pt>
                <c:pt idx="9">
                  <c:v>814404.20000000007</c:v>
                </c:pt>
                <c:pt idx="10">
                  <c:v>603514.02</c:v>
                </c:pt>
                <c:pt idx="11">
                  <c:v>823440.46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003520"/>
        <c:axId val="304993024"/>
      </c:lineChart>
      <c:catAx>
        <c:axId val="305003520"/>
        <c:scaling>
          <c:orientation val="minMax"/>
        </c:scaling>
        <c:delete val="0"/>
        <c:axPos val="b"/>
        <c:majorTickMark val="out"/>
        <c:minorTickMark val="none"/>
        <c:tickLblPos val="nextTo"/>
        <c:crossAx val="304993024"/>
        <c:crosses val="autoZero"/>
        <c:auto val="1"/>
        <c:lblAlgn val="ctr"/>
        <c:lblOffset val="100"/>
        <c:noMultiLvlLbl val="0"/>
      </c:catAx>
      <c:valAx>
        <c:axId val="304993024"/>
        <c:scaling>
          <c:orientation val="minMax"/>
          <c:min val="500000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crossAx val="305003520"/>
        <c:crosses val="autoZero"/>
        <c:crossBetween val="between"/>
        <c:majorUnit val="50000"/>
      </c:valAx>
      <c:dTable>
        <c:showHorzBorder val="1"/>
        <c:showVertBorder val="1"/>
        <c:showOutline val="1"/>
        <c:showKeys val="0"/>
      </c:dTable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104774</xdr:colOff>
      <xdr:row>5</xdr:row>
      <xdr:rowOff>19049</xdr:rowOff>
    </xdr:from>
    <xdr:to>
      <xdr:col>9</xdr:col>
      <xdr:colOff>76199</xdr:colOff>
      <xdr:row>23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32"/>
  <sheetViews>
    <sheetView showGridLines="0" zoomScaleNormal="100" workbookViewId="0">
      <selection activeCell="B2" sqref="B2:R2"/>
    </sheetView>
  </sheetViews>
  <sheetFormatPr defaultRowHeight="13.5"/>
  <cols>
    <col min="2" max="2" width="10" customWidth="1"/>
    <col min="3" max="3" width="8.25" customWidth="1"/>
    <col min="4" max="4" width="9.75" customWidth="1"/>
    <col min="5" max="5" width="8.25" customWidth="1"/>
    <col min="6" max="6" width="9.5" customWidth="1"/>
    <col min="7" max="7" width="8.25" customWidth="1"/>
    <col min="8" max="8" width="9.625" customWidth="1"/>
    <col min="9" max="9" width="8.5" customWidth="1"/>
    <col min="10" max="14" width="8.25" customWidth="1"/>
    <col min="15" max="15" width="8.875" customWidth="1"/>
    <col min="17" max="17" width="11.625" bestFit="1" customWidth="1"/>
  </cols>
  <sheetData>
    <row r="1" spans="2:18" ht="37.5" customHeight="1">
      <c r="B1" s="28" t="s">
        <v>26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</row>
    <row r="2" spans="2:18" ht="25.5" customHeight="1" thickBot="1">
      <c r="B2" s="29" t="s">
        <v>32</v>
      </c>
      <c r="C2" s="29"/>
      <c r="D2" s="29"/>
      <c r="E2" s="29"/>
      <c r="F2" s="29"/>
      <c r="G2" s="30" t="s">
        <v>33</v>
      </c>
      <c r="H2" s="30"/>
      <c r="I2" s="30" t="s">
        <v>34</v>
      </c>
      <c r="J2" s="30"/>
      <c r="K2" s="31" t="s">
        <v>35</v>
      </c>
      <c r="L2" s="32" t="s">
        <v>36</v>
      </c>
      <c r="M2" s="32"/>
      <c r="N2" s="31" t="s">
        <v>37</v>
      </c>
      <c r="O2" s="33">
        <v>40918</v>
      </c>
      <c r="P2" s="32"/>
      <c r="Q2" s="34" t="s">
        <v>38</v>
      </c>
      <c r="R2" s="34"/>
    </row>
    <row r="3" spans="2:18" ht="24" customHeight="1" thickBot="1">
      <c r="B3" s="3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5" t="s">
        <v>13</v>
      </c>
      <c r="P3" s="19" t="s">
        <v>27</v>
      </c>
      <c r="Q3" s="17" t="s">
        <v>28</v>
      </c>
    </row>
    <row r="4" spans="2:18" ht="18" customHeight="1">
      <c r="B4" s="6" t="s">
        <v>14</v>
      </c>
      <c r="C4" s="7">
        <v>6550.5</v>
      </c>
      <c r="D4" s="7">
        <f>C13</f>
        <v>183376.57999999996</v>
      </c>
      <c r="E4" s="7">
        <f t="shared" ref="E4:N4" si="0">D13</f>
        <v>60937.999999999884</v>
      </c>
      <c r="F4" s="7">
        <f t="shared" si="0"/>
        <v>56464.760000000009</v>
      </c>
      <c r="G4" s="7">
        <f t="shared" si="0"/>
        <v>100277.17000000004</v>
      </c>
      <c r="H4" s="7">
        <f t="shared" si="0"/>
        <v>65715.170000000042</v>
      </c>
      <c r="I4" s="7">
        <f t="shared" si="0"/>
        <v>62484.970000000088</v>
      </c>
      <c r="J4" s="7">
        <f t="shared" si="0"/>
        <v>54934.780000000144</v>
      </c>
      <c r="K4" s="7">
        <f t="shared" si="0"/>
        <v>58540.700000000186</v>
      </c>
      <c r="L4" s="7">
        <f t="shared" si="0"/>
        <v>111900.51000000024</v>
      </c>
      <c r="M4" s="7">
        <f t="shared" si="0"/>
        <v>146304.71000000031</v>
      </c>
      <c r="N4" s="7">
        <f t="shared" si="0"/>
        <v>169818.73000000033</v>
      </c>
      <c r="O4" s="7"/>
      <c r="P4" s="21"/>
      <c r="Q4" s="20"/>
    </row>
    <row r="5" spans="2:18" ht="18" customHeight="1">
      <c r="B5" s="6" t="s">
        <v>15</v>
      </c>
      <c r="C5" s="7">
        <v>605600.6</v>
      </c>
      <c r="D5" s="7">
        <v>631745.56999999995</v>
      </c>
      <c r="E5" s="7">
        <v>653730.28</v>
      </c>
      <c r="F5" s="7">
        <v>684560.76</v>
      </c>
      <c r="G5" s="7">
        <v>634560</v>
      </c>
      <c r="H5" s="7">
        <v>556210</v>
      </c>
      <c r="I5" s="7">
        <v>524560.76</v>
      </c>
      <c r="J5" s="7">
        <v>680000.5</v>
      </c>
      <c r="K5" s="7">
        <v>554560.76</v>
      </c>
      <c r="L5" s="7">
        <v>674560</v>
      </c>
      <c r="M5" s="7">
        <v>504565</v>
      </c>
      <c r="N5" s="7">
        <v>684560.5</v>
      </c>
      <c r="O5" s="8">
        <f>SUM(C5:N5)</f>
        <v>7389214.7299999995</v>
      </c>
      <c r="P5" s="24">
        <f>IF($O$9=0,"",O5/$O$9)</f>
        <v>0.82453190408268007</v>
      </c>
      <c r="Q5" s="25">
        <f>IF(P5="","",RANK(P5,$P$5:$P$8))</f>
        <v>1</v>
      </c>
    </row>
    <row r="6" spans="2:18" ht="18" customHeight="1">
      <c r="B6" s="6" t="s">
        <v>16</v>
      </c>
      <c r="C6" s="7">
        <v>49126.400000000001</v>
      </c>
      <c r="D6" s="7">
        <v>54972.62</v>
      </c>
      <c r="E6" s="7">
        <v>52066.06</v>
      </c>
      <c r="F6" s="7">
        <v>52994.13</v>
      </c>
      <c r="G6" s="7">
        <v>52994</v>
      </c>
      <c r="H6" s="7">
        <v>49880.5</v>
      </c>
      <c r="I6" s="7">
        <v>48994.13</v>
      </c>
      <c r="J6" s="7">
        <v>52800.5</v>
      </c>
      <c r="K6" s="7">
        <v>42994.13</v>
      </c>
      <c r="L6" s="7">
        <v>53994</v>
      </c>
      <c r="M6" s="7">
        <v>42994.1</v>
      </c>
      <c r="N6" s="7">
        <v>52990.5</v>
      </c>
      <c r="O6" s="8">
        <f t="shared" ref="O6:O11" si="1">SUM(C6:N6)</f>
        <v>606801.07000000007</v>
      </c>
      <c r="P6" s="24">
        <f t="shared" ref="P6:P8" si="2">IF($O$9=0,"",O6/$O$9)</f>
        <v>6.7710421192010442E-2</v>
      </c>
      <c r="Q6" s="25">
        <f t="shared" ref="Q6:Q8" si="3">IF(P6="","",RANK(P6,$P$5:$P$8))</f>
        <v>3</v>
      </c>
    </row>
    <row r="7" spans="2:18" ht="18" customHeight="1">
      <c r="B7" s="6" t="s">
        <v>17</v>
      </c>
      <c r="C7" s="7">
        <v>104086.5</v>
      </c>
      <c r="D7" s="7">
        <v>98573.23</v>
      </c>
      <c r="E7" s="7">
        <v>89370.42</v>
      </c>
      <c r="F7" s="7">
        <v>85804.92</v>
      </c>
      <c r="G7" s="7">
        <v>77804</v>
      </c>
      <c r="H7" s="7">
        <v>70600.800000000003</v>
      </c>
      <c r="I7" s="7">
        <v>68804.92</v>
      </c>
      <c r="J7" s="7">
        <v>85804.92</v>
      </c>
      <c r="K7" s="7">
        <v>55804.92</v>
      </c>
      <c r="L7" s="7">
        <v>85804.9</v>
      </c>
      <c r="M7" s="7">
        <v>55804.92</v>
      </c>
      <c r="N7" s="7">
        <v>85800.5</v>
      </c>
      <c r="O7" s="8">
        <f t="shared" si="1"/>
        <v>964064.95000000019</v>
      </c>
      <c r="P7" s="24">
        <f t="shared" si="2"/>
        <v>0.10757601963515735</v>
      </c>
      <c r="Q7" s="25">
        <f t="shared" si="3"/>
        <v>2</v>
      </c>
    </row>
    <row r="8" spans="2:18" ht="18" customHeight="1">
      <c r="B8" s="6" t="s">
        <v>25</v>
      </c>
      <c r="C8" s="7">
        <v>12.58</v>
      </c>
      <c r="D8" s="7">
        <v>270</v>
      </c>
      <c r="E8" s="7">
        <v>360</v>
      </c>
      <c r="F8" s="7">
        <v>452.6</v>
      </c>
      <c r="G8" s="7">
        <v>80</v>
      </c>
      <c r="H8" s="7">
        <v>78.5</v>
      </c>
      <c r="I8" s="7">
        <v>90</v>
      </c>
      <c r="J8" s="7">
        <v>0</v>
      </c>
      <c r="K8" s="7">
        <v>0</v>
      </c>
      <c r="L8" s="7">
        <v>45.3</v>
      </c>
      <c r="M8" s="7">
        <v>150</v>
      </c>
      <c r="N8" s="7">
        <v>88.96</v>
      </c>
      <c r="O8" s="8">
        <f t="shared" si="1"/>
        <v>1627.9399999999998</v>
      </c>
      <c r="P8" s="24">
        <f t="shared" si="2"/>
        <v>1.81655090152233E-4</v>
      </c>
      <c r="Q8" s="25">
        <f t="shared" si="3"/>
        <v>4</v>
      </c>
    </row>
    <row r="9" spans="2:18" s="1" customFormat="1" ht="24.75" customHeight="1">
      <c r="B9" s="9" t="s">
        <v>13</v>
      </c>
      <c r="C9" s="10">
        <f>SUM(C5:C8)</f>
        <v>758826.08</v>
      </c>
      <c r="D9" s="10">
        <f t="shared" ref="D9:J9" si="4">SUM(D5:D8)</f>
        <v>785561.41999999993</v>
      </c>
      <c r="E9" s="10">
        <f t="shared" si="4"/>
        <v>795526.76000000013</v>
      </c>
      <c r="F9" s="10">
        <f t="shared" si="4"/>
        <v>823812.41</v>
      </c>
      <c r="G9" s="10">
        <f t="shared" si="4"/>
        <v>765438</v>
      </c>
      <c r="H9" s="10">
        <f t="shared" si="4"/>
        <v>676769.8</v>
      </c>
      <c r="I9" s="10">
        <f t="shared" si="4"/>
        <v>642449.81000000006</v>
      </c>
      <c r="J9" s="10">
        <f t="shared" si="4"/>
        <v>818605.92</v>
      </c>
      <c r="K9" s="10">
        <f>SUM(K5:K8)</f>
        <v>653359.81000000006</v>
      </c>
      <c r="L9" s="10">
        <f t="shared" ref="L9" si="5">SUM(L5:L8)</f>
        <v>814404.20000000007</v>
      </c>
      <c r="M9" s="10">
        <f t="shared" ref="M9" si="6">SUM(M5:M8)</f>
        <v>603514.02</v>
      </c>
      <c r="N9" s="10">
        <f t="shared" ref="N9" si="7">SUM(N5:N8)</f>
        <v>823440.46</v>
      </c>
      <c r="O9" s="10">
        <f t="shared" ref="O9" si="8">SUM(O5:O8)</f>
        <v>8961708.6899999995</v>
      </c>
      <c r="P9" s="18">
        <f>IF($O$9=0,"",O9/$O$9)</f>
        <v>1</v>
      </c>
    </row>
    <row r="10" spans="2:18" ht="18" customHeight="1">
      <c r="B10" s="6" t="s">
        <v>18</v>
      </c>
      <c r="C10" s="12">
        <v>582000</v>
      </c>
      <c r="D10" s="12">
        <v>908000</v>
      </c>
      <c r="E10" s="12">
        <v>800000</v>
      </c>
      <c r="F10" s="12">
        <v>780000</v>
      </c>
      <c r="G10" s="12">
        <v>800000</v>
      </c>
      <c r="H10" s="12">
        <v>680000</v>
      </c>
      <c r="I10" s="12">
        <v>650000</v>
      </c>
      <c r="J10" s="12">
        <v>815000</v>
      </c>
      <c r="K10" s="12">
        <v>600000</v>
      </c>
      <c r="L10" s="12">
        <v>780000</v>
      </c>
      <c r="M10" s="12">
        <v>580000</v>
      </c>
      <c r="N10" s="12">
        <v>800000</v>
      </c>
      <c r="O10" s="13">
        <f t="shared" si="1"/>
        <v>8775000</v>
      </c>
    </row>
    <row r="11" spans="2:18" ht="20.25" customHeight="1">
      <c r="B11" s="6" t="s">
        <v>19</v>
      </c>
      <c r="C11" s="14">
        <v>78000</v>
      </c>
      <c r="D11" s="14">
        <v>100000</v>
      </c>
      <c r="E11" s="14">
        <v>94000</v>
      </c>
      <c r="F11" s="14">
        <v>95000</v>
      </c>
      <c r="G11" s="14">
        <v>100000</v>
      </c>
      <c r="H11" s="14">
        <v>84000</v>
      </c>
      <c r="I11" s="14">
        <v>80000</v>
      </c>
      <c r="J11" s="14">
        <v>100000</v>
      </c>
      <c r="K11" s="14">
        <v>76000</v>
      </c>
      <c r="L11" s="14">
        <v>94000</v>
      </c>
      <c r="M11" s="14">
        <v>70000</v>
      </c>
      <c r="N11" s="14">
        <v>96000</v>
      </c>
      <c r="O11" s="13">
        <f t="shared" si="1"/>
        <v>1067000</v>
      </c>
    </row>
    <row r="12" spans="2:18" ht="18" customHeight="1">
      <c r="B12" s="6" t="s">
        <v>20</v>
      </c>
      <c r="C12" s="12">
        <f>IF(C11=0,"",C10/C11)</f>
        <v>7.4615384615384617</v>
      </c>
      <c r="D12" s="12">
        <f t="shared" ref="D12:J12" si="9">IF(D11=0,"",D10/D11)</f>
        <v>9.08</v>
      </c>
      <c r="E12" s="12">
        <f t="shared" si="9"/>
        <v>8.5106382978723403</v>
      </c>
      <c r="F12" s="12">
        <f t="shared" si="9"/>
        <v>8.2105263157894743</v>
      </c>
      <c r="G12" s="12">
        <f t="shared" si="9"/>
        <v>8</v>
      </c>
      <c r="H12" s="12">
        <f t="shared" si="9"/>
        <v>8.0952380952380949</v>
      </c>
      <c r="I12" s="12">
        <f t="shared" si="9"/>
        <v>8.125</v>
      </c>
      <c r="J12" s="12">
        <f t="shared" si="9"/>
        <v>8.15</v>
      </c>
      <c r="K12" s="12">
        <f t="shared" ref="K12:N12" si="10">IF(K11=0,"",K10/K11)</f>
        <v>7.8947368421052628</v>
      </c>
      <c r="L12" s="12">
        <f t="shared" si="10"/>
        <v>8.2978723404255312</v>
      </c>
      <c r="M12" s="12">
        <f t="shared" si="10"/>
        <v>8.2857142857142865</v>
      </c>
      <c r="N12" s="12">
        <f t="shared" si="10"/>
        <v>8.3333333333333339</v>
      </c>
      <c r="O12" s="13">
        <f>IF(O11=0,"",O10/O11)</f>
        <v>8.2239925023430178</v>
      </c>
    </row>
    <row r="13" spans="2:18" ht="26.25" customHeight="1" thickBot="1">
      <c r="B13" s="9" t="s">
        <v>21</v>
      </c>
      <c r="C13" s="10">
        <f>C4+C9-C10</f>
        <v>183376.57999999996</v>
      </c>
      <c r="D13" s="10">
        <f t="shared" ref="D13:N13" si="11">D4+D9-D10</f>
        <v>60937.999999999884</v>
      </c>
      <c r="E13" s="10">
        <f t="shared" si="11"/>
        <v>56464.760000000009</v>
      </c>
      <c r="F13" s="10">
        <f t="shared" si="11"/>
        <v>100277.17000000004</v>
      </c>
      <c r="G13" s="10">
        <f t="shared" si="11"/>
        <v>65715.170000000042</v>
      </c>
      <c r="H13" s="10">
        <f t="shared" si="11"/>
        <v>62484.970000000088</v>
      </c>
      <c r="I13" s="10">
        <f t="shared" si="11"/>
        <v>54934.780000000144</v>
      </c>
      <c r="J13" s="10">
        <f t="shared" si="11"/>
        <v>58540.700000000186</v>
      </c>
      <c r="K13" s="10">
        <f t="shared" si="11"/>
        <v>111900.51000000024</v>
      </c>
      <c r="L13" s="10">
        <f t="shared" si="11"/>
        <v>146304.71000000031</v>
      </c>
      <c r="M13" s="10">
        <f t="shared" si="11"/>
        <v>169818.73000000033</v>
      </c>
      <c r="N13" s="10">
        <f t="shared" si="11"/>
        <v>193259.19000000029</v>
      </c>
      <c r="O13" s="11"/>
    </row>
    <row r="14" spans="2:18" ht="18" customHeight="1">
      <c r="B14" s="6" t="s">
        <v>22</v>
      </c>
      <c r="C14" s="15">
        <f>IF(C$9=0,"",C5/C$9)</f>
        <v>0.79807562755354955</v>
      </c>
      <c r="D14" s="15">
        <f t="shared" ref="D14:O14" si="12">IF(D$9=0,"",D5/D$9)</f>
        <v>0.80419627786710812</v>
      </c>
      <c r="E14" s="15">
        <f t="shared" si="12"/>
        <v>0.82175774954446523</v>
      </c>
      <c r="F14" s="15">
        <f t="shared" si="12"/>
        <v>0.83096679740476354</v>
      </c>
      <c r="G14" s="15">
        <f t="shared" si="12"/>
        <v>0.82901554404145072</v>
      </c>
      <c r="H14" s="15">
        <f t="shared" si="12"/>
        <v>0.82185995888114383</v>
      </c>
      <c r="I14" s="15">
        <f t="shared" si="12"/>
        <v>0.81650076291562756</v>
      </c>
      <c r="J14" s="15">
        <f t="shared" si="12"/>
        <v>0.83068114142150351</v>
      </c>
      <c r="K14" s="15">
        <f t="shared" si="12"/>
        <v>0.84878309242804506</v>
      </c>
      <c r="L14" s="15">
        <f t="shared" si="12"/>
        <v>0.82828649459322523</v>
      </c>
      <c r="M14" s="15">
        <f t="shared" si="12"/>
        <v>0.83604520073949562</v>
      </c>
      <c r="N14" s="15">
        <f t="shared" si="12"/>
        <v>0.83134183132074913</v>
      </c>
      <c r="O14" s="15">
        <f t="shared" si="12"/>
        <v>0.82453190408268007</v>
      </c>
      <c r="P14" s="21" t="s">
        <v>29</v>
      </c>
      <c r="Q14" s="26">
        <f>IF(O9="","",O9/12)</f>
        <v>746809.0575</v>
      </c>
    </row>
    <row r="15" spans="2:18" ht="18" customHeight="1" thickBot="1">
      <c r="B15" s="6" t="s">
        <v>23</v>
      </c>
      <c r="C15" s="15">
        <f t="shared" ref="C15:O18" si="13">IF(C$9=0,"",C6/C$9)</f>
        <v>6.4739999447567753E-2</v>
      </c>
      <c r="D15" s="15">
        <f t="shared" si="13"/>
        <v>6.9978767541817422E-2</v>
      </c>
      <c r="E15" s="15">
        <f t="shared" si="13"/>
        <v>6.5448533748883556E-2</v>
      </c>
      <c r="F15" s="15">
        <f t="shared" si="13"/>
        <v>6.4327909311295756E-2</v>
      </c>
      <c r="G15" s="15">
        <f t="shared" si="13"/>
        <v>6.9233563005756185E-2</v>
      </c>
      <c r="H15" s="15">
        <f t="shared" si="13"/>
        <v>7.3703791156165654E-2</v>
      </c>
      <c r="I15" s="15">
        <f t="shared" si="13"/>
        <v>7.6261412545207213E-2</v>
      </c>
      <c r="J15" s="15">
        <f t="shared" si="13"/>
        <v>6.4500510819662765E-2</v>
      </c>
      <c r="K15" s="15">
        <f t="shared" si="13"/>
        <v>6.5804675068703716E-2</v>
      </c>
      <c r="L15" s="15">
        <f t="shared" si="13"/>
        <v>6.6298773999446461E-2</v>
      </c>
      <c r="M15" s="15">
        <f t="shared" si="13"/>
        <v>7.1239604342580143E-2</v>
      </c>
      <c r="N15" s="15">
        <f t="shared" si="13"/>
        <v>6.4352558046516198E-2</v>
      </c>
      <c r="O15" s="15">
        <f t="shared" si="13"/>
        <v>6.7710421192010442E-2</v>
      </c>
      <c r="P15" s="22" t="s">
        <v>30</v>
      </c>
      <c r="Q15" s="27">
        <f>SQRT(DEVSQ(C9:N9)/12)</f>
        <v>76895.474034995175</v>
      </c>
    </row>
    <row r="16" spans="2:18" ht="18" customHeight="1">
      <c r="B16" s="6" t="s">
        <v>24</v>
      </c>
      <c r="C16" s="15">
        <f t="shared" si="13"/>
        <v>0.13716779476003249</v>
      </c>
      <c r="D16" s="15">
        <f t="shared" si="13"/>
        <v>0.1254812513577869</v>
      </c>
      <c r="E16" s="15">
        <f t="shared" si="13"/>
        <v>0.11234118636059456</v>
      </c>
      <c r="F16" s="15">
        <f t="shared" si="13"/>
        <v>0.1041558963648047</v>
      </c>
      <c r="G16" s="15">
        <f t="shared" si="13"/>
        <v>0.10164637762954021</v>
      </c>
      <c r="H16" s="15">
        <f t="shared" si="13"/>
        <v>0.10432025778928078</v>
      </c>
      <c r="I16" s="15">
        <f t="shared" si="13"/>
        <v>0.10709773577487709</v>
      </c>
      <c r="J16" s="15">
        <f t="shared" si="13"/>
        <v>0.1048183477588337</v>
      </c>
      <c r="K16" s="15">
        <f t="shared" si="13"/>
        <v>8.541223250325114E-2</v>
      </c>
      <c r="L16" s="15">
        <f t="shared" si="13"/>
        <v>0.10535910792208585</v>
      </c>
      <c r="M16" s="15">
        <f t="shared" si="13"/>
        <v>9.2466650567620615E-2</v>
      </c>
      <c r="N16" s="15">
        <f t="shared" si="13"/>
        <v>0.10419757610647405</v>
      </c>
      <c r="O16" s="15">
        <f t="shared" si="13"/>
        <v>0.10757601963515735</v>
      </c>
    </row>
    <row r="17" spans="2:21" ht="18" customHeight="1">
      <c r="B17" s="23" t="s">
        <v>31</v>
      </c>
      <c r="C17" s="15">
        <f t="shared" si="13"/>
        <v>1.657823885019872E-5</v>
      </c>
      <c r="D17" s="15">
        <f t="shared" si="13"/>
        <v>3.4370323328760218E-4</v>
      </c>
      <c r="E17" s="15">
        <f t="shared" si="13"/>
        <v>4.5253034605649209E-4</v>
      </c>
      <c r="F17" s="15">
        <f t="shared" si="13"/>
        <v>5.49396919135996E-4</v>
      </c>
      <c r="G17" s="15">
        <f t="shared" si="13"/>
        <v>1.0451532325283041E-4</v>
      </c>
      <c r="H17" s="15">
        <f t="shared" si="13"/>
        <v>1.1599217340962909E-4</v>
      </c>
      <c r="I17" s="15">
        <f t="shared" si="13"/>
        <v>1.4008876428806165E-4</v>
      </c>
      <c r="J17" s="15">
        <f t="shared" si="13"/>
        <v>0</v>
      </c>
      <c r="K17" s="15">
        <f t="shared" si="13"/>
        <v>0</v>
      </c>
      <c r="L17" s="15">
        <f t="shared" si="13"/>
        <v>5.562348524234034E-5</v>
      </c>
      <c r="M17" s="15">
        <f t="shared" si="13"/>
        <v>2.4854435030357701E-4</v>
      </c>
      <c r="N17" s="15">
        <f t="shared" si="13"/>
        <v>1.0803452626070864E-4</v>
      </c>
      <c r="O17" s="15">
        <f t="shared" si="13"/>
        <v>1.81655090152233E-4</v>
      </c>
    </row>
    <row r="18" spans="2:21" ht="26.25" customHeight="1" thickBot="1">
      <c r="B18" s="16" t="s">
        <v>13</v>
      </c>
      <c r="C18" s="15">
        <f t="shared" si="13"/>
        <v>1</v>
      </c>
      <c r="D18" s="15">
        <f t="shared" si="13"/>
        <v>1</v>
      </c>
      <c r="E18" s="15">
        <f t="shared" si="13"/>
        <v>1</v>
      </c>
      <c r="F18" s="15">
        <f t="shared" si="13"/>
        <v>1</v>
      </c>
      <c r="G18" s="15">
        <f t="shared" si="13"/>
        <v>1</v>
      </c>
      <c r="H18" s="15">
        <f t="shared" si="13"/>
        <v>1</v>
      </c>
      <c r="I18" s="15">
        <f t="shared" si="13"/>
        <v>1</v>
      </c>
      <c r="J18" s="15">
        <f t="shared" si="13"/>
        <v>1</v>
      </c>
      <c r="K18" s="15">
        <f t="shared" si="13"/>
        <v>1</v>
      </c>
      <c r="L18" s="15">
        <f t="shared" si="13"/>
        <v>1</v>
      </c>
      <c r="M18" s="15">
        <f t="shared" si="13"/>
        <v>1</v>
      </c>
      <c r="N18" s="15">
        <f t="shared" si="13"/>
        <v>1</v>
      </c>
      <c r="O18" s="15">
        <f t="shared" si="13"/>
        <v>1</v>
      </c>
    </row>
    <row r="32" spans="2:21" ht="14.25">
      <c r="U32" s="2"/>
    </row>
  </sheetData>
  <mergeCells count="7">
    <mergeCell ref="Q2:R2"/>
    <mergeCell ref="B1:O1"/>
    <mergeCell ref="B2:F2"/>
    <mergeCell ref="G2:H2"/>
    <mergeCell ref="I2:J2"/>
    <mergeCell ref="L2:M2"/>
    <mergeCell ref="O2:P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workbookViewId="0">
      <selection activeCell="B33" sqref="B33"/>
    </sheetView>
  </sheetViews>
  <sheetFormatPr defaultRowHeight="13.5"/>
  <sheetData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年度生产成本分析表格</vt:lpstr>
      <vt:lpstr>生产成本趋势分析</vt:lpstr>
    </vt:vector>
  </TitlesOfParts>
  <Company>雨林木风封装组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Microsoft Office</cp:lastModifiedBy>
  <dcterms:created xsi:type="dcterms:W3CDTF">2012-06-18T01:21:09Z</dcterms:created>
  <dcterms:modified xsi:type="dcterms:W3CDTF">2012-08-28T02:37:12Z</dcterms:modified>
</cp:coreProperties>
</file>