
<file path=[Content_Types].xml><?xml version="1.0" encoding="utf-8"?>
<Types xmlns="http://schemas.openxmlformats.org/package/2006/content-types"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Project\Excel\Basic function\"/>
    </mc:Choice>
  </mc:AlternateContent>
  <bookViews>
    <workbookView xWindow="0" yWindow="0" windowWidth="20490" windowHeight="7620" tabRatio="870" firstSheet="6" activeTab="12"/>
  </bookViews>
  <sheets>
    <sheet name="Vlookup" sheetId="1" r:id="rId1"/>
    <sheet name="Hlookup" sheetId="3" r:id="rId2"/>
    <sheet name="Xlookup" sheetId="2" r:id="rId3"/>
    <sheet name="Picture Lookup" sheetId="4" r:id="rId4"/>
    <sheet name="Filter" sheetId="6" r:id="rId5"/>
    <sheet name="iferror" sheetId="5" r:id="rId6"/>
    <sheet name="&amp; Formula" sheetId="7" r:id="rId7"/>
    <sheet name="Textjoin" sheetId="8" r:id="rId8"/>
    <sheet name="Sumif" sheetId="9" r:id="rId9"/>
    <sheet name="Sumifs" sheetId="10" r:id="rId10"/>
    <sheet name="Countif" sheetId="11" r:id="rId11"/>
    <sheet name="Countifs" sheetId="12" r:id="rId12"/>
    <sheet name="Sumif with Pivot" sheetId="13" r:id="rId13"/>
    <sheet name="Sumiffs with Pivot" sheetId="14" r:id="rId14"/>
    <sheet name="Countif with Pivot" sheetId="15" r:id="rId15"/>
    <sheet name="Countifs with Pivot" sheetId="16" r:id="rId16"/>
  </sheets>
  <definedNames>
    <definedName name="_xlnm._FilterDatabase" localSheetId="6" hidden="1">'&amp; Formula'!$B$2:$D$10</definedName>
    <definedName name="abc">_xlfn.XLOOKUP('Picture Lookup'!$F$4,'Picture Lookup'!$B$4:$B$7,'Picture Lookup'!$D$4:$D$7)</definedName>
    <definedName name="xyz">_xlfn.XLOOKUP('Picture Lookup'!$F$4,'Picture Lookup'!$B$4:$B$7,'Picture Lookup'!$D$4:$D$7)</definedName>
  </definedNames>
  <calcPr calcId="162913"/>
  <pivotCaches>
    <pivotCache cacheId="5" r:id="rId17"/>
    <pivotCache cacheId="6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8" i="16" l="1"/>
  <c r="J4" i="16"/>
  <c r="I44" i="15"/>
  <c r="H44" i="15"/>
  <c r="I43" i="15"/>
  <c r="H43" i="15"/>
  <c r="I42" i="15"/>
  <c r="H42" i="15"/>
  <c r="I41" i="15"/>
  <c r="H41" i="15"/>
  <c r="I40" i="15"/>
  <c r="H40" i="15"/>
  <c r="I39" i="15"/>
  <c r="H39" i="15"/>
  <c r="I38" i="15"/>
  <c r="H38" i="15"/>
  <c r="I37" i="15"/>
  <c r="H37" i="15"/>
  <c r="I36" i="15"/>
  <c r="H36" i="15"/>
  <c r="I35" i="15"/>
  <c r="H35" i="15"/>
  <c r="I34" i="15"/>
  <c r="H34" i="15"/>
  <c r="I33" i="15"/>
  <c r="H33" i="15"/>
  <c r="I32" i="15"/>
  <c r="H32" i="15"/>
  <c r="I31" i="15"/>
  <c r="H31" i="15"/>
  <c r="I30" i="15"/>
  <c r="H30" i="15"/>
  <c r="I29" i="15"/>
  <c r="H29" i="15"/>
  <c r="I28" i="15"/>
  <c r="H28" i="15"/>
  <c r="I27" i="15"/>
  <c r="H27" i="15"/>
  <c r="I26" i="15"/>
  <c r="H26" i="15"/>
  <c r="I25" i="15"/>
  <c r="H25" i="15"/>
  <c r="I24" i="15"/>
  <c r="H24" i="15"/>
  <c r="I23" i="15"/>
  <c r="H23" i="15"/>
  <c r="I22" i="15"/>
  <c r="H22" i="15"/>
  <c r="I21" i="15"/>
  <c r="H21" i="15"/>
  <c r="I20" i="15"/>
  <c r="H20" i="15"/>
  <c r="I19" i="15"/>
  <c r="H19" i="15"/>
  <c r="I18" i="15"/>
  <c r="H18" i="15"/>
  <c r="I17" i="15"/>
  <c r="H17" i="15"/>
  <c r="I16" i="15"/>
  <c r="H16" i="15"/>
  <c r="I15" i="15"/>
  <c r="H15" i="15"/>
  <c r="I14" i="15"/>
  <c r="H14" i="15"/>
  <c r="I13" i="15"/>
  <c r="H13" i="15"/>
  <c r="I12" i="15"/>
  <c r="H12" i="15"/>
  <c r="I11" i="15"/>
  <c r="H11" i="15"/>
  <c r="I10" i="15"/>
  <c r="H10" i="15"/>
  <c r="I9" i="15"/>
  <c r="H9" i="15"/>
  <c r="I8" i="15"/>
  <c r="H8" i="15"/>
  <c r="I7" i="15"/>
  <c r="H7" i="15"/>
  <c r="I6" i="15"/>
  <c r="H6" i="15"/>
  <c r="I5" i="15"/>
  <c r="H5" i="15"/>
  <c r="K4" i="15"/>
  <c r="I4" i="15"/>
  <c r="H4" i="15"/>
  <c r="I3" i="15"/>
  <c r="H3" i="15"/>
  <c r="I2" i="15"/>
  <c r="H2" i="15"/>
  <c r="K26" i="14"/>
  <c r="K25" i="14"/>
  <c r="K24" i="14"/>
  <c r="K23" i="14"/>
  <c r="K22" i="14"/>
  <c r="J18" i="14"/>
  <c r="J14" i="14"/>
  <c r="J4" i="14"/>
  <c r="J12" i="13"/>
  <c r="J4" i="13"/>
  <c r="I3" i="1" l="1"/>
  <c r="I3" i="12" l="1"/>
  <c r="I3" i="11"/>
  <c r="I3" i="10"/>
  <c r="H24" i="9"/>
  <c r="H6" i="9"/>
  <c r="H3" i="9"/>
  <c r="E14" i="9"/>
  <c r="E4" i="8"/>
  <c r="E5" i="8"/>
  <c r="E6" i="8"/>
  <c r="E7" i="8"/>
  <c r="E8" i="8"/>
  <c r="E9" i="8"/>
  <c r="E10" i="8"/>
  <c r="E3" i="8"/>
  <c r="E10" i="7"/>
  <c r="E8" i="7"/>
  <c r="E7" i="7"/>
  <c r="E9" i="7"/>
  <c r="E6" i="7"/>
  <c r="E5" i="7"/>
  <c r="E4" i="7"/>
  <c r="E3" i="7"/>
  <c r="H6" i="6" a="1"/>
  <c r="H6" i="6" s="1"/>
  <c r="G4" i="4"/>
  <c r="J29" i="2"/>
  <c r="J30" i="2"/>
  <c r="J31" i="2"/>
  <c r="J32" i="2"/>
  <c r="J28" i="2"/>
  <c r="J24" i="2"/>
  <c r="I3" i="2"/>
  <c r="J9" i="2"/>
  <c r="K9" i="2"/>
  <c r="L9" i="2"/>
  <c r="I9" i="2"/>
  <c r="I6" i="2"/>
  <c r="L4" i="3"/>
  <c r="L5" i="3"/>
  <c r="L6" i="3"/>
  <c r="L7" i="3"/>
  <c r="L3" i="3"/>
  <c r="I3" i="3"/>
  <c r="J9" i="1"/>
  <c r="K9" i="1"/>
  <c r="L9" i="1"/>
  <c r="I9" i="1"/>
  <c r="F27" i="6"/>
  <c r="E27" i="6"/>
  <c r="D27" i="6"/>
  <c r="C27" i="6"/>
  <c r="F28" i="2"/>
  <c r="E28" i="2"/>
  <c r="D28" i="2"/>
  <c r="C28" i="2"/>
  <c r="D7" i="3"/>
  <c r="E7" i="3"/>
  <c r="F7" i="3"/>
  <c r="C7" i="3"/>
  <c r="L6" i="6"/>
  <c r="K6" i="6"/>
  <c r="J6" i="6"/>
  <c r="I6" i="6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<sst xmlns="http://schemas.openxmlformats.org/spreadsheetml/2006/main" count="1019" uniqueCount="132">
  <si>
    <t>Product ID</t>
  </si>
  <si>
    <t>Product Name</t>
  </si>
  <si>
    <t>HSN Code</t>
  </si>
  <si>
    <t>Seller Name</t>
  </si>
  <si>
    <t>Qty Sold</t>
  </si>
  <si>
    <t>HardDisk</t>
  </si>
  <si>
    <t>AP0101</t>
  </si>
  <si>
    <t>Ram Traders</t>
  </si>
  <si>
    <t>Microphone</t>
  </si>
  <si>
    <t>AP0102</t>
  </si>
  <si>
    <t xml:space="preserve">Rajesh </t>
  </si>
  <si>
    <t>Mobile Stand</t>
  </si>
  <si>
    <t>AP0103</t>
  </si>
  <si>
    <t>Shivam</t>
  </si>
  <si>
    <t>Laptop Stand</t>
  </si>
  <si>
    <t>AP0104</t>
  </si>
  <si>
    <t>Sethi</t>
  </si>
  <si>
    <t>Mic Holder</t>
  </si>
  <si>
    <t>AP0105</t>
  </si>
  <si>
    <t>Rahul</t>
  </si>
  <si>
    <t>Printer</t>
  </si>
  <si>
    <t>AP0106</t>
  </si>
  <si>
    <t>Aman</t>
  </si>
  <si>
    <t>Scanner</t>
  </si>
  <si>
    <t>Sohan</t>
  </si>
  <si>
    <t>Monitor</t>
  </si>
  <si>
    <t>AP0108</t>
  </si>
  <si>
    <t>Chandu</t>
  </si>
  <si>
    <t>Mouse</t>
  </si>
  <si>
    <t>AP0109</t>
  </si>
  <si>
    <t>Rohan</t>
  </si>
  <si>
    <t>Keyboard</t>
  </si>
  <si>
    <t>AP0110</t>
  </si>
  <si>
    <t>Sonu</t>
  </si>
  <si>
    <t>AP0107</t>
  </si>
  <si>
    <t>Region</t>
  </si>
  <si>
    <t>East</t>
  </si>
  <si>
    <t>West</t>
  </si>
  <si>
    <t>North</t>
  </si>
  <si>
    <t>South</t>
  </si>
  <si>
    <t>Q1 Sales</t>
  </si>
  <si>
    <t>Q2 Sales</t>
  </si>
  <si>
    <t>Q3 Sales</t>
  </si>
  <si>
    <t>Q4 Sales</t>
  </si>
  <si>
    <t>Total</t>
  </si>
  <si>
    <t>north</t>
  </si>
  <si>
    <t>Image</t>
  </si>
  <si>
    <t>ID</t>
  </si>
  <si>
    <t>NAME</t>
  </si>
  <si>
    <t>Name 1</t>
  </si>
  <si>
    <t>Name 2</t>
  </si>
  <si>
    <t>Name 3</t>
  </si>
  <si>
    <t>Name 4</t>
  </si>
  <si>
    <t>east</t>
  </si>
  <si>
    <t>First Name</t>
  </si>
  <si>
    <t>Middle name</t>
  </si>
  <si>
    <t>Last Name</t>
  </si>
  <si>
    <t>Raj</t>
  </si>
  <si>
    <t>Kumar</t>
  </si>
  <si>
    <t>Singh</t>
  </si>
  <si>
    <t>Rohit</t>
  </si>
  <si>
    <t>Sharma</t>
  </si>
  <si>
    <t>Suresh</t>
  </si>
  <si>
    <t>Anil</t>
  </si>
  <si>
    <t>Reena</t>
  </si>
  <si>
    <t>Kumari</t>
  </si>
  <si>
    <t>Anjali</t>
  </si>
  <si>
    <t>Rajpoot</t>
  </si>
  <si>
    <t>Deepak</t>
  </si>
  <si>
    <t>Nehra</t>
  </si>
  <si>
    <t>Neha</t>
  </si>
  <si>
    <t>Rathor</t>
  </si>
  <si>
    <t>Ram</t>
  </si>
  <si>
    <t>Tewatia</t>
  </si>
  <si>
    <t>Total Qty Sold</t>
  </si>
  <si>
    <t>Printer HP</t>
  </si>
  <si>
    <t>HP Scanner</t>
  </si>
  <si>
    <t>HCL Monitor</t>
  </si>
  <si>
    <t>Mouse HP</t>
  </si>
  <si>
    <t>HCL Printer</t>
  </si>
  <si>
    <t>Monitor 32" HCL</t>
  </si>
  <si>
    <t>Mouse HP PS2</t>
  </si>
  <si>
    <t>ABC Ltd</t>
  </si>
  <si>
    <t>Total Records</t>
  </si>
  <si>
    <t>Gender</t>
  </si>
  <si>
    <t>Male</t>
  </si>
  <si>
    <t>Female</t>
  </si>
  <si>
    <t>west</t>
  </si>
  <si>
    <t>fgh</t>
  </si>
  <si>
    <t>mouse</t>
  </si>
  <si>
    <t>scanner</t>
  </si>
  <si>
    <t>*mouse*</t>
  </si>
  <si>
    <t>OrderDate</t>
  </si>
  <si>
    <t>Rep</t>
  </si>
  <si>
    <t>Item</t>
  </si>
  <si>
    <t>Units</t>
  </si>
  <si>
    <t>Unit Cost</t>
  </si>
  <si>
    <t>Revenue</t>
  </si>
  <si>
    <t>Jones</t>
  </si>
  <si>
    <t>Pencil</t>
  </si>
  <si>
    <t>Q) Find the total Units that were sold in the East region</t>
  </si>
  <si>
    <t>Central</t>
  </si>
  <si>
    <t>Kivell</t>
  </si>
  <si>
    <t>Binder</t>
  </si>
  <si>
    <t>Jardine</t>
  </si>
  <si>
    <t>Row Labels</t>
  </si>
  <si>
    <t>Sum of Units</t>
  </si>
  <si>
    <t>Gill</t>
  </si>
  <si>
    <t>Pen</t>
  </si>
  <si>
    <t>Sorvino</t>
  </si>
  <si>
    <t>Andrews</t>
  </si>
  <si>
    <t>Grand Total</t>
  </si>
  <si>
    <t>Thompson</t>
  </si>
  <si>
    <t>Q) What was the total revenue generated from Binder</t>
  </si>
  <si>
    <t>Morgan</t>
  </si>
  <si>
    <t>Sum of Total</t>
  </si>
  <si>
    <t>Howard</t>
  </si>
  <si>
    <t>Parent</t>
  </si>
  <si>
    <t>Desk</t>
  </si>
  <si>
    <t>Smith</t>
  </si>
  <si>
    <t>Pen Set</t>
  </si>
  <si>
    <t>Sales Rep</t>
  </si>
  <si>
    <t>Q) What is the total revenue generated from the Central region where the item is a Pencil?</t>
  </si>
  <si>
    <t>Sum of Revenue</t>
  </si>
  <si>
    <t>Q) How many units were sold by sales representative Jones where the cost of each item was greater than 4?</t>
  </si>
  <si>
    <t>Q) How many units did Jones sell excluding Pencil item?</t>
  </si>
  <si>
    <t>Total revenue for units&gt;50</t>
  </si>
  <si>
    <t>Sales &gt;3</t>
  </si>
  <si>
    <t>Q) Find the total number of times Gill has a made a sale</t>
  </si>
  <si>
    <t>Q) Which sales representative made a sale more than 3 times.</t>
  </si>
  <si>
    <t>Q) How many orders were placed from the East region after 10th Feb 2019?</t>
  </si>
  <si>
    <t>Q) How many times did Gill sell pencils?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</si>
</sst>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/d/yy;@"/>
    <numFmt numFmtId="165" formatCode="_ * #,##0.00_ ;_ * \-#,##0.00_ ;_ * &quot;-&quot;??_ ;_ @_ "/>
  </numFmts>
  <fonts count="7" x14ac:knownFonts="1"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  <font>
      <sz val="12"/>
      <name val="Arial Narrow"/>
      <family val="2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4" fillId="0" borderId="0"/>
    <xf numFmtId="165" fontId="5" fillId="0" borderId="0" applyFont="0" applyFill="0" applyBorder="0" applyAlignment="0" applyProtection="0"/>
  </cellStyleXfs>
  <cellXfs count="30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/>
    <xf numFmtId="0" fontId="1" fillId="0" borderId="1" xfId="0" applyFont="1" applyFill="1" applyBorder="1" applyAlignment="1">
      <alignment horizontal="center"/>
    </xf>
    <xf numFmtId="0" fontId="0" fillId="0" borderId="1" xfId="0" applyFill="1" applyBorder="1"/>
    <xf numFmtId="0" fontId="4" fillId="4" borderId="0" xfId="1" applyFont="1" applyFill="1" applyBorder="1" applyAlignment="1" applyProtection="1">
      <alignment horizontal="center" vertical="center"/>
    </xf>
    <xf numFmtId="1" fontId="4" fillId="4" borderId="0" xfId="1" applyNumberFormat="1" applyFont="1" applyFill="1" applyBorder="1" applyAlignment="1" applyProtection="1">
      <alignment horizontal="left" vertical="center"/>
    </xf>
    <xf numFmtId="0" fontId="4" fillId="4" borderId="0" xfId="1" applyFont="1" applyFill="1" applyBorder="1" applyAlignment="1" applyProtection="1">
      <alignment horizontal="left" vertical="center"/>
    </xf>
    <xf numFmtId="0" fontId="4" fillId="4" borderId="0" xfId="1" applyFont="1" applyFill="1" applyBorder="1" applyAlignment="1" applyProtection="1">
      <alignment horizontal="left" vertical="center"/>
      <protection locked="0"/>
    </xf>
    <xf numFmtId="164" fontId="4" fillId="0" borderId="0" xfId="1" applyNumberFormat="1" applyFont="1" applyFill="1" applyBorder="1" applyAlignment="1" applyProtection="1">
      <alignment vertical="center"/>
    </xf>
    <xf numFmtId="0" fontId="4" fillId="0" borderId="0" xfId="1" applyFont="1" applyFill="1" applyBorder="1" applyAlignment="1" applyProtection="1">
      <alignment vertical="center"/>
    </xf>
    <xf numFmtId="0" fontId="4" fillId="0" borderId="0" xfId="1" applyFont="1" applyFill="1" applyBorder="1" applyAlignment="1" applyProtection="1">
      <alignment horizontal="left" vertical="center"/>
    </xf>
    <xf numFmtId="0" fontId="4" fillId="0" borderId="0" xfId="1" applyFont="1" applyFill="1" applyBorder="1" applyAlignment="1" applyProtection="1">
      <alignment vertical="center"/>
      <protection locked="0"/>
    </xf>
    <xf numFmtId="165" fontId="4" fillId="0" borderId="0" xfId="2" applyFont="1" applyFill="1" applyBorder="1" applyAlignment="1" applyProtection="1">
      <alignment horizontal="left" vertical="center"/>
    </xf>
    <xf numFmtId="165" fontId="4" fillId="0" borderId="0" xfId="2" applyFont="1" applyFill="1" applyBorder="1" applyAlignment="1" applyProtection="1">
      <alignment vertical="center"/>
    </xf>
    <xf numFmtId="0" fontId="0" fillId="5" borderId="0" xfId="0" applyFill="1"/>
    <xf numFmtId="0" fontId="0" fillId="6" borderId="0" xfId="0" applyFill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Fill="1"/>
    <xf numFmtId="0" fontId="6" fillId="5" borderId="0" xfId="0" applyFont="1" applyFill="1"/>
    <xf numFmtId="0" fontId="0" fillId="7" borderId="0" xfId="0" applyFill="1"/>
    <xf numFmtId="0" fontId="3" fillId="8" borderId="0" xfId="0" applyFont="1" applyFill="1"/>
    <xf numFmtId="0" fontId="6" fillId="0" borderId="0" xfId="0" applyFont="1"/>
  </cellXfs>
  <cellStyles count="3">
    <cellStyle name="Comma 2" xfId="2"/>
    <cellStyle name="Normal" xfId="0" builtinId="0"/>
    <cellStyle name="Normal 2" xfId="1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7" Type="http://schemas.openxmlformats.org/officeDocument/2006/relationships/image" Target="../media/image5.emf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jpeg"/><Relationship Id="rId4" Type="http://schemas.microsoft.com/office/2007/relationships/hdphoto" Target="../media/hdphoto2.wdp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26330</xdr:colOff>
      <xdr:row>3</xdr:row>
      <xdr:rowOff>123137</xdr:rowOff>
    </xdr:from>
    <xdr:to>
      <xdr:col>3</xdr:col>
      <xdr:colOff>767697</xdr:colOff>
      <xdr:row>3</xdr:row>
      <xdr:rowOff>948411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339B05-3773-D6C0-ED99-F0439EDE8C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5900"/>
                  </a14:imgEffect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6289" t="1" r="21267" b="39394"/>
        <a:stretch/>
      </xdr:blipFill>
      <xdr:spPr>
        <a:xfrm>
          <a:off x="2858982" y="835441"/>
          <a:ext cx="741367" cy="825274"/>
        </a:xfrm>
        <a:prstGeom prst="rect">
          <a:avLst/>
        </a:prstGeom>
      </xdr:spPr>
    </xdr:pic>
    <xdr:clientData/>
  </xdr:twoCellAnchor>
  <xdr:twoCellAnchor editAs="oneCell">
    <xdr:from>
      <xdr:col>3</xdr:col>
      <xdr:colOff>1380</xdr:colOff>
      <xdr:row>4</xdr:row>
      <xdr:rowOff>5521</xdr:rowOff>
    </xdr:from>
    <xdr:to>
      <xdr:col>3</xdr:col>
      <xdr:colOff>765279</xdr:colOff>
      <xdr:row>4</xdr:row>
      <xdr:rowOff>810271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6101746-3ABF-5FDC-63A5-249FB600A1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66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1543" t="18256" r="22092" b="43071"/>
        <a:stretch/>
      </xdr:blipFill>
      <xdr:spPr>
        <a:xfrm>
          <a:off x="2834032" y="1557130"/>
          <a:ext cx="763899" cy="804750"/>
        </a:xfrm>
        <a:prstGeom prst="rect">
          <a:avLst/>
        </a:prstGeom>
      </xdr:spPr>
    </xdr:pic>
    <xdr:clientData/>
  </xdr:twoCellAnchor>
  <xdr:twoCellAnchor editAs="oneCell">
    <xdr:from>
      <xdr:col>3</xdr:col>
      <xdr:colOff>16911</xdr:colOff>
      <xdr:row>5</xdr:row>
      <xdr:rowOff>43657</xdr:rowOff>
    </xdr:from>
    <xdr:to>
      <xdr:col>3</xdr:col>
      <xdr:colOff>723348</xdr:colOff>
      <xdr:row>5</xdr:row>
      <xdr:rowOff>812243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7C7013-835B-9C0D-82D8-5B9A18840C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828" t="1" r="26398" b="39318"/>
        <a:stretch/>
      </xdr:blipFill>
      <xdr:spPr>
        <a:xfrm>
          <a:off x="2849563" y="2434570"/>
          <a:ext cx="706437" cy="768586"/>
        </a:xfrm>
        <a:prstGeom prst="rect">
          <a:avLst/>
        </a:prstGeom>
      </xdr:spPr>
    </xdr:pic>
    <xdr:clientData/>
  </xdr:twoCellAnchor>
  <xdr:twoCellAnchor editAs="oneCell">
    <xdr:from>
      <xdr:col>3</xdr:col>
      <xdr:colOff>15736</xdr:colOff>
      <xdr:row>6</xdr:row>
      <xdr:rowOff>8835</xdr:rowOff>
    </xdr:from>
    <xdr:to>
      <xdr:col>4</xdr:col>
      <xdr:colOff>6591</xdr:colOff>
      <xdr:row>6</xdr:row>
      <xdr:rowOff>813585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542F8EA-5B26-41C4-AB0C-2C085C38D4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1543" t="18256" r="22092" b="43071"/>
        <a:stretch/>
      </xdr:blipFill>
      <xdr:spPr>
        <a:xfrm>
          <a:off x="2848388" y="3239052"/>
          <a:ext cx="763899" cy="80475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463827</xdr:colOff>
          <xdr:row>3</xdr:row>
          <xdr:rowOff>303696</xdr:rowOff>
        </xdr:from>
        <xdr:to>
          <xdr:col>7</xdr:col>
          <xdr:colOff>204305</xdr:colOff>
          <xdr:row>4</xdr:row>
          <xdr:rowOff>618434</xdr:rowOff>
        </xdr:to>
        <xdr:pic>
          <xdr:nvPicPr>
            <xdr:cNvPr id="28" name="Picture 27">
              <a:extLst>
                <a:ext uri="{FF2B5EF4-FFF2-40B4-BE49-F238E27FC236}">
                  <a16:creationId xmlns:a16="http://schemas.microsoft.com/office/drawing/2014/main" id="{CCEBF78D-48FC-4BBA-B7F7-04D2C82FF868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abc" spid="_x0000_s4103"/>
                </a:ext>
              </a:extLst>
            </xdr:cNvPicPr>
          </xdr:nvPicPr>
          <xdr:blipFill rotWithShape="1">
            <a:blip xmlns:r="http://schemas.openxmlformats.org/officeDocument/2006/relationships" r:embed="rId7"/>
            <a:srcRect l="8260" t="4786" r="6102" b="3111"/>
            <a:stretch>
              <a:fillRect/>
            </a:stretch>
          </xdr:blipFill>
          <xdr:spPr>
            <a:xfrm>
              <a:off x="5692914" y="1016000"/>
              <a:ext cx="1060174" cy="1275521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excel\New%20folder\excel\Sumif%20and%20countif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excel\New%20folder\excel\Sumif%20and%20countif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vijeet Biswal" refreshedDate="44019.663264699077" createdVersion="6" refreshedVersion="6" minRefreshableVersion="3" recordCount="43">
  <cacheSource type="worksheet">
    <worksheetSource ref="A1:G44" sheet="Sumif" r:id="rId2"/>
  </cacheSource>
  <cacheFields count="7">
    <cacheField name="OrderDate" numFmtId="165">
      <sharedItems containsSemiMixedTypes="0" containsNonDate="0" containsDate="1" containsString="0" minDate="2019-01-06T00:00:00" maxDate="2020-12-22T00:00:00"/>
    </cacheField>
    <cacheField name="Region" numFmtId="0">
      <sharedItems count="3">
        <s v="East"/>
        <s v="Central"/>
        <s v="West"/>
      </sharedItems>
    </cacheField>
    <cacheField name="Rep" numFmtId="0">
      <sharedItems/>
    </cacheField>
    <cacheField name="Item" numFmtId="0">
      <sharedItems count="5">
        <s v="Pencil"/>
        <s v="Binder"/>
        <s v="Pen"/>
        <s v="Desk"/>
        <s v="Pen Set"/>
      </sharedItems>
    </cacheField>
    <cacheField name="Units" numFmtId="0">
      <sharedItems containsSemiMixedTypes="0" containsString="0" containsNumber="1" containsInteger="1" minValue="2" maxValue="96"/>
    </cacheField>
    <cacheField name="Unit Cost" numFmtId="164">
      <sharedItems containsSemiMixedTypes="0" containsString="0" containsNumber="1" minValue="1.29" maxValue="275"/>
    </cacheField>
    <cacheField name="Total" numFmtId="164">
      <sharedItems containsSemiMixedTypes="0" containsString="0" containsNumber="1" minValue="9.0300000000000011" maxValue="1879.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vijeet Biswal" refreshedDate="44019.675568981482" createdVersion="6" refreshedVersion="6" minRefreshableVersion="3" recordCount="43">
  <cacheSource type="worksheet">
    <worksheetSource ref="A1:G44" sheet="Sumifs" r:id="rId2"/>
  </cacheSource>
  <cacheFields count="7">
    <cacheField name="OrderDate" numFmtId="165">
      <sharedItems containsSemiMixedTypes="0" containsNonDate="0" containsDate="1" containsString="0" minDate="2019-01-06T00:00:00" maxDate="2020-12-22T00:00:00"/>
    </cacheField>
    <cacheField name="Region" numFmtId="0">
      <sharedItems count="3">
        <s v="East"/>
        <s v="Central"/>
        <s v="West"/>
      </sharedItems>
    </cacheField>
    <cacheField name="Rep" numFmtId="0">
      <sharedItems/>
    </cacheField>
    <cacheField name="Item" numFmtId="0">
      <sharedItems count="5">
        <s v="Pencil"/>
        <s v="Binder"/>
        <s v="Pen"/>
        <s v="Desk"/>
        <s v="Pen Set"/>
      </sharedItems>
    </cacheField>
    <cacheField name="Units" numFmtId="0">
      <sharedItems containsSemiMixedTypes="0" containsString="0" containsNumber="1" containsInteger="1" minValue="2" maxValue="96"/>
    </cacheField>
    <cacheField name="Unit Cost" numFmtId="164">
      <sharedItems containsSemiMixedTypes="0" containsString="0" containsNumber="1" minValue="1.29" maxValue="275"/>
    </cacheField>
    <cacheField name="Revenue" numFmtId="164">
      <sharedItems containsSemiMixedTypes="0" containsString="0" containsNumber="1" minValue="9.0300000000000011" maxValue="1879.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">
  <r>
    <d v="2019-01-06T00:00:00"/>
    <x v="0"/>
    <s v="Jones"/>
    <x v="0"/>
    <n v="95"/>
    <n v="1.99"/>
    <n v="189.05"/>
  </r>
  <r>
    <d v="2019-01-23T00:00:00"/>
    <x v="1"/>
    <s v="Kivell"/>
    <x v="1"/>
    <n v="50"/>
    <n v="19.989999999999998"/>
    <n v="999.49999999999989"/>
  </r>
  <r>
    <d v="2019-02-09T00:00:00"/>
    <x v="1"/>
    <s v="Jardine"/>
    <x v="0"/>
    <n v="36"/>
    <n v="4.99"/>
    <n v="179.64000000000001"/>
  </r>
  <r>
    <d v="2019-02-26T00:00:00"/>
    <x v="1"/>
    <s v="Gill"/>
    <x v="2"/>
    <n v="27"/>
    <n v="19.989999999999998"/>
    <n v="539.7299999999999"/>
  </r>
  <r>
    <d v="2019-03-15T00:00:00"/>
    <x v="2"/>
    <s v="Sorvino"/>
    <x v="0"/>
    <n v="56"/>
    <n v="2.99"/>
    <n v="167.44"/>
  </r>
  <r>
    <d v="2019-04-01T00:00:00"/>
    <x v="0"/>
    <s v="Jones"/>
    <x v="1"/>
    <n v="60"/>
    <n v="4.99"/>
    <n v="299.40000000000003"/>
  </r>
  <r>
    <d v="2019-04-18T00:00:00"/>
    <x v="1"/>
    <s v="Andrews"/>
    <x v="0"/>
    <n v="75"/>
    <n v="1.99"/>
    <n v="149.25"/>
  </r>
  <r>
    <d v="2019-05-05T00:00:00"/>
    <x v="1"/>
    <s v="Jardine"/>
    <x v="0"/>
    <n v="90"/>
    <n v="4.99"/>
    <n v="449.1"/>
  </r>
  <r>
    <d v="2019-05-22T00:00:00"/>
    <x v="2"/>
    <s v="Thompson"/>
    <x v="0"/>
    <n v="32"/>
    <n v="1.99"/>
    <n v="63.68"/>
  </r>
  <r>
    <d v="2019-06-08T00:00:00"/>
    <x v="0"/>
    <s v="Jones"/>
    <x v="1"/>
    <n v="60"/>
    <n v="8.99"/>
    <n v="539.4"/>
  </r>
  <r>
    <d v="2019-06-25T00:00:00"/>
    <x v="1"/>
    <s v="Morgan"/>
    <x v="0"/>
    <n v="90"/>
    <n v="4.99"/>
    <n v="449.1"/>
  </r>
  <r>
    <d v="2019-07-12T00:00:00"/>
    <x v="0"/>
    <s v="Howard"/>
    <x v="1"/>
    <n v="29"/>
    <n v="1.99"/>
    <n v="57.71"/>
  </r>
  <r>
    <d v="2019-07-29T00:00:00"/>
    <x v="0"/>
    <s v="Parent"/>
    <x v="1"/>
    <n v="81"/>
    <n v="19.989999999999998"/>
    <n v="1619.1899999999998"/>
  </r>
  <r>
    <d v="2019-08-15T00:00:00"/>
    <x v="0"/>
    <s v="Jones"/>
    <x v="0"/>
    <n v="35"/>
    <n v="4.99"/>
    <n v="174.65"/>
  </r>
  <r>
    <d v="2019-09-01T00:00:00"/>
    <x v="1"/>
    <s v="Smith"/>
    <x v="3"/>
    <n v="2"/>
    <n v="125"/>
    <n v="250"/>
  </r>
  <r>
    <d v="2019-09-18T00:00:00"/>
    <x v="0"/>
    <s v="Jones"/>
    <x v="4"/>
    <n v="16"/>
    <n v="15.99"/>
    <n v="255.84"/>
  </r>
  <r>
    <d v="2019-10-05T00:00:00"/>
    <x v="1"/>
    <s v="Morgan"/>
    <x v="1"/>
    <n v="28"/>
    <n v="8.99"/>
    <n v="251.72"/>
  </r>
  <r>
    <d v="2019-10-22T00:00:00"/>
    <x v="0"/>
    <s v="Jones"/>
    <x v="2"/>
    <n v="64"/>
    <n v="8.99"/>
    <n v="575.36"/>
  </r>
  <r>
    <d v="2019-11-08T00:00:00"/>
    <x v="0"/>
    <s v="Parent"/>
    <x v="2"/>
    <n v="15"/>
    <n v="19.989999999999998"/>
    <n v="299.84999999999997"/>
  </r>
  <r>
    <d v="2019-11-25T00:00:00"/>
    <x v="1"/>
    <s v="Kivell"/>
    <x v="4"/>
    <n v="96"/>
    <n v="4.99"/>
    <n v="479.04"/>
  </r>
  <r>
    <d v="2019-12-12T00:00:00"/>
    <x v="1"/>
    <s v="Smith"/>
    <x v="0"/>
    <n v="67"/>
    <n v="1.29"/>
    <n v="86.43"/>
  </r>
  <r>
    <d v="2019-12-29T00:00:00"/>
    <x v="0"/>
    <s v="Parent"/>
    <x v="4"/>
    <n v="74"/>
    <n v="15.99"/>
    <n v="1183.26"/>
  </r>
  <r>
    <d v="2020-01-15T00:00:00"/>
    <x v="1"/>
    <s v="Gill"/>
    <x v="1"/>
    <n v="46"/>
    <n v="8.99"/>
    <n v="413.54"/>
  </r>
  <r>
    <d v="2020-02-01T00:00:00"/>
    <x v="1"/>
    <s v="Smith"/>
    <x v="1"/>
    <n v="87"/>
    <n v="15"/>
    <n v="1305"/>
  </r>
  <r>
    <d v="2020-02-18T00:00:00"/>
    <x v="0"/>
    <s v="Jones"/>
    <x v="1"/>
    <n v="4"/>
    <n v="4.99"/>
    <n v="19.96"/>
  </r>
  <r>
    <d v="2020-03-07T00:00:00"/>
    <x v="2"/>
    <s v="Sorvino"/>
    <x v="1"/>
    <n v="7"/>
    <n v="19.989999999999998"/>
    <n v="139.92999999999998"/>
  </r>
  <r>
    <d v="2020-03-24T00:00:00"/>
    <x v="1"/>
    <s v="Jardine"/>
    <x v="4"/>
    <n v="50"/>
    <n v="4.99"/>
    <n v="249.5"/>
  </r>
  <r>
    <d v="2020-04-10T00:00:00"/>
    <x v="1"/>
    <s v="Andrews"/>
    <x v="0"/>
    <n v="66"/>
    <n v="1.99"/>
    <n v="131.34"/>
  </r>
  <r>
    <d v="2020-04-27T00:00:00"/>
    <x v="0"/>
    <s v="Howard"/>
    <x v="2"/>
    <n v="96"/>
    <n v="4.99"/>
    <n v="479.04"/>
  </r>
  <r>
    <d v="2020-05-14T00:00:00"/>
    <x v="1"/>
    <s v="Gill"/>
    <x v="0"/>
    <n v="53"/>
    <n v="1.29"/>
    <n v="68.37"/>
  </r>
  <r>
    <d v="2020-05-31T00:00:00"/>
    <x v="1"/>
    <s v="Gill"/>
    <x v="1"/>
    <n v="80"/>
    <n v="8.99"/>
    <n v="719.2"/>
  </r>
  <r>
    <d v="2020-06-17T00:00:00"/>
    <x v="1"/>
    <s v="Kivell"/>
    <x v="3"/>
    <n v="5"/>
    <n v="125"/>
    <n v="625"/>
  </r>
  <r>
    <d v="2020-07-04T00:00:00"/>
    <x v="0"/>
    <s v="Jones"/>
    <x v="4"/>
    <n v="62"/>
    <n v="4.99"/>
    <n v="309.38"/>
  </r>
  <r>
    <d v="2020-07-21T00:00:00"/>
    <x v="1"/>
    <s v="Morgan"/>
    <x v="4"/>
    <n v="55"/>
    <n v="12.49"/>
    <n v="686.95"/>
  </r>
  <r>
    <d v="2020-08-07T00:00:00"/>
    <x v="1"/>
    <s v="Kivell"/>
    <x v="4"/>
    <n v="42"/>
    <n v="23.95"/>
    <n v="1005.9"/>
  </r>
  <r>
    <d v="2020-08-24T00:00:00"/>
    <x v="2"/>
    <s v="Sorvino"/>
    <x v="3"/>
    <n v="3"/>
    <n v="275"/>
    <n v="825"/>
  </r>
  <r>
    <d v="2020-09-10T00:00:00"/>
    <x v="1"/>
    <s v="Gill"/>
    <x v="0"/>
    <n v="7"/>
    <n v="1.29"/>
    <n v="9.0300000000000011"/>
  </r>
  <r>
    <d v="2020-09-27T00:00:00"/>
    <x v="2"/>
    <s v="Sorvino"/>
    <x v="2"/>
    <n v="76"/>
    <n v="1.99"/>
    <n v="151.24"/>
  </r>
  <r>
    <d v="2020-10-14T00:00:00"/>
    <x v="2"/>
    <s v="Thompson"/>
    <x v="1"/>
    <n v="57"/>
    <n v="19.989999999999998"/>
    <n v="1139.4299999999998"/>
  </r>
  <r>
    <d v="2020-10-31T00:00:00"/>
    <x v="1"/>
    <s v="Andrews"/>
    <x v="0"/>
    <n v="14"/>
    <n v="1.29"/>
    <n v="18.060000000000002"/>
  </r>
  <r>
    <d v="2020-11-17T00:00:00"/>
    <x v="1"/>
    <s v="Jardine"/>
    <x v="1"/>
    <n v="11"/>
    <n v="4.99"/>
    <n v="54.89"/>
  </r>
  <r>
    <d v="2020-12-04T00:00:00"/>
    <x v="1"/>
    <s v="Jardine"/>
    <x v="1"/>
    <n v="94"/>
    <n v="19.989999999999998"/>
    <n v="1879.06"/>
  </r>
  <r>
    <d v="2020-12-21T00:00:00"/>
    <x v="1"/>
    <s v="Andrews"/>
    <x v="1"/>
    <n v="28"/>
    <n v="4.99"/>
    <n v="139.7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3">
  <r>
    <d v="2019-01-06T00:00:00"/>
    <x v="0"/>
    <s v="Jones"/>
    <x v="0"/>
    <n v="95"/>
    <n v="1.99"/>
    <n v="189.05"/>
  </r>
  <r>
    <d v="2019-01-23T00:00:00"/>
    <x v="1"/>
    <s v="Kivell"/>
    <x v="1"/>
    <n v="50"/>
    <n v="19.989999999999998"/>
    <n v="999.49999999999989"/>
  </r>
  <r>
    <d v="2019-02-09T00:00:00"/>
    <x v="1"/>
    <s v="Jardine"/>
    <x v="0"/>
    <n v="36"/>
    <n v="4.99"/>
    <n v="179.64000000000001"/>
  </r>
  <r>
    <d v="2019-02-26T00:00:00"/>
    <x v="1"/>
    <s v="Gill"/>
    <x v="2"/>
    <n v="27"/>
    <n v="19.989999999999998"/>
    <n v="539.7299999999999"/>
  </r>
  <r>
    <d v="2019-03-15T00:00:00"/>
    <x v="2"/>
    <s v="Sorvino"/>
    <x v="0"/>
    <n v="56"/>
    <n v="2.99"/>
    <n v="167.44"/>
  </r>
  <r>
    <d v="2019-04-01T00:00:00"/>
    <x v="0"/>
    <s v="Jones"/>
    <x v="1"/>
    <n v="60"/>
    <n v="4.99"/>
    <n v="299.40000000000003"/>
  </r>
  <r>
    <d v="2019-04-18T00:00:00"/>
    <x v="1"/>
    <s v="Andrews"/>
    <x v="0"/>
    <n v="75"/>
    <n v="1.99"/>
    <n v="149.25"/>
  </r>
  <r>
    <d v="2019-05-05T00:00:00"/>
    <x v="1"/>
    <s v="Jardine"/>
    <x v="0"/>
    <n v="90"/>
    <n v="4.99"/>
    <n v="449.1"/>
  </r>
  <r>
    <d v="2019-05-22T00:00:00"/>
    <x v="2"/>
    <s v="Thompson"/>
    <x v="0"/>
    <n v="32"/>
    <n v="1.99"/>
    <n v="63.68"/>
  </r>
  <r>
    <d v="2019-06-08T00:00:00"/>
    <x v="0"/>
    <s v="Jones"/>
    <x v="1"/>
    <n v="60"/>
    <n v="8.99"/>
    <n v="539.4"/>
  </r>
  <r>
    <d v="2019-06-25T00:00:00"/>
    <x v="1"/>
    <s v="Morgan"/>
    <x v="0"/>
    <n v="90"/>
    <n v="4.99"/>
    <n v="449.1"/>
  </r>
  <r>
    <d v="2019-07-12T00:00:00"/>
    <x v="0"/>
    <s v="Howard"/>
    <x v="1"/>
    <n v="29"/>
    <n v="1.99"/>
    <n v="57.71"/>
  </r>
  <r>
    <d v="2019-07-29T00:00:00"/>
    <x v="0"/>
    <s v="Parent"/>
    <x v="1"/>
    <n v="81"/>
    <n v="19.989999999999998"/>
    <n v="1619.1899999999998"/>
  </r>
  <r>
    <d v="2019-08-15T00:00:00"/>
    <x v="0"/>
    <s v="Jones"/>
    <x v="0"/>
    <n v="35"/>
    <n v="4.99"/>
    <n v="174.65"/>
  </r>
  <r>
    <d v="2019-09-01T00:00:00"/>
    <x v="1"/>
    <s v="Smith"/>
    <x v="3"/>
    <n v="2"/>
    <n v="125"/>
    <n v="250"/>
  </r>
  <r>
    <d v="2019-09-18T00:00:00"/>
    <x v="0"/>
    <s v="Jones"/>
    <x v="4"/>
    <n v="16"/>
    <n v="15.99"/>
    <n v="255.84"/>
  </r>
  <r>
    <d v="2019-10-05T00:00:00"/>
    <x v="1"/>
    <s v="Morgan"/>
    <x v="1"/>
    <n v="28"/>
    <n v="8.99"/>
    <n v="251.72"/>
  </r>
  <r>
    <d v="2019-10-22T00:00:00"/>
    <x v="0"/>
    <s v="Jones"/>
    <x v="2"/>
    <n v="64"/>
    <n v="8.99"/>
    <n v="575.36"/>
  </r>
  <r>
    <d v="2019-11-08T00:00:00"/>
    <x v="0"/>
    <s v="Parent"/>
    <x v="2"/>
    <n v="15"/>
    <n v="19.989999999999998"/>
    <n v="299.84999999999997"/>
  </r>
  <r>
    <d v="2019-11-25T00:00:00"/>
    <x v="1"/>
    <s v="Kivell"/>
    <x v="4"/>
    <n v="96"/>
    <n v="4.99"/>
    <n v="479.04"/>
  </r>
  <r>
    <d v="2019-12-12T00:00:00"/>
    <x v="1"/>
    <s v="Smith"/>
    <x v="0"/>
    <n v="67"/>
    <n v="1.29"/>
    <n v="86.43"/>
  </r>
  <r>
    <d v="2019-12-29T00:00:00"/>
    <x v="0"/>
    <s v="Parent"/>
    <x v="4"/>
    <n v="74"/>
    <n v="15.99"/>
    <n v="1183.26"/>
  </r>
  <r>
    <d v="2020-01-15T00:00:00"/>
    <x v="1"/>
    <s v="Gill"/>
    <x v="1"/>
    <n v="46"/>
    <n v="8.99"/>
    <n v="413.54"/>
  </r>
  <r>
    <d v="2020-02-01T00:00:00"/>
    <x v="1"/>
    <s v="Smith"/>
    <x v="1"/>
    <n v="87"/>
    <n v="15"/>
    <n v="1305"/>
  </r>
  <r>
    <d v="2020-02-18T00:00:00"/>
    <x v="0"/>
    <s v="Jones"/>
    <x v="1"/>
    <n v="4"/>
    <n v="4.99"/>
    <n v="19.96"/>
  </r>
  <r>
    <d v="2020-03-07T00:00:00"/>
    <x v="2"/>
    <s v="Sorvino"/>
    <x v="1"/>
    <n v="7"/>
    <n v="19.989999999999998"/>
    <n v="139.92999999999998"/>
  </r>
  <r>
    <d v="2020-03-24T00:00:00"/>
    <x v="1"/>
    <s v="Jardine"/>
    <x v="4"/>
    <n v="50"/>
    <n v="4.99"/>
    <n v="249.5"/>
  </r>
  <r>
    <d v="2020-04-10T00:00:00"/>
    <x v="1"/>
    <s v="Andrews"/>
    <x v="0"/>
    <n v="66"/>
    <n v="1.99"/>
    <n v="131.34"/>
  </r>
  <r>
    <d v="2020-04-27T00:00:00"/>
    <x v="0"/>
    <s v="Howard"/>
    <x v="2"/>
    <n v="96"/>
    <n v="4.99"/>
    <n v="479.04"/>
  </r>
  <r>
    <d v="2020-05-14T00:00:00"/>
    <x v="1"/>
    <s v="Gill"/>
    <x v="0"/>
    <n v="53"/>
    <n v="1.29"/>
    <n v="68.37"/>
  </r>
  <r>
    <d v="2020-05-31T00:00:00"/>
    <x v="1"/>
    <s v="Gill"/>
    <x v="1"/>
    <n v="80"/>
    <n v="8.99"/>
    <n v="719.2"/>
  </r>
  <r>
    <d v="2020-06-17T00:00:00"/>
    <x v="1"/>
    <s v="Kivell"/>
    <x v="3"/>
    <n v="5"/>
    <n v="125"/>
    <n v="625"/>
  </r>
  <r>
    <d v="2020-07-04T00:00:00"/>
    <x v="0"/>
    <s v="Jones"/>
    <x v="4"/>
    <n v="62"/>
    <n v="4.99"/>
    <n v="309.38"/>
  </r>
  <r>
    <d v="2020-07-21T00:00:00"/>
    <x v="1"/>
    <s v="Morgan"/>
    <x v="4"/>
    <n v="55"/>
    <n v="12.49"/>
    <n v="686.95"/>
  </r>
  <r>
    <d v="2020-08-07T00:00:00"/>
    <x v="1"/>
    <s v="Kivell"/>
    <x v="4"/>
    <n v="42"/>
    <n v="23.95"/>
    <n v="1005.9"/>
  </r>
  <r>
    <d v="2020-08-24T00:00:00"/>
    <x v="2"/>
    <s v="Sorvino"/>
    <x v="3"/>
    <n v="3"/>
    <n v="275"/>
    <n v="825"/>
  </r>
  <r>
    <d v="2020-09-10T00:00:00"/>
    <x v="1"/>
    <s v="Gill"/>
    <x v="0"/>
    <n v="7"/>
    <n v="1.29"/>
    <n v="9.0300000000000011"/>
  </r>
  <r>
    <d v="2020-09-27T00:00:00"/>
    <x v="2"/>
    <s v="Sorvino"/>
    <x v="2"/>
    <n v="76"/>
    <n v="1.99"/>
    <n v="151.24"/>
  </r>
  <r>
    <d v="2020-10-14T00:00:00"/>
    <x v="2"/>
    <s v="Thompson"/>
    <x v="1"/>
    <n v="57"/>
    <n v="19.989999999999998"/>
    <n v="1139.4299999999998"/>
  </r>
  <r>
    <d v="2020-10-31T00:00:00"/>
    <x v="1"/>
    <s v="Andrews"/>
    <x v="0"/>
    <n v="14"/>
    <n v="1.29"/>
    <n v="18.060000000000002"/>
  </r>
  <r>
    <d v="2020-11-17T00:00:00"/>
    <x v="1"/>
    <s v="Jardine"/>
    <x v="1"/>
    <n v="11"/>
    <n v="4.99"/>
    <n v="54.89"/>
  </r>
  <r>
    <d v="2020-12-04T00:00:00"/>
    <x v="1"/>
    <s v="Jardine"/>
    <x v="1"/>
    <n v="94"/>
    <n v="19.989999999999998"/>
    <n v="1879.06"/>
  </r>
  <r>
    <d v="2020-12-21T00:00:00"/>
    <x v="1"/>
    <s v="Andrews"/>
    <x v="1"/>
    <n v="28"/>
    <n v="4.99"/>
    <n v="139.7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12:N18" firstHeaderRow="1" firstDataRow="1" firstDataCol="1"/>
  <pivotFields count="7">
    <pivotField numFmtId="164" showAll="0"/>
    <pivotField showAll="0"/>
    <pivotField showAll="0"/>
    <pivotField axis="axisRow" showAll="0">
      <items count="6">
        <item x="1"/>
        <item x="3"/>
        <item x="2"/>
        <item x="4"/>
        <item x="0"/>
        <item t="default"/>
      </items>
    </pivotField>
    <pivotField showAll="0"/>
    <pivotField numFmtId="165" showAll="0"/>
    <pivotField dataField="1" numFmtId="165"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N8" firstHeaderRow="1" firstDataRow="1" firstDataCol="1"/>
  <pivotFields count="7">
    <pivotField numFmtId="164"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numFmtId="165" showAll="0"/>
    <pivotField numFmtId="165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Unit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L6:M10" firstHeaderRow="1" firstDataRow="1" firstDataCol="1" rowPageCount="1" colPageCount="1"/>
  <pivotFields count="7">
    <pivotField numFmtId="164" showAll="0"/>
    <pivotField axis="axisRow" showAll="0">
      <items count="4">
        <item x="1"/>
        <item x="0"/>
        <item x="2"/>
        <item t="default"/>
      </items>
    </pivotField>
    <pivotField showAll="0"/>
    <pivotField axis="axisPage" showAll="0">
      <items count="6">
        <item x="1"/>
        <item x="3"/>
        <item x="2"/>
        <item x="4"/>
        <item x="0"/>
        <item t="default"/>
      </items>
    </pivotField>
    <pivotField showAll="0"/>
    <pivotField numFmtId="165" showAll="0"/>
    <pivotField dataField="1" numFmtId="165"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3" item="4" hier="-1"/>
  </pageField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2"/>
  <sheetViews>
    <sheetView zoomScaleNormal="100" workbookViewId="0">
      <selection activeCell="I6" sqref="I6"/>
    </sheetView>
  </sheetViews>
  <sheetFormatPr defaultRowHeight="18.75" x14ac:dyDescent="0.3"/>
  <cols>
    <col min="1" max="1" width="2.5" customWidth="1"/>
    <col min="2" max="2" width="10.8984375" customWidth="1"/>
    <col min="3" max="3" width="13.8984375" customWidth="1"/>
    <col min="4" max="4" width="10" customWidth="1"/>
    <col min="5" max="5" width="12.3984375" customWidth="1"/>
    <col min="6" max="6" width="8" customWidth="1"/>
    <col min="7" max="7" width="3.3984375" customWidth="1"/>
    <col min="8" max="8" width="10.09765625" customWidth="1"/>
    <col min="9" max="9" width="16.3984375" customWidth="1"/>
    <col min="10" max="10" width="9.59765625" customWidth="1"/>
    <col min="11" max="11" width="13.59765625" customWidth="1"/>
  </cols>
  <sheetData>
    <row r="2" spans="2:12" x14ac:dyDescent="0.3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H2" s="1" t="s">
        <v>0</v>
      </c>
      <c r="I2" s="2" t="s">
        <v>4</v>
      </c>
    </row>
    <row r="3" spans="2:12" x14ac:dyDescent="0.3">
      <c r="B3" s="3">
        <v>101</v>
      </c>
      <c r="C3" s="4" t="s">
        <v>5</v>
      </c>
      <c r="D3" s="4" t="s">
        <v>6</v>
      </c>
      <c r="E3" s="4" t="s">
        <v>7</v>
      </c>
      <c r="F3" s="4">
        <v>23</v>
      </c>
      <c r="H3" s="4">
        <v>105</v>
      </c>
      <c r="I3" s="4">
        <f>VLOOKUP(H3,B2:F12,5,TRUE)</f>
        <v>34</v>
      </c>
    </row>
    <row r="4" spans="2:12" x14ac:dyDescent="0.3">
      <c r="B4" s="3">
        <v>102</v>
      </c>
      <c r="C4" s="4" t="s">
        <v>8</v>
      </c>
      <c r="D4" s="4" t="s">
        <v>9</v>
      </c>
      <c r="E4" s="4" t="s">
        <v>10</v>
      </c>
      <c r="F4" s="4">
        <v>20</v>
      </c>
    </row>
    <row r="5" spans="2:12" x14ac:dyDescent="0.3">
      <c r="B5" s="3">
        <v>103</v>
      </c>
      <c r="C5" s="4" t="s">
        <v>11</v>
      </c>
      <c r="D5" s="4" t="s">
        <v>12</v>
      </c>
      <c r="E5" s="4" t="s">
        <v>13</v>
      </c>
      <c r="F5" s="4">
        <v>30</v>
      </c>
      <c r="H5" s="2" t="s">
        <v>2</v>
      </c>
      <c r="I5" s="2" t="s">
        <v>4</v>
      </c>
    </row>
    <row r="6" spans="2:12" x14ac:dyDescent="0.3">
      <c r="B6" s="3">
        <v>104</v>
      </c>
      <c r="C6" s="4" t="s">
        <v>14</v>
      </c>
      <c r="D6" s="4" t="s">
        <v>15</v>
      </c>
      <c r="E6" s="4" t="s">
        <v>16</v>
      </c>
      <c r="F6" s="4">
        <v>40</v>
      </c>
      <c r="H6" s="4" t="s">
        <v>15</v>
      </c>
      <c r="I6" s="4"/>
    </row>
    <row r="7" spans="2:12" x14ac:dyDescent="0.3">
      <c r="B7" s="3">
        <v>105</v>
      </c>
      <c r="C7" s="4" t="s">
        <v>17</v>
      </c>
      <c r="D7" s="4" t="s">
        <v>18</v>
      </c>
      <c r="E7" s="4" t="s">
        <v>19</v>
      </c>
      <c r="F7" s="4">
        <v>34</v>
      </c>
    </row>
    <row r="8" spans="2:12" x14ac:dyDescent="0.3">
      <c r="B8" s="3">
        <v>106</v>
      </c>
      <c r="C8" s="4" t="s">
        <v>20</v>
      </c>
      <c r="D8" s="4" t="s">
        <v>21</v>
      </c>
      <c r="E8" s="4" t="s">
        <v>22</v>
      </c>
      <c r="F8" s="4">
        <v>54</v>
      </c>
      <c r="H8" s="1" t="s">
        <v>0</v>
      </c>
      <c r="I8" s="2" t="s">
        <v>1</v>
      </c>
      <c r="J8" s="2" t="s">
        <v>2</v>
      </c>
      <c r="K8" s="2" t="s">
        <v>3</v>
      </c>
      <c r="L8" s="2" t="s">
        <v>4</v>
      </c>
    </row>
    <row r="9" spans="2:12" x14ac:dyDescent="0.3">
      <c r="B9" s="3">
        <v>107</v>
      </c>
      <c r="C9" s="4" t="s">
        <v>23</v>
      </c>
      <c r="D9" s="4" t="s">
        <v>34</v>
      </c>
      <c r="E9" s="4" t="s">
        <v>24</v>
      </c>
      <c r="F9" s="4">
        <v>30</v>
      </c>
      <c r="H9" s="4">
        <v>105</v>
      </c>
      <c r="I9" s="4" t="str">
        <f>VLOOKUP($H$9,$B$2:$F$12,COLUMNS($H$8:I8),0)</f>
        <v>Mic Holder</v>
      </c>
      <c r="J9" s="4" t="str">
        <f>VLOOKUP($H$9,$B$2:$F$12,COLUMNS($H$8:J8),0)</f>
        <v>AP0105</v>
      </c>
      <c r="K9" s="4" t="str">
        <f>VLOOKUP($H$9,$B$2:$F$12,COLUMNS($H$8:K8),0)</f>
        <v>Rahul</v>
      </c>
      <c r="L9" s="4">
        <f>VLOOKUP($H$9,$B$2:$F$12,COLUMNS($H$8:L8),0)</f>
        <v>34</v>
      </c>
    </row>
    <row r="10" spans="2:12" x14ac:dyDescent="0.3">
      <c r="B10" s="3">
        <v>108</v>
      </c>
      <c r="C10" s="4" t="s">
        <v>25</v>
      </c>
      <c r="D10" s="4" t="s">
        <v>26</v>
      </c>
      <c r="E10" s="4" t="s">
        <v>27</v>
      </c>
      <c r="F10" s="4">
        <v>10</v>
      </c>
    </row>
    <row r="11" spans="2:12" x14ac:dyDescent="0.3">
      <c r="B11" s="3">
        <v>109</v>
      </c>
      <c r="C11" s="4" t="s">
        <v>28</v>
      </c>
      <c r="D11" s="4" t="s">
        <v>29</v>
      </c>
      <c r="E11" s="4" t="s">
        <v>30</v>
      </c>
      <c r="F11" s="4">
        <v>20</v>
      </c>
    </row>
    <row r="12" spans="2:12" x14ac:dyDescent="0.3">
      <c r="B12" s="3">
        <v>110</v>
      </c>
      <c r="C12" s="4" t="s">
        <v>31</v>
      </c>
      <c r="D12" s="4" t="s">
        <v>32</v>
      </c>
      <c r="E12" s="4" t="s">
        <v>33</v>
      </c>
      <c r="F12" s="4">
        <v>25</v>
      </c>
    </row>
  </sheetData>
  <phoneticPr fontId="2" type="noConversion"/>
  <dataValidations count="1">
    <dataValidation type="list" allowBlank="1" showInputMessage="1" showErrorMessage="1" sqref="H3">
      <formula1>$B$3:$B$12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7"/>
  <sheetViews>
    <sheetView zoomScale="115" zoomScaleNormal="115" workbookViewId="0">
      <selection activeCell="K4" sqref="K4"/>
    </sheetView>
  </sheetViews>
  <sheetFormatPr defaultRowHeight="18.75" x14ac:dyDescent="0.3"/>
  <cols>
    <col min="1" max="1" width="5.59765625" customWidth="1"/>
    <col min="7" max="7" width="4.19921875" customWidth="1"/>
    <col min="9" max="9" width="11.09765625" customWidth="1"/>
    <col min="10" max="10" width="3.09765625" customWidth="1"/>
    <col min="11" max="11" width="10.5" customWidth="1"/>
  </cols>
  <sheetData>
    <row r="2" spans="2:12" x14ac:dyDescent="0.3">
      <c r="B2" s="2" t="s">
        <v>35</v>
      </c>
      <c r="C2" s="6" t="s">
        <v>36</v>
      </c>
      <c r="D2" s="6" t="s">
        <v>37</v>
      </c>
      <c r="E2" s="6" t="s">
        <v>38</v>
      </c>
      <c r="F2" s="6" t="s">
        <v>39</v>
      </c>
      <c r="H2" s="2" t="s">
        <v>35</v>
      </c>
      <c r="I2" s="4" t="s">
        <v>88</v>
      </c>
      <c r="K2" s="2" t="s">
        <v>35</v>
      </c>
      <c r="L2" s="8" t="s">
        <v>53</v>
      </c>
    </row>
    <row r="3" spans="2:12" x14ac:dyDescent="0.3">
      <c r="B3" s="7" t="s">
        <v>40</v>
      </c>
      <c r="C3" s="5">
        <v>500</v>
      </c>
      <c r="D3" s="5">
        <v>350</v>
      </c>
      <c r="E3" s="5">
        <v>860</v>
      </c>
      <c r="F3" s="5">
        <v>350</v>
      </c>
      <c r="H3" s="7" t="s">
        <v>44</v>
      </c>
      <c r="I3" s="4" t="str">
        <f>IFERROR(HLOOKUP(I2,B2:F7,6,0),"Not Found")</f>
        <v>Not Found</v>
      </c>
      <c r="K3" s="7" t="s">
        <v>40</v>
      </c>
      <c r="L3" s="4">
        <f>HLOOKUP($L$2,$B$2:$F$7,ROWS($K$2:K3),0)</f>
        <v>500</v>
      </c>
    </row>
    <row r="4" spans="2:12" x14ac:dyDescent="0.3">
      <c r="B4" s="7" t="s">
        <v>41</v>
      </c>
      <c r="C4" s="5">
        <v>700</v>
      </c>
      <c r="D4" s="5">
        <v>400</v>
      </c>
      <c r="E4" s="5">
        <v>550</v>
      </c>
      <c r="F4" s="5">
        <v>990</v>
      </c>
      <c r="K4" s="7" t="s">
        <v>41</v>
      </c>
      <c r="L4" s="4">
        <f>HLOOKUP($L$2,$B$2:$F$7,ROWS($K$2:K4),0)</f>
        <v>700</v>
      </c>
    </row>
    <row r="5" spans="2:12" x14ac:dyDescent="0.3">
      <c r="B5" s="7" t="s">
        <v>42</v>
      </c>
      <c r="C5" s="5">
        <v>1100</v>
      </c>
      <c r="D5" s="5">
        <v>650</v>
      </c>
      <c r="E5" s="5">
        <v>770</v>
      </c>
      <c r="F5" s="5">
        <v>950</v>
      </c>
      <c r="K5" s="7" t="s">
        <v>42</v>
      </c>
      <c r="L5" s="4">
        <f>HLOOKUP($L$2,$B$2:$F$7,ROWS($K$2:K5),0)</f>
        <v>1100</v>
      </c>
    </row>
    <row r="6" spans="2:12" x14ac:dyDescent="0.3">
      <c r="B6" s="7" t="s">
        <v>43</v>
      </c>
      <c r="C6" s="5">
        <v>500</v>
      </c>
      <c r="D6" s="5">
        <v>400</v>
      </c>
      <c r="E6" s="5">
        <v>200</v>
      </c>
      <c r="F6" s="5">
        <v>600</v>
      </c>
      <c r="K6" s="7" t="s">
        <v>43</v>
      </c>
      <c r="L6" s="4">
        <f>HLOOKUP($L$2,$B$2:$F$7,ROWS($K$2:K6),0)</f>
        <v>500</v>
      </c>
    </row>
    <row r="7" spans="2:12" x14ac:dyDescent="0.3">
      <c r="B7" s="7" t="s">
        <v>44</v>
      </c>
      <c r="C7" s="5">
        <f>SUM(C3:C6)</f>
        <v>2800</v>
      </c>
      <c r="D7" s="5">
        <f t="shared" ref="D7:F7" si="0">SUM(D3:D6)</f>
        <v>1800</v>
      </c>
      <c r="E7" s="5">
        <f t="shared" si="0"/>
        <v>2380</v>
      </c>
      <c r="F7" s="5">
        <f t="shared" si="0"/>
        <v>2890</v>
      </c>
      <c r="K7" s="7" t="s">
        <v>44</v>
      </c>
      <c r="L7" s="4">
        <f>HLOOKUP($L$2,$B$2:$F$7,ROWS($K$2:K7),0)</f>
        <v>2800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2"/>
  <sheetViews>
    <sheetView topLeftCell="A22" zoomScaleNormal="100" workbookViewId="0">
      <selection activeCell="J28" sqref="J28"/>
    </sheetView>
  </sheetViews>
  <sheetFormatPr defaultRowHeight="18.75" x14ac:dyDescent="0.3"/>
  <cols>
    <col min="1" max="1" width="2.5" customWidth="1"/>
    <col min="2" max="2" width="10.8984375" customWidth="1"/>
    <col min="3" max="3" width="13.8984375" customWidth="1"/>
    <col min="4" max="4" width="10" customWidth="1"/>
    <col min="5" max="5" width="12.3984375" customWidth="1"/>
    <col min="6" max="6" width="8" customWidth="1"/>
    <col min="7" max="7" width="3.3984375" customWidth="1"/>
    <col min="8" max="8" width="10.09765625" customWidth="1"/>
    <col min="9" max="9" width="16.3984375" customWidth="1"/>
    <col min="10" max="10" width="9.59765625" customWidth="1"/>
    <col min="11" max="11" width="13.59765625" customWidth="1"/>
  </cols>
  <sheetData>
    <row r="2" spans="2:12" x14ac:dyDescent="0.3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H2" s="1" t="s">
        <v>0</v>
      </c>
      <c r="I2" s="2" t="s">
        <v>3</v>
      </c>
    </row>
    <row r="3" spans="2:12" x14ac:dyDescent="0.3">
      <c r="B3" s="3">
        <v>101</v>
      </c>
      <c r="C3" s="4" t="s">
        <v>5</v>
      </c>
      <c r="D3" s="4" t="s">
        <v>6</v>
      </c>
      <c r="E3" s="4" t="s">
        <v>7</v>
      </c>
      <c r="F3" s="4">
        <v>23</v>
      </c>
      <c r="H3" s="3">
        <v>102</v>
      </c>
      <c r="I3" s="4" t="str">
        <f>_xlfn.XLOOKUP(H3,B3:B12,E3:E12,"not found",,)</f>
        <v xml:space="preserve">Rajesh </v>
      </c>
    </row>
    <row r="4" spans="2:12" x14ac:dyDescent="0.3">
      <c r="B4" s="3">
        <v>102</v>
      </c>
      <c r="C4" s="4" t="s">
        <v>8</v>
      </c>
      <c r="D4" s="4" t="s">
        <v>9</v>
      </c>
      <c r="E4" s="4" t="s">
        <v>10</v>
      </c>
      <c r="F4" s="4">
        <v>20</v>
      </c>
    </row>
    <row r="5" spans="2:12" x14ac:dyDescent="0.3">
      <c r="B5" s="3">
        <v>103</v>
      </c>
      <c r="C5" s="4" t="s">
        <v>11</v>
      </c>
      <c r="D5" s="4" t="s">
        <v>12</v>
      </c>
      <c r="E5" s="4" t="s">
        <v>13</v>
      </c>
      <c r="F5" s="4">
        <v>30</v>
      </c>
      <c r="H5" s="2" t="s">
        <v>2</v>
      </c>
      <c r="I5" s="2" t="s">
        <v>1</v>
      </c>
    </row>
    <row r="6" spans="2:12" x14ac:dyDescent="0.3">
      <c r="B6" s="3">
        <v>104</v>
      </c>
      <c r="C6" s="4" t="s">
        <v>14</v>
      </c>
      <c r="D6" s="4" t="s">
        <v>15</v>
      </c>
      <c r="E6" s="4" t="s">
        <v>16</v>
      </c>
      <c r="F6" s="4">
        <v>40</v>
      </c>
      <c r="H6" s="4" t="s">
        <v>21</v>
      </c>
      <c r="I6" s="4" t="str">
        <f>_xlfn.XLOOKUP(H6,D3:D12,C3:C12)</f>
        <v>Printer</v>
      </c>
    </row>
    <row r="7" spans="2:12" x14ac:dyDescent="0.3">
      <c r="B7" s="3">
        <v>105</v>
      </c>
      <c r="C7" s="4" t="s">
        <v>17</v>
      </c>
      <c r="D7" s="4" t="s">
        <v>18</v>
      </c>
      <c r="E7" s="4" t="s">
        <v>19</v>
      </c>
      <c r="F7" s="4">
        <v>34</v>
      </c>
    </row>
    <row r="8" spans="2:12" x14ac:dyDescent="0.3">
      <c r="B8" s="3">
        <v>106</v>
      </c>
      <c r="C8" s="4" t="s">
        <v>20</v>
      </c>
      <c r="D8" s="4" t="s">
        <v>21</v>
      </c>
      <c r="E8" s="4" t="s">
        <v>22</v>
      </c>
      <c r="F8" s="4">
        <v>54</v>
      </c>
      <c r="H8" s="1" t="s">
        <v>0</v>
      </c>
      <c r="I8" s="2" t="s">
        <v>1</v>
      </c>
      <c r="J8" s="2" t="s">
        <v>2</v>
      </c>
      <c r="K8" s="2" t="s">
        <v>3</v>
      </c>
      <c r="L8" s="2" t="s">
        <v>4</v>
      </c>
    </row>
    <row r="9" spans="2:12" x14ac:dyDescent="0.3">
      <c r="B9" s="3">
        <v>107</v>
      </c>
      <c r="C9" s="4" t="s">
        <v>23</v>
      </c>
      <c r="D9" s="4" t="s">
        <v>34</v>
      </c>
      <c r="E9" s="4" t="s">
        <v>24</v>
      </c>
      <c r="F9" s="4">
        <v>30</v>
      </c>
      <c r="H9" s="3">
        <v>105</v>
      </c>
      <c r="I9" s="4" t="str">
        <f>_xlfn.XLOOKUP($H$9,$B$3:$B$12,C3:C12)</f>
        <v>Mic Holder</v>
      </c>
      <c r="J9" s="4" t="str">
        <f t="shared" ref="J9:L9" si="0">_xlfn.XLOOKUP($H$9,$B$3:$B$12,D3:D12)</f>
        <v>AP0105</v>
      </c>
      <c r="K9" s="4" t="str">
        <f t="shared" si="0"/>
        <v>Rahul</v>
      </c>
      <c r="L9" s="4">
        <f t="shared" si="0"/>
        <v>34</v>
      </c>
    </row>
    <row r="10" spans="2:12" x14ac:dyDescent="0.3">
      <c r="B10" s="3">
        <v>108</v>
      </c>
      <c r="C10" s="4" t="s">
        <v>25</v>
      </c>
      <c r="D10" s="4" t="s">
        <v>26</v>
      </c>
      <c r="E10" s="4" t="s">
        <v>27</v>
      </c>
      <c r="F10" s="4">
        <v>10</v>
      </c>
    </row>
    <row r="11" spans="2:12" x14ac:dyDescent="0.3">
      <c r="B11" s="3">
        <v>109</v>
      </c>
      <c r="C11" s="4" t="s">
        <v>28</v>
      </c>
      <c r="D11" s="4" t="s">
        <v>29</v>
      </c>
      <c r="E11" s="4" t="s">
        <v>30</v>
      </c>
      <c r="F11" s="4">
        <v>20</v>
      </c>
    </row>
    <row r="12" spans="2:12" x14ac:dyDescent="0.3">
      <c r="B12" s="3">
        <v>110</v>
      </c>
      <c r="C12" s="4" t="s">
        <v>31</v>
      </c>
      <c r="D12" s="4" t="s">
        <v>32</v>
      </c>
      <c r="E12" s="4" t="s">
        <v>33</v>
      </c>
      <c r="F12" s="4">
        <v>25</v>
      </c>
    </row>
    <row r="23" spans="2:10" x14ac:dyDescent="0.3">
      <c r="B23" s="2" t="s">
        <v>35</v>
      </c>
      <c r="C23" s="6" t="s">
        <v>36</v>
      </c>
      <c r="D23" s="6" t="s">
        <v>37</v>
      </c>
      <c r="E23" s="6" t="s">
        <v>38</v>
      </c>
      <c r="F23" s="6" t="s">
        <v>39</v>
      </c>
      <c r="I23" s="2" t="s">
        <v>35</v>
      </c>
      <c r="J23" s="9" t="s">
        <v>87</v>
      </c>
    </row>
    <row r="24" spans="2:10" x14ac:dyDescent="0.3">
      <c r="B24" s="7" t="s">
        <v>40</v>
      </c>
      <c r="C24" s="5">
        <v>500</v>
      </c>
      <c r="D24" s="5">
        <v>350</v>
      </c>
      <c r="E24" s="5">
        <v>860</v>
      </c>
      <c r="F24" s="5">
        <v>350</v>
      </c>
      <c r="I24" s="7" t="s">
        <v>44</v>
      </c>
      <c r="J24" s="9">
        <f>_xlfn.XLOOKUP(J23,B23:F23,B28:F28)</f>
        <v>1800</v>
      </c>
    </row>
    <row r="25" spans="2:10" x14ac:dyDescent="0.3">
      <c r="B25" s="7" t="s">
        <v>41</v>
      </c>
      <c r="C25" s="5">
        <v>700</v>
      </c>
      <c r="D25" s="5">
        <v>400</v>
      </c>
      <c r="E25" s="5">
        <v>550</v>
      </c>
      <c r="F25" s="5">
        <v>990</v>
      </c>
    </row>
    <row r="26" spans="2:10" x14ac:dyDescent="0.3">
      <c r="B26" s="7" t="s">
        <v>42</v>
      </c>
      <c r="C26" s="5">
        <v>1100</v>
      </c>
      <c r="D26" s="5">
        <v>650</v>
      </c>
      <c r="E26" s="5">
        <v>770</v>
      </c>
      <c r="F26" s="5">
        <v>950</v>
      </c>
    </row>
    <row r="27" spans="2:10" x14ac:dyDescent="0.3">
      <c r="B27" s="7" t="s">
        <v>43</v>
      </c>
      <c r="C27" s="5">
        <v>500</v>
      </c>
      <c r="D27" s="5">
        <v>400</v>
      </c>
      <c r="E27" s="5">
        <v>200</v>
      </c>
      <c r="F27" s="5">
        <v>600</v>
      </c>
      <c r="I27" s="2" t="s">
        <v>35</v>
      </c>
      <c r="J27" s="8" t="s">
        <v>53</v>
      </c>
    </row>
    <row r="28" spans="2:10" x14ac:dyDescent="0.3">
      <c r="B28" s="7" t="s">
        <v>44</v>
      </c>
      <c r="C28" s="5">
        <f>SUM(C24:C27)</f>
        <v>2800</v>
      </c>
      <c r="D28" s="5">
        <f t="shared" ref="D28:F28" si="1">SUM(D24:D27)</f>
        <v>1800</v>
      </c>
      <c r="E28" s="5">
        <f t="shared" si="1"/>
        <v>2380</v>
      </c>
      <c r="F28" s="5">
        <f t="shared" si="1"/>
        <v>2890</v>
      </c>
      <c r="I28" s="7" t="s">
        <v>40</v>
      </c>
      <c r="J28" s="9">
        <f>_xlfn.XLOOKUP($J$27,$B$23:$F$23,B24:F24)</f>
        <v>500</v>
      </c>
    </row>
    <row r="29" spans="2:10" x14ac:dyDescent="0.3">
      <c r="I29" s="7" t="s">
        <v>41</v>
      </c>
      <c r="J29" s="9">
        <f t="shared" ref="J29:J32" si="2">_xlfn.XLOOKUP($J$27,$B$23:$F$23,B25:F25)</f>
        <v>700</v>
      </c>
    </row>
    <row r="30" spans="2:10" x14ac:dyDescent="0.3">
      <c r="I30" s="7" t="s">
        <v>42</v>
      </c>
      <c r="J30" s="9">
        <f t="shared" si="2"/>
        <v>1100</v>
      </c>
    </row>
    <row r="31" spans="2:10" x14ac:dyDescent="0.3">
      <c r="I31" s="7" t="s">
        <v>43</v>
      </c>
      <c r="J31" s="9">
        <f t="shared" si="2"/>
        <v>500</v>
      </c>
    </row>
    <row r="32" spans="2:10" x14ac:dyDescent="0.3">
      <c r="I32" s="7" t="s">
        <v>44</v>
      </c>
      <c r="J32" s="9">
        <f t="shared" si="2"/>
        <v>2800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G7"/>
  <sheetViews>
    <sheetView zoomScale="115" zoomScaleNormal="115" workbookViewId="0">
      <selection activeCell="G4" sqref="G4"/>
    </sheetView>
  </sheetViews>
  <sheetFormatPr defaultRowHeight="18.75" x14ac:dyDescent="0.3"/>
  <cols>
    <col min="3" max="3" width="13.59765625" customWidth="1"/>
    <col min="4" max="4" width="8.69921875" customWidth="1"/>
    <col min="7" max="7" width="14.8984375" customWidth="1"/>
  </cols>
  <sheetData>
    <row r="3" spans="2:7" x14ac:dyDescent="0.3">
      <c r="B3" s="2" t="s">
        <v>47</v>
      </c>
      <c r="C3" s="2" t="s">
        <v>48</v>
      </c>
      <c r="D3" s="2" t="s">
        <v>46</v>
      </c>
      <c r="F3" s="2" t="s">
        <v>47</v>
      </c>
      <c r="G3" s="2" t="s">
        <v>46</v>
      </c>
    </row>
    <row r="4" spans="2:7" ht="75.599999999999994" customHeight="1" x14ac:dyDescent="0.3">
      <c r="B4" s="4">
        <v>100</v>
      </c>
      <c r="C4" s="4" t="s">
        <v>49</v>
      </c>
      <c r="D4" s="4"/>
      <c r="F4" s="4">
        <v>101</v>
      </c>
      <c r="G4" s="4">
        <f>_xlfn.XLOOKUP($F$4,$B$4:$B$7,$D$4:$D$7)</f>
        <v>0</v>
      </c>
    </row>
    <row r="5" spans="2:7" ht="66" customHeight="1" x14ac:dyDescent="0.3">
      <c r="B5" s="4">
        <v>101</v>
      </c>
      <c r="C5" s="4" t="s">
        <v>50</v>
      </c>
      <c r="D5" s="4"/>
    </row>
    <row r="6" spans="2:7" ht="66" customHeight="1" x14ac:dyDescent="0.3">
      <c r="B6" s="4">
        <v>102</v>
      </c>
      <c r="C6" s="4" t="s">
        <v>51</v>
      </c>
      <c r="D6" s="4"/>
    </row>
    <row r="7" spans="2:7" ht="66" customHeight="1" x14ac:dyDescent="0.3">
      <c r="B7" s="4">
        <v>103</v>
      </c>
      <c r="C7" s="4" t="s">
        <v>52</v>
      </c>
      <c r="D7" s="4"/>
    </row>
  </sheetData>
  <phoneticPr fontId="2" type="noConversion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7"/>
  <sheetViews>
    <sheetView zoomScaleNormal="100" workbookViewId="0">
      <selection activeCell="I3" sqref="I3"/>
    </sheetView>
  </sheetViews>
  <sheetFormatPr defaultRowHeight="18.75" x14ac:dyDescent="0.3"/>
  <cols>
    <col min="1" max="1" width="2.5" customWidth="1"/>
    <col min="2" max="2" width="10.8984375" customWidth="1"/>
    <col min="3" max="3" width="13.8984375" customWidth="1"/>
    <col min="4" max="4" width="10" customWidth="1"/>
    <col min="5" max="5" width="12.3984375" customWidth="1"/>
    <col min="6" max="6" width="8" customWidth="1"/>
    <col min="7" max="7" width="3.3984375" customWidth="1"/>
    <col min="8" max="8" width="13.8984375" customWidth="1"/>
    <col min="9" max="9" width="14" customWidth="1"/>
    <col min="10" max="10" width="10.09765625" customWidth="1"/>
    <col min="11" max="11" width="12.09765625" customWidth="1"/>
  </cols>
  <sheetData>
    <row r="2" spans="2:12" x14ac:dyDescent="0.3">
      <c r="B2" s="1" t="s">
        <v>0</v>
      </c>
      <c r="C2" s="2" t="s">
        <v>1</v>
      </c>
      <c r="D2" s="2" t="s">
        <v>35</v>
      </c>
      <c r="E2" s="2" t="s">
        <v>3</v>
      </c>
      <c r="F2" s="2" t="s">
        <v>4</v>
      </c>
      <c r="H2" s="2" t="s">
        <v>1</v>
      </c>
      <c r="I2" s="2" t="s">
        <v>35</v>
      </c>
    </row>
    <row r="3" spans="2:12" x14ac:dyDescent="0.3">
      <c r="B3" s="3">
        <v>101</v>
      </c>
      <c r="C3" s="4" t="s">
        <v>20</v>
      </c>
      <c r="D3" s="4" t="s">
        <v>36</v>
      </c>
      <c r="E3" s="4" t="s">
        <v>7</v>
      </c>
      <c r="F3" s="4">
        <v>23</v>
      </c>
      <c r="H3" s="4" t="s">
        <v>89</v>
      </c>
      <c r="I3" s="4" t="s">
        <v>87</v>
      </c>
    </row>
    <row r="4" spans="2:12" x14ac:dyDescent="0.3">
      <c r="B4" s="3">
        <v>102</v>
      </c>
      <c r="C4" s="4" t="s">
        <v>23</v>
      </c>
      <c r="D4" s="4" t="s">
        <v>37</v>
      </c>
      <c r="E4" s="4" t="s">
        <v>10</v>
      </c>
      <c r="F4" s="4">
        <v>20</v>
      </c>
    </row>
    <row r="5" spans="2:12" x14ac:dyDescent="0.3">
      <c r="B5" s="3">
        <v>103</v>
      </c>
      <c r="C5" s="4" t="s">
        <v>25</v>
      </c>
      <c r="D5" s="4" t="s">
        <v>38</v>
      </c>
      <c r="E5" s="4" t="s">
        <v>13</v>
      </c>
      <c r="F5" s="4">
        <v>30</v>
      </c>
      <c r="H5" s="1" t="s">
        <v>0</v>
      </c>
      <c r="I5" s="2" t="s">
        <v>1</v>
      </c>
      <c r="J5" s="2" t="s">
        <v>2</v>
      </c>
      <c r="K5" s="2" t="s">
        <v>3</v>
      </c>
      <c r="L5" s="2" t="s">
        <v>4</v>
      </c>
    </row>
    <row r="6" spans="2:12" x14ac:dyDescent="0.3">
      <c r="B6" s="3">
        <v>104</v>
      </c>
      <c r="C6" s="4" t="s">
        <v>25</v>
      </c>
      <c r="D6" s="4" t="s">
        <v>36</v>
      </c>
      <c r="E6" s="4" t="s">
        <v>16</v>
      </c>
      <c r="F6" s="4">
        <v>40</v>
      </c>
      <c r="H6" cm="1">
        <f t="array" ref="H6:L6">_xlfn._xlws.FILTER(B2:F12,(C2:C12=H3)*(D2:D12=I3),"not found")</f>
        <v>108</v>
      </c>
      <c r="I6" t="str">
        <v>Mouse</v>
      </c>
      <c r="J6" t="str">
        <v>West</v>
      </c>
      <c r="K6" t="str">
        <v>Chandu</v>
      </c>
      <c r="L6">
        <v>10</v>
      </c>
    </row>
    <row r="7" spans="2:12" x14ac:dyDescent="0.3">
      <c r="B7" s="3">
        <v>105</v>
      </c>
      <c r="C7" s="4" t="s">
        <v>25</v>
      </c>
      <c r="D7" s="4" t="s">
        <v>37</v>
      </c>
      <c r="E7" s="4" t="s">
        <v>19</v>
      </c>
      <c r="F7" s="4">
        <v>34</v>
      </c>
    </row>
    <row r="8" spans="2:12" x14ac:dyDescent="0.3">
      <c r="B8" s="3">
        <v>106</v>
      </c>
      <c r="C8" s="4" t="s">
        <v>23</v>
      </c>
      <c r="D8" s="4" t="s">
        <v>38</v>
      </c>
      <c r="E8" s="4" t="s">
        <v>22</v>
      </c>
      <c r="F8" s="4">
        <v>54</v>
      </c>
    </row>
    <row r="9" spans="2:12" x14ac:dyDescent="0.3">
      <c r="B9" s="3">
        <v>107</v>
      </c>
      <c r="C9" s="4" t="s">
        <v>25</v>
      </c>
      <c r="D9" s="4" t="s">
        <v>36</v>
      </c>
      <c r="E9" s="4" t="s">
        <v>24</v>
      </c>
      <c r="F9" s="4">
        <v>30</v>
      </c>
    </row>
    <row r="10" spans="2:12" x14ac:dyDescent="0.3">
      <c r="B10" s="3">
        <v>108</v>
      </c>
      <c r="C10" s="4" t="s">
        <v>28</v>
      </c>
      <c r="D10" s="4" t="s">
        <v>37</v>
      </c>
      <c r="E10" s="4" t="s">
        <v>27</v>
      </c>
      <c r="F10" s="4">
        <v>10</v>
      </c>
    </row>
    <row r="11" spans="2:12" x14ac:dyDescent="0.3">
      <c r="B11" s="3">
        <v>109</v>
      </c>
      <c r="C11" s="4" t="s">
        <v>28</v>
      </c>
      <c r="D11" s="4" t="s">
        <v>38</v>
      </c>
      <c r="E11" s="4" t="s">
        <v>30</v>
      </c>
      <c r="F11" s="4">
        <v>20</v>
      </c>
    </row>
    <row r="12" spans="2:12" x14ac:dyDescent="0.3">
      <c r="B12" s="3">
        <v>110</v>
      </c>
      <c r="C12" s="4" t="s">
        <v>23</v>
      </c>
      <c r="D12" s="4" t="s">
        <v>36</v>
      </c>
      <c r="E12" s="4" t="s">
        <v>33</v>
      </c>
      <c r="F12" s="4">
        <v>25</v>
      </c>
    </row>
    <row r="22" spans="2:6" x14ac:dyDescent="0.3">
      <c r="B22" s="2" t="s">
        <v>35</v>
      </c>
      <c r="C22" s="6" t="s">
        <v>36</v>
      </c>
      <c r="D22" s="6" t="s">
        <v>37</v>
      </c>
      <c r="E22" s="6" t="s">
        <v>38</v>
      </c>
      <c r="F22" s="6" t="s">
        <v>39</v>
      </c>
    </row>
    <row r="23" spans="2:6" x14ac:dyDescent="0.3">
      <c r="B23" s="7" t="s">
        <v>40</v>
      </c>
      <c r="C23" s="5">
        <v>500</v>
      </c>
      <c r="D23" s="5">
        <v>350</v>
      </c>
      <c r="E23" s="5">
        <v>860</v>
      </c>
      <c r="F23" s="5">
        <v>350</v>
      </c>
    </row>
    <row r="24" spans="2:6" x14ac:dyDescent="0.3">
      <c r="B24" s="7" t="s">
        <v>41</v>
      </c>
      <c r="C24" s="5">
        <v>700</v>
      </c>
      <c r="D24" s="5">
        <v>400</v>
      </c>
      <c r="E24" s="5">
        <v>550</v>
      </c>
      <c r="F24" s="5">
        <v>990</v>
      </c>
    </row>
    <row r="25" spans="2:6" x14ac:dyDescent="0.3">
      <c r="B25" s="7" t="s">
        <v>42</v>
      </c>
      <c r="C25" s="5">
        <v>1100</v>
      </c>
      <c r="D25" s="5">
        <v>650</v>
      </c>
      <c r="E25" s="5">
        <v>770</v>
      </c>
      <c r="F25" s="5">
        <v>950</v>
      </c>
    </row>
    <row r="26" spans="2:6" x14ac:dyDescent="0.3">
      <c r="B26" s="7" t="s">
        <v>43</v>
      </c>
      <c r="C26" s="5">
        <v>500</v>
      </c>
      <c r="D26" s="5">
        <v>400</v>
      </c>
      <c r="E26" s="5">
        <v>200</v>
      </c>
      <c r="F26" s="5">
        <v>600</v>
      </c>
    </row>
    <row r="27" spans="2:6" x14ac:dyDescent="0.3">
      <c r="B27" s="7" t="s">
        <v>44</v>
      </c>
      <c r="C27" s="5">
        <f>SUM(C23:C26)</f>
        <v>2800</v>
      </c>
      <c r="D27" s="5">
        <f t="shared" ref="D27:F27" si="0">SUM(D23:D26)</f>
        <v>1800</v>
      </c>
      <c r="E27" s="5">
        <f t="shared" si="0"/>
        <v>2380</v>
      </c>
      <c r="F27" s="5">
        <f t="shared" si="0"/>
        <v>2890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"/>
  <sheetViews>
    <sheetView zoomScale="115" zoomScaleNormal="115" workbookViewId="0">
      <selection activeCell="C4" sqref="C4"/>
    </sheetView>
  </sheetViews>
  <sheetFormatPr defaultRowHeight="18.75" x14ac:dyDescent="0.3"/>
  <cols>
    <col min="2" max="3" width="12.8984375" customWidth="1"/>
    <col min="4" max="4" width="18.59765625" customWidth="1"/>
    <col min="5" max="5" width="23.8984375" customWidth="1"/>
  </cols>
  <sheetData>
    <row r="2" spans="2:5" x14ac:dyDescent="0.3">
      <c r="B2" s="2" t="s">
        <v>54</v>
      </c>
      <c r="C2" s="2" t="s">
        <v>56</v>
      </c>
      <c r="D2" s="2" t="s">
        <v>84</v>
      </c>
    </row>
    <row r="3" spans="2:5" x14ac:dyDescent="0.3">
      <c r="B3" s="4" t="s">
        <v>57</v>
      </c>
      <c r="C3" s="4" t="s">
        <v>59</v>
      </c>
      <c r="D3" s="4" t="s">
        <v>85</v>
      </c>
      <c r="E3" t="str">
        <f>"Mr. "&amp;B3&amp;" "&amp;C3</f>
        <v>Mr. Raj Singh</v>
      </c>
    </row>
    <row r="4" spans="2:5" x14ac:dyDescent="0.3">
      <c r="B4" s="4" t="s">
        <v>60</v>
      </c>
      <c r="C4" s="4" t="s">
        <v>61</v>
      </c>
      <c r="D4" s="4" t="s">
        <v>85</v>
      </c>
      <c r="E4" t="str">
        <f t="shared" ref="E4:E6" si="0">"Mr. "&amp;B4&amp;" "&amp;C4</f>
        <v>Mr. Rohit Sharma</v>
      </c>
    </row>
    <row r="5" spans="2:5" x14ac:dyDescent="0.3">
      <c r="B5" s="4" t="s">
        <v>62</v>
      </c>
      <c r="C5" s="4" t="s">
        <v>61</v>
      </c>
      <c r="D5" s="4" t="s">
        <v>85</v>
      </c>
      <c r="E5" t="str">
        <f t="shared" si="0"/>
        <v>Mr. Suresh Sharma</v>
      </c>
    </row>
    <row r="6" spans="2:5" x14ac:dyDescent="0.3">
      <c r="B6" s="4" t="s">
        <v>63</v>
      </c>
      <c r="C6" s="4" t="s">
        <v>58</v>
      </c>
      <c r="D6" s="4" t="s">
        <v>85</v>
      </c>
      <c r="E6" t="str">
        <f t="shared" si="0"/>
        <v>Mr. Anil Kumar</v>
      </c>
    </row>
    <row r="7" spans="2:5" x14ac:dyDescent="0.3">
      <c r="B7" s="4" t="s">
        <v>64</v>
      </c>
      <c r="C7" s="4" t="s">
        <v>65</v>
      </c>
      <c r="D7" s="4" t="s">
        <v>86</v>
      </c>
      <c r="E7" t="str">
        <f>"Miss "&amp;B7&amp;" "&amp;C7</f>
        <v>Miss Reena Kumari</v>
      </c>
    </row>
    <row r="8" spans="2:5" x14ac:dyDescent="0.3">
      <c r="B8" s="9" t="s">
        <v>66</v>
      </c>
      <c r="C8" s="9" t="s">
        <v>67</v>
      </c>
      <c r="D8" s="9" t="s">
        <v>86</v>
      </c>
      <c r="E8" t="str">
        <f>"Miss "&amp;B8&amp;" "&amp;C8</f>
        <v>Miss Anjali Rajpoot</v>
      </c>
    </row>
    <row r="9" spans="2:5" x14ac:dyDescent="0.3">
      <c r="B9" s="9" t="s">
        <v>68</v>
      </c>
      <c r="C9" s="9" t="s">
        <v>69</v>
      </c>
      <c r="D9" s="9" t="s">
        <v>85</v>
      </c>
      <c r="E9" t="str">
        <f>"Mr. "&amp;B9&amp;" "&amp;C9</f>
        <v>Mr. Deepak Nehra</v>
      </c>
    </row>
    <row r="10" spans="2:5" x14ac:dyDescent="0.3">
      <c r="B10" s="9" t="s">
        <v>70</v>
      </c>
      <c r="C10" s="9" t="s">
        <v>61</v>
      </c>
      <c r="D10" s="9" t="s">
        <v>86</v>
      </c>
      <c r="E10" t="str">
        <f>"Miss "&amp;B10&amp;" "&amp;C10</f>
        <v>Miss Neha Sharma</v>
      </c>
    </row>
  </sheetData>
  <autoFilter ref="B2:D10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"/>
  <sheetViews>
    <sheetView zoomScale="130" zoomScaleNormal="130" workbookViewId="0">
      <selection activeCell="E3" sqref="E3:E10"/>
    </sheetView>
  </sheetViews>
  <sheetFormatPr defaultRowHeight="18.75" x14ac:dyDescent="0.3"/>
  <cols>
    <col min="2" max="4" width="12.69921875" customWidth="1"/>
    <col min="5" max="5" width="29.19921875" customWidth="1"/>
  </cols>
  <sheetData>
    <row r="2" spans="2:5" x14ac:dyDescent="0.3">
      <c r="B2" s="2" t="s">
        <v>54</v>
      </c>
      <c r="C2" s="2" t="s">
        <v>55</v>
      </c>
      <c r="D2" s="2" t="s">
        <v>56</v>
      </c>
    </row>
    <row r="3" spans="2:5" x14ac:dyDescent="0.3">
      <c r="B3" s="4" t="s">
        <v>57</v>
      </c>
      <c r="C3" s="4" t="s">
        <v>58</v>
      </c>
      <c r="D3" s="4" t="s">
        <v>59</v>
      </c>
      <c r="E3" t="str">
        <f>_xlfn.TEXTJOIN("_",TRUE,B3,C3,D3)</f>
        <v>Raj_Kumar_Singh</v>
      </c>
    </row>
    <row r="4" spans="2:5" x14ac:dyDescent="0.3">
      <c r="B4" s="4" t="s">
        <v>60</v>
      </c>
      <c r="C4" s="4"/>
      <c r="D4" s="4" t="s">
        <v>61</v>
      </c>
      <c r="E4" t="str">
        <f t="shared" ref="E4:E10" si="0">_xlfn.TEXTJOIN("_",TRUE,B4,C4,D4)</f>
        <v>Rohit_Sharma</v>
      </c>
    </row>
    <row r="5" spans="2:5" x14ac:dyDescent="0.3">
      <c r="B5" s="4" t="s">
        <v>62</v>
      </c>
      <c r="C5" s="4"/>
      <c r="D5" s="4" t="s">
        <v>61</v>
      </c>
      <c r="E5" t="str">
        <f t="shared" si="0"/>
        <v>Suresh_Sharma</v>
      </c>
    </row>
    <row r="6" spans="2:5" x14ac:dyDescent="0.3">
      <c r="B6" s="4" t="s">
        <v>72</v>
      </c>
      <c r="C6" s="4" t="s">
        <v>59</v>
      </c>
      <c r="D6" s="4" t="s">
        <v>73</v>
      </c>
      <c r="E6" t="str">
        <f t="shared" si="0"/>
        <v>Ram_Singh_Tewatia</v>
      </c>
    </row>
    <row r="7" spans="2:5" x14ac:dyDescent="0.3">
      <c r="B7" s="4" t="s">
        <v>64</v>
      </c>
      <c r="C7" s="4"/>
      <c r="D7" s="4" t="s">
        <v>65</v>
      </c>
      <c r="E7" t="str">
        <f t="shared" si="0"/>
        <v>Reena_Kumari</v>
      </c>
    </row>
    <row r="8" spans="2:5" x14ac:dyDescent="0.3">
      <c r="B8" s="9" t="s">
        <v>66</v>
      </c>
      <c r="C8" s="4" t="s">
        <v>65</v>
      </c>
      <c r="D8" s="9" t="s">
        <v>67</v>
      </c>
      <c r="E8" t="str">
        <f t="shared" si="0"/>
        <v>Anjali_Kumari_Rajpoot</v>
      </c>
    </row>
    <row r="9" spans="2:5" x14ac:dyDescent="0.3">
      <c r="B9" s="9" t="s">
        <v>68</v>
      </c>
      <c r="C9" s="4"/>
      <c r="D9" s="9" t="s">
        <v>69</v>
      </c>
      <c r="E9" t="str">
        <f t="shared" si="0"/>
        <v>Deepak_Nehra</v>
      </c>
    </row>
    <row r="10" spans="2:5" x14ac:dyDescent="0.3">
      <c r="B10" s="9" t="s">
        <v>70</v>
      </c>
      <c r="C10" s="4" t="s">
        <v>59</v>
      </c>
      <c r="D10" s="9" t="s">
        <v>71</v>
      </c>
      <c r="E10" t="str">
        <f t="shared" si="0"/>
        <v>Neha_Singh_Rathor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3"/>
  <sheetViews>
    <sheetView zoomScale="115" zoomScaleNormal="115" workbookViewId="0">
      <selection activeCell="E21" sqref="E21"/>
    </sheetView>
  </sheetViews>
  <sheetFormatPr defaultRowHeight="18.75" x14ac:dyDescent="0.3"/>
  <cols>
    <col min="2" max="2" width="14.796875" customWidth="1"/>
    <col min="3" max="3" width="10.3984375" customWidth="1"/>
    <col min="4" max="4" width="12.5" customWidth="1"/>
    <col min="7" max="7" width="15" customWidth="1"/>
    <col min="8" max="8" width="13.296875" customWidth="1"/>
  </cols>
  <sheetData>
    <row r="2" spans="2:8" x14ac:dyDescent="0.3">
      <c r="B2" s="2" t="s">
        <v>1</v>
      </c>
      <c r="C2" s="2" t="s">
        <v>35</v>
      </c>
      <c r="D2" s="2" t="s">
        <v>3</v>
      </c>
      <c r="E2" s="2" t="s">
        <v>4</v>
      </c>
      <c r="G2" s="2" t="s">
        <v>1</v>
      </c>
      <c r="H2" s="2" t="s">
        <v>74</v>
      </c>
    </row>
    <row r="3" spans="2:8" x14ac:dyDescent="0.3">
      <c r="B3" s="4" t="s">
        <v>20</v>
      </c>
      <c r="C3" s="4" t="s">
        <v>36</v>
      </c>
      <c r="D3" s="4" t="s">
        <v>7</v>
      </c>
      <c r="E3" s="4">
        <v>23</v>
      </c>
      <c r="G3" t="s">
        <v>90</v>
      </c>
      <c r="H3">
        <f>SUMIF(B2:B12,G3,E2:E12)</f>
        <v>50</v>
      </c>
    </row>
    <row r="4" spans="2:8" x14ac:dyDescent="0.3">
      <c r="B4" s="4" t="s">
        <v>23</v>
      </c>
      <c r="C4" s="4" t="s">
        <v>37</v>
      </c>
      <c r="D4" s="4" t="s">
        <v>10</v>
      </c>
      <c r="E4" s="4">
        <v>20</v>
      </c>
    </row>
    <row r="5" spans="2:8" x14ac:dyDescent="0.3">
      <c r="B5" s="4" t="s">
        <v>25</v>
      </c>
      <c r="C5" s="4" t="s">
        <v>38</v>
      </c>
      <c r="D5" s="4" t="s">
        <v>13</v>
      </c>
      <c r="E5" s="4">
        <v>30</v>
      </c>
      <c r="G5" s="2" t="s">
        <v>35</v>
      </c>
      <c r="H5" s="2" t="s">
        <v>4</v>
      </c>
    </row>
    <row r="6" spans="2:8" x14ac:dyDescent="0.3">
      <c r="B6" s="4" t="s">
        <v>28</v>
      </c>
      <c r="C6" s="4" t="s">
        <v>36</v>
      </c>
      <c r="D6" s="4" t="s">
        <v>16</v>
      </c>
      <c r="E6" s="4">
        <v>40</v>
      </c>
      <c r="G6" s="4" t="s">
        <v>87</v>
      </c>
      <c r="H6" s="4">
        <f>SUMIF(C2:C12,G6,E2:E12)</f>
        <v>64</v>
      </c>
    </row>
    <row r="7" spans="2:8" x14ac:dyDescent="0.3">
      <c r="B7" s="4" t="s">
        <v>28</v>
      </c>
      <c r="C7" s="4" t="s">
        <v>37</v>
      </c>
      <c r="D7" s="4" t="s">
        <v>19</v>
      </c>
      <c r="E7" s="4">
        <v>34</v>
      </c>
    </row>
    <row r="8" spans="2:8" x14ac:dyDescent="0.3">
      <c r="B8" s="4" t="s">
        <v>20</v>
      </c>
      <c r="C8" s="4" t="s">
        <v>38</v>
      </c>
      <c r="D8" s="4" t="s">
        <v>22</v>
      </c>
      <c r="E8" s="4">
        <v>54</v>
      </c>
    </row>
    <row r="9" spans="2:8" x14ac:dyDescent="0.3">
      <c r="B9" s="4" t="s">
        <v>23</v>
      </c>
      <c r="C9" s="4" t="s">
        <v>36</v>
      </c>
      <c r="D9" s="4" t="s">
        <v>24</v>
      </c>
      <c r="E9" s="4">
        <v>30</v>
      </c>
    </row>
    <row r="10" spans="2:8" x14ac:dyDescent="0.3">
      <c r="B10" s="4" t="s">
        <v>25</v>
      </c>
      <c r="C10" s="4" t="s">
        <v>37</v>
      </c>
      <c r="D10" s="4" t="s">
        <v>27</v>
      </c>
      <c r="E10" s="4">
        <v>10</v>
      </c>
    </row>
    <row r="11" spans="2:8" x14ac:dyDescent="0.3">
      <c r="B11" s="4" t="s">
        <v>28</v>
      </c>
      <c r="C11" s="4" t="s">
        <v>38</v>
      </c>
      <c r="D11" s="4" t="s">
        <v>30</v>
      </c>
      <c r="E11" s="4">
        <v>20</v>
      </c>
    </row>
    <row r="12" spans="2:8" x14ac:dyDescent="0.3">
      <c r="B12" s="4" t="s">
        <v>28</v>
      </c>
      <c r="C12" s="4" t="s">
        <v>36</v>
      </c>
      <c r="D12" s="4" t="s">
        <v>33</v>
      </c>
      <c r="E12" s="4">
        <v>25</v>
      </c>
    </row>
    <row r="14" spans="2:8" x14ac:dyDescent="0.3">
      <c r="E14">
        <f>SUM(E3:E12)</f>
        <v>286</v>
      </c>
    </row>
    <row r="23" spans="2:8" x14ac:dyDescent="0.3">
      <c r="B23" s="2" t="s">
        <v>1</v>
      </c>
      <c r="C23" s="2" t="s">
        <v>35</v>
      </c>
      <c r="D23" s="2" t="s">
        <v>3</v>
      </c>
      <c r="E23" s="2" t="s">
        <v>4</v>
      </c>
      <c r="G23" s="2" t="s">
        <v>1</v>
      </c>
      <c r="H23" s="2" t="s">
        <v>4</v>
      </c>
    </row>
    <row r="24" spans="2:8" x14ac:dyDescent="0.3">
      <c r="B24" s="4" t="s">
        <v>75</v>
      </c>
      <c r="C24" s="4" t="s">
        <v>36</v>
      </c>
      <c r="D24" s="4" t="s">
        <v>7</v>
      </c>
      <c r="E24" s="4">
        <v>23</v>
      </c>
      <c r="G24" s="4" t="s">
        <v>91</v>
      </c>
      <c r="H24" s="4">
        <f>SUMIF(B23:B33,G24,E23:E33)</f>
        <v>119</v>
      </c>
    </row>
    <row r="25" spans="2:8" x14ac:dyDescent="0.3">
      <c r="B25" s="4" t="s">
        <v>76</v>
      </c>
      <c r="C25" s="4" t="s">
        <v>37</v>
      </c>
      <c r="D25" s="4" t="s">
        <v>10</v>
      </c>
      <c r="E25" s="4">
        <v>20</v>
      </c>
    </row>
    <row r="26" spans="2:8" x14ac:dyDescent="0.3">
      <c r="B26" s="4" t="s">
        <v>77</v>
      </c>
      <c r="C26" s="4" t="s">
        <v>38</v>
      </c>
      <c r="D26" s="4" t="s">
        <v>13</v>
      </c>
      <c r="E26" s="4">
        <v>30</v>
      </c>
    </row>
    <row r="27" spans="2:8" x14ac:dyDescent="0.3">
      <c r="B27" s="4" t="s">
        <v>78</v>
      </c>
      <c r="C27" s="4" t="s">
        <v>36</v>
      </c>
      <c r="D27" s="4" t="s">
        <v>16</v>
      </c>
      <c r="E27" s="4">
        <v>40</v>
      </c>
    </row>
    <row r="28" spans="2:8" x14ac:dyDescent="0.3">
      <c r="B28" s="4" t="s">
        <v>28</v>
      </c>
      <c r="C28" s="4" t="s">
        <v>37</v>
      </c>
      <c r="D28" s="4" t="s">
        <v>19</v>
      </c>
      <c r="E28" s="4">
        <v>34</v>
      </c>
    </row>
    <row r="29" spans="2:8" x14ac:dyDescent="0.3">
      <c r="B29" s="4" t="s">
        <v>79</v>
      </c>
      <c r="C29" s="4" t="s">
        <v>38</v>
      </c>
      <c r="D29" s="4" t="s">
        <v>22</v>
      </c>
      <c r="E29" s="4">
        <v>54</v>
      </c>
    </row>
    <row r="30" spans="2:8" x14ac:dyDescent="0.3">
      <c r="B30" s="4" t="s">
        <v>23</v>
      </c>
      <c r="C30" s="4" t="s">
        <v>36</v>
      </c>
      <c r="D30" s="4" t="s">
        <v>24</v>
      </c>
      <c r="E30" s="4">
        <v>30</v>
      </c>
    </row>
    <row r="31" spans="2:8" x14ac:dyDescent="0.3">
      <c r="B31" s="4" t="s">
        <v>80</v>
      </c>
      <c r="C31" s="4" t="s">
        <v>37</v>
      </c>
      <c r="D31" s="4" t="s">
        <v>27</v>
      </c>
      <c r="E31" s="4">
        <v>10</v>
      </c>
    </row>
    <row r="32" spans="2:8" x14ac:dyDescent="0.3">
      <c r="B32" s="4" t="s">
        <v>81</v>
      </c>
      <c r="C32" s="4" t="s">
        <v>38</v>
      </c>
      <c r="D32" s="4" t="s">
        <v>30</v>
      </c>
      <c r="E32" s="4">
        <v>20</v>
      </c>
    </row>
    <row r="33" spans="2:5" x14ac:dyDescent="0.3">
      <c r="B33" s="4" t="s">
        <v>28</v>
      </c>
      <c r="C33" s="4" t="s">
        <v>36</v>
      </c>
      <c r="D33" s="4" t="s">
        <v>33</v>
      </c>
      <c r="E33" s="4">
        <v>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zoomScale="115" zoomScaleNormal="115" workbookViewId="0">
      <selection activeCell="G6" sqref="G6"/>
    </sheetView>
  </sheetViews>
  <sheetFormatPr defaultRowHeight="18.75" x14ac:dyDescent="0.3"/>
  <cols>
    <col min="2" max="2" width="14.3984375" customWidth="1"/>
    <col min="4" max="4" width="12.59765625" customWidth="1"/>
    <col min="7" max="7" width="13.796875" customWidth="1"/>
    <col min="8" max="8" width="9.59765625" customWidth="1"/>
  </cols>
  <sheetData>
    <row r="2" spans="2:9" x14ac:dyDescent="0.3">
      <c r="B2" s="2" t="s">
        <v>1</v>
      </c>
      <c r="C2" s="2" t="s">
        <v>35</v>
      </c>
      <c r="D2" s="2" t="s">
        <v>3</v>
      </c>
      <c r="E2" s="2" t="s">
        <v>4</v>
      </c>
      <c r="G2" s="2" t="s">
        <v>1</v>
      </c>
      <c r="H2" s="2" t="s">
        <v>35</v>
      </c>
      <c r="I2" s="2" t="s">
        <v>4</v>
      </c>
    </row>
    <row r="3" spans="2:9" x14ac:dyDescent="0.3">
      <c r="B3" s="4" t="s">
        <v>20</v>
      </c>
      <c r="C3" s="4" t="s">
        <v>36</v>
      </c>
      <c r="D3" s="4" t="s">
        <v>7</v>
      </c>
      <c r="E3" s="4">
        <v>23</v>
      </c>
      <c r="G3" s="4" t="s">
        <v>91</v>
      </c>
      <c r="H3" s="4" t="s">
        <v>53</v>
      </c>
      <c r="I3" s="4">
        <f>SUMIFS(E2:E12,B2:B12,G3,C2:C12,H3)</f>
        <v>65</v>
      </c>
    </row>
    <row r="4" spans="2:9" x14ac:dyDescent="0.3">
      <c r="B4" s="4" t="s">
        <v>23</v>
      </c>
      <c r="C4" s="4" t="s">
        <v>37</v>
      </c>
      <c r="D4" s="4" t="s">
        <v>82</v>
      </c>
      <c r="E4" s="4">
        <v>20</v>
      </c>
    </row>
    <row r="5" spans="2:9" x14ac:dyDescent="0.3">
      <c r="B5" s="4" t="s">
        <v>25</v>
      </c>
      <c r="C5" s="4" t="s">
        <v>38</v>
      </c>
      <c r="D5" s="4" t="s">
        <v>13</v>
      </c>
      <c r="E5" s="4">
        <v>30</v>
      </c>
    </row>
    <row r="6" spans="2:9" x14ac:dyDescent="0.3">
      <c r="B6" s="4" t="s">
        <v>28</v>
      </c>
      <c r="C6" s="4" t="s">
        <v>36</v>
      </c>
      <c r="D6" s="4" t="s">
        <v>7</v>
      </c>
      <c r="E6" s="4">
        <v>40</v>
      </c>
    </row>
    <row r="7" spans="2:9" x14ac:dyDescent="0.3">
      <c r="B7" s="4" t="s">
        <v>28</v>
      </c>
      <c r="C7" s="4" t="s">
        <v>37</v>
      </c>
      <c r="D7" s="4" t="s">
        <v>82</v>
      </c>
      <c r="E7" s="4">
        <v>34</v>
      </c>
    </row>
    <row r="8" spans="2:9" x14ac:dyDescent="0.3">
      <c r="B8" s="4" t="s">
        <v>20</v>
      </c>
      <c r="C8" s="4" t="s">
        <v>38</v>
      </c>
      <c r="D8" s="4" t="s">
        <v>13</v>
      </c>
      <c r="E8" s="4">
        <v>54</v>
      </c>
    </row>
    <row r="9" spans="2:9" x14ac:dyDescent="0.3">
      <c r="B9" s="4" t="s">
        <v>23</v>
      </c>
      <c r="C9" s="4" t="s">
        <v>36</v>
      </c>
      <c r="D9" s="4" t="s">
        <v>7</v>
      </c>
      <c r="E9" s="4">
        <v>30</v>
      </c>
    </row>
    <row r="10" spans="2:9" x14ac:dyDescent="0.3">
      <c r="B10" s="4" t="s">
        <v>25</v>
      </c>
      <c r="C10" s="4" t="s">
        <v>37</v>
      </c>
      <c r="D10" s="4" t="s">
        <v>82</v>
      </c>
      <c r="E10" s="4">
        <v>10</v>
      </c>
    </row>
    <row r="11" spans="2:9" x14ac:dyDescent="0.3">
      <c r="B11" s="4" t="s">
        <v>28</v>
      </c>
      <c r="C11" s="4" t="s">
        <v>38</v>
      </c>
      <c r="D11" s="4" t="s">
        <v>13</v>
      </c>
      <c r="E11" s="4">
        <v>20</v>
      </c>
    </row>
    <row r="12" spans="2:9" x14ac:dyDescent="0.3">
      <c r="B12" s="4" t="s">
        <v>28</v>
      </c>
      <c r="C12" s="4" t="s">
        <v>36</v>
      </c>
      <c r="D12" s="4" t="s">
        <v>7</v>
      </c>
      <c r="E12" s="4">
        <v>25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zoomScale="115" zoomScaleNormal="115" workbookViewId="0">
      <selection activeCell="H4" sqref="H4"/>
    </sheetView>
  </sheetViews>
  <sheetFormatPr defaultRowHeight="18.75" x14ac:dyDescent="0.3"/>
  <cols>
    <col min="2" max="2" width="14.3984375" customWidth="1"/>
    <col min="4" max="4" width="12.59765625" customWidth="1"/>
    <col min="7" max="7" width="13.796875" customWidth="1"/>
    <col min="8" max="8" width="9.59765625" customWidth="1"/>
    <col min="9" max="9" width="13.796875" customWidth="1"/>
  </cols>
  <sheetData>
    <row r="2" spans="2:9" x14ac:dyDescent="0.3">
      <c r="B2" s="2" t="s">
        <v>1</v>
      </c>
      <c r="C2" s="2" t="s">
        <v>35</v>
      </c>
      <c r="D2" s="2" t="s">
        <v>3</v>
      </c>
      <c r="E2" s="2" t="s">
        <v>4</v>
      </c>
      <c r="G2" s="2" t="s">
        <v>1</v>
      </c>
      <c r="H2" s="2" t="s">
        <v>35</v>
      </c>
      <c r="I2" s="2" t="s">
        <v>83</v>
      </c>
    </row>
    <row r="3" spans="2:9" x14ac:dyDescent="0.3">
      <c r="B3" s="4" t="s">
        <v>20</v>
      </c>
      <c r="C3" s="4" t="s">
        <v>36</v>
      </c>
      <c r="D3" s="4" t="s">
        <v>7</v>
      </c>
      <c r="E3" s="4">
        <v>23</v>
      </c>
      <c r="G3" s="4"/>
      <c r="H3" s="4" t="s">
        <v>45</v>
      </c>
      <c r="I3" s="4">
        <f>COUNTIF(C2:C12,H3)</f>
        <v>3</v>
      </c>
    </row>
    <row r="4" spans="2:9" x14ac:dyDescent="0.3">
      <c r="B4" s="4" t="s">
        <v>23</v>
      </c>
      <c r="C4" s="4" t="s">
        <v>37</v>
      </c>
      <c r="D4" s="4" t="s">
        <v>82</v>
      </c>
      <c r="E4" s="4">
        <v>20</v>
      </c>
    </row>
    <row r="5" spans="2:9" x14ac:dyDescent="0.3">
      <c r="B5" s="4" t="s">
        <v>25</v>
      </c>
      <c r="C5" s="4" t="s">
        <v>38</v>
      </c>
      <c r="D5" s="4" t="s">
        <v>13</v>
      </c>
      <c r="E5" s="4">
        <v>30</v>
      </c>
    </row>
    <row r="6" spans="2:9" x14ac:dyDescent="0.3">
      <c r="B6" s="4" t="s">
        <v>28</v>
      </c>
      <c r="C6" s="4" t="s">
        <v>36</v>
      </c>
      <c r="D6" s="4" t="s">
        <v>7</v>
      </c>
      <c r="E6" s="4">
        <v>40</v>
      </c>
    </row>
    <row r="7" spans="2:9" x14ac:dyDescent="0.3">
      <c r="B7" s="4" t="s">
        <v>28</v>
      </c>
      <c r="C7" s="4" t="s">
        <v>37</v>
      </c>
      <c r="D7" s="4" t="s">
        <v>82</v>
      </c>
      <c r="E7" s="4">
        <v>34</v>
      </c>
    </row>
    <row r="8" spans="2:9" x14ac:dyDescent="0.3">
      <c r="B8" s="4" t="s">
        <v>20</v>
      </c>
      <c r="C8" s="4" t="s">
        <v>38</v>
      </c>
      <c r="D8" s="4" t="s">
        <v>13</v>
      </c>
      <c r="E8" s="4">
        <v>54</v>
      </c>
    </row>
    <row r="9" spans="2:9" x14ac:dyDescent="0.3">
      <c r="B9" s="4" t="s">
        <v>23</v>
      </c>
      <c r="C9" s="4" t="s">
        <v>36</v>
      </c>
      <c r="D9" s="4" t="s">
        <v>7</v>
      </c>
      <c r="E9" s="4">
        <v>30</v>
      </c>
    </row>
    <row r="10" spans="2:9" x14ac:dyDescent="0.3">
      <c r="B10" s="4" t="s">
        <v>25</v>
      </c>
      <c r="C10" s="4" t="s">
        <v>37</v>
      </c>
      <c r="D10" s="4" t="s">
        <v>82</v>
      </c>
      <c r="E10" s="4">
        <v>10</v>
      </c>
    </row>
    <row r="11" spans="2:9" x14ac:dyDescent="0.3">
      <c r="B11" s="4" t="s">
        <v>28</v>
      </c>
      <c r="C11" s="4" t="s">
        <v>38</v>
      </c>
      <c r="D11" s="4" t="s">
        <v>13</v>
      </c>
      <c r="E11" s="4">
        <v>20</v>
      </c>
    </row>
    <row r="12" spans="2:9" x14ac:dyDescent="0.3">
      <c r="B12" s="4" t="s">
        <v>28</v>
      </c>
      <c r="C12" s="4" t="s">
        <v>36</v>
      </c>
      <c r="D12" s="4" t="s">
        <v>7</v>
      </c>
      <c r="E12" s="4">
        <v>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2"/>
  <sheetViews>
    <sheetView zoomScale="115" zoomScaleNormal="115" workbookViewId="0">
      <selection activeCell="I3" sqref="I3"/>
    </sheetView>
  </sheetViews>
  <sheetFormatPr defaultRowHeight="18.75" x14ac:dyDescent="0.3"/>
  <cols>
    <col min="2" max="2" width="14.3984375" customWidth="1"/>
    <col min="4" max="4" width="12.59765625" customWidth="1"/>
    <col min="7" max="7" width="13.796875" customWidth="1"/>
    <col min="8" max="8" width="9.59765625" customWidth="1"/>
    <col min="9" max="9" width="12.796875" customWidth="1"/>
  </cols>
  <sheetData>
    <row r="2" spans="2:9" x14ac:dyDescent="0.3">
      <c r="B2" s="2" t="s">
        <v>1</v>
      </c>
      <c r="C2" s="2" t="s">
        <v>35</v>
      </c>
      <c r="D2" s="2" t="s">
        <v>3</v>
      </c>
      <c r="E2" s="2" t="s">
        <v>4</v>
      </c>
      <c r="G2" s="2" t="s">
        <v>1</v>
      </c>
      <c r="H2" s="2" t="s">
        <v>35</v>
      </c>
      <c r="I2" s="2" t="s">
        <v>83</v>
      </c>
    </row>
    <row r="3" spans="2:9" x14ac:dyDescent="0.3">
      <c r="B3" s="4" t="s">
        <v>20</v>
      </c>
      <c r="C3" s="4" t="s">
        <v>36</v>
      </c>
      <c r="D3" s="4" t="s">
        <v>7</v>
      </c>
      <c r="E3" s="4">
        <v>23</v>
      </c>
      <c r="G3" s="4" t="s">
        <v>89</v>
      </c>
      <c r="H3" s="4" t="s">
        <v>53</v>
      </c>
      <c r="I3" s="4">
        <f>COUNTIFS(B2:B12,G3,C2:C12,H3)</f>
        <v>2</v>
      </c>
    </row>
    <row r="4" spans="2:9" x14ac:dyDescent="0.3">
      <c r="B4" s="4" t="s">
        <v>23</v>
      </c>
      <c r="C4" s="4" t="s">
        <v>37</v>
      </c>
      <c r="D4" s="4" t="s">
        <v>82</v>
      </c>
      <c r="E4" s="4">
        <v>20</v>
      </c>
    </row>
    <row r="5" spans="2:9" x14ac:dyDescent="0.3">
      <c r="B5" s="4" t="s">
        <v>25</v>
      </c>
      <c r="C5" s="4" t="s">
        <v>38</v>
      </c>
      <c r="D5" s="4" t="s">
        <v>13</v>
      </c>
      <c r="E5" s="4">
        <v>30</v>
      </c>
    </row>
    <row r="6" spans="2:9" x14ac:dyDescent="0.3">
      <c r="B6" s="4" t="s">
        <v>28</v>
      </c>
      <c r="C6" s="4" t="s">
        <v>36</v>
      </c>
      <c r="D6" s="4" t="s">
        <v>7</v>
      </c>
      <c r="E6" s="4">
        <v>40</v>
      </c>
    </row>
    <row r="7" spans="2:9" x14ac:dyDescent="0.3">
      <c r="B7" s="4" t="s">
        <v>28</v>
      </c>
      <c r="C7" s="4" t="s">
        <v>37</v>
      </c>
      <c r="D7" s="4" t="s">
        <v>82</v>
      </c>
      <c r="E7" s="4">
        <v>34</v>
      </c>
    </row>
    <row r="8" spans="2:9" x14ac:dyDescent="0.3">
      <c r="B8" s="4" t="s">
        <v>20</v>
      </c>
      <c r="C8" s="4" t="s">
        <v>38</v>
      </c>
      <c r="D8" s="4" t="s">
        <v>13</v>
      </c>
      <c r="E8" s="4">
        <v>54</v>
      </c>
    </row>
    <row r="9" spans="2:9" x14ac:dyDescent="0.3">
      <c r="B9" s="4" t="s">
        <v>23</v>
      </c>
      <c r="C9" s="4" t="s">
        <v>36</v>
      </c>
      <c r="D9" s="4" t="s">
        <v>7</v>
      </c>
      <c r="E9" s="4">
        <v>30</v>
      </c>
    </row>
    <row r="10" spans="2:9" x14ac:dyDescent="0.3">
      <c r="B10" s="4" t="s">
        <v>25</v>
      </c>
      <c r="C10" s="4" t="s">
        <v>37</v>
      </c>
      <c r="D10" s="4" t="s">
        <v>82</v>
      </c>
      <c r="E10" s="4">
        <v>10</v>
      </c>
    </row>
    <row r="11" spans="2:9" x14ac:dyDescent="0.3">
      <c r="B11" s="4" t="s">
        <v>28</v>
      </c>
      <c r="C11" s="4" t="s">
        <v>38</v>
      </c>
      <c r="D11" s="4" t="s">
        <v>13</v>
      </c>
      <c r="E11" s="4">
        <v>20</v>
      </c>
    </row>
    <row r="12" spans="2:9" x14ac:dyDescent="0.3">
      <c r="B12" s="4" t="s">
        <v>28</v>
      </c>
      <c r="C12" s="4" t="s">
        <v>36</v>
      </c>
      <c r="D12" s="4" t="s">
        <v>7</v>
      </c>
      <c r="E12" s="4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tabSelected="1" topLeftCell="G17" zoomScale="90" zoomScaleNormal="90" workbookViewId="0">
      <selection activeCell="L29" sqref="L29"/>
    </sheetView>
  </sheetViews>
  <sheetFormatPr defaultRowHeight="18.75" x14ac:dyDescent="0.3"/>
  <sheetData>
    <row r="1" spans="1:14" x14ac:dyDescent="0.3">
      <c r="A1" s="10" t="s">
        <v>92</v>
      </c>
      <c r="B1" s="11" t="s">
        <v>35</v>
      </c>
      <c r="C1" s="11" t="s">
        <v>93</v>
      </c>
      <c r="D1" s="12" t="s">
        <v>94</v>
      </c>
      <c r="E1" s="13" t="s">
        <v>95</v>
      </c>
      <c r="F1" s="12" t="s">
        <v>96</v>
      </c>
      <c r="G1" s="12" t="s">
        <v>97</v>
      </c>
    </row>
    <row r="2" spans="1:14" x14ac:dyDescent="0.3">
      <c r="A2" s="14">
        <v>43471</v>
      </c>
      <c r="B2" s="15" t="s">
        <v>36</v>
      </c>
      <c r="C2" s="15" t="s">
        <v>98</v>
      </c>
      <c r="D2" s="16" t="s">
        <v>99</v>
      </c>
      <c r="E2" s="17">
        <v>95</v>
      </c>
      <c r="F2" s="18">
        <v>1.99</v>
      </c>
      <c r="G2" s="19">
        <v>189.05</v>
      </c>
      <c r="J2" s="20" t="s">
        <v>100</v>
      </c>
      <c r="K2" s="20"/>
      <c r="L2" s="20"/>
      <c r="M2" s="20"/>
      <c r="N2" s="20"/>
    </row>
    <row r="3" spans="1:14" x14ac:dyDescent="0.3">
      <c r="A3" s="14">
        <v>43488</v>
      </c>
      <c r="B3" s="15" t="s">
        <v>101</v>
      </c>
      <c r="C3" s="15" t="s">
        <v>102</v>
      </c>
      <c r="D3" s="16" t="s">
        <v>103</v>
      </c>
      <c r="E3" s="17">
        <v>50</v>
      </c>
      <c r="F3" s="18">
        <v>19.989999999999998</v>
      </c>
      <c r="G3" s="19">
        <v>999.49999999999989</v>
      </c>
    </row>
    <row r="4" spans="1:14" x14ac:dyDescent="0.3">
      <c r="A4" s="14">
        <v>43505</v>
      </c>
      <c r="B4" s="15" t="s">
        <v>101</v>
      </c>
      <c r="C4" s="15" t="s">
        <v>104</v>
      </c>
      <c r="D4" s="16" t="s">
        <v>99</v>
      </c>
      <c r="E4" s="17">
        <v>36</v>
      </c>
      <c r="F4" s="18">
        <v>4.99</v>
      </c>
      <c r="G4" s="19">
        <v>179.64000000000001</v>
      </c>
      <c r="J4" s="21">
        <f>SUMIF(B2:B44,"East",E2:E44)</f>
        <v>691</v>
      </c>
      <c r="M4" s="24" t="s">
        <v>105</v>
      </c>
      <c r="N4" t="s">
        <v>106</v>
      </c>
    </row>
    <row r="5" spans="1:14" x14ac:dyDescent="0.3">
      <c r="A5" s="14">
        <v>43522</v>
      </c>
      <c r="B5" s="15" t="s">
        <v>101</v>
      </c>
      <c r="C5" s="15" t="s">
        <v>107</v>
      </c>
      <c r="D5" s="16" t="s">
        <v>108</v>
      </c>
      <c r="E5" s="17">
        <v>27</v>
      </c>
      <c r="F5" s="18">
        <v>19.989999999999998</v>
      </c>
      <c r="G5" s="19">
        <v>539.7299999999999</v>
      </c>
      <c r="M5" s="22" t="s">
        <v>101</v>
      </c>
      <c r="N5" s="23">
        <v>1199</v>
      </c>
    </row>
    <row r="6" spans="1:14" x14ac:dyDescent="0.3">
      <c r="A6" s="14">
        <v>43539</v>
      </c>
      <c r="B6" s="15" t="s">
        <v>37</v>
      </c>
      <c r="C6" s="15" t="s">
        <v>109</v>
      </c>
      <c r="D6" s="16" t="s">
        <v>99</v>
      </c>
      <c r="E6" s="17">
        <v>56</v>
      </c>
      <c r="F6" s="18">
        <v>2.99</v>
      </c>
      <c r="G6" s="19">
        <v>167.44</v>
      </c>
      <c r="M6" s="22" t="s">
        <v>36</v>
      </c>
      <c r="N6" s="23">
        <v>691</v>
      </c>
    </row>
    <row r="7" spans="1:14" x14ac:dyDescent="0.3">
      <c r="A7" s="14">
        <v>43556</v>
      </c>
      <c r="B7" s="15" t="s">
        <v>36</v>
      </c>
      <c r="C7" s="15" t="s">
        <v>98</v>
      </c>
      <c r="D7" s="16" t="s">
        <v>103</v>
      </c>
      <c r="E7" s="17">
        <v>60</v>
      </c>
      <c r="F7" s="18">
        <v>4.99</v>
      </c>
      <c r="G7" s="19">
        <v>299.40000000000003</v>
      </c>
      <c r="M7" s="22" t="s">
        <v>37</v>
      </c>
      <c r="N7" s="23">
        <v>231</v>
      </c>
    </row>
    <row r="8" spans="1:14" x14ac:dyDescent="0.3">
      <c r="A8" s="14">
        <v>43573</v>
      </c>
      <c r="B8" s="15" t="s">
        <v>101</v>
      </c>
      <c r="C8" s="15" t="s">
        <v>110</v>
      </c>
      <c r="D8" s="16" t="s">
        <v>99</v>
      </c>
      <c r="E8" s="17">
        <v>75</v>
      </c>
      <c r="F8" s="18">
        <v>1.99</v>
      </c>
      <c r="G8" s="19">
        <v>149.25</v>
      </c>
      <c r="M8" s="22" t="s">
        <v>111</v>
      </c>
      <c r="N8" s="23">
        <v>2121</v>
      </c>
    </row>
    <row r="9" spans="1:14" x14ac:dyDescent="0.3">
      <c r="A9" s="14">
        <v>43590</v>
      </c>
      <c r="B9" s="15" t="s">
        <v>101</v>
      </c>
      <c r="C9" s="15" t="s">
        <v>104</v>
      </c>
      <c r="D9" s="16" t="s">
        <v>99</v>
      </c>
      <c r="E9" s="17">
        <v>90</v>
      </c>
      <c r="F9" s="18">
        <v>4.99</v>
      </c>
      <c r="G9" s="19">
        <v>449.1</v>
      </c>
    </row>
    <row r="10" spans="1:14" x14ac:dyDescent="0.3">
      <c r="A10" s="14">
        <v>43607</v>
      </c>
      <c r="B10" s="15" t="s">
        <v>37</v>
      </c>
      <c r="C10" s="15" t="s">
        <v>112</v>
      </c>
      <c r="D10" s="16" t="s">
        <v>99</v>
      </c>
      <c r="E10" s="17">
        <v>32</v>
      </c>
      <c r="F10" s="18">
        <v>1.99</v>
      </c>
      <c r="G10" s="19">
        <v>63.68</v>
      </c>
      <c r="J10" s="20" t="s">
        <v>113</v>
      </c>
      <c r="K10" s="20"/>
      <c r="L10" s="20"/>
      <c r="M10" s="20"/>
      <c r="N10" s="20"/>
    </row>
    <row r="11" spans="1:14" x14ac:dyDescent="0.3">
      <c r="A11" s="14">
        <v>43624</v>
      </c>
      <c r="B11" s="15" t="s">
        <v>36</v>
      </c>
      <c r="C11" s="15" t="s">
        <v>98</v>
      </c>
      <c r="D11" s="16" t="s">
        <v>103</v>
      </c>
      <c r="E11" s="17">
        <v>60</v>
      </c>
      <c r="F11" s="18">
        <v>8.99</v>
      </c>
      <c r="G11" s="19">
        <v>539.4</v>
      </c>
    </row>
    <row r="12" spans="1:14" x14ac:dyDescent="0.3">
      <c r="A12" s="14">
        <v>43641</v>
      </c>
      <c r="B12" s="15" t="s">
        <v>101</v>
      </c>
      <c r="C12" s="15" t="s">
        <v>114</v>
      </c>
      <c r="D12" s="16" t="s">
        <v>99</v>
      </c>
      <c r="E12" s="17">
        <v>90</v>
      </c>
      <c r="F12" s="18">
        <v>4.99</v>
      </c>
      <c r="G12" s="19">
        <v>449.1</v>
      </c>
      <c r="J12" s="21">
        <f>SUMIF(D2:D44,"Binder",G2:G44)</f>
        <v>9577.65</v>
      </c>
      <c r="M12" s="24" t="s">
        <v>105</v>
      </c>
      <c r="N12" t="s">
        <v>115</v>
      </c>
    </row>
    <row r="13" spans="1:14" x14ac:dyDescent="0.3">
      <c r="A13" s="14">
        <v>43658</v>
      </c>
      <c r="B13" s="15" t="s">
        <v>36</v>
      </c>
      <c r="C13" s="15" t="s">
        <v>116</v>
      </c>
      <c r="D13" s="16" t="s">
        <v>103</v>
      </c>
      <c r="E13" s="17">
        <v>29</v>
      </c>
      <c r="F13" s="18">
        <v>1.99</v>
      </c>
      <c r="G13" s="19">
        <v>57.71</v>
      </c>
      <c r="M13" s="22" t="s">
        <v>103</v>
      </c>
      <c r="N13" s="23">
        <v>9577.65</v>
      </c>
    </row>
    <row r="14" spans="1:14" x14ac:dyDescent="0.3">
      <c r="A14" s="14">
        <v>43675</v>
      </c>
      <c r="B14" s="15" t="s">
        <v>36</v>
      </c>
      <c r="C14" s="15" t="s">
        <v>117</v>
      </c>
      <c r="D14" s="16" t="s">
        <v>103</v>
      </c>
      <c r="E14" s="17">
        <v>81</v>
      </c>
      <c r="F14" s="18">
        <v>19.989999999999998</v>
      </c>
      <c r="G14" s="19">
        <v>1619.1899999999998</v>
      </c>
      <c r="M14" s="22" t="s">
        <v>118</v>
      </c>
      <c r="N14" s="23">
        <v>1700</v>
      </c>
    </row>
    <row r="15" spans="1:14" x14ac:dyDescent="0.3">
      <c r="A15" s="14">
        <v>43692</v>
      </c>
      <c r="B15" s="15" t="s">
        <v>36</v>
      </c>
      <c r="C15" s="15" t="s">
        <v>98</v>
      </c>
      <c r="D15" s="16" t="s">
        <v>99</v>
      </c>
      <c r="E15" s="17">
        <v>35</v>
      </c>
      <c r="F15" s="18">
        <v>4.99</v>
      </c>
      <c r="G15" s="19">
        <v>174.65</v>
      </c>
      <c r="M15" s="22" t="s">
        <v>108</v>
      </c>
      <c r="N15" s="23">
        <v>2045.2199999999998</v>
      </c>
    </row>
    <row r="16" spans="1:14" x14ac:dyDescent="0.3">
      <c r="A16" s="14">
        <v>43709</v>
      </c>
      <c r="B16" s="15" t="s">
        <v>101</v>
      </c>
      <c r="C16" s="15" t="s">
        <v>119</v>
      </c>
      <c r="D16" s="16" t="s">
        <v>118</v>
      </c>
      <c r="E16" s="17">
        <v>2</v>
      </c>
      <c r="F16" s="18">
        <v>125</v>
      </c>
      <c r="G16" s="19">
        <v>250</v>
      </c>
      <c r="M16" s="22" t="s">
        <v>120</v>
      </c>
      <c r="N16" s="23">
        <v>4169.87</v>
      </c>
    </row>
    <row r="17" spans="1:14" x14ac:dyDescent="0.3">
      <c r="A17" s="14">
        <v>43726</v>
      </c>
      <c r="B17" s="15" t="s">
        <v>36</v>
      </c>
      <c r="C17" s="15" t="s">
        <v>98</v>
      </c>
      <c r="D17" s="16" t="s">
        <v>120</v>
      </c>
      <c r="E17" s="17">
        <v>16</v>
      </c>
      <c r="F17" s="18">
        <v>15.99</v>
      </c>
      <c r="G17" s="19">
        <v>255.84</v>
      </c>
      <c r="M17" s="22" t="s">
        <v>99</v>
      </c>
      <c r="N17" s="23">
        <v>2135.1400000000003</v>
      </c>
    </row>
    <row r="18" spans="1:14" x14ac:dyDescent="0.3">
      <c r="A18" s="14">
        <v>43743</v>
      </c>
      <c r="B18" s="15" t="s">
        <v>101</v>
      </c>
      <c r="C18" s="15" t="s">
        <v>114</v>
      </c>
      <c r="D18" s="16" t="s">
        <v>103</v>
      </c>
      <c r="E18" s="17">
        <v>28</v>
      </c>
      <c r="F18" s="18">
        <v>8.99</v>
      </c>
      <c r="G18" s="19">
        <v>251.72</v>
      </c>
      <c r="M18" s="22" t="s">
        <v>111</v>
      </c>
      <c r="N18" s="23">
        <v>19627.879999999997</v>
      </c>
    </row>
    <row r="19" spans="1:14" x14ac:dyDescent="0.3">
      <c r="A19" s="14">
        <v>43760</v>
      </c>
      <c r="B19" s="15" t="s">
        <v>36</v>
      </c>
      <c r="C19" s="15" t="s">
        <v>98</v>
      </c>
      <c r="D19" s="16" t="s">
        <v>108</v>
      </c>
      <c r="E19" s="17">
        <v>64</v>
      </c>
      <c r="F19" s="18">
        <v>8.99</v>
      </c>
      <c r="G19" s="19">
        <v>575.36</v>
      </c>
    </row>
    <row r="20" spans="1:14" x14ac:dyDescent="0.3">
      <c r="A20" s="14">
        <v>43777</v>
      </c>
      <c r="B20" s="15" t="s">
        <v>36</v>
      </c>
      <c r="C20" s="15" t="s">
        <v>117</v>
      </c>
      <c r="D20" s="16" t="s">
        <v>108</v>
      </c>
      <c r="E20" s="17">
        <v>15</v>
      </c>
      <c r="F20" s="18">
        <v>19.989999999999998</v>
      </c>
      <c r="G20" s="19">
        <v>299.84999999999997</v>
      </c>
    </row>
    <row r="21" spans="1:14" x14ac:dyDescent="0.3">
      <c r="A21" s="14">
        <v>43794</v>
      </c>
      <c r="B21" s="15" t="s">
        <v>101</v>
      </c>
      <c r="C21" s="15" t="s">
        <v>102</v>
      </c>
      <c r="D21" s="16" t="s">
        <v>120</v>
      </c>
      <c r="E21" s="17">
        <v>96</v>
      </c>
      <c r="F21" s="18">
        <v>4.99</v>
      </c>
      <c r="G21" s="19">
        <v>479.04</v>
      </c>
    </row>
    <row r="22" spans="1:14" x14ac:dyDescent="0.3">
      <c r="A22" s="14">
        <v>43811</v>
      </c>
      <c r="B22" s="15" t="s">
        <v>101</v>
      </c>
      <c r="C22" s="15" t="s">
        <v>119</v>
      </c>
      <c r="D22" s="16" t="s">
        <v>99</v>
      </c>
      <c r="E22" s="17">
        <v>67</v>
      </c>
      <c r="F22" s="18">
        <v>1.29</v>
      </c>
      <c r="G22" s="19">
        <v>86.43</v>
      </c>
    </row>
    <row r="23" spans="1:14" x14ac:dyDescent="0.3">
      <c r="A23" s="14">
        <v>43828</v>
      </c>
      <c r="B23" s="15" t="s">
        <v>36</v>
      </c>
      <c r="C23" s="15" t="s">
        <v>117</v>
      </c>
      <c r="D23" s="16" t="s">
        <v>120</v>
      </c>
      <c r="E23" s="17">
        <v>74</v>
      </c>
      <c r="F23" s="18">
        <v>15.99</v>
      </c>
      <c r="G23" s="19">
        <v>1183.26</v>
      </c>
    </row>
    <row r="24" spans="1:14" x14ac:dyDescent="0.3">
      <c r="A24" s="14">
        <v>43845</v>
      </c>
      <c r="B24" s="15" t="s">
        <v>101</v>
      </c>
      <c r="C24" s="15" t="s">
        <v>107</v>
      </c>
      <c r="D24" s="16" t="s">
        <v>103</v>
      </c>
      <c r="E24" s="17">
        <v>46</v>
      </c>
      <c r="F24" s="18">
        <v>8.99</v>
      </c>
      <c r="G24" s="19">
        <v>413.54</v>
      </c>
    </row>
    <row r="25" spans="1:14" x14ac:dyDescent="0.3">
      <c r="A25" s="14">
        <v>43862</v>
      </c>
      <c r="B25" s="15" t="s">
        <v>101</v>
      </c>
      <c r="C25" s="15" t="s">
        <v>119</v>
      </c>
      <c r="D25" s="16" t="s">
        <v>103</v>
      </c>
      <c r="E25" s="17">
        <v>87</v>
      </c>
      <c r="F25" s="18">
        <v>15</v>
      </c>
      <c r="G25" s="19">
        <v>1305</v>
      </c>
    </row>
    <row r="26" spans="1:14" x14ac:dyDescent="0.3">
      <c r="A26" s="14">
        <v>43879</v>
      </c>
      <c r="B26" s="15" t="s">
        <v>36</v>
      </c>
      <c r="C26" s="15" t="s">
        <v>98</v>
      </c>
      <c r="D26" s="16" t="s">
        <v>103</v>
      </c>
      <c r="E26" s="17">
        <v>4</v>
      </c>
      <c r="F26" s="18">
        <v>4.99</v>
      </c>
      <c r="G26" s="19">
        <v>19.96</v>
      </c>
    </row>
    <row r="27" spans="1:14" x14ac:dyDescent="0.3">
      <c r="A27" s="14">
        <v>43897</v>
      </c>
      <c r="B27" s="15" t="s">
        <v>37</v>
      </c>
      <c r="C27" s="15" t="s">
        <v>109</v>
      </c>
      <c r="D27" s="16" t="s">
        <v>103</v>
      </c>
      <c r="E27" s="17">
        <v>7</v>
      </c>
      <c r="F27" s="18">
        <v>19.989999999999998</v>
      </c>
      <c r="G27" s="19">
        <v>139.92999999999998</v>
      </c>
    </row>
    <row r="28" spans="1:14" x14ac:dyDescent="0.3">
      <c r="A28" s="14">
        <v>43914</v>
      </c>
      <c r="B28" s="15" t="s">
        <v>101</v>
      </c>
      <c r="C28" s="15" t="s">
        <v>104</v>
      </c>
      <c r="D28" s="16" t="s">
        <v>120</v>
      </c>
      <c r="E28" s="17">
        <v>50</v>
      </c>
      <c r="F28" s="18">
        <v>4.99</v>
      </c>
      <c r="G28" s="19">
        <v>249.5</v>
      </c>
    </row>
    <row r="29" spans="1:14" x14ac:dyDescent="0.3">
      <c r="A29" s="14">
        <v>43931</v>
      </c>
      <c r="B29" s="15" t="s">
        <v>101</v>
      </c>
      <c r="C29" s="15" t="s">
        <v>110</v>
      </c>
      <c r="D29" s="16" t="s">
        <v>99</v>
      </c>
      <c r="E29" s="17">
        <v>66</v>
      </c>
      <c r="F29" s="18">
        <v>1.99</v>
      </c>
      <c r="G29" s="19">
        <v>131.34</v>
      </c>
    </row>
    <row r="30" spans="1:14" x14ac:dyDescent="0.3">
      <c r="A30" s="14">
        <v>43948</v>
      </c>
      <c r="B30" s="15" t="s">
        <v>36</v>
      </c>
      <c r="C30" s="15" t="s">
        <v>116</v>
      </c>
      <c r="D30" s="16" t="s">
        <v>108</v>
      </c>
      <c r="E30" s="17">
        <v>96</v>
      </c>
      <c r="F30" s="18">
        <v>4.99</v>
      </c>
      <c r="G30" s="19">
        <v>479.04</v>
      </c>
    </row>
    <row r="31" spans="1:14" x14ac:dyDescent="0.3">
      <c r="A31" s="14">
        <v>43965</v>
      </c>
      <c r="B31" s="15" t="s">
        <v>101</v>
      </c>
      <c r="C31" s="15" t="s">
        <v>107</v>
      </c>
      <c r="D31" s="16" t="s">
        <v>99</v>
      </c>
      <c r="E31" s="17">
        <v>53</v>
      </c>
      <c r="F31" s="18">
        <v>1.29</v>
      </c>
      <c r="G31" s="19">
        <v>68.37</v>
      </c>
    </row>
    <row r="32" spans="1:14" x14ac:dyDescent="0.3">
      <c r="A32" s="14">
        <v>43982</v>
      </c>
      <c r="B32" s="15" t="s">
        <v>101</v>
      </c>
      <c r="C32" s="15" t="s">
        <v>107</v>
      </c>
      <c r="D32" s="16" t="s">
        <v>103</v>
      </c>
      <c r="E32" s="17">
        <v>80</v>
      </c>
      <c r="F32" s="18">
        <v>8.99</v>
      </c>
      <c r="G32" s="19">
        <v>719.2</v>
      </c>
    </row>
    <row r="33" spans="1:7" x14ac:dyDescent="0.3">
      <c r="A33" s="14">
        <v>43999</v>
      </c>
      <c r="B33" s="15" t="s">
        <v>101</v>
      </c>
      <c r="C33" s="15" t="s">
        <v>102</v>
      </c>
      <c r="D33" s="16" t="s">
        <v>118</v>
      </c>
      <c r="E33" s="17">
        <v>5</v>
      </c>
      <c r="F33" s="18">
        <v>125</v>
      </c>
      <c r="G33" s="19">
        <v>625</v>
      </c>
    </row>
    <row r="34" spans="1:7" x14ac:dyDescent="0.3">
      <c r="A34" s="14">
        <v>44016</v>
      </c>
      <c r="B34" s="15" t="s">
        <v>36</v>
      </c>
      <c r="C34" s="15" t="s">
        <v>98</v>
      </c>
      <c r="D34" s="16" t="s">
        <v>120</v>
      </c>
      <c r="E34" s="17">
        <v>62</v>
      </c>
      <c r="F34" s="18">
        <v>4.99</v>
      </c>
      <c r="G34" s="19">
        <v>309.38</v>
      </c>
    </row>
    <row r="35" spans="1:7" x14ac:dyDescent="0.3">
      <c r="A35" s="14">
        <v>44033</v>
      </c>
      <c r="B35" s="15" t="s">
        <v>101</v>
      </c>
      <c r="C35" s="15" t="s">
        <v>114</v>
      </c>
      <c r="D35" s="16" t="s">
        <v>120</v>
      </c>
      <c r="E35" s="17">
        <v>55</v>
      </c>
      <c r="F35" s="18">
        <v>12.49</v>
      </c>
      <c r="G35" s="19">
        <v>686.95</v>
      </c>
    </row>
    <row r="36" spans="1:7" x14ac:dyDescent="0.3">
      <c r="A36" s="14">
        <v>44050</v>
      </c>
      <c r="B36" s="15" t="s">
        <v>101</v>
      </c>
      <c r="C36" s="15" t="s">
        <v>102</v>
      </c>
      <c r="D36" s="16" t="s">
        <v>120</v>
      </c>
      <c r="E36" s="17">
        <v>42</v>
      </c>
      <c r="F36" s="18">
        <v>23.95</v>
      </c>
      <c r="G36" s="19">
        <v>1005.9</v>
      </c>
    </row>
    <row r="37" spans="1:7" x14ac:dyDescent="0.3">
      <c r="A37" s="14">
        <v>44067</v>
      </c>
      <c r="B37" s="15" t="s">
        <v>37</v>
      </c>
      <c r="C37" s="15" t="s">
        <v>109</v>
      </c>
      <c r="D37" s="16" t="s">
        <v>118</v>
      </c>
      <c r="E37" s="17">
        <v>3</v>
      </c>
      <c r="F37" s="18">
        <v>275</v>
      </c>
      <c r="G37" s="19">
        <v>825</v>
      </c>
    </row>
    <row r="38" spans="1:7" x14ac:dyDescent="0.3">
      <c r="A38" s="14">
        <v>44084</v>
      </c>
      <c r="B38" s="15" t="s">
        <v>101</v>
      </c>
      <c r="C38" s="15" t="s">
        <v>107</v>
      </c>
      <c r="D38" s="16" t="s">
        <v>99</v>
      </c>
      <c r="E38" s="17">
        <v>7</v>
      </c>
      <c r="F38" s="18">
        <v>1.29</v>
      </c>
      <c r="G38" s="19">
        <v>9.0300000000000011</v>
      </c>
    </row>
    <row r="39" spans="1:7" x14ac:dyDescent="0.3">
      <c r="A39" s="14">
        <v>44101</v>
      </c>
      <c r="B39" s="15" t="s">
        <v>37</v>
      </c>
      <c r="C39" s="15" t="s">
        <v>109</v>
      </c>
      <c r="D39" s="16" t="s">
        <v>108</v>
      </c>
      <c r="E39" s="17">
        <v>76</v>
      </c>
      <c r="F39" s="18">
        <v>1.99</v>
      </c>
      <c r="G39" s="19">
        <v>151.24</v>
      </c>
    </row>
    <row r="40" spans="1:7" x14ac:dyDescent="0.3">
      <c r="A40" s="14">
        <v>44118</v>
      </c>
      <c r="B40" s="15" t="s">
        <v>37</v>
      </c>
      <c r="C40" s="15" t="s">
        <v>112</v>
      </c>
      <c r="D40" s="16" t="s">
        <v>103</v>
      </c>
      <c r="E40" s="17">
        <v>57</v>
      </c>
      <c r="F40" s="18">
        <v>19.989999999999998</v>
      </c>
      <c r="G40" s="19">
        <v>1139.4299999999998</v>
      </c>
    </row>
    <row r="41" spans="1:7" x14ac:dyDescent="0.3">
      <c r="A41" s="14">
        <v>44135</v>
      </c>
      <c r="B41" s="15" t="s">
        <v>101</v>
      </c>
      <c r="C41" s="15" t="s">
        <v>110</v>
      </c>
      <c r="D41" s="16" t="s">
        <v>99</v>
      </c>
      <c r="E41" s="17">
        <v>14</v>
      </c>
      <c r="F41" s="18">
        <v>1.29</v>
      </c>
      <c r="G41" s="19">
        <v>18.060000000000002</v>
      </c>
    </row>
    <row r="42" spans="1:7" x14ac:dyDescent="0.3">
      <c r="A42" s="14">
        <v>44152</v>
      </c>
      <c r="B42" s="15" t="s">
        <v>101</v>
      </c>
      <c r="C42" s="15" t="s">
        <v>104</v>
      </c>
      <c r="D42" s="16" t="s">
        <v>103</v>
      </c>
      <c r="E42" s="17">
        <v>11</v>
      </c>
      <c r="F42" s="18">
        <v>4.99</v>
      </c>
      <c r="G42" s="19">
        <v>54.89</v>
      </c>
    </row>
    <row r="43" spans="1:7" x14ac:dyDescent="0.3">
      <c r="A43" s="14">
        <v>44169</v>
      </c>
      <c r="B43" s="15" t="s">
        <v>101</v>
      </c>
      <c r="C43" s="15" t="s">
        <v>104</v>
      </c>
      <c r="D43" s="16" t="s">
        <v>103</v>
      </c>
      <c r="E43" s="17">
        <v>94</v>
      </c>
      <c r="F43" s="18">
        <v>19.989999999999998</v>
      </c>
      <c r="G43" s="19">
        <v>1879.06</v>
      </c>
    </row>
    <row r="44" spans="1:7" x14ac:dyDescent="0.3">
      <c r="A44" s="14">
        <v>44186</v>
      </c>
      <c r="B44" s="15" t="s">
        <v>101</v>
      </c>
      <c r="C44" s="15" t="s">
        <v>110</v>
      </c>
      <c r="D44" s="16" t="s">
        <v>103</v>
      </c>
      <c r="E44" s="17">
        <v>28</v>
      </c>
      <c r="F44" s="18">
        <v>4.99</v>
      </c>
      <c r="G44" s="19">
        <v>139.72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4"/>
  <sheetViews>
    <sheetView workbookViewId="0">
      <selection activeCell="K7" sqref="K7"/>
    </sheetView>
  </sheetViews>
  <sheetFormatPr defaultRowHeight="18.75" x14ac:dyDescent="0.3"/>
  <sheetData>
    <row r="1" spans="1:19" x14ac:dyDescent="0.3">
      <c r="A1" s="10" t="s">
        <v>92</v>
      </c>
      <c r="B1" s="11" t="s">
        <v>35</v>
      </c>
      <c r="C1" s="11" t="s">
        <v>121</v>
      </c>
      <c r="D1" s="12" t="s">
        <v>94</v>
      </c>
      <c r="E1" s="13" t="s">
        <v>95</v>
      </c>
      <c r="F1" s="12" t="s">
        <v>96</v>
      </c>
      <c r="G1" s="12" t="s">
        <v>97</v>
      </c>
    </row>
    <row r="2" spans="1:19" x14ac:dyDescent="0.3">
      <c r="A2" s="14">
        <v>43471</v>
      </c>
      <c r="B2" s="15" t="s">
        <v>36</v>
      </c>
      <c r="C2" s="15" t="s">
        <v>98</v>
      </c>
      <c r="D2" s="16" t="s">
        <v>99</v>
      </c>
      <c r="E2" s="17">
        <v>95</v>
      </c>
      <c r="F2" s="18">
        <v>1.99</v>
      </c>
      <c r="G2" s="19">
        <v>189.05</v>
      </c>
      <c r="J2" s="20" t="s">
        <v>122</v>
      </c>
      <c r="K2" s="20"/>
      <c r="L2" s="20"/>
      <c r="M2" s="20"/>
      <c r="N2" s="20"/>
      <c r="O2" s="20"/>
      <c r="P2" s="20"/>
      <c r="Q2" s="20"/>
      <c r="R2" s="25"/>
    </row>
    <row r="3" spans="1:19" x14ac:dyDescent="0.3">
      <c r="A3" s="14">
        <v>43488</v>
      </c>
      <c r="B3" s="15" t="s">
        <v>101</v>
      </c>
      <c r="C3" s="15" t="s">
        <v>102</v>
      </c>
      <c r="D3" s="16" t="s">
        <v>103</v>
      </c>
      <c r="E3" s="17">
        <v>50</v>
      </c>
      <c r="F3" s="18">
        <v>19.989999999999998</v>
      </c>
      <c r="G3" s="19">
        <v>999.49999999999989</v>
      </c>
    </row>
    <row r="4" spans="1:19" x14ac:dyDescent="0.3">
      <c r="A4" s="14">
        <v>43505</v>
      </c>
      <c r="B4" s="15" t="s">
        <v>101</v>
      </c>
      <c r="C4" s="15" t="s">
        <v>104</v>
      </c>
      <c r="D4" s="16" t="s">
        <v>99</v>
      </c>
      <c r="E4" s="17">
        <v>36</v>
      </c>
      <c r="F4" s="18">
        <v>4.99</v>
      </c>
      <c r="G4" s="19">
        <v>179.64000000000001</v>
      </c>
      <c r="J4" s="21">
        <f>SUMIFS(G2:G44,B2:B44,"Central",D2:D44,"Pencil")</f>
        <v>1540.32</v>
      </c>
      <c r="L4" s="24" t="s">
        <v>94</v>
      </c>
      <c r="M4" t="s">
        <v>99</v>
      </c>
    </row>
    <row r="5" spans="1:19" x14ac:dyDescent="0.3">
      <c r="A5" s="14">
        <v>43522</v>
      </c>
      <c r="B5" s="15" t="s">
        <v>101</v>
      </c>
      <c r="C5" s="15" t="s">
        <v>107</v>
      </c>
      <c r="D5" s="16" t="s">
        <v>108</v>
      </c>
      <c r="E5" s="17">
        <v>27</v>
      </c>
      <c r="F5" s="18">
        <v>19.989999999999998</v>
      </c>
      <c r="G5" s="19">
        <v>539.7299999999999</v>
      </c>
    </row>
    <row r="6" spans="1:19" x14ac:dyDescent="0.3">
      <c r="A6" s="14">
        <v>43539</v>
      </c>
      <c r="B6" s="15" t="s">
        <v>37</v>
      </c>
      <c r="C6" s="15" t="s">
        <v>109</v>
      </c>
      <c r="D6" s="16" t="s">
        <v>99</v>
      </c>
      <c r="E6" s="17">
        <v>56</v>
      </c>
      <c r="F6" s="18">
        <v>2.99</v>
      </c>
      <c r="G6" s="19">
        <v>167.44</v>
      </c>
      <c r="L6" s="24" t="s">
        <v>105</v>
      </c>
      <c r="M6" t="s">
        <v>123</v>
      </c>
    </row>
    <row r="7" spans="1:19" x14ac:dyDescent="0.3">
      <c r="A7" s="14">
        <v>43556</v>
      </c>
      <c r="B7" s="15" t="s">
        <v>36</v>
      </c>
      <c r="C7" s="15" t="s">
        <v>98</v>
      </c>
      <c r="D7" s="16" t="s">
        <v>103</v>
      </c>
      <c r="E7" s="17">
        <v>60</v>
      </c>
      <c r="F7" s="18">
        <v>4.99</v>
      </c>
      <c r="G7" s="19">
        <v>299.40000000000003</v>
      </c>
      <c r="L7" s="22" t="s">
        <v>101</v>
      </c>
      <c r="M7" s="23">
        <v>1540.3200000000002</v>
      </c>
    </row>
    <row r="8" spans="1:19" x14ac:dyDescent="0.3">
      <c r="A8" s="14">
        <v>43573</v>
      </c>
      <c r="B8" s="15" t="s">
        <v>101</v>
      </c>
      <c r="C8" s="15" t="s">
        <v>110</v>
      </c>
      <c r="D8" s="16" t="s">
        <v>99</v>
      </c>
      <c r="E8" s="17">
        <v>75</v>
      </c>
      <c r="F8" s="18">
        <v>1.99</v>
      </c>
      <c r="G8" s="19">
        <v>149.25</v>
      </c>
      <c r="L8" s="22" t="s">
        <v>36</v>
      </c>
      <c r="M8" s="23">
        <v>363.70000000000005</v>
      </c>
    </row>
    <row r="9" spans="1:19" x14ac:dyDescent="0.3">
      <c r="A9" s="14">
        <v>43590</v>
      </c>
      <c r="B9" s="15" t="s">
        <v>101</v>
      </c>
      <c r="C9" s="15" t="s">
        <v>104</v>
      </c>
      <c r="D9" s="16" t="s">
        <v>99</v>
      </c>
      <c r="E9" s="17">
        <v>90</v>
      </c>
      <c r="F9" s="18">
        <v>4.99</v>
      </c>
      <c r="G9" s="19">
        <v>449.1</v>
      </c>
      <c r="L9" s="22" t="s">
        <v>37</v>
      </c>
      <c r="M9" s="23">
        <v>231.12</v>
      </c>
    </row>
    <row r="10" spans="1:19" x14ac:dyDescent="0.3">
      <c r="A10" s="14">
        <v>43607</v>
      </c>
      <c r="B10" s="15" t="s">
        <v>37</v>
      </c>
      <c r="C10" s="15" t="s">
        <v>112</v>
      </c>
      <c r="D10" s="16" t="s">
        <v>99</v>
      </c>
      <c r="E10" s="17">
        <v>32</v>
      </c>
      <c r="F10" s="18">
        <v>1.99</v>
      </c>
      <c r="G10" s="19">
        <v>63.68</v>
      </c>
      <c r="L10" s="22" t="s">
        <v>111</v>
      </c>
      <c r="M10" s="23">
        <v>2135.1400000000003</v>
      </c>
    </row>
    <row r="11" spans="1:19" x14ac:dyDescent="0.3">
      <c r="A11" s="14">
        <v>43624</v>
      </c>
      <c r="B11" s="15" t="s">
        <v>36</v>
      </c>
      <c r="C11" s="15" t="s">
        <v>98</v>
      </c>
      <c r="D11" s="16" t="s">
        <v>103</v>
      </c>
      <c r="E11" s="17">
        <v>60</v>
      </c>
      <c r="F11" s="18">
        <v>8.99</v>
      </c>
      <c r="G11" s="19">
        <v>539.4</v>
      </c>
    </row>
    <row r="12" spans="1:19" x14ac:dyDescent="0.3">
      <c r="A12" s="14">
        <v>43641</v>
      </c>
      <c r="B12" s="15" t="s">
        <v>101</v>
      </c>
      <c r="C12" s="15" t="s">
        <v>114</v>
      </c>
      <c r="D12" s="16" t="s">
        <v>99</v>
      </c>
      <c r="E12" s="17">
        <v>90</v>
      </c>
      <c r="F12" s="18">
        <v>4.99</v>
      </c>
      <c r="G12" s="19">
        <v>449.1</v>
      </c>
      <c r="J12" s="20" t="s">
        <v>124</v>
      </c>
      <c r="K12" s="20"/>
      <c r="L12" s="20"/>
      <c r="M12" s="20"/>
      <c r="N12" s="20"/>
      <c r="O12" s="20"/>
      <c r="P12" s="20"/>
      <c r="Q12" s="20"/>
      <c r="R12" s="20"/>
      <c r="S12" s="20"/>
    </row>
    <row r="13" spans="1:19" x14ac:dyDescent="0.3">
      <c r="A13" s="14">
        <v>43658</v>
      </c>
      <c r="B13" s="15" t="s">
        <v>36</v>
      </c>
      <c r="C13" s="15" t="s">
        <v>116</v>
      </c>
      <c r="D13" s="16" t="s">
        <v>103</v>
      </c>
      <c r="E13" s="17">
        <v>29</v>
      </c>
      <c r="F13" s="18">
        <v>1.99</v>
      </c>
      <c r="G13" s="19">
        <v>57.71</v>
      </c>
    </row>
    <row r="14" spans="1:19" x14ac:dyDescent="0.3">
      <c r="A14" s="14">
        <v>43675</v>
      </c>
      <c r="B14" s="15" t="s">
        <v>36</v>
      </c>
      <c r="C14" s="15" t="s">
        <v>117</v>
      </c>
      <c r="D14" s="16" t="s">
        <v>103</v>
      </c>
      <c r="E14" s="17">
        <v>81</v>
      </c>
      <c r="F14" s="18">
        <v>19.989999999999998</v>
      </c>
      <c r="G14" s="19">
        <v>1619.1899999999998</v>
      </c>
      <c r="J14" s="21">
        <f>SUMIFS(E2:E44,C2:C44,"Jones",F2:F44,"&gt;5")</f>
        <v>140</v>
      </c>
    </row>
    <row r="15" spans="1:19" x14ac:dyDescent="0.3">
      <c r="A15" s="14">
        <v>43692</v>
      </c>
      <c r="B15" s="15" t="s">
        <v>36</v>
      </c>
      <c r="C15" s="15" t="s">
        <v>98</v>
      </c>
      <c r="D15" s="16" t="s">
        <v>99</v>
      </c>
      <c r="E15" s="17">
        <v>35</v>
      </c>
      <c r="F15" s="18">
        <v>4.99</v>
      </c>
      <c r="G15" s="19">
        <v>174.65</v>
      </c>
    </row>
    <row r="16" spans="1:19" x14ac:dyDescent="0.3">
      <c r="A16" s="14">
        <v>43709</v>
      </c>
      <c r="B16" s="15" t="s">
        <v>101</v>
      </c>
      <c r="C16" s="15" t="s">
        <v>119</v>
      </c>
      <c r="D16" s="16" t="s">
        <v>118</v>
      </c>
      <c r="E16" s="17">
        <v>2</v>
      </c>
      <c r="F16" s="18">
        <v>125</v>
      </c>
      <c r="G16" s="19">
        <v>250</v>
      </c>
      <c r="J16" s="26" t="s">
        <v>125</v>
      </c>
      <c r="K16" s="20"/>
      <c r="L16" s="20"/>
      <c r="M16" s="20"/>
      <c r="N16" s="20"/>
    </row>
    <row r="17" spans="1:12" x14ac:dyDescent="0.3">
      <c r="A17" s="14">
        <v>43726</v>
      </c>
      <c r="B17" s="15" t="s">
        <v>36</v>
      </c>
      <c r="C17" s="15" t="s">
        <v>98</v>
      </c>
      <c r="D17" s="16" t="s">
        <v>120</v>
      </c>
      <c r="E17" s="17">
        <v>16</v>
      </c>
      <c r="F17" s="18">
        <v>15.99</v>
      </c>
      <c r="G17" s="19">
        <v>255.84</v>
      </c>
    </row>
    <row r="18" spans="1:12" x14ac:dyDescent="0.3">
      <c r="A18" s="14">
        <v>43743</v>
      </c>
      <c r="B18" s="15" t="s">
        <v>101</v>
      </c>
      <c r="C18" s="15" t="s">
        <v>114</v>
      </c>
      <c r="D18" s="16" t="s">
        <v>103</v>
      </c>
      <c r="E18" s="17">
        <v>28</v>
      </c>
      <c r="F18" s="18">
        <v>8.99</v>
      </c>
      <c r="G18" s="19">
        <v>251.72</v>
      </c>
      <c r="J18" s="21">
        <f>SUMIFS(E2:E44,C2:C44,"Jones", D2:D44,"&lt;&gt;Pencil")</f>
        <v>266</v>
      </c>
    </row>
    <row r="19" spans="1:12" x14ac:dyDescent="0.3">
      <c r="A19" s="14">
        <v>43760</v>
      </c>
      <c r="B19" s="15" t="s">
        <v>36</v>
      </c>
      <c r="C19" s="15" t="s">
        <v>98</v>
      </c>
      <c r="D19" s="16" t="s">
        <v>108</v>
      </c>
      <c r="E19" s="17">
        <v>64</v>
      </c>
      <c r="F19" s="18">
        <v>8.99</v>
      </c>
      <c r="G19" s="19">
        <v>575.36</v>
      </c>
    </row>
    <row r="20" spans="1:12" x14ac:dyDescent="0.3">
      <c r="A20" s="14">
        <v>43777</v>
      </c>
      <c r="B20" s="15" t="s">
        <v>36</v>
      </c>
      <c r="C20" s="15" t="s">
        <v>117</v>
      </c>
      <c r="D20" s="16" t="s">
        <v>108</v>
      </c>
      <c r="E20" s="17">
        <v>15</v>
      </c>
      <c r="F20" s="18">
        <v>19.989999999999998</v>
      </c>
      <c r="G20" s="19">
        <v>299.84999999999997</v>
      </c>
    </row>
    <row r="21" spans="1:12" x14ac:dyDescent="0.3">
      <c r="A21" s="14">
        <v>43794</v>
      </c>
      <c r="B21" s="15" t="s">
        <v>101</v>
      </c>
      <c r="C21" s="15" t="s">
        <v>102</v>
      </c>
      <c r="D21" s="16" t="s">
        <v>120</v>
      </c>
      <c r="E21" s="17">
        <v>96</v>
      </c>
      <c r="F21" s="18">
        <v>4.99</v>
      </c>
      <c r="G21" s="19">
        <v>479.04</v>
      </c>
      <c r="J21" s="27" t="s">
        <v>121</v>
      </c>
      <c r="K21" s="28" t="s">
        <v>126</v>
      </c>
      <c r="L21" s="25"/>
    </row>
    <row r="22" spans="1:12" x14ac:dyDescent="0.3">
      <c r="A22" s="14">
        <v>43811</v>
      </c>
      <c r="B22" s="15" t="s">
        <v>101</v>
      </c>
      <c r="C22" s="15" t="s">
        <v>119</v>
      </c>
      <c r="D22" s="16" t="s">
        <v>99</v>
      </c>
      <c r="E22" s="17">
        <v>67</v>
      </c>
      <c r="F22" s="18">
        <v>1.29</v>
      </c>
      <c r="G22" s="19">
        <v>86.43</v>
      </c>
      <c r="J22" s="15" t="s">
        <v>98</v>
      </c>
      <c r="K22">
        <f>SUMIFS($G$2:$G$44,$C$2:$C$44,J22,$E$2:$E$44,"&gt;50")</f>
        <v>1912.5900000000001</v>
      </c>
    </row>
    <row r="23" spans="1:12" x14ac:dyDescent="0.3">
      <c r="A23" s="14">
        <v>43828</v>
      </c>
      <c r="B23" s="15" t="s">
        <v>36</v>
      </c>
      <c r="C23" s="15" t="s">
        <v>117</v>
      </c>
      <c r="D23" s="16" t="s">
        <v>120</v>
      </c>
      <c r="E23" s="17">
        <v>74</v>
      </c>
      <c r="F23" s="18">
        <v>15.99</v>
      </c>
      <c r="G23" s="19">
        <v>1183.26</v>
      </c>
      <c r="J23" s="15" t="s">
        <v>102</v>
      </c>
      <c r="K23">
        <f t="shared" ref="K23:K26" si="0">SUMIFS($G$2:$G$44,$C$2:$C$44,J23,$E$2:$E$44,"&gt;50")</f>
        <v>479.04</v>
      </c>
    </row>
    <row r="24" spans="1:12" x14ac:dyDescent="0.3">
      <c r="A24" s="14">
        <v>43845</v>
      </c>
      <c r="B24" s="15" t="s">
        <v>101</v>
      </c>
      <c r="C24" s="15" t="s">
        <v>107</v>
      </c>
      <c r="D24" s="16" t="s">
        <v>103</v>
      </c>
      <c r="E24" s="17">
        <v>46</v>
      </c>
      <c r="F24" s="18">
        <v>8.99</v>
      </c>
      <c r="G24" s="19">
        <v>413.54</v>
      </c>
      <c r="J24" s="15" t="s">
        <v>104</v>
      </c>
      <c r="K24">
        <f t="shared" si="0"/>
        <v>2328.16</v>
      </c>
    </row>
    <row r="25" spans="1:12" x14ac:dyDescent="0.3">
      <c r="A25" s="14">
        <v>43862</v>
      </c>
      <c r="B25" s="15" t="s">
        <v>101</v>
      </c>
      <c r="C25" s="15" t="s">
        <v>119</v>
      </c>
      <c r="D25" s="16" t="s">
        <v>103</v>
      </c>
      <c r="E25" s="17">
        <v>87</v>
      </c>
      <c r="F25" s="18">
        <v>15</v>
      </c>
      <c r="G25" s="19">
        <v>1305</v>
      </c>
      <c r="J25" s="15" t="s">
        <v>107</v>
      </c>
      <c r="K25">
        <f t="shared" si="0"/>
        <v>787.57</v>
      </c>
    </row>
    <row r="26" spans="1:12" x14ac:dyDescent="0.3">
      <c r="A26" s="14">
        <v>43879</v>
      </c>
      <c r="B26" s="15" t="s">
        <v>36</v>
      </c>
      <c r="C26" s="15" t="s">
        <v>98</v>
      </c>
      <c r="D26" s="16" t="s">
        <v>103</v>
      </c>
      <c r="E26" s="17">
        <v>4</v>
      </c>
      <c r="F26" s="18">
        <v>4.99</v>
      </c>
      <c r="G26" s="19">
        <v>19.96</v>
      </c>
      <c r="J26" s="15" t="s">
        <v>109</v>
      </c>
      <c r="K26">
        <f t="shared" si="0"/>
        <v>318.68</v>
      </c>
    </row>
    <row r="27" spans="1:12" x14ac:dyDescent="0.3">
      <c r="A27" s="14">
        <v>43897</v>
      </c>
      <c r="B27" s="15" t="s">
        <v>37</v>
      </c>
      <c r="C27" s="15" t="s">
        <v>109</v>
      </c>
      <c r="D27" s="16" t="s">
        <v>103</v>
      </c>
      <c r="E27" s="17">
        <v>7</v>
      </c>
      <c r="F27" s="18">
        <v>19.989999999999998</v>
      </c>
      <c r="G27" s="19">
        <v>139.92999999999998</v>
      </c>
    </row>
    <row r="28" spans="1:12" x14ac:dyDescent="0.3">
      <c r="A28" s="14">
        <v>43914</v>
      </c>
      <c r="B28" s="15" t="s">
        <v>101</v>
      </c>
      <c r="C28" s="15" t="s">
        <v>104</v>
      </c>
      <c r="D28" s="16" t="s">
        <v>120</v>
      </c>
      <c r="E28" s="17">
        <v>50</v>
      </c>
      <c r="F28" s="18">
        <v>4.99</v>
      </c>
      <c r="G28" s="19">
        <v>249.5</v>
      </c>
    </row>
    <row r="29" spans="1:12" x14ac:dyDescent="0.3">
      <c r="A29" s="14">
        <v>43931</v>
      </c>
      <c r="B29" s="15" t="s">
        <v>101</v>
      </c>
      <c r="C29" s="15" t="s">
        <v>110</v>
      </c>
      <c r="D29" s="16" t="s">
        <v>99</v>
      </c>
      <c r="E29" s="17">
        <v>66</v>
      </c>
      <c r="F29" s="18">
        <v>1.99</v>
      </c>
      <c r="G29" s="19">
        <v>131.34</v>
      </c>
    </row>
    <row r="30" spans="1:12" x14ac:dyDescent="0.3">
      <c r="A30" s="14">
        <v>43948</v>
      </c>
      <c r="B30" s="15" t="s">
        <v>36</v>
      </c>
      <c r="C30" s="15" t="s">
        <v>116</v>
      </c>
      <c r="D30" s="16" t="s">
        <v>108</v>
      </c>
      <c r="E30" s="17">
        <v>96</v>
      </c>
      <c r="F30" s="18">
        <v>4.99</v>
      </c>
      <c r="G30" s="19">
        <v>479.04</v>
      </c>
    </row>
    <row r="31" spans="1:12" x14ac:dyDescent="0.3">
      <c r="A31" s="14">
        <v>43965</v>
      </c>
      <c r="B31" s="15" t="s">
        <v>101</v>
      </c>
      <c r="C31" s="15" t="s">
        <v>107</v>
      </c>
      <c r="D31" s="16" t="s">
        <v>99</v>
      </c>
      <c r="E31" s="17">
        <v>53</v>
      </c>
      <c r="F31" s="18">
        <v>1.29</v>
      </c>
      <c r="G31" s="19">
        <v>68.37</v>
      </c>
    </row>
    <row r="32" spans="1:12" x14ac:dyDescent="0.3">
      <c r="A32" s="14">
        <v>43982</v>
      </c>
      <c r="B32" s="15" t="s">
        <v>101</v>
      </c>
      <c r="C32" s="15" t="s">
        <v>107</v>
      </c>
      <c r="D32" s="16" t="s">
        <v>103</v>
      </c>
      <c r="E32" s="17">
        <v>80</v>
      </c>
      <c r="F32" s="18">
        <v>8.99</v>
      </c>
      <c r="G32" s="19">
        <v>719.2</v>
      </c>
    </row>
    <row r="33" spans="1:7" x14ac:dyDescent="0.3">
      <c r="A33" s="14">
        <v>43999</v>
      </c>
      <c r="B33" s="15" t="s">
        <v>101</v>
      </c>
      <c r="C33" s="15" t="s">
        <v>102</v>
      </c>
      <c r="D33" s="16" t="s">
        <v>118</v>
      </c>
      <c r="E33" s="17">
        <v>5</v>
      </c>
      <c r="F33" s="18">
        <v>125</v>
      </c>
      <c r="G33" s="19">
        <v>625</v>
      </c>
    </row>
    <row r="34" spans="1:7" x14ac:dyDescent="0.3">
      <c r="A34" s="14">
        <v>44016</v>
      </c>
      <c r="B34" s="15" t="s">
        <v>36</v>
      </c>
      <c r="C34" s="15" t="s">
        <v>98</v>
      </c>
      <c r="D34" s="16" t="s">
        <v>120</v>
      </c>
      <c r="E34" s="17">
        <v>62</v>
      </c>
      <c r="F34" s="18">
        <v>4.99</v>
      </c>
      <c r="G34" s="19">
        <v>309.38</v>
      </c>
    </row>
    <row r="35" spans="1:7" x14ac:dyDescent="0.3">
      <c r="A35" s="14">
        <v>44033</v>
      </c>
      <c r="B35" s="15" t="s">
        <v>101</v>
      </c>
      <c r="C35" s="15" t="s">
        <v>114</v>
      </c>
      <c r="D35" s="16" t="s">
        <v>120</v>
      </c>
      <c r="E35" s="17">
        <v>55</v>
      </c>
      <c r="F35" s="18">
        <v>12.49</v>
      </c>
      <c r="G35" s="19">
        <v>686.95</v>
      </c>
    </row>
    <row r="36" spans="1:7" x14ac:dyDescent="0.3">
      <c r="A36" s="14">
        <v>44050</v>
      </c>
      <c r="B36" s="15" t="s">
        <v>101</v>
      </c>
      <c r="C36" s="15" t="s">
        <v>102</v>
      </c>
      <c r="D36" s="16" t="s">
        <v>120</v>
      </c>
      <c r="E36" s="17">
        <v>42</v>
      </c>
      <c r="F36" s="18">
        <v>23.95</v>
      </c>
      <c r="G36" s="19">
        <v>1005.9</v>
      </c>
    </row>
    <row r="37" spans="1:7" x14ac:dyDescent="0.3">
      <c r="A37" s="14">
        <v>44067</v>
      </c>
      <c r="B37" s="15" t="s">
        <v>37</v>
      </c>
      <c r="C37" s="15" t="s">
        <v>109</v>
      </c>
      <c r="D37" s="16" t="s">
        <v>118</v>
      </c>
      <c r="E37" s="17">
        <v>3</v>
      </c>
      <c r="F37" s="18">
        <v>275</v>
      </c>
      <c r="G37" s="19">
        <v>825</v>
      </c>
    </row>
    <row r="38" spans="1:7" x14ac:dyDescent="0.3">
      <c r="A38" s="14">
        <v>44084</v>
      </c>
      <c r="B38" s="15" t="s">
        <v>101</v>
      </c>
      <c r="C38" s="15" t="s">
        <v>107</v>
      </c>
      <c r="D38" s="16" t="s">
        <v>99</v>
      </c>
      <c r="E38" s="17">
        <v>7</v>
      </c>
      <c r="F38" s="18">
        <v>1.29</v>
      </c>
      <c r="G38" s="19">
        <v>9.0300000000000011</v>
      </c>
    </row>
    <row r="39" spans="1:7" x14ac:dyDescent="0.3">
      <c r="A39" s="14">
        <v>44101</v>
      </c>
      <c r="B39" s="15" t="s">
        <v>37</v>
      </c>
      <c r="C39" s="15" t="s">
        <v>109</v>
      </c>
      <c r="D39" s="16" t="s">
        <v>108</v>
      </c>
      <c r="E39" s="17">
        <v>76</v>
      </c>
      <c r="F39" s="18">
        <v>1.99</v>
      </c>
      <c r="G39" s="19">
        <v>151.24</v>
      </c>
    </row>
    <row r="40" spans="1:7" x14ac:dyDescent="0.3">
      <c r="A40" s="14">
        <v>44118</v>
      </c>
      <c r="B40" s="15" t="s">
        <v>37</v>
      </c>
      <c r="C40" s="15" t="s">
        <v>112</v>
      </c>
      <c r="D40" s="16" t="s">
        <v>103</v>
      </c>
      <c r="E40" s="17">
        <v>57</v>
      </c>
      <c r="F40" s="18">
        <v>19.989999999999998</v>
      </c>
      <c r="G40" s="19">
        <v>1139.4299999999998</v>
      </c>
    </row>
    <row r="41" spans="1:7" x14ac:dyDescent="0.3">
      <c r="A41" s="14">
        <v>44135</v>
      </c>
      <c r="B41" s="15" t="s">
        <v>101</v>
      </c>
      <c r="C41" s="15" t="s">
        <v>110</v>
      </c>
      <c r="D41" s="16" t="s">
        <v>99</v>
      </c>
      <c r="E41" s="17">
        <v>14</v>
      </c>
      <c r="F41" s="18">
        <v>1.29</v>
      </c>
      <c r="G41" s="19">
        <v>18.060000000000002</v>
      </c>
    </row>
    <row r="42" spans="1:7" x14ac:dyDescent="0.3">
      <c r="A42" s="14">
        <v>44152</v>
      </c>
      <c r="B42" s="15" t="s">
        <v>101</v>
      </c>
      <c r="C42" s="15" t="s">
        <v>104</v>
      </c>
      <c r="D42" s="16" t="s">
        <v>103</v>
      </c>
      <c r="E42" s="17">
        <v>11</v>
      </c>
      <c r="F42" s="18">
        <v>4.99</v>
      </c>
      <c r="G42" s="19">
        <v>54.89</v>
      </c>
    </row>
    <row r="43" spans="1:7" x14ac:dyDescent="0.3">
      <c r="A43" s="14">
        <v>44169</v>
      </c>
      <c r="B43" s="15" t="s">
        <v>101</v>
      </c>
      <c r="C43" s="15" t="s">
        <v>104</v>
      </c>
      <c r="D43" s="16" t="s">
        <v>103</v>
      </c>
      <c r="E43" s="17">
        <v>94</v>
      </c>
      <c r="F43" s="18">
        <v>19.989999999999998</v>
      </c>
      <c r="G43" s="19">
        <v>1879.06</v>
      </c>
    </row>
    <row r="44" spans="1:7" x14ac:dyDescent="0.3">
      <c r="A44" s="14">
        <v>44186</v>
      </c>
      <c r="B44" s="15" t="s">
        <v>101</v>
      </c>
      <c r="C44" s="15" t="s">
        <v>110</v>
      </c>
      <c r="D44" s="16" t="s">
        <v>103</v>
      </c>
      <c r="E44" s="17">
        <v>28</v>
      </c>
      <c r="F44" s="18">
        <v>4.99</v>
      </c>
      <c r="G44" s="19">
        <v>139.72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I13" sqref="I13"/>
    </sheetView>
  </sheetViews>
  <sheetFormatPr defaultRowHeight="18.75" x14ac:dyDescent="0.3"/>
  <sheetData>
    <row r="1" spans="1:17" x14ac:dyDescent="0.3">
      <c r="A1" s="10" t="s">
        <v>92</v>
      </c>
      <c r="B1" s="11" t="s">
        <v>35</v>
      </c>
      <c r="C1" s="11" t="s">
        <v>121</v>
      </c>
      <c r="D1" s="12" t="s">
        <v>94</v>
      </c>
      <c r="E1" s="13" t="s">
        <v>95</v>
      </c>
      <c r="F1" s="12" t="s">
        <v>96</v>
      </c>
      <c r="G1" s="12" t="s">
        <v>97</v>
      </c>
      <c r="H1" s="12" t="s">
        <v>127</v>
      </c>
    </row>
    <row r="2" spans="1:17" x14ac:dyDescent="0.3">
      <c r="A2" s="14">
        <v>43471</v>
      </c>
      <c r="B2" s="15" t="s">
        <v>36</v>
      </c>
      <c r="C2" s="15" t="s">
        <v>98</v>
      </c>
      <c r="D2" s="16" t="s">
        <v>99</v>
      </c>
      <c r="E2" s="17">
        <v>95</v>
      </c>
      <c r="F2" s="18">
        <v>1.99</v>
      </c>
      <c r="G2" s="19">
        <v>189.05</v>
      </c>
      <c r="H2">
        <f>COUNTIF($C$2:$C$44,C2)</f>
        <v>8</v>
      </c>
      <c r="I2" t="b">
        <f>COUNTIF(C1:C44,C2)&gt;3</f>
        <v>1</v>
      </c>
      <c r="K2" s="20" t="s">
        <v>128</v>
      </c>
      <c r="L2" s="20"/>
      <c r="M2" s="20"/>
      <c r="N2" s="20"/>
      <c r="O2" s="20"/>
    </row>
    <row r="3" spans="1:17" x14ac:dyDescent="0.3">
      <c r="A3" s="14">
        <v>43488</v>
      </c>
      <c r="B3" s="15" t="s">
        <v>101</v>
      </c>
      <c r="C3" s="15" t="s">
        <v>102</v>
      </c>
      <c r="D3" s="16" t="s">
        <v>103</v>
      </c>
      <c r="E3" s="17">
        <v>50</v>
      </c>
      <c r="F3" s="18">
        <v>19.989999999999998</v>
      </c>
      <c r="G3" s="19">
        <v>999.49999999999989</v>
      </c>
      <c r="H3">
        <f t="shared" ref="H3:H44" si="0">COUNTIF($C$2:$C$44,C3)</f>
        <v>4</v>
      </c>
      <c r="I3" t="b">
        <f t="shared" ref="I3:I44" si="1">COUNTIF(C2:C45,C3)&gt;3</f>
        <v>1</v>
      </c>
    </row>
    <row r="4" spans="1:17" x14ac:dyDescent="0.3">
      <c r="A4" s="14">
        <v>43505</v>
      </c>
      <c r="B4" s="15" t="s">
        <v>101</v>
      </c>
      <c r="C4" s="15" t="s">
        <v>104</v>
      </c>
      <c r="D4" s="16" t="s">
        <v>99</v>
      </c>
      <c r="E4" s="17">
        <v>36</v>
      </c>
      <c r="F4" s="18">
        <v>4.99</v>
      </c>
      <c r="G4" s="19">
        <v>179.64000000000001</v>
      </c>
      <c r="H4">
        <f t="shared" si="0"/>
        <v>5</v>
      </c>
      <c r="I4" t="b">
        <f t="shared" si="1"/>
        <v>1</v>
      </c>
      <c r="K4" s="21">
        <f>COUNTIF(C2:C44,"Gill")</f>
        <v>5</v>
      </c>
    </row>
    <row r="5" spans="1:17" x14ac:dyDescent="0.3">
      <c r="A5" s="14">
        <v>43522</v>
      </c>
      <c r="B5" s="15" t="s">
        <v>101</v>
      </c>
      <c r="C5" s="15" t="s">
        <v>107</v>
      </c>
      <c r="D5" s="16" t="s">
        <v>108</v>
      </c>
      <c r="E5" s="17">
        <v>27</v>
      </c>
      <c r="F5" s="18">
        <v>19.989999999999998</v>
      </c>
      <c r="G5" s="19">
        <v>539.7299999999999</v>
      </c>
      <c r="H5">
        <f t="shared" si="0"/>
        <v>5</v>
      </c>
      <c r="I5" t="b">
        <f t="shared" si="1"/>
        <v>1</v>
      </c>
    </row>
    <row r="6" spans="1:17" x14ac:dyDescent="0.3">
      <c r="A6" s="14">
        <v>43539</v>
      </c>
      <c r="B6" s="15" t="s">
        <v>37</v>
      </c>
      <c r="C6" s="15" t="s">
        <v>109</v>
      </c>
      <c r="D6" s="16" t="s">
        <v>99</v>
      </c>
      <c r="E6" s="17">
        <v>56</v>
      </c>
      <c r="F6" s="18">
        <v>2.99</v>
      </c>
      <c r="G6" s="19">
        <v>167.44</v>
      </c>
      <c r="H6">
        <f t="shared" si="0"/>
        <v>4</v>
      </c>
      <c r="I6" t="b">
        <f t="shared" si="1"/>
        <v>1</v>
      </c>
      <c r="K6" s="20" t="s">
        <v>129</v>
      </c>
      <c r="L6" s="20"/>
      <c r="M6" s="20"/>
      <c r="N6" s="20"/>
      <c r="O6" s="20"/>
      <c r="P6" s="20"/>
      <c r="Q6" s="25"/>
    </row>
    <row r="7" spans="1:17" x14ac:dyDescent="0.3">
      <c r="A7" s="14">
        <v>43556</v>
      </c>
      <c r="B7" s="15" t="s">
        <v>36</v>
      </c>
      <c r="C7" s="15" t="s">
        <v>98</v>
      </c>
      <c r="D7" s="16" t="s">
        <v>103</v>
      </c>
      <c r="E7" s="17">
        <v>60</v>
      </c>
      <c r="F7" s="18">
        <v>4.99</v>
      </c>
      <c r="G7" s="19">
        <v>299.40000000000003</v>
      </c>
      <c r="H7">
        <f t="shared" si="0"/>
        <v>8</v>
      </c>
      <c r="I7" t="b">
        <f t="shared" si="1"/>
        <v>1</v>
      </c>
    </row>
    <row r="8" spans="1:17" x14ac:dyDescent="0.3">
      <c r="A8" s="14">
        <v>43573</v>
      </c>
      <c r="B8" s="15" t="s">
        <v>101</v>
      </c>
      <c r="C8" s="15" t="s">
        <v>110</v>
      </c>
      <c r="D8" s="16" t="s">
        <v>99</v>
      </c>
      <c r="E8" s="17">
        <v>75</v>
      </c>
      <c r="F8" s="18">
        <v>1.99</v>
      </c>
      <c r="G8" s="19">
        <v>149.25</v>
      </c>
      <c r="H8">
        <f t="shared" si="0"/>
        <v>4</v>
      </c>
      <c r="I8" t="b">
        <f t="shared" si="1"/>
        <v>1</v>
      </c>
    </row>
    <row r="9" spans="1:17" x14ac:dyDescent="0.3">
      <c r="A9" s="14">
        <v>43590</v>
      </c>
      <c r="B9" s="15" t="s">
        <v>101</v>
      </c>
      <c r="C9" s="15" t="s">
        <v>104</v>
      </c>
      <c r="D9" s="16" t="s">
        <v>99</v>
      </c>
      <c r="E9" s="17">
        <v>90</v>
      </c>
      <c r="F9" s="18">
        <v>4.99</v>
      </c>
      <c r="G9" s="19">
        <v>449.1</v>
      </c>
      <c r="H9">
        <f t="shared" si="0"/>
        <v>5</v>
      </c>
      <c r="I9" t="b">
        <f t="shared" si="1"/>
        <v>1</v>
      </c>
    </row>
    <row r="10" spans="1:17" x14ac:dyDescent="0.3">
      <c r="A10" s="14">
        <v>43607</v>
      </c>
      <c r="B10" s="15" t="s">
        <v>37</v>
      </c>
      <c r="C10" s="15" t="s">
        <v>112</v>
      </c>
      <c r="D10" s="16" t="s">
        <v>99</v>
      </c>
      <c r="E10" s="17">
        <v>32</v>
      </c>
      <c r="F10" s="18">
        <v>1.99</v>
      </c>
      <c r="G10" s="19">
        <v>63.68</v>
      </c>
      <c r="H10">
        <f t="shared" si="0"/>
        <v>2</v>
      </c>
      <c r="I10" t="b">
        <f t="shared" si="1"/>
        <v>0</v>
      </c>
    </row>
    <row r="11" spans="1:17" x14ac:dyDescent="0.3">
      <c r="A11" s="14">
        <v>43624</v>
      </c>
      <c r="B11" s="15" t="s">
        <v>36</v>
      </c>
      <c r="C11" s="15" t="s">
        <v>98</v>
      </c>
      <c r="D11" s="16" t="s">
        <v>103</v>
      </c>
      <c r="E11" s="17">
        <v>60</v>
      </c>
      <c r="F11" s="18">
        <v>8.99</v>
      </c>
      <c r="G11" s="19">
        <v>539.4</v>
      </c>
      <c r="H11">
        <f t="shared" si="0"/>
        <v>8</v>
      </c>
      <c r="I11" t="b">
        <f t="shared" si="1"/>
        <v>1</v>
      </c>
    </row>
    <row r="12" spans="1:17" x14ac:dyDescent="0.3">
      <c r="A12" s="14">
        <v>43641</v>
      </c>
      <c r="B12" s="15" t="s">
        <v>101</v>
      </c>
      <c r="C12" s="15" t="s">
        <v>114</v>
      </c>
      <c r="D12" s="16" t="s">
        <v>99</v>
      </c>
      <c r="E12" s="17">
        <v>90</v>
      </c>
      <c r="F12" s="18">
        <v>4.99</v>
      </c>
      <c r="G12" s="19">
        <v>449.1</v>
      </c>
      <c r="H12">
        <f t="shared" si="0"/>
        <v>3</v>
      </c>
      <c r="I12" t="b">
        <f t="shared" si="1"/>
        <v>0</v>
      </c>
    </row>
    <row r="13" spans="1:17" x14ac:dyDescent="0.3">
      <c r="A13" s="14">
        <v>43658</v>
      </c>
      <c r="B13" s="15" t="s">
        <v>36</v>
      </c>
      <c r="C13" s="15" t="s">
        <v>116</v>
      </c>
      <c r="D13" s="16" t="s">
        <v>103</v>
      </c>
      <c r="E13" s="17">
        <v>29</v>
      </c>
      <c r="F13" s="18">
        <v>1.99</v>
      </c>
      <c r="G13" s="19">
        <v>57.71</v>
      </c>
      <c r="H13">
        <f t="shared" si="0"/>
        <v>2</v>
      </c>
      <c r="I13" t="b">
        <f t="shared" si="1"/>
        <v>0</v>
      </c>
    </row>
    <row r="14" spans="1:17" x14ac:dyDescent="0.3">
      <c r="A14" s="14">
        <v>43675</v>
      </c>
      <c r="B14" s="15" t="s">
        <v>36</v>
      </c>
      <c r="C14" s="15" t="s">
        <v>117</v>
      </c>
      <c r="D14" s="16" t="s">
        <v>103</v>
      </c>
      <c r="E14" s="17">
        <v>81</v>
      </c>
      <c r="F14" s="18">
        <v>19.989999999999998</v>
      </c>
      <c r="G14" s="19">
        <v>1619.1899999999998</v>
      </c>
      <c r="H14">
        <f t="shared" si="0"/>
        <v>3</v>
      </c>
      <c r="I14" t="b">
        <f t="shared" si="1"/>
        <v>0</v>
      </c>
    </row>
    <row r="15" spans="1:17" x14ac:dyDescent="0.3">
      <c r="A15" s="14">
        <v>43692</v>
      </c>
      <c r="B15" s="15" t="s">
        <v>36</v>
      </c>
      <c r="C15" s="15" t="s">
        <v>98</v>
      </c>
      <c r="D15" s="16" t="s">
        <v>99</v>
      </c>
      <c r="E15" s="17">
        <v>35</v>
      </c>
      <c r="F15" s="18">
        <v>4.99</v>
      </c>
      <c r="G15" s="19">
        <v>174.65</v>
      </c>
      <c r="H15">
        <f t="shared" si="0"/>
        <v>8</v>
      </c>
      <c r="I15" t="b">
        <f t="shared" si="1"/>
        <v>1</v>
      </c>
    </row>
    <row r="16" spans="1:17" x14ac:dyDescent="0.3">
      <c r="A16" s="14">
        <v>43709</v>
      </c>
      <c r="B16" s="15" t="s">
        <v>101</v>
      </c>
      <c r="C16" s="15" t="s">
        <v>119</v>
      </c>
      <c r="D16" s="16" t="s">
        <v>118</v>
      </c>
      <c r="E16" s="17">
        <v>2</v>
      </c>
      <c r="F16" s="18">
        <v>125</v>
      </c>
      <c r="G16" s="19">
        <v>250</v>
      </c>
      <c r="H16">
        <f t="shared" si="0"/>
        <v>3</v>
      </c>
      <c r="I16" t="b">
        <f t="shared" si="1"/>
        <v>0</v>
      </c>
    </row>
    <row r="17" spans="1:9" x14ac:dyDescent="0.3">
      <c r="A17" s="14">
        <v>43726</v>
      </c>
      <c r="B17" s="15" t="s">
        <v>36</v>
      </c>
      <c r="C17" s="15" t="s">
        <v>98</v>
      </c>
      <c r="D17" s="16" t="s">
        <v>120</v>
      </c>
      <c r="E17" s="17">
        <v>16</v>
      </c>
      <c r="F17" s="18">
        <v>15.99</v>
      </c>
      <c r="G17" s="19">
        <v>255.84</v>
      </c>
      <c r="H17">
        <f t="shared" si="0"/>
        <v>8</v>
      </c>
      <c r="I17" t="b">
        <f t="shared" si="1"/>
        <v>1</v>
      </c>
    </row>
    <row r="18" spans="1:9" x14ac:dyDescent="0.3">
      <c r="A18" s="14">
        <v>43743</v>
      </c>
      <c r="B18" s="15" t="s">
        <v>101</v>
      </c>
      <c r="C18" s="15" t="s">
        <v>114</v>
      </c>
      <c r="D18" s="16" t="s">
        <v>103</v>
      </c>
      <c r="E18" s="17">
        <v>28</v>
      </c>
      <c r="F18" s="18">
        <v>8.99</v>
      </c>
      <c r="G18" s="19">
        <v>251.72</v>
      </c>
      <c r="H18">
        <f t="shared" si="0"/>
        <v>3</v>
      </c>
      <c r="I18" t="b">
        <f t="shared" si="1"/>
        <v>0</v>
      </c>
    </row>
    <row r="19" spans="1:9" x14ac:dyDescent="0.3">
      <c r="A19" s="14">
        <v>43760</v>
      </c>
      <c r="B19" s="15" t="s">
        <v>36</v>
      </c>
      <c r="C19" s="15" t="s">
        <v>98</v>
      </c>
      <c r="D19" s="16" t="s">
        <v>108</v>
      </c>
      <c r="E19" s="17">
        <v>64</v>
      </c>
      <c r="F19" s="18">
        <v>8.99</v>
      </c>
      <c r="G19" s="19">
        <v>575.36</v>
      </c>
      <c r="H19">
        <f t="shared" si="0"/>
        <v>8</v>
      </c>
      <c r="I19" t="b">
        <f t="shared" si="1"/>
        <v>0</v>
      </c>
    </row>
    <row r="20" spans="1:9" x14ac:dyDescent="0.3">
      <c r="A20" s="14">
        <v>43777</v>
      </c>
      <c r="B20" s="15" t="s">
        <v>36</v>
      </c>
      <c r="C20" s="15" t="s">
        <v>117</v>
      </c>
      <c r="D20" s="16" t="s">
        <v>108</v>
      </c>
      <c r="E20" s="17">
        <v>15</v>
      </c>
      <c r="F20" s="18">
        <v>19.989999999999998</v>
      </c>
      <c r="G20" s="19">
        <v>299.84999999999997</v>
      </c>
      <c r="H20">
        <f t="shared" si="0"/>
        <v>3</v>
      </c>
      <c r="I20" t="b">
        <f t="shared" si="1"/>
        <v>0</v>
      </c>
    </row>
    <row r="21" spans="1:9" x14ac:dyDescent="0.3">
      <c r="A21" s="14">
        <v>43794</v>
      </c>
      <c r="B21" s="15" t="s">
        <v>101</v>
      </c>
      <c r="C21" s="15" t="s">
        <v>102</v>
      </c>
      <c r="D21" s="16" t="s">
        <v>120</v>
      </c>
      <c r="E21" s="17">
        <v>96</v>
      </c>
      <c r="F21" s="18">
        <v>4.99</v>
      </c>
      <c r="G21" s="19">
        <v>479.04</v>
      </c>
      <c r="H21">
        <f t="shared" si="0"/>
        <v>4</v>
      </c>
      <c r="I21" t="b">
        <f t="shared" si="1"/>
        <v>0</v>
      </c>
    </row>
    <row r="22" spans="1:9" x14ac:dyDescent="0.3">
      <c r="A22" s="14">
        <v>43811</v>
      </c>
      <c r="B22" s="15" t="s">
        <v>101</v>
      </c>
      <c r="C22" s="15" t="s">
        <v>119</v>
      </c>
      <c r="D22" s="16" t="s">
        <v>99</v>
      </c>
      <c r="E22" s="17">
        <v>67</v>
      </c>
      <c r="F22" s="18">
        <v>1.29</v>
      </c>
      <c r="G22" s="19">
        <v>86.43</v>
      </c>
      <c r="H22">
        <f t="shared" si="0"/>
        <v>3</v>
      </c>
      <c r="I22" t="b">
        <f t="shared" si="1"/>
        <v>0</v>
      </c>
    </row>
    <row r="23" spans="1:9" x14ac:dyDescent="0.3">
      <c r="A23" s="14">
        <v>43828</v>
      </c>
      <c r="B23" s="15" t="s">
        <v>36</v>
      </c>
      <c r="C23" s="15" t="s">
        <v>117</v>
      </c>
      <c r="D23" s="16" t="s">
        <v>120</v>
      </c>
      <c r="E23" s="17">
        <v>74</v>
      </c>
      <c r="F23" s="18">
        <v>15.99</v>
      </c>
      <c r="G23" s="19">
        <v>1183.26</v>
      </c>
      <c r="H23">
        <f t="shared" si="0"/>
        <v>3</v>
      </c>
      <c r="I23" t="b">
        <f t="shared" si="1"/>
        <v>0</v>
      </c>
    </row>
    <row r="24" spans="1:9" x14ac:dyDescent="0.3">
      <c r="A24" s="14">
        <v>43845</v>
      </c>
      <c r="B24" s="15" t="s">
        <v>101</v>
      </c>
      <c r="C24" s="15" t="s">
        <v>107</v>
      </c>
      <c r="D24" s="16" t="s">
        <v>103</v>
      </c>
      <c r="E24" s="17">
        <v>46</v>
      </c>
      <c r="F24" s="18">
        <v>8.99</v>
      </c>
      <c r="G24" s="19">
        <v>413.54</v>
      </c>
      <c r="H24">
        <f t="shared" si="0"/>
        <v>5</v>
      </c>
      <c r="I24" t="b">
        <f t="shared" si="1"/>
        <v>1</v>
      </c>
    </row>
    <row r="25" spans="1:9" x14ac:dyDescent="0.3">
      <c r="A25" s="14">
        <v>43862</v>
      </c>
      <c r="B25" s="15" t="s">
        <v>101</v>
      </c>
      <c r="C25" s="15" t="s">
        <v>119</v>
      </c>
      <c r="D25" s="16" t="s">
        <v>103</v>
      </c>
      <c r="E25" s="17">
        <v>87</v>
      </c>
      <c r="F25" s="18">
        <v>15</v>
      </c>
      <c r="G25" s="19">
        <v>1305</v>
      </c>
      <c r="H25">
        <f t="shared" si="0"/>
        <v>3</v>
      </c>
      <c r="I25" t="b">
        <f t="shared" si="1"/>
        <v>0</v>
      </c>
    </row>
    <row r="26" spans="1:9" x14ac:dyDescent="0.3">
      <c r="A26" s="14">
        <v>43879</v>
      </c>
      <c r="B26" s="15" t="s">
        <v>36</v>
      </c>
      <c r="C26" s="15" t="s">
        <v>98</v>
      </c>
      <c r="D26" s="16" t="s">
        <v>103</v>
      </c>
      <c r="E26" s="17">
        <v>4</v>
      </c>
      <c r="F26" s="18">
        <v>4.99</v>
      </c>
      <c r="G26" s="19">
        <v>19.96</v>
      </c>
      <c r="H26">
        <f t="shared" si="0"/>
        <v>8</v>
      </c>
      <c r="I26" t="b">
        <f t="shared" si="1"/>
        <v>0</v>
      </c>
    </row>
    <row r="27" spans="1:9" x14ac:dyDescent="0.3">
      <c r="A27" s="14">
        <v>43897</v>
      </c>
      <c r="B27" s="15" t="s">
        <v>37</v>
      </c>
      <c r="C27" s="15" t="s">
        <v>109</v>
      </c>
      <c r="D27" s="16" t="s">
        <v>103</v>
      </c>
      <c r="E27" s="17">
        <v>7</v>
      </c>
      <c r="F27" s="18">
        <v>19.989999999999998</v>
      </c>
      <c r="G27" s="19">
        <v>139.92999999999998</v>
      </c>
      <c r="H27">
        <f t="shared" si="0"/>
        <v>4</v>
      </c>
      <c r="I27" t="b">
        <f t="shared" si="1"/>
        <v>0</v>
      </c>
    </row>
    <row r="28" spans="1:9" x14ac:dyDescent="0.3">
      <c r="A28" s="14">
        <v>43914</v>
      </c>
      <c r="B28" s="15" t="s">
        <v>101</v>
      </c>
      <c r="C28" s="15" t="s">
        <v>104</v>
      </c>
      <c r="D28" s="16" t="s">
        <v>120</v>
      </c>
      <c r="E28" s="17">
        <v>50</v>
      </c>
      <c r="F28" s="18">
        <v>4.99</v>
      </c>
      <c r="G28" s="19">
        <v>249.5</v>
      </c>
      <c r="H28">
        <f t="shared" si="0"/>
        <v>5</v>
      </c>
      <c r="I28" t="b">
        <f t="shared" si="1"/>
        <v>0</v>
      </c>
    </row>
    <row r="29" spans="1:9" x14ac:dyDescent="0.3">
      <c r="A29" s="14">
        <v>43931</v>
      </c>
      <c r="B29" s="15" t="s">
        <v>101</v>
      </c>
      <c r="C29" s="15" t="s">
        <v>110</v>
      </c>
      <c r="D29" s="16" t="s">
        <v>99</v>
      </c>
      <c r="E29" s="17">
        <v>66</v>
      </c>
      <c r="F29" s="18">
        <v>1.99</v>
      </c>
      <c r="G29" s="19">
        <v>131.34</v>
      </c>
      <c r="H29">
        <f t="shared" si="0"/>
        <v>4</v>
      </c>
      <c r="I29" t="b">
        <f t="shared" si="1"/>
        <v>0</v>
      </c>
    </row>
    <row r="30" spans="1:9" x14ac:dyDescent="0.3">
      <c r="A30" s="14">
        <v>43948</v>
      </c>
      <c r="B30" s="15" t="s">
        <v>36</v>
      </c>
      <c r="C30" s="15" t="s">
        <v>116</v>
      </c>
      <c r="D30" s="16" t="s">
        <v>108</v>
      </c>
      <c r="E30" s="17">
        <v>96</v>
      </c>
      <c r="F30" s="18">
        <v>4.99</v>
      </c>
      <c r="G30" s="19">
        <v>479.04</v>
      </c>
      <c r="H30">
        <f t="shared" si="0"/>
        <v>2</v>
      </c>
      <c r="I30" t="b">
        <f t="shared" si="1"/>
        <v>0</v>
      </c>
    </row>
    <row r="31" spans="1:9" x14ac:dyDescent="0.3">
      <c r="A31" s="14">
        <v>43965</v>
      </c>
      <c r="B31" s="15" t="s">
        <v>101</v>
      </c>
      <c r="C31" s="15" t="s">
        <v>107</v>
      </c>
      <c r="D31" s="16" t="s">
        <v>99</v>
      </c>
      <c r="E31" s="17">
        <v>53</v>
      </c>
      <c r="F31" s="18">
        <v>1.29</v>
      </c>
      <c r="G31" s="19">
        <v>68.37</v>
      </c>
      <c r="H31">
        <f t="shared" si="0"/>
        <v>5</v>
      </c>
      <c r="I31" t="b">
        <f t="shared" si="1"/>
        <v>0</v>
      </c>
    </row>
    <row r="32" spans="1:9" x14ac:dyDescent="0.3">
      <c r="A32" s="14">
        <v>43982</v>
      </c>
      <c r="B32" s="15" t="s">
        <v>101</v>
      </c>
      <c r="C32" s="15" t="s">
        <v>107</v>
      </c>
      <c r="D32" s="16" t="s">
        <v>103</v>
      </c>
      <c r="E32" s="17">
        <v>80</v>
      </c>
      <c r="F32" s="18">
        <v>8.99</v>
      </c>
      <c r="G32" s="19">
        <v>719.2</v>
      </c>
      <c r="H32">
        <f t="shared" si="0"/>
        <v>5</v>
      </c>
      <c r="I32" t="b">
        <f t="shared" si="1"/>
        <v>0</v>
      </c>
    </row>
    <row r="33" spans="1:9" x14ac:dyDescent="0.3">
      <c r="A33" s="14">
        <v>43999</v>
      </c>
      <c r="B33" s="15" t="s">
        <v>101</v>
      </c>
      <c r="C33" s="15" t="s">
        <v>102</v>
      </c>
      <c r="D33" s="16" t="s">
        <v>118</v>
      </c>
      <c r="E33" s="17">
        <v>5</v>
      </c>
      <c r="F33" s="18">
        <v>125</v>
      </c>
      <c r="G33" s="19">
        <v>625</v>
      </c>
      <c r="H33">
        <f t="shared" si="0"/>
        <v>4</v>
      </c>
      <c r="I33" t="b">
        <f t="shared" si="1"/>
        <v>0</v>
      </c>
    </row>
    <row r="34" spans="1:9" x14ac:dyDescent="0.3">
      <c r="A34" s="14">
        <v>44016</v>
      </c>
      <c r="B34" s="15" t="s">
        <v>36</v>
      </c>
      <c r="C34" s="15" t="s">
        <v>98</v>
      </c>
      <c r="D34" s="16" t="s">
        <v>120</v>
      </c>
      <c r="E34" s="17">
        <v>62</v>
      </c>
      <c r="F34" s="18">
        <v>4.99</v>
      </c>
      <c r="G34" s="19">
        <v>309.38</v>
      </c>
      <c r="H34">
        <f t="shared" si="0"/>
        <v>8</v>
      </c>
      <c r="I34" t="b">
        <f t="shared" si="1"/>
        <v>0</v>
      </c>
    </row>
    <row r="35" spans="1:9" x14ac:dyDescent="0.3">
      <c r="A35" s="14">
        <v>44033</v>
      </c>
      <c r="B35" s="15" t="s">
        <v>101</v>
      </c>
      <c r="C35" s="15" t="s">
        <v>114</v>
      </c>
      <c r="D35" s="16" t="s">
        <v>120</v>
      </c>
      <c r="E35" s="17">
        <v>55</v>
      </c>
      <c r="F35" s="18">
        <v>12.49</v>
      </c>
      <c r="G35" s="19">
        <v>686.95</v>
      </c>
      <c r="H35">
        <f t="shared" si="0"/>
        <v>3</v>
      </c>
      <c r="I35" t="b">
        <f t="shared" si="1"/>
        <v>0</v>
      </c>
    </row>
    <row r="36" spans="1:9" x14ac:dyDescent="0.3">
      <c r="A36" s="14">
        <v>44050</v>
      </c>
      <c r="B36" s="15" t="s">
        <v>101</v>
      </c>
      <c r="C36" s="15" t="s">
        <v>102</v>
      </c>
      <c r="D36" s="16" t="s">
        <v>120</v>
      </c>
      <c r="E36" s="17">
        <v>42</v>
      </c>
      <c r="F36" s="18">
        <v>23.95</v>
      </c>
      <c r="G36" s="19">
        <v>1005.9</v>
      </c>
      <c r="H36">
        <f t="shared" si="0"/>
        <v>4</v>
      </c>
      <c r="I36" t="b">
        <f t="shared" si="1"/>
        <v>0</v>
      </c>
    </row>
    <row r="37" spans="1:9" x14ac:dyDescent="0.3">
      <c r="A37" s="14">
        <v>44067</v>
      </c>
      <c r="B37" s="15" t="s">
        <v>37</v>
      </c>
      <c r="C37" s="15" t="s">
        <v>109</v>
      </c>
      <c r="D37" s="16" t="s">
        <v>118</v>
      </c>
      <c r="E37" s="17">
        <v>3</v>
      </c>
      <c r="F37" s="18">
        <v>275</v>
      </c>
      <c r="G37" s="19">
        <v>825</v>
      </c>
      <c r="H37">
        <f t="shared" si="0"/>
        <v>4</v>
      </c>
      <c r="I37" t="b">
        <f t="shared" si="1"/>
        <v>0</v>
      </c>
    </row>
    <row r="38" spans="1:9" x14ac:dyDescent="0.3">
      <c r="A38" s="14">
        <v>44084</v>
      </c>
      <c r="B38" s="15" t="s">
        <v>101</v>
      </c>
      <c r="C38" s="15" t="s">
        <v>107</v>
      </c>
      <c r="D38" s="16" t="s">
        <v>99</v>
      </c>
      <c r="E38" s="17">
        <v>7</v>
      </c>
      <c r="F38" s="18">
        <v>1.29</v>
      </c>
      <c r="G38" s="19">
        <v>9.0300000000000011</v>
      </c>
      <c r="H38">
        <f t="shared" si="0"/>
        <v>5</v>
      </c>
      <c r="I38" t="b">
        <f t="shared" si="1"/>
        <v>0</v>
      </c>
    </row>
    <row r="39" spans="1:9" x14ac:dyDescent="0.3">
      <c r="A39" s="14">
        <v>44101</v>
      </c>
      <c r="B39" s="15" t="s">
        <v>37</v>
      </c>
      <c r="C39" s="15" t="s">
        <v>109</v>
      </c>
      <c r="D39" s="16" t="s">
        <v>108</v>
      </c>
      <c r="E39" s="17">
        <v>76</v>
      </c>
      <c r="F39" s="18">
        <v>1.99</v>
      </c>
      <c r="G39" s="19">
        <v>151.24</v>
      </c>
      <c r="H39">
        <f t="shared" si="0"/>
        <v>4</v>
      </c>
      <c r="I39" t="b">
        <f t="shared" si="1"/>
        <v>0</v>
      </c>
    </row>
    <row r="40" spans="1:9" x14ac:dyDescent="0.3">
      <c r="A40" s="14">
        <v>44118</v>
      </c>
      <c r="B40" s="15" t="s">
        <v>37</v>
      </c>
      <c r="C40" s="15" t="s">
        <v>112</v>
      </c>
      <c r="D40" s="16" t="s">
        <v>103</v>
      </c>
      <c r="E40" s="17">
        <v>57</v>
      </c>
      <c r="F40" s="18">
        <v>19.989999999999998</v>
      </c>
      <c r="G40" s="19">
        <v>1139.4299999999998</v>
      </c>
      <c r="H40">
        <f t="shared" si="0"/>
        <v>2</v>
      </c>
      <c r="I40" t="b">
        <f t="shared" si="1"/>
        <v>0</v>
      </c>
    </row>
    <row r="41" spans="1:9" x14ac:dyDescent="0.3">
      <c r="A41" s="14">
        <v>44135</v>
      </c>
      <c r="B41" s="15" t="s">
        <v>101</v>
      </c>
      <c r="C41" s="15" t="s">
        <v>110</v>
      </c>
      <c r="D41" s="16" t="s">
        <v>99</v>
      </c>
      <c r="E41" s="17">
        <v>14</v>
      </c>
      <c r="F41" s="18">
        <v>1.29</v>
      </c>
      <c r="G41" s="19">
        <v>18.060000000000002</v>
      </c>
      <c r="H41">
        <f t="shared" si="0"/>
        <v>4</v>
      </c>
      <c r="I41" t="b">
        <f t="shared" si="1"/>
        <v>0</v>
      </c>
    </row>
    <row r="42" spans="1:9" x14ac:dyDescent="0.3">
      <c r="A42" s="14">
        <v>44152</v>
      </c>
      <c r="B42" s="15" t="s">
        <v>101</v>
      </c>
      <c r="C42" s="15" t="s">
        <v>104</v>
      </c>
      <c r="D42" s="16" t="s">
        <v>103</v>
      </c>
      <c r="E42" s="17">
        <v>11</v>
      </c>
      <c r="F42" s="18">
        <v>4.99</v>
      </c>
      <c r="G42" s="19">
        <v>54.89</v>
      </c>
      <c r="H42">
        <f t="shared" si="0"/>
        <v>5</v>
      </c>
      <c r="I42" t="b">
        <f t="shared" si="1"/>
        <v>0</v>
      </c>
    </row>
    <row r="43" spans="1:9" x14ac:dyDescent="0.3">
      <c r="A43" s="14">
        <v>44169</v>
      </c>
      <c r="B43" s="15" t="s">
        <v>101</v>
      </c>
      <c r="C43" s="15" t="s">
        <v>104</v>
      </c>
      <c r="D43" s="16" t="s">
        <v>103</v>
      </c>
      <c r="E43" s="17">
        <v>94</v>
      </c>
      <c r="F43" s="18">
        <v>19.989999999999998</v>
      </c>
      <c r="G43" s="19">
        <v>1879.06</v>
      </c>
      <c r="H43">
        <f t="shared" si="0"/>
        <v>5</v>
      </c>
      <c r="I43" t="b">
        <f t="shared" si="1"/>
        <v>0</v>
      </c>
    </row>
    <row r="44" spans="1:9" x14ac:dyDescent="0.3">
      <c r="A44" s="14">
        <v>44186</v>
      </c>
      <c r="B44" s="15" t="s">
        <v>101</v>
      </c>
      <c r="C44" s="15" t="s">
        <v>110</v>
      </c>
      <c r="D44" s="16" t="s">
        <v>103</v>
      </c>
      <c r="E44" s="17">
        <v>28</v>
      </c>
      <c r="F44" s="18">
        <v>4.99</v>
      </c>
      <c r="G44" s="19">
        <v>139.72</v>
      </c>
      <c r="H44">
        <f t="shared" si="0"/>
        <v>4</v>
      </c>
      <c r="I44" t="b">
        <f t="shared" si="1"/>
        <v>0</v>
      </c>
    </row>
  </sheetData>
  <conditionalFormatting sqref="I2:I44">
    <cfRule type="containsText" dxfId="0" priority="1" operator="containsText" text="True">
      <formula>NOT(ISERROR(SEARCH("True",I2)))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"/>
  <sheetViews>
    <sheetView workbookViewId="0">
      <selection sqref="A1:S44"/>
    </sheetView>
  </sheetViews>
  <sheetFormatPr defaultRowHeight="18.75" x14ac:dyDescent="0.3"/>
  <sheetData>
    <row r="1" spans="1:10" x14ac:dyDescent="0.3">
      <c r="A1" s="10" t="s">
        <v>92</v>
      </c>
      <c r="B1" s="11" t="s">
        <v>35</v>
      </c>
      <c r="C1" s="11" t="s">
        <v>93</v>
      </c>
      <c r="D1" s="12" t="s">
        <v>94</v>
      </c>
      <c r="E1" s="13" t="s">
        <v>95</v>
      </c>
      <c r="F1" s="12" t="s">
        <v>96</v>
      </c>
      <c r="G1" s="12" t="s">
        <v>97</v>
      </c>
    </row>
    <row r="2" spans="1:10" x14ac:dyDescent="0.3">
      <c r="A2" s="14">
        <v>43471</v>
      </c>
      <c r="B2" s="15" t="s">
        <v>36</v>
      </c>
      <c r="C2" s="15" t="s">
        <v>98</v>
      </c>
      <c r="D2" s="16" t="s">
        <v>99</v>
      </c>
      <c r="E2" s="17">
        <v>95</v>
      </c>
      <c r="F2" s="18">
        <v>1.99</v>
      </c>
      <c r="G2" s="19">
        <v>189.05</v>
      </c>
      <c r="J2" s="29" t="s">
        <v>130</v>
      </c>
    </row>
    <row r="3" spans="1:10" x14ac:dyDescent="0.3">
      <c r="A3" s="14">
        <v>43488</v>
      </c>
      <c r="B3" s="15" t="s">
        <v>101</v>
      </c>
      <c r="C3" s="15" t="s">
        <v>102</v>
      </c>
      <c r="D3" s="16" t="s">
        <v>103</v>
      </c>
      <c r="E3" s="17">
        <v>50</v>
      </c>
      <c r="F3" s="18">
        <v>19.989999999999998</v>
      </c>
      <c r="G3" s="19">
        <v>999.49999999999989</v>
      </c>
    </row>
    <row r="4" spans="1:10" x14ac:dyDescent="0.3">
      <c r="A4" s="14">
        <v>43505</v>
      </c>
      <c r="B4" s="15" t="s">
        <v>101</v>
      </c>
      <c r="C4" s="15" t="s">
        <v>104</v>
      </c>
      <c r="D4" s="16" t="s">
        <v>99</v>
      </c>
      <c r="E4" s="17">
        <v>36</v>
      </c>
      <c r="F4" s="18">
        <v>4.99</v>
      </c>
      <c r="G4" s="19">
        <v>179.64000000000001</v>
      </c>
      <c r="J4" s="21">
        <f>COUNTIFS(A2:A44,"&gt;2-10-2019",B2:B44,"East")</f>
        <v>6</v>
      </c>
    </row>
    <row r="5" spans="1:10" x14ac:dyDescent="0.3">
      <c r="A5" s="14">
        <v>43522</v>
      </c>
      <c r="B5" s="15" t="s">
        <v>101</v>
      </c>
      <c r="C5" s="15" t="s">
        <v>107</v>
      </c>
      <c r="D5" s="16" t="s">
        <v>108</v>
      </c>
      <c r="E5" s="17">
        <v>27</v>
      </c>
      <c r="F5" s="18">
        <v>19.989999999999998</v>
      </c>
      <c r="G5" s="19">
        <v>539.7299999999999</v>
      </c>
    </row>
    <row r="6" spans="1:10" x14ac:dyDescent="0.3">
      <c r="A6" s="14">
        <v>43539</v>
      </c>
      <c r="B6" s="15" t="s">
        <v>37</v>
      </c>
      <c r="C6" s="15" t="s">
        <v>109</v>
      </c>
      <c r="D6" s="16" t="s">
        <v>99</v>
      </c>
      <c r="E6" s="17">
        <v>56</v>
      </c>
      <c r="F6" s="18">
        <v>2.99</v>
      </c>
      <c r="G6" s="19">
        <v>167.44</v>
      </c>
      <c r="J6" t="s">
        <v>131</v>
      </c>
    </row>
    <row r="7" spans="1:10" x14ac:dyDescent="0.3">
      <c r="A7" s="14">
        <v>43556</v>
      </c>
      <c r="B7" s="15" t="s">
        <v>36</v>
      </c>
      <c r="C7" s="15" t="s">
        <v>98</v>
      </c>
      <c r="D7" s="16" t="s">
        <v>103</v>
      </c>
      <c r="E7" s="17">
        <v>60</v>
      </c>
      <c r="F7" s="18">
        <v>4.99</v>
      </c>
      <c r="G7" s="19">
        <v>299.40000000000003</v>
      </c>
    </row>
    <row r="8" spans="1:10" x14ac:dyDescent="0.3">
      <c r="A8" s="14">
        <v>43573</v>
      </c>
      <c r="B8" s="15" t="s">
        <v>101</v>
      </c>
      <c r="C8" s="15" t="s">
        <v>110</v>
      </c>
      <c r="D8" s="16" t="s">
        <v>99</v>
      </c>
      <c r="E8" s="17">
        <v>75</v>
      </c>
      <c r="F8" s="18">
        <v>1.99</v>
      </c>
      <c r="G8" s="19">
        <v>149.25</v>
      </c>
      <c r="J8" s="21">
        <f>COUNTIFS(D2:D44,"Pencil",C2:C44,"Gill")</f>
        <v>2</v>
      </c>
    </row>
    <row r="9" spans="1:10" x14ac:dyDescent="0.3">
      <c r="A9" s="14">
        <v>43590</v>
      </c>
      <c r="B9" s="15" t="s">
        <v>101</v>
      </c>
      <c r="C9" s="15" t="s">
        <v>104</v>
      </c>
      <c r="D9" s="16" t="s">
        <v>99</v>
      </c>
      <c r="E9" s="17">
        <v>90</v>
      </c>
      <c r="F9" s="18">
        <v>4.99</v>
      </c>
      <c r="G9" s="19">
        <v>449.1</v>
      </c>
    </row>
    <row r="10" spans="1:10" x14ac:dyDescent="0.3">
      <c r="A10" s="14">
        <v>43607</v>
      </c>
      <c r="B10" s="15" t="s">
        <v>37</v>
      </c>
      <c r="C10" s="15" t="s">
        <v>112</v>
      </c>
      <c r="D10" s="16" t="s">
        <v>99</v>
      </c>
      <c r="E10" s="17">
        <v>32</v>
      </c>
      <c r="F10" s="18">
        <v>1.99</v>
      </c>
      <c r="G10" s="19">
        <v>63.68</v>
      </c>
    </row>
    <row r="11" spans="1:10" x14ac:dyDescent="0.3">
      <c r="A11" s="14">
        <v>43624</v>
      </c>
      <c r="B11" s="15" t="s">
        <v>36</v>
      </c>
      <c r="C11" s="15" t="s">
        <v>98</v>
      </c>
      <c r="D11" s="16" t="s">
        <v>103</v>
      </c>
      <c r="E11" s="17">
        <v>60</v>
      </c>
      <c r="F11" s="18">
        <v>8.99</v>
      </c>
      <c r="G11" s="19">
        <v>539.4</v>
      </c>
    </row>
    <row r="12" spans="1:10" x14ac:dyDescent="0.3">
      <c r="A12" s="14">
        <v>43641</v>
      </c>
      <c r="B12" s="15" t="s">
        <v>101</v>
      </c>
      <c r="C12" s="15" t="s">
        <v>114</v>
      </c>
      <c r="D12" s="16" t="s">
        <v>99</v>
      </c>
      <c r="E12" s="17">
        <v>90</v>
      </c>
      <c r="F12" s="18">
        <v>4.99</v>
      </c>
      <c r="G12" s="19">
        <v>449.1</v>
      </c>
    </row>
    <row r="13" spans="1:10" x14ac:dyDescent="0.3">
      <c r="A13" s="14">
        <v>43658</v>
      </c>
      <c r="B13" s="15" t="s">
        <v>36</v>
      </c>
      <c r="C13" s="15" t="s">
        <v>116</v>
      </c>
      <c r="D13" s="16" t="s">
        <v>103</v>
      </c>
      <c r="E13" s="17">
        <v>29</v>
      </c>
      <c r="F13" s="18">
        <v>1.99</v>
      </c>
      <c r="G13" s="19">
        <v>57.71</v>
      </c>
    </row>
    <row r="14" spans="1:10" x14ac:dyDescent="0.3">
      <c r="A14" s="14">
        <v>43675</v>
      </c>
      <c r="B14" s="15" t="s">
        <v>36</v>
      </c>
      <c r="C14" s="15" t="s">
        <v>117</v>
      </c>
      <c r="D14" s="16" t="s">
        <v>103</v>
      </c>
      <c r="E14" s="17">
        <v>81</v>
      </c>
      <c r="F14" s="18">
        <v>19.989999999999998</v>
      </c>
      <c r="G14" s="19">
        <v>1619.1899999999998</v>
      </c>
    </row>
    <row r="15" spans="1:10" x14ac:dyDescent="0.3">
      <c r="A15" s="14">
        <v>43692</v>
      </c>
      <c r="B15" s="15" t="s">
        <v>36</v>
      </c>
      <c r="C15" s="15" t="s">
        <v>98</v>
      </c>
      <c r="D15" s="16" t="s">
        <v>99</v>
      </c>
      <c r="E15" s="17">
        <v>35</v>
      </c>
      <c r="F15" s="18">
        <v>4.99</v>
      </c>
      <c r="G15" s="19">
        <v>174.65</v>
      </c>
    </row>
    <row r="16" spans="1:10" x14ac:dyDescent="0.3">
      <c r="A16" s="14">
        <v>43709</v>
      </c>
      <c r="B16" s="15" t="s">
        <v>101</v>
      </c>
      <c r="C16" s="15" t="s">
        <v>119</v>
      </c>
      <c r="D16" s="16" t="s">
        <v>118</v>
      </c>
      <c r="E16" s="17">
        <v>2</v>
      </c>
      <c r="F16" s="18">
        <v>125</v>
      </c>
      <c r="G16" s="19">
        <v>250</v>
      </c>
    </row>
    <row r="17" spans="1:7" x14ac:dyDescent="0.3">
      <c r="A17" s="14">
        <v>43726</v>
      </c>
      <c r="B17" s="15" t="s">
        <v>36</v>
      </c>
      <c r="C17" s="15" t="s">
        <v>98</v>
      </c>
      <c r="D17" s="16" t="s">
        <v>120</v>
      </c>
      <c r="E17" s="17">
        <v>16</v>
      </c>
      <c r="F17" s="18">
        <v>15.99</v>
      </c>
      <c r="G17" s="19">
        <v>255.84</v>
      </c>
    </row>
    <row r="18" spans="1:7" x14ac:dyDescent="0.3">
      <c r="A18" s="14">
        <v>43743</v>
      </c>
      <c r="B18" s="15" t="s">
        <v>101</v>
      </c>
      <c r="C18" s="15" t="s">
        <v>114</v>
      </c>
      <c r="D18" s="16" t="s">
        <v>103</v>
      </c>
      <c r="E18" s="17">
        <v>28</v>
      </c>
      <c r="F18" s="18">
        <v>8.99</v>
      </c>
      <c r="G18" s="19">
        <v>251.72</v>
      </c>
    </row>
    <row r="19" spans="1:7" x14ac:dyDescent="0.3">
      <c r="A19" s="14">
        <v>43760</v>
      </c>
      <c r="B19" s="15" t="s">
        <v>36</v>
      </c>
      <c r="C19" s="15" t="s">
        <v>98</v>
      </c>
      <c r="D19" s="16" t="s">
        <v>108</v>
      </c>
      <c r="E19" s="17">
        <v>64</v>
      </c>
      <c r="F19" s="18">
        <v>8.99</v>
      </c>
      <c r="G19" s="19">
        <v>575.36</v>
      </c>
    </row>
    <row r="20" spans="1:7" x14ac:dyDescent="0.3">
      <c r="A20" s="14">
        <v>43777</v>
      </c>
      <c r="B20" s="15" t="s">
        <v>36</v>
      </c>
      <c r="C20" s="15" t="s">
        <v>117</v>
      </c>
      <c r="D20" s="16" t="s">
        <v>108</v>
      </c>
      <c r="E20" s="17">
        <v>15</v>
      </c>
      <c r="F20" s="18">
        <v>19.989999999999998</v>
      </c>
      <c r="G20" s="19">
        <v>299.84999999999997</v>
      </c>
    </row>
    <row r="21" spans="1:7" x14ac:dyDescent="0.3">
      <c r="A21" s="14">
        <v>43794</v>
      </c>
      <c r="B21" s="15" t="s">
        <v>101</v>
      </c>
      <c r="C21" s="15" t="s">
        <v>102</v>
      </c>
      <c r="D21" s="16" t="s">
        <v>120</v>
      </c>
      <c r="E21" s="17">
        <v>96</v>
      </c>
      <c r="F21" s="18">
        <v>4.99</v>
      </c>
      <c r="G21" s="19">
        <v>479.04</v>
      </c>
    </row>
    <row r="22" spans="1:7" x14ac:dyDescent="0.3">
      <c r="A22" s="14">
        <v>43811</v>
      </c>
      <c r="B22" s="15" t="s">
        <v>101</v>
      </c>
      <c r="C22" s="15" t="s">
        <v>119</v>
      </c>
      <c r="D22" s="16" t="s">
        <v>99</v>
      </c>
      <c r="E22" s="17">
        <v>67</v>
      </c>
      <c r="F22" s="18">
        <v>1.29</v>
      </c>
      <c r="G22" s="19">
        <v>86.43</v>
      </c>
    </row>
    <row r="23" spans="1:7" x14ac:dyDescent="0.3">
      <c r="A23" s="14">
        <v>43828</v>
      </c>
      <c r="B23" s="15" t="s">
        <v>36</v>
      </c>
      <c r="C23" s="15" t="s">
        <v>117</v>
      </c>
      <c r="D23" s="16" t="s">
        <v>120</v>
      </c>
      <c r="E23" s="17">
        <v>74</v>
      </c>
      <c r="F23" s="18">
        <v>15.99</v>
      </c>
      <c r="G23" s="19">
        <v>1183.26</v>
      </c>
    </row>
    <row r="24" spans="1:7" x14ac:dyDescent="0.3">
      <c r="A24" s="14">
        <v>43845</v>
      </c>
      <c r="B24" s="15" t="s">
        <v>101</v>
      </c>
      <c r="C24" s="15" t="s">
        <v>107</v>
      </c>
      <c r="D24" s="16" t="s">
        <v>103</v>
      </c>
      <c r="E24" s="17">
        <v>46</v>
      </c>
      <c r="F24" s="18">
        <v>8.99</v>
      </c>
      <c r="G24" s="19">
        <v>413.54</v>
      </c>
    </row>
    <row r="25" spans="1:7" x14ac:dyDescent="0.3">
      <c r="A25" s="14">
        <v>43862</v>
      </c>
      <c r="B25" s="15" t="s">
        <v>101</v>
      </c>
      <c r="C25" s="15" t="s">
        <v>119</v>
      </c>
      <c r="D25" s="16" t="s">
        <v>103</v>
      </c>
      <c r="E25" s="17">
        <v>87</v>
      </c>
      <c r="F25" s="18">
        <v>15</v>
      </c>
      <c r="G25" s="19">
        <v>1305</v>
      </c>
    </row>
    <row r="26" spans="1:7" x14ac:dyDescent="0.3">
      <c r="A26" s="14">
        <v>43879</v>
      </c>
      <c r="B26" s="15" t="s">
        <v>36</v>
      </c>
      <c r="C26" s="15" t="s">
        <v>98</v>
      </c>
      <c r="D26" s="16" t="s">
        <v>103</v>
      </c>
      <c r="E26" s="17">
        <v>4</v>
      </c>
      <c r="F26" s="18">
        <v>4.99</v>
      </c>
      <c r="G26" s="19">
        <v>19.96</v>
      </c>
    </row>
    <row r="27" spans="1:7" x14ac:dyDescent="0.3">
      <c r="A27" s="14">
        <v>43897</v>
      </c>
      <c r="B27" s="15" t="s">
        <v>37</v>
      </c>
      <c r="C27" s="15" t="s">
        <v>109</v>
      </c>
      <c r="D27" s="16" t="s">
        <v>103</v>
      </c>
      <c r="E27" s="17">
        <v>7</v>
      </c>
      <c r="F27" s="18">
        <v>19.989999999999998</v>
      </c>
      <c r="G27" s="19">
        <v>139.92999999999998</v>
      </c>
    </row>
    <row r="28" spans="1:7" x14ac:dyDescent="0.3">
      <c r="A28" s="14">
        <v>43914</v>
      </c>
      <c r="B28" s="15" t="s">
        <v>101</v>
      </c>
      <c r="C28" s="15" t="s">
        <v>104</v>
      </c>
      <c r="D28" s="16" t="s">
        <v>120</v>
      </c>
      <c r="E28" s="17">
        <v>50</v>
      </c>
      <c r="F28" s="18">
        <v>4.99</v>
      </c>
      <c r="G28" s="19">
        <v>249.5</v>
      </c>
    </row>
    <row r="29" spans="1:7" x14ac:dyDescent="0.3">
      <c r="A29" s="14">
        <v>43931</v>
      </c>
      <c r="B29" s="15" t="s">
        <v>101</v>
      </c>
      <c r="C29" s="15" t="s">
        <v>110</v>
      </c>
      <c r="D29" s="16" t="s">
        <v>99</v>
      </c>
      <c r="E29" s="17">
        <v>66</v>
      </c>
      <c r="F29" s="18">
        <v>1.99</v>
      </c>
      <c r="G29" s="19">
        <v>131.34</v>
      </c>
    </row>
    <row r="30" spans="1:7" x14ac:dyDescent="0.3">
      <c r="A30" s="14">
        <v>43948</v>
      </c>
      <c r="B30" s="15" t="s">
        <v>36</v>
      </c>
      <c r="C30" s="15" t="s">
        <v>116</v>
      </c>
      <c r="D30" s="16" t="s">
        <v>108</v>
      </c>
      <c r="E30" s="17">
        <v>96</v>
      </c>
      <c r="F30" s="18">
        <v>4.99</v>
      </c>
      <c r="G30" s="19">
        <v>479.04</v>
      </c>
    </row>
    <row r="31" spans="1:7" x14ac:dyDescent="0.3">
      <c r="A31" s="14">
        <v>43965</v>
      </c>
      <c r="B31" s="15" t="s">
        <v>101</v>
      </c>
      <c r="C31" s="15" t="s">
        <v>107</v>
      </c>
      <c r="D31" s="16" t="s">
        <v>99</v>
      </c>
      <c r="E31" s="17">
        <v>53</v>
      </c>
      <c r="F31" s="18">
        <v>1.29</v>
      </c>
      <c r="G31" s="19">
        <v>68.37</v>
      </c>
    </row>
    <row r="32" spans="1:7" x14ac:dyDescent="0.3">
      <c r="A32" s="14">
        <v>43982</v>
      </c>
      <c r="B32" s="15" t="s">
        <v>101</v>
      </c>
      <c r="C32" s="15" t="s">
        <v>107</v>
      </c>
      <c r="D32" s="16" t="s">
        <v>103</v>
      </c>
      <c r="E32" s="17">
        <v>80</v>
      </c>
      <c r="F32" s="18">
        <v>8.99</v>
      </c>
      <c r="G32" s="19">
        <v>719.2</v>
      </c>
    </row>
    <row r="33" spans="1:7" x14ac:dyDescent="0.3">
      <c r="A33" s="14">
        <v>43999</v>
      </c>
      <c r="B33" s="15" t="s">
        <v>101</v>
      </c>
      <c r="C33" s="15" t="s">
        <v>102</v>
      </c>
      <c r="D33" s="16" t="s">
        <v>118</v>
      </c>
      <c r="E33" s="17">
        <v>5</v>
      </c>
      <c r="F33" s="18">
        <v>125</v>
      </c>
      <c r="G33" s="19">
        <v>625</v>
      </c>
    </row>
    <row r="34" spans="1:7" x14ac:dyDescent="0.3">
      <c r="A34" s="14">
        <v>44016</v>
      </c>
      <c r="B34" s="15" t="s">
        <v>36</v>
      </c>
      <c r="C34" s="15" t="s">
        <v>98</v>
      </c>
      <c r="D34" s="16" t="s">
        <v>120</v>
      </c>
      <c r="E34" s="17">
        <v>62</v>
      </c>
      <c r="F34" s="18">
        <v>4.99</v>
      </c>
      <c r="G34" s="19">
        <v>309.38</v>
      </c>
    </row>
    <row r="35" spans="1:7" x14ac:dyDescent="0.3">
      <c r="A35" s="14">
        <v>44033</v>
      </c>
      <c r="B35" s="15" t="s">
        <v>101</v>
      </c>
      <c r="C35" s="15" t="s">
        <v>114</v>
      </c>
      <c r="D35" s="16" t="s">
        <v>120</v>
      </c>
      <c r="E35" s="17">
        <v>55</v>
      </c>
      <c r="F35" s="18">
        <v>12.49</v>
      </c>
      <c r="G35" s="19">
        <v>686.95</v>
      </c>
    </row>
    <row r="36" spans="1:7" x14ac:dyDescent="0.3">
      <c r="A36" s="14">
        <v>44050</v>
      </c>
      <c r="B36" s="15" t="s">
        <v>101</v>
      </c>
      <c r="C36" s="15" t="s">
        <v>102</v>
      </c>
      <c r="D36" s="16" t="s">
        <v>120</v>
      </c>
      <c r="E36" s="17">
        <v>42</v>
      </c>
      <c r="F36" s="18">
        <v>23.95</v>
      </c>
      <c r="G36" s="19">
        <v>1005.9</v>
      </c>
    </row>
    <row r="37" spans="1:7" x14ac:dyDescent="0.3">
      <c r="A37" s="14">
        <v>44067</v>
      </c>
      <c r="B37" s="15" t="s">
        <v>37</v>
      </c>
      <c r="C37" s="15" t="s">
        <v>109</v>
      </c>
      <c r="D37" s="16" t="s">
        <v>118</v>
      </c>
      <c r="E37" s="17">
        <v>3</v>
      </c>
      <c r="F37" s="18">
        <v>275</v>
      </c>
      <c r="G37" s="19">
        <v>825</v>
      </c>
    </row>
    <row r="38" spans="1:7" x14ac:dyDescent="0.3">
      <c r="A38" s="14">
        <v>44084</v>
      </c>
      <c r="B38" s="15" t="s">
        <v>101</v>
      </c>
      <c r="C38" s="15" t="s">
        <v>107</v>
      </c>
      <c r="D38" s="16" t="s">
        <v>99</v>
      </c>
      <c r="E38" s="17">
        <v>7</v>
      </c>
      <c r="F38" s="18">
        <v>1.29</v>
      </c>
      <c r="G38" s="19">
        <v>9.0300000000000011</v>
      </c>
    </row>
    <row r="39" spans="1:7" x14ac:dyDescent="0.3">
      <c r="A39" s="14">
        <v>44101</v>
      </c>
      <c r="B39" s="15" t="s">
        <v>37</v>
      </c>
      <c r="C39" s="15" t="s">
        <v>109</v>
      </c>
      <c r="D39" s="16" t="s">
        <v>108</v>
      </c>
      <c r="E39" s="17">
        <v>76</v>
      </c>
      <c r="F39" s="18">
        <v>1.99</v>
      </c>
      <c r="G39" s="19">
        <v>151.24</v>
      </c>
    </row>
    <row r="40" spans="1:7" x14ac:dyDescent="0.3">
      <c r="A40" s="14">
        <v>44118</v>
      </c>
      <c r="B40" s="15" t="s">
        <v>37</v>
      </c>
      <c r="C40" s="15" t="s">
        <v>112</v>
      </c>
      <c r="D40" s="16" t="s">
        <v>103</v>
      </c>
      <c r="E40" s="17">
        <v>57</v>
      </c>
      <c r="F40" s="18">
        <v>19.989999999999998</v>
      </c>
      <c r="G40" s="19">
        <v>1139.4299999999998</v>
      </c>
    </row>
    <row r="41" spans="1:7" x14ac:dyDescent="0.3">
      <c r="A41" s="14">
        <v>44135</v>
      </c>
      <c r="B41" s="15" t="s">
        <v>101</v>
      </c>
      <c r="C41" s="15" t="s">
        <v>110</v>
      </c>
      <c r="D41" s="16" t="s">
        <v>99</v>
      </c>
      <c r="E41" s="17">
        <v>14</v>
      </c>
      <c r="F41" s="18">
        <v>1.29</v>
      </c>
      <c r="G41" s="19">
        <v>18.060000000000002</v>
      </c>
    </row>
    <row r="42" spans="1:7" x14ac:dyDescent="0.3">
      <c r="A42" s="14">
        <v>44152</v>
      </c>
      <c r="B42" s="15" t="s">
        <v>101</v>
      </c>
      <c r="C42" s="15" t="s">
        <v>104</v>
      </c>
      <c r="D42" s="16" t="s">
        <v>103</v>
      </c>
      <c r="E42" s="17">
        <v>11</v>
      </c>
      <c r="F42" s="18">
        <v>4.99</v>
      </c>
      <c r="G42" s="19">
        <v>54.89</v>
      </c>
    </row>
    <row r="43" spans="1:7" x14ac:dyDescent="0.3">
      <c r="A43" s="14">
        <v>44169</v>
      </c>
      <c r="B43" s="15" t="s">
        <v>101</v>
      </c>
      <c r="C43" s="15" t="s">
        <v>104</v>
      </c>
      <c r="D43" s="16" t="s">
        <v>103</v>
      </c>
      <c r="E43" s="17">
        <v>94</v>
      </c>
      <c r="F43" s="18">
        <v>19.989999999999998</v>
      </c>
      <c r="G43" s="19">
        <v>1879.06</v>
      </c>
    </row>
    <row r="44" spans="1:7" x14ac:dyDescent="0.3">
      <c r="A44" s="14">
        <v>44186</v>
      </c>
      <c r="B44" s="15" t="s">
        <v>101</v>
      </c>
      <c r="C44" s="15" t="s">
        <v>110</v>
      </c>
      <c r="D44" s="16" t="s">
        <v>103</v>
      </c>
      <c r="E44" s="17">
        <v>28</v>
      </c>
      <c r="F44" s="18">
        <v>4.99</v>
      </c>
      <c r="G44" s="19">
        <v>139.72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Vlookup</vt:lpstr>
      <vt:lpstr>Hlookup</vt:lpstr>
      <vt:lpstr>Xlookup</vt:lpstr>
      <vt:lpstr>Picture Lookup</vt:lpstr>
      <vt:lpstr>Filter</vt:lpstr>
      <vt:lpstr>iferror</vt:lpstr>
      <vt:lpstr>&amp; Formula</vt:lpstr>
      <vt:lpstr>Textjoin</vt:lpstr>
      <vt:lpstr>Sumif</vt:lpstr>
      <vt:lpstr>Sumifs</vt:lpstr>
      <vt:lpstr>Countif</vt:lpstr>
      <vt:lpstr>Countifs</vt:lpstr>
      <vt:lpstr>Sumif with Pivot</vt:lpstr>
      <vt:lpstr>Sumiffs with Pivot</vt:lpstr>
      <vt:lpstr>Countif with Pivot</vt:lpstr>
      <vt:lpstr>Countifs with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</dc:creator>
  <cp:lastModifiedBy>hp</cp:lastModifiedBy>
  <dcterms:created xsi:type="dcterms:W3CDTF">2023-08-17T11:42:09Z</dcterms:created>
  <dcterms:modified xsi:type="dcterms:W3CDTF">2024-12-23T05:58:27Z</dcterms:modified>
</cp:coreProperties>
</file>