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Excel_tutorial\"/>
    </mc:Choice>
  </mc:AlternateContent>
  <bookViews>
    <workbookView xWindow="0" yWindow="0" windowWidth="20490" windowHeight="7620"/>
  </bookViews>
  <sheets>
    <sheet name="dasboard" sheetId="3" r:id="rId1"/>
    <sheet name="data" sheetId="1" r:id="rId2"/>
    <sheet name="Data analyisis" sheetId="6" r:id="rId3"/>
    <sheet name="slip" sheetId="4" r:id="rId4"/>
    <sheet name="setup" sheetId="5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C86" i="6" l="1"/>
  <c r="C87" i="6"/>
  <c r="C88" i="6" s="1"/>
  <c r="C89" i="6" s="1"/>
  <c r="C90" i="6" s="1"/>
  <c r="C91" i="6" s="1"/>
  <c r="C92" i="6" s="1"/>
  <c r="C93" i="6" s="1"/>
  <c r="C85" i="6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6" i="5"/>
  <c r="A7" i="5" s="1"/>
  <c r="A8" i="5" s="1"/>
  <c r="A9" i="5" s="1"/>
  <c r="A4" i="5"/>
  <c r="A5" i="5" s="1"/>
  <c r="A3" i="5"/>
  <c r="L340" i="1"/>
  <c r="K340" i="1"/>
  <c r="G340" i="1"/>
  <c r="H340" i="1" s="1"/>
  <c r="J340" i="1" s="1"/>
  <c r="L339" i="1"/>
  <c r="K339" i="1"/>
  <c r="G339" i="1"/>
  <c r="H339" i="1" s="1"/>
  <c r="I339" i="1" s="1"/>
  <c r="L338" i="1"/>
  <c r="K338" i="1"/>
  <c r="G338" i="1"/>
  <c r="H338" i="1" s="1"/>
  <c r="J338" i="1" s="1"/>
  <c r="L337" i="1"/>
  <c r="K337" i="1"/>
  <c r="G337" i="1"/>
  <c r="H337" i="1" s="1"/>
  <c r="I337" i="1" s="1"/>
  <c r="L336" i="1"/>
  <c r="K336" i="1"/>
  <c r="G336" i="1"/>
  <c r="H336" i="1" s="1"/>
  <c r="J336" i="1" s="1"/>
  <c r="L335" i="1"/>
  <c r="K335" i="1"/>
  <c r="G335" i="1"/>
  <c r="H335" i="1" s="1"/>
  <c r="I335" i="1" s="1"/>
  <c r="L334" i="1"/>
  <c r="K334" i="1"/>
  <c r="G334" i="1"/>
  <c r="H334" i="1" s="1"/>
  <c r="J334" i="1" s="1"/>
  <c r="L333" i="1"/>
  <c r="K333" i="1"/>
  <c r="G333" i="1"/>
  <c r="H333" i="1" s="1"/>
  <c r="I333" i="1" s="1"/>
  <c r="L332" i="1"/>
  <c r="K332" i="1"/>
  <c r="G332" i="1"/>
  <c r="H332" i="1" s="1"/>
  <c r="J332" i="1" s="1"/>
  <c r="L331" i="1"/>
  <c r="K331" i="1"/>
  <c r="G331" i="1"/>
  <c r="H331" i="1" s="1"/>
  <c r="I331" i="1" s="1"/>
  <c r="L330" i="1"/>
  <c r="K330" i="1"/>
  <c r="G330" i="1"/>
  <c r="H330" i="1" s="1"/>
  <c r="J330" i="1" s="1"/>
  <c r="L329" i="1"/>
  <c r="K329" i="1"/>
  <c r="G329" i="1"/>
  <c r="H329" i="1" s="1"/>
  <c r="I329" i="1" s="1"/>
  <c r="L328" i="1"/>
  <c r="K328" i="1"/>
  <c r="G328" i="1"/>
  <c r="H328" i="1" s="1"/>
  <c r="J328" i="1" s="1"/>
  <c r="L327" i="1"/>
  <c r="K327" i="1"/>
  <c r="G327" i="1"/>
  <c r="H327" i="1" s="1"/>
  <c r="I327" i="1" s="1"/>
  <c r="L326" i="1"/>
  <c r="K326" i="1"/>
  <c r="G326" i="1"/>
  <c r="H326" i="1" s="1"/>
  <c r="J326" i="1" s="1"/>
  <c r="L325" i="1"/>
  <c r="K325" i="1"/>
  <c r="G325" i="1"/>
  <c r="H325" i="1" s="1"/>
  <c r="I325" i="1" s="1"/>
  <c r="L324" i="1"/>
  <c r="K324" i="1"/>
  <c r="G324" i="1"/>
  <c r="H324" i="1" s="1"/>
  <c r="J324" i="1" s="1"/>
  <c r="L323" i="1"/>
  <c r="K323" i="1"/>
  <c r="G323" i="1"/>
  <c r="H323" i="1" s="1"/>
  <c r="I323" i="1" s="1"/>
  <c r="L322" i="1"/>
  <c r="K322" i="1"/>
  <c r="G322" i="1"/>
  <c r="H322" i="1" s="1"/>
  <c r="J322" i="1" s="1"/>
  <c r="L321" i="1"/>
  <c r="K321" i="1"/>
  <c r="G321" i="1"/>
  <c r="H321" i="1" s="1"/>
  <c r="I321" i="1" s="1"/>
  <c r="L320" i="1"/>
  <c r="K320" i="1"/>
  <c r="G320" i="1"/>
  <c r="H320" i="1" s="1"/>
  <c r="J320" i="1" s="1"/>
  <c r="L319" i="1"/>
  <c r="K319" i="1"/>
  <c r="G319" i="1"/>
  <c r="H319" i="1" s="1"/>
  <c r="I319" i="1" s="1"/>
  <c r="L318" i="1"/>
  <c r="K318" i="1"/>
  <c r="G318" i="1"/>
  <c r="H318" i="1" s="1"/>
  <c r="J318" i="1" s="1"/>
  <c r="L317" i="1"/>
  <c r="K317" i="1"/>
  <c r="G317" i="1"/>
  <c r="H317" i="1" s="1"/>
  <c r="I317" i="1" s="1"/>
  <c r="L316" i="1"/>
  <c r="K316" i="1"/>
  <c r="G316" i="1"/>
  <c r="H316" i="1" s="1"/>
  <c r="J316" i="1" s="1"/>
  <c r="L315" i="1"/>
  <c r="K315" i="1"/>
  <c r="G315" i="1"/>
  <c r="H315" i="1" s="1"/>
  <c r="I315" i="1" s="1"/>
  <c r="L314" i="1"/>
  <c r="K314" i="1"/>
  <c r="G314" i="1"/>
  <c r="H314" i="1" s="1"/>
  <c r="J314" i="1" s="1"/>
  <c r="L313" i="1"/>
  <c r="K313" i="1"/>
  <c r="G313" i="1"/>
  <c r="H313" i="1" s="1"/>
  <c r="I313" i="1" s="1"/>
  <c r="L312" i="1"/>
  <c r="K312" i="1"/>
  <c r="G312" i="1"/>
  <c r="H312" i="1" s="1"/>
  <c r="J312" i="1" s="1"/>
  <c r="L311" i="1"/>
  <c r="K311" i="1"/>
  <c r="G311" i="1"/>
  <c r="H311" i="1" s="1"/>
  <c r="I311" i="1" s="1"/>
  <c r="L310" i="1"/>
  <c r="K310" i="1"/>
  <c r="G310" i="1"/>
  <c r="H310" i="1" s="1"/>
  <c r="J310" i="1" s="1"/>
  <c r="L309" i="1"/>
  <c r="K309" i="1"/>
  <c r="G309" i="1"/>
  <c r="H309" i="1" s="1"/>
  <c r="I309" i="1" s="1"/>
  <c r="L308" i="1"/>
  <c r="K308" i="1"/>
  <c r="G308" i="1"/>
  <c r="H308" i="1" s="1"/>
  <c r="J308" i="1" s="1"/>
  <c r="L307" i="1"/>
  <c r="K307" i="1"/>
  <c r="G307" i="1"/>
  <c r="H307" i="1" s="1"/>
  <c r="I307" i="1" s="1"/>
  <c r="L306" i="1"/>
  <c r="K306" i="1"/>
  <c r="G306" i="1"/>
  <c r="H306" i="1" s="1"/>
  <c r="J306" i="1" s="1"/>
  <c r="L305" i="1"/>
  <c r="K305" i="1"/>
  <c r="G305" i="1"/>
  <c r="H305" i="1" s="1"/>
  <c r="I305" i="1" s="1"/>
  <c r="L304" i="1"/>
  <c r="K304" i="1"/>
  <c r="G304" i="1"/>
  <c r="H304" i="1" s="1"/>
  <c r="J304" i="1" s="1"/>
  <c r="L303" i="1"/>
  <c r="K303" i="1"/>
  <c r="G303" i="1"/>
  <c r="H303" i="1" s="1"/>
  <c r="I303" i="1" s="1"/>
  <c r="L302" i="1"/>
  <c r="K302" i="1"/>
  <c r="G302" i="1"/>
  <c r="H302" i="1" s="1"/>
  <c r="J302" i="1" s="1"/>
  <c r="L301" i="1"/>
  <c r="K301" i="1"/>
  <c r="G301" i="1"/>
  <c r="H301" i="1" s="1"/>
  <c r="I301" i="1" s="1"/>
  <c r="L300" i="1"/>
  <c r="K300" i="1"/>
  <c r="G300" i="1"/>
  <c r="H300" i="1" s="1"/>
  <c r="J300" i="1" s="1"/>
  <c r="L299" i="1"/>
  <c r="K299" i="1"/>
  <c r="G299" i="1"/>
  <c r="H299" i="1" s="1"/>
  <c r="I299" i="1" s="1"/>
  <c r="L298" i="1"/>
  <c r="K298" i="1"/>
  <c r="G298" i="1"/>
  <c r="H298" i="1" s="1"/>
  <c r="J298" i="1" s="1"/>
  <c r="L297" i="1"/>
  <c r="K297" i="1"/>
  <c r="G297" i="1"/>
  <c r="H297" i="1" s="1"/>
  <c r="I297" i="1" s="1"/>
  <c r="L296" i="1"/>
  <c r="K296" i="1"/>
  <c r="G296" i="1"/>
  <c r="H296" i="1" s="1"/>
  <c r="J296" i="1" s="1"/>
  <c r="L295" i="1"/>
  <c r="K295" i="1"/>
  <c r="G295" i="1"/>
  <c r="H295" i="1" s="1"/>
  <c r="I295" i="1" s="1"/>
  <c r="L294" i="1"/>
  <c r="K294" i="1"/>
  <c r="G294" i="1"/>
  <c r="H294" i="1" s="1"/>
  <c r="J294" i="1" s="1"/>
  <c r="L293" i="1"/>
  <c r="K293" i="1"/>
  <c r="G293" i="1"/>
  <c r="H293" i="1" s="1"/>
  <c r="I293" i="1" s="1"/>
  <c r="L292" i="1"/>
  <c r="K292" i="1"/>
  <c r="G292" i="1"/>
  <c r="H292" i="1" s="1"/>
  <c r="J292" i="1" s="1"/>
  <c r="L291" i="1"/>
  <c r="K291" i="1"/>
  <c r="G291" i="1"/>
  <c r="H291" i="1" s="1"/>
  <c r="I291" i="1" s="1"/>
  <c r="L290" i="1"/>
  <c r="K290" i="1"/>
  <c r="G290" i="1"/>
  <c r="H290" i="1" s="1"/>
  <c r="J290" i="1" s="1"/>
  <c r="L289" i="1"/>
  <c r="K289" i="1"/>
  <c r="G289" i="1"/>
  <c r="H289" i="1" s="1"/>
  <c r="I289" i="1" s="1"/>
  <c r="L288" i="1"/>
  <c r="K288" i="1"/>
  <c r="G288" i="1"/>
  <c r="H288" i="1" s="1"/>
  <c r="J288" i="1" s="1"/>
  <c r="L287" i="1"/>
  <c r="K287" i="1"/>
  <c r="G287" i="1"/>
  <c r="H287" i="1" s="1"/>
  <c r="I287" i="1" s="1"/>
  <c r="L286" i="1"/>
  <c r="K286" i="1"/>
  <c r="G286" i="1"/>
  <c r="H286" i="1" s="1"/>
  <c r="J286" i="1" s="1"/>
  <c r="L285" i="1"/>
  <c r="K285" i="1"/>
  <c r="G285" i="1"/>
  <c r="H285" i="1" s="1"/>
  <c r="I285" i="1" s="1"/>
  <c r="L284" i="1"/>
  <c r="K284" i="1"/>
  <c r="G284" i="1"/>
  <c r="H284" i="1" s="1"/>
  <c r="J284" i="1" s="1"/>
  <c r="L283" i="1"/>
  <c r="K283" i="1"/>
  <c r="G283" i="1"/>
  <c r="H283" i="1" s="1"/>
  <c r="I283" i="1" s="1"/>
  <c r="L282" i="1"/>
  <c r="K282" i="1"/>
  <c r="G282" i="1"/>
  <c r="H282" i="1" s="1"/>
  <c r="J282" i="1" s="1"/>
  <c r="L281" i="1"/>
  <c r="K281" i="1"/>
  <c r="G281" i="1"/>
  <c r="H281" i="1" s="1"/>
  <c r="I281" i="1" s="1"/>
  <c r="L280" i="1"/>
  <c r="K280" i="1"/>
  <c r="G280" i="1"/>
  <c r="H280" i="1" s="1"/>
  <c r="J280" i="1" s="1"/>
  <c r="L279" i="1"/>
  <c r="K279" i="1"/>
  <c r="G279" i="1"/>
  <c r="H279" i="1" s="1"/>
  <c r="I279" i="1" s="1"/>
  <c r="L278" i="1"/>
  <c r="K278" i="1"/>
  <c r="G278" i="1"/>
  <c r="H278" i="1" s="1"/>
  <c r="J278" i="1" s="1"/>
  <c r="L277" i="1"/>
  <c r="K277" i="1"/>
  <c r="G277" i="1"/>
  <c r="H277" i="1" s="1"/>
  <c r="I277" i="1" s="1"/>
  <c r="L276" i="1"/>
  <c r="K276" i="1"/>
  <c r="G276" i="1"/>
  <c r="H276" i="1" s="1"/>
  <c r="J276" i="1" s="1"/>
  <c r="L275" i="1"/>
  <c r="K275" i="1"/>
  <c r="G275" i="1"/>
  <c r="H275" i="1" s="1"/>
  <c r="I275" i="1" s="1"/>
  <c r="L274" i="1"/>
  <c r="K274" i="1"/>
  <c r="G274" i="1"/>
  <c r="H274" i="1" s="1"/>
  <c r="J274" i="1" s="1"/>
  <c r="L273" i="1"/>
  <c r="K273" i="1"/>
  <c r="G273" i="1"/>
  <c r="H273" i="1" s="1"/>
  <c r="I273" i="1" s="1"/>
  <c r="L272" i="1"/>
  <c r="K272" i="1"/>
  <c r="G272" i="1"/>
  <c r="H272" i="1" s="1"/>
  <c r="J272" i="1" s="1"/>
  <c r="L271" i="1"/>
  <c r="K271" i="1"/>
  <c r="G271" i="1"/>
  <c r="H271" i="1" s="1"/>
  <c r="I271" i="1" s="1"/>
  <c r="L270" i="1"/>
  <c r="K270" i="1"/>
  <c r="G270" i="1"/>
  <c r="H270" i="1" s="1"/>
  <c r="J270" i="1" s="1"/>
  <c r="L269" i="1"/>
  <c r="K269" i="1"/>
  <c r="G269" i="1"/>
  <c r="H269" i="1" s="1"/>
  <c r="I269" i="1" s="1"/>
  <c r="L268" i="1"/>
  <c r="K268" i="1"/>
  <c r="G268" i="1"/>
  <c r="H268" i="1" s="1"/>
  <c r="J268" i="1" s="1"/>
  <c r="L267" i="1"/>
  <c r="K267" i="1"/>
  <c r="G267" i="1"/>
  <c r="H267" i="1" s="1"/>
  <c r="I267" i="1" s="1"/>
  <c r="L266" i="1"/>
  <c r="K266" i="1"/>
  <c r="G266" i="1"/>
  <c r="H266" i="1" s="1"/>
  <c r="J266" i="1" s="1"/>
  <c r="L265" i="1"/>
  <c r="K265" i="1"/>
  <c r="G265" i="1"/>
  <c r="H265" i="1" s="1"/>
  <c r="I265" i="1" s="1"/>
  <c r="L264" i="1"/>
  <c r="K264" i="1"/>
  <c r="G264" i="1"/>
  <c r="H264" i="1" s="1"/>
  <c r="J264" i="1" s="1"/>
  <c r="L263" i="1"/>
  <c r="K263" i="1"/>
  <c r="G263" i="1"/>
  <c r="H263" i="1" s="1"/>
  <c r="I263" i="1" s="1"/>
  <c r="L262" i="1"/>
  <c r="K262" i="1"/>
  <c r="G262" i="1"/>
  <c r="H262" i="1" s="1"/>
  <c r="J262" i="1" s="1"/>
  <c r="L261" i="1"/>
  <c r="K261" i="1"/>
  <c r="G261" i="1"/>
  <c r="H261" i="1" s="1"/>
  <c r="I261" i="1" s="1"/>
  <c r="L260" i="1"/>
  <c r="K260" i="1"/>
  <c r="G260" i="1"/>
  <c r="H260" i="1" s="1"/>
  <c r="J260" i="1" s="1"/>
  <c r="L259" i="1"/>
  <c r="K259" i="1"/>
  <c r="G259" i="1"/>
  <c r="H259" i="1" s="1"/>
  <c r="I259" i="1" s="1"/>
  <c r="L258" i="1"/>
  <c r="K258" i="1"/>
  <c r="G258" i="1"/>
  <c r="H258" i="1" s="1"/>
  <c r="J258" i="1" s="1"/>
  <c r="L257" i="1"/>
  <c r="K257" i="1"/>
  <c r="G257" i="1"/>
  <c r="H257" i="1" s="1"/>
  <c r="I257" i="1" s="1"/>
  <c r="L256" i="1"/>
  <c r="K256" i="1"/>
  <c r="G256" i="1"/>
  <c r="H256" i="1" s="1"/>
  <c r="J256" i="1" s="1"/>
  <c r="L255" i="1"/>
  <c r="K255" i="1"/>
  <c r="G255" i="1"/>
  <c r="H255" i="1" s="1"/>
  <c r="I255" i="1" s="1"/>
  <c r="L254" i="1"/>
  <c r="K254" i="1"/>
  <c r="G254" i="1"/>
  <c r="H254" i="1" s="1"/>
  <c r="J254" i="1" s="1"/>
  <c r="L253" i="1"/>
  <c r="K253" i="1"/>
  <c r="G253" i="1"/>
  <c r="H253" i="1" s="1"/>
  <c r="I253" i="1" s="1"/>
  <c r="L252" i="1"/>
  <c r="K252" i="1"/>
  <c r="G252" i="1"/>
  <c r="H252" i="1" s="1"/>
  <c r="J252" i="1" s="1"/>
  <c r="L251" i="1"/>
  <c r="K251" i="1"/>
  <c r="G251" i="1"/>
  <c r="H251" i="1" s="1"/>
  <c r="I251" i="1" s="1"/>
  <c r="L250" i="1"/>
  <c r="K250" i="1"/>
  <c r="G250" i="1"/>
  <c r="H250" i="1" s="1"/>
  <c r="J250" i="1" s="1"/>
  <c r="L249" i="1"/>
  <c r="K249" i="1"/>
  <c r="G249" i="1"/>
  <c r="H249" i="1" s="1"/>
  <c r="I249" i="1" s="1"/>
  <c r="L248" i="1"/>
  <c r="K248" i="1"/>
  <c r="G248" i="1"/>
  <c r="H248" i="1" s="1"/>
  <c r="J248" i="1" s="1"/>
  <c r="L247" i="1"/>
  <c r="K247" i="1"/>
  <c r="G247" i="1"/>
  <c r="H247" i="1" s="1"/>
  <c r="I247" i="1" s="1"/>
  <c r="L246" i="1"/>
  <c r="K246" i="1"/>
  <c r="G246" i="1"/>
  <c r="H246" i="1" s="1"/>
  <c r="J246" i="1" s="1"/>
  <c r="L245" i="1"/>
  <c r="K245" i="1"/>
  <c r="G245" i="1"/>
  <c r="H245" i="1" s="1"/>
  <c r="I245" i="1" s="1"/>
  <c r="L244" i="1"/>
  <c r="K244" i="1"/>
  <c r="G244" i="1"/>
  <c r="H244" i="1" s="1"/>
  <c r="J244" i="1" s="1"/>
  <c r="L243" i="1"/>
  <c r="K243" i="1"/>
  <c r="G243" i="1"/>
  <c r="H243" i="1" s="1"/>
  <c r="I243" i="1" s="1"/>
  <c r="L242" i="1"/>
  <c r="K242" i="1"/>
  <c r="G242" i="1"/>
  <c r="H242" i="1" s="1"/>
  <c r="J242" i="1" s="1"/>
  <c r="L241" i="1"/>
  <c r="K241" i="1"/>
  <c r="G241" i="1"/>
  <c r="H241" i="1" s="1"/>
  <c r="I241" i="1" s="1"/>
  <c r="L240" i="1"/>
  <c r="K240" i="1"/>
  <c r="G240" i="1"/>
  <c r="H240" i="1" s="1"/>
  <c r="J240" i="1" s="1"/>
  <c r="L239" i="1"/>
  <c r="K239" i="1"/>
  <c r="G239" i="1"/>
  <c r="H239" i="1" s="1"/>
  <c r="I239" i="1" s="1"/>
  <c r="L238" i="1"/>
  <c r="K238" i="1"/>
  <c r="G238" i="1"/>
  <c r="H238" i="1" s="1"/>
  <c r="J238" i="1" s="1"/>
  <c r="L237" i="1"/>
  <c r="K237" i="1"/>
  <c r="G237" i="1"/>
  <c r="H237" i="1" s="1"/>
  <c r="I237" i="1" s="1"/>
  <c r="L236" i="1"/>
  <c r="K236" i="1"/>
  <c r="G236" i="1"/>
  <c r="H236" i="1" s="1"/>
  <c r="J236" i="1" s="1"/>
  <c r="L235" i="1"/>
  <c r="K235" i="1"/>
  <c r="G235" i="1"/>
  <c r="H235" i="1" s="1"/>
  <c r="I235" i="1" s="1"/>
  <c r="L234" i="1"/>
  <c r="K234" i="1"/>
  <c r="G234" i="1"/>
  <c r="H234" i="1" s="1"/>
  <c r="J234" i="1" s="1"/>
  <c r="L233" i="1"/>
  <c r="K233" i="1"/>
  <c r="G233" i="1"/>
  <c r="H233" i="1" s="1"/>
  <c r="I233" i="1" s="1"/>
  <c r="L232" i="1"/>
  <c r="K232" i="1"/>
  <c r="G232" i="1"/>
  <c r="H232" i="1" s="1"/>
  <c r="J232" i="1" s="1"/>
  <c r="L231" i="1"/>
  <c r="K231" i="1"/>
  <c r="G231" i="1"/>
  <c r="H231" i="1" s="1"/>
  <c r="I231" i="1" s="1"/>
  <c r="L230" i="1"/>
  <c r="K230" i="1"/>
  <c r="G230" i="1"/>
  <c r="H230" i="1" s="1"/>
  <c r="J230" i="1" s="1"/>
  <c r="L229" i="1"/>
  <c r="K229" i="1"/>
  <c r="G229" i="1"/>
  <c r="H229" i="1" s="1"/>
  <c r="I229" i="1" s="1"/>
  <c r="L228" i="1"/>
  <c r="K228" i="1"/>
  <c r="G228" i="1"/>
  <c r="H228" i="1" s="1"/>
  <c r="J228" i="1" s="1"/>
  <c r="L227" i="1"/>
  <c r="K227" i="1"/>
  <c r="G227" i="1"/>
  <c r="H227" i="1" s="1"/>
  <c r="I227" i="1" s="1"/>
  <c r="L226" i="1"/>
  <c r="K226" i="1"/>
  <c r="G226" i="1"/>
  <c r="H226" i="1" s="1"/>
  <c r="J226" i="1" s="1"/>
  <c r="L225" i="1"/>
  <c r="K225" i="1"/>
  <c r="G225" i="1"/>
  <c r="H225" i="1" s="1"/>
  <c r="I225" i="1" s="1"/>
  <c r="L224" i="1"/>
  <c r="K224" i="1"/>
  <c r="G224" i="1"/>
  <c r="H224" i="1" s="1"/>
  <c r="J224" i="1" s="1"/>
  <c r="L223" i="1"/>
  <c r="K223" i="1"/>
  <c r="G223" i="1"/>
  <c r="H223" i="1" s="1"/>
  <c r="I223" i="1" s="1"/>
  <c r="L222" i="1"/>
  <c r="K222" i="1"/>
  <c r="G222" i="1"/>
  <c r="H222" i="1" s="1"/>
  <c r="J222" i="1" s="1"/>
  <c r="L221" i="1"/>
  <c r="K221" i="1"/>
  <c r="G221" i="1"/>
  <c r="H221" i="1" s="1"/>
  <c r="I221" i="1" s="1"/>
  <c r="L220" i="1"/>
  <c r="K220" i="1"/>
  <c r="G220" i="1"/>
  <c r="H220" i="1" s="1"/>
  <c r="J220" i="1" s="1"/>
  <c r="L219" i="1"/>
  <c r="K219" i="1"/>
  <c r="G219" i="1"/>
  <c r="H219" i="1" s="1"/>
  <c r="I219" i="1" s="1"/>
  <c r="L218" i="1"/>
  <c r="K218" i="1"/>
  <c r="G218" i="1"/>
  <c r="H218" i="1" s="1"/>
  <c r="J218" i="1" s="1"/>
  <c r="L217" i="1"/>
  <c r="K217" i="1"/>
  <c r="G217" i="1"/>
  <c r="H217" i="1" s="1"/>
  <c r="I217" i="1" s="1"/>
  <c r="L216" i="1"/>
  <c r="K216" i="1"/>
  <c r="G216" i="1"/>
  <c r="H216" i="1" s="1"/>
  <c r="J216" i="1" s="1"/>
  <c r="L215" i="1"/>
  <c r="K215" i="1"/>
  <c r="G215" i="1"/>
  <c r="H215" i="1" s="1"/>
  <c r="J215" i="1" s="1"/>
  <c r="L214" i="1"/>
  <c r="K214" i="1"/>
  <c r="G214" i="1"/>
  <c r="H214" i="1" s="1"/>
  <c r="J214" i="1" s="1"/>
  <c r="L213" i="1"/>
  <c r="K213" i="1"/>
  <c r="G213" i="1"/>
  <c r="H213" i="1" s="1"/>
  <c r="L212" i="1"/>
  <c r="K212" i="1"/>
  <c r="G212" i="1"/>
  <c r="H212" i="1" s="1"/>
  <c r="J212" i="1" s="1"/>
  <c r="L211" i="1"/>
  <c r="K211" i="1"/>
  <c r="G211" i="1"/>
  <c r="H211" i="1" s="1"/>
  <c r="J211" i="1" s="1"/>
  <c r="L210" i="1"/>
  <c r="K210" i="1"/>
  <c r="G210" i="1"/>
  <c r="H210" i="1" s="1"/>
  <c r="J210" i="1" s="1"/>
  <c r="L209" i="1"/>
  <c r="K209" i="1"/>
  <c r="G209" i="1"/>
  <c r="H209" i="1" s="1"/>
  <c r="L208" i="1"/>
  <c r="K208" i="1"/>
  <c r="G208" i="1"/>
  <c r="H208" i="1" s="1"/>
  <c r="J208" i="1" s="1"/>
  <c r="L207" i="1"/>
  <c r="K207" i="1"/>
  <c r="G207" i="1"/>
  <c r="H207" i="1" s="1"/>
  <c r="J207" i="1" s="1"/>
  <c r="L206" i="1"/>
  <c r="K206" i="1"/>
  <c r="G206" i="1"/>
  <c r="H206" i="1" s="1"/>
  <c r="J206" i="1" s="1"/>
  <c r="L205" i="1"/>
  <c r="K205" i="1"/>
  <c r="G205" i="1"/>
  <c r="H205" i="1" s="1"/>
  <c r="L204" i="1"/>
  <c r="K204" i="1"/>
  <c r="G204" i="1"/>
  <c r="H204" i="1" s="1"/>
  <c r="J204" i="1" s="1"/>
  <c r="L203" i="1"/>
  <c r="K203" i="1"/>
  <c r="G203" i="1"/>
  <c r="H203" i="1" s="1"/>
  <c r="J203" i="1" s="1"/>
  <c r="L202" i="1"/>
  <c r="K202" i="1"/>
  <c r="G202" i="1"/>
  <c r="H202" i="1" s="1"/>
  <c r="J202" i="1" s="1"/>
  <c r="L201" i="1"/>
  <c r="K201" i="1"/>
  <c r="G201" i="1"/>
  <c r="H201" i="1" s="1"/>
  <c r="L200" i="1"/>
  <c r="K200" i="1"/>
  <c r="G200" i="1"/>
  <c r="H200" i="1" s="1"/>
  <c r="J200" i="1" s="1"/>
  <c r="L199" i="1"/>
  <c r="K199" i="1"/>
  <c r="G199" i="1"/>
  <c r="H199" i="1" s="1"/>
  <c r="J199" i="1" s="1"/>
  <c r="L198" i="1"/>
  <c r="K198" i="1"/>
  <c r="G198" i="1"/>
  <c r="H198" i="1" s="1"/>
  <c r="J198" i="1" s="1"/>
  <c r="L197" i="1"/>
  <c r="K197" i="1"/>
  <c r="G197" i="1"/>
  <c r="H197" i="1" s="1"/>
  <c r="L196" i="1"/>
  <c r="K196" i="1"/>
  <c r="G196" i="1"/>
  <c r="H196" i="1" s="1"/>
  <c r="J196" i="1" s="1"/>
  <c r="L195" i="1"/>
  <c r="K195" i="1"/>
  <c r="G195" i="1"/>
  <c r="H195" i="1" s="1"/>
  <c r="J195" i="1" s="1"/>
  <c r="L194" i="1"/>
  <c r="K194" i="1"/>
  <c r="G194" i="1"/>
  <c r="H194" i="1" s="1"/>
  <c r="J194" i="1" s="1"/>
  <c r="L193" i="1"/>
  <c r="K193" i="1"/>
  <c r="G193" i="1"/>
  <c r="H193" i="1" s="1"/>
  <c r="L192" i="1"/>
  <c r="K192" i="1"/>
  <c r="G192" i="1"/>
  <c r="H192" i="1" s="1"/>
  <c r="J192" i="1" s="1"/>
  <c r="L191" i="1"/>
  <c r="K191" i="1"/>
  <c r="G191" i="1"/>
  <c r="H191" i="1" s="1"/>
  <c r="J191" i="1" s="1"/>
  <c r="L190" i="1"/>
  <c r="K190" i="1"/>
  <c r="G190" i="1"/>
  <c r="H190" i="1" s="1"/>
  <c r="J190" i="1" s="1"/>
  <c r="L189" i="1"/>
  <c r="K189" i="1"/>
  <c r="G189" i="1"/>
  <c r="H189" i="1" s="1"/>
  <c r="L188" i="1"/>
  <c r="K188" i="1"/>
  <c r="G188" i="1"/>
  <c r="H188" i="1" s="1"/>
  <c r="J188" i="1" s="1"/>
  <c r="L187" i="1"/>
  <c r="K187" i="1"/>
  <c r="G187" i="1"/>
  <c r="H187" i="1" s="1"/>
  <c r="J187" i="1" s="1"/>
  <c r="L186" i="1"/>
  <c r="K186" i="1"/>
  <c r="G186" i="1"/>
  <c r="H186" i="1" s="1"/>
  <c r="J186" i="1" s="1"/>
  <c r="L185" i="1"/>
  <c r="K185" i="1"/>
  <c r="G185" i="1"/>
  <c r="H185" i="1" s="1"/>
  <c r="J185" i="1" s="1"/>
  <c r="L184" i="1"/>
  <c r="K184" i="1"/>
  <c r="G184" i="1"/>
  <c r="H184" i="1" s="1"/>
  <c r="J184" i="1" s="1"/>
  <c r="L183" i="1"/>
  <c r="K183" i="1"/>
  <c r="G183" i="1"/>
  <c r="H183" i="1" s="1"/>
  <c r="J183" i="1" s="1"/>
  <c r="L182" i="1"/>
  <c r="K182" i="1"/>
  <c r="G182" i="1"/>
  <c r="H182" i="1" s="1"/>
  <c r="J182" i="1" s="1"/>
  <c r="L181" i="1"/>
  <c r="K181" i="1"/>
  <c r="G181" i="1"/>
  <c r="H181" i="1" s="1"/>
  <c r="J181" i="1" s="1"/>
  <c r="L180" i="1"/>
  <c r="K180" i="1"/>
  <c r="G180" i="1"/>
  <c r="H180" i="1" s="1"/>
  <c r="J180" i="1" s="1"/>
  <c r="L179" i="1"/>
  <c r="K179" i="1"/>
  <c r="G179" i="1"/>
  <c r="H179" i="1" s="1"/>
  <c r="J179" i="1" s="1"/>
  <c r="L178" i="1"/>
  <c r="K178" i="1"/>
  <c r="G178" i="1"/>
  <c r="H178" i="1" s="1"/>
  <c r="J178" i="1" s="1"/>
  <c r="L177" i="1"/>
  <c r="K177" i="1"/>
  <c r="G177" i="1"/>
  <c r="H177" i="1" s="1"/>
  <c r="J177" i="1" s="1"/>
  <c r="L176" i="1"/>
  <c r="K176" i="1"/>
  <c r="G176" i="1"/>
  <c r="H176" i="1" s="1"/>
  <c r="J176" i="1" s="1"/>
  <c r="L175" i="1"/>
  <c r="K175" i="1"/>
  <c r="G175" i="1"/>
  <c r="H175" i="1" s="1"/>
  <c r="J175" i="1" s="1"/>
  <c r="L174" i="1"/>
  <c r="K174" i="1"/>
  <c r="G174" i="1"/>
  <c r="H174" i="1" s="1"/>
  <c r="J174" i="1" s="1"/>
  <c r="L173" i="1"/>
  <c r="K173" i="1"/>
  <c r="G173" i="1"/>
  <c r="H173" i="1" s="1"/>
  <c r="J173" i="1" s="1"/>
  <c r="L172" i="1"/>
  <c r="K172" i="1"/>
  <c r="G172" i="1"/>
  <c r="H172" i="1" s="1"/>
  <c r="J172" i="1" s="1"/>
  <c r="L171" i="1"/>
  <c r="K171" i="1"/>
  <c r="G171" i="1"/>
  <c r="H171" i="1" s="1"/>
  <c r="J171" i="1" s="1"/>
  <c r="L170" i="1"/>
  <c r="K170" i="1"/>
  <c r="G170" i="1"/>
  <c r="H170" i="1" s="1"/>
  <c r="J170" i="1" s="1"/>
  <c r="L169" i="1"/>
  <c r="K169" i="1"/>
  <c r="G169" i="1"/>
  <c r="H169" i="1" s="1"/>
  <c r="J169" i="1" s="1"/>
  <c r="L168" i="1"/>
  <c r="K168" i="1"/>
  <c r="G168" i="1"/>
  <c r="H168" i="1" s="1"/>
  <c r="J168" i="1" s="1"/>
  <c r="L167" i="1"/>
  <c r="K167" i="1"/>
  <c r="G167" i="1"/>
  <c r="H167" i="1" s="1"/>
  <c r="J167" i="1" s="1"/>
  <c r="L166" i="1"/>
  <c r="K166" i="1"/>
  <c r="G166" i="1"/>
  <c r="H166" i="1" s="1"/>
  <c r="J166" i="1" s="1"/>
  <c r="L165" i="1"/>
  <c r="K165" i="1"/>
  <c r="G165" i="1"/>
  <c r="H165" i="1" s="1"/>
  <c r="J165" i="1" s="1"/>
  <c r="L164" i="1"/>
  <c r="K164" i="1"/>
  <c r="G164" i="1"/>
  <c r="H164" i="1" s="1"/>
  <c r="J164" i="1" s="1"/>
  <c r="L163" i="1"/>
  <c r="K163" i="1"/>
  <c r="G163" i="1"/>
  <c r="H163" i="1" s="1"/>
  <c r="J163" i="1" s="1"/>
  <c r="L162" i="1"/>
  <c r="K162" i="1"/>
  <c r="G162" i="1"/>
  <c r="H162" i="1" s="1"/>
  <c r="J162" i="1" s="1"/>
  <c r="L161" i="1"/>
  <c r="K161" i="1"/>
  <c r="G161" i="1"/>
  <c r="H161" i="1" s="1"/>
  <c r="J161" i="1" s="1"/>
  <c r="L160" i="1"/>
  <c r="K160" i="1"/>
  <c r="G160" i="1"/>
  <c r="H160" i="1" s="1"/>
  <c r="J160" i="1" s="1"/>
  <c r="L159" i="1"/>
  <c r="K159" i="1"/>
  <c r="G159" i="1"/>
  <c r="H159" i="1" s="1"/>
  <c r="J159" i="1" s="1"/>
  <c r="L158" i="1"/>
  <c r="K158" i="1"/>
  <c r="G158" i="1"/>
  <c r="H158" i="1" s="1"/>
  <c r="J158" i="1" s="1"/>
  <c r="L157" i="1"/>
  <c r="K157" i="1"/>
  <c r="G157" i="1"/>
  <c r="H157" i="1" s="1"/>
  <c r="J157" i="1" s="1"/>
  <c r="L156" i="1"/>
  <c r="K156" i="1"/>
  <c r="G156" i="1"/>
  <c r="H156" i="1" s="1"/>
  <c r="J156" i="1" s="1"/>
  <c r="L155" i="1"/>
  <c r="K155" i="1"/>
  <c r="G155" i="1"/>
  <c r="H155" i="1" s="1"/>
  <c r="J155" i="1" s="1"/>
  <c r="L154" i="1"/>
  <c r="K154" i="1"/>
  <c r="G154" i="1"/>
  <c r="H154" i="1" s="1"/>
  <c r="J154" i="1" s="1"/>
  <c r="L153" i="1"/>
  <c r="K153" i="1"/>
  <c r="G153" i="1"/>
  <c r="H153" i="1" s="1"/>
  <c r="J153" i="1" s="1"/>
  <c r="L152" i="1"/>
  <c r="K152" i="1"/>
  <c r="G152" i="1"/>
  <c r="H152" i="1" s="1"/>
  <c r="J152" i="1" s="1"/>
  <c r="L151" i="1"/>
  <c r="K151" i="1"/>
  <c r="G151" i="1"/>
  <c r="H151" i="1" s="1"/>
  <c r="J151" i="1" s="1"/>
  <c r="L150" i="1"/>
  <c r="K150" i="1"/>
  <c r="G150" i="1"/>
  <c r="H150" i="1" s="1"/>
  <c r="J150" i="1" s="1"/>
  <c r="L149" i="1"/>
  <c r="K149" i="1"/>
  <c r="G149" i="1"/>
  <c r="H149" i="1" s="1"/>
  <c r="J149" i="1" s="1"/>
  <c r="L148" i="1"/>
  <c r="K148" i="1"/>
  <c r="G148" i="1"/>
  <c r="H148" i="1" s="1"/>
  <c r="J148" i="1" s="1"/>
  <c r="L147" i="1"/>
  <c r="K147" i="1"/>
  <c r="G147" i="1"/>
  <c r="H147" i="1" s="1"/>
  <c r="J147" i="1" s="1"/>
  <c r="L146" i="1"/>
  <c r="K146" i="1"/>
  <c r="G146" i="1"/>
  <c r="H146" i="1" s="1"/>
  <c r="J146" i="1" s="1"/>
  <c r="L145" i="1"/>
  <c r="K145" i="1"/>
  <c r="G145" i="1"/>
  <c r="H145" i="1" s="1"/>
  <c r="J145" i="1" s="1"/>
  <c r="L144" i="1"/>
  <c r="K144" i="1"/>
  <c r="G144" i="1"/>
  <c r="H144" i="1" s="1"/>
  <c r="J144" i="1" s="1"/>
  <c r="L143" i="1"/>
  <c r="K143" i="1"/>
  <c r="G143" i="1"/>
  <c r="H143" i="1" s="1"/>
  <c r="J143" i="1" s="1"/>
  <c r="L142" i="1"/>
  <c r="K142" i="1"/>
  <c r="G142" i="1"/>
  <c r="H142" i="1" s="1"/>
  <c r="J142" i="1" s="1"/>
  <c r="L141" i="1"/>
  <c r="K141" i="1"/>
  <c r="G141" i="1"/>
  <c r="H141" i="1" s="1"/>
  <c r="J141" i="1" s="1"/>
  <c r="L140" i="1"/>
  <c r="K140" i="1"/>
  <c r="G140" i="1"/>
  <c r="H140" i="1" s="1"/>
  <c r="J140" i="1" s="1"/>
  <c r="L139" i="1"/>
  <c r="K139" i="1"/>
  <c r="G139" i="1"/>
  <c r="H139" i="1" s="1"/>
  <c r="J139" i="1" s="1"/>
  <c r="L138" i="1"/>
  <c r="K138" i="1"/>
  <c r="G138" i="1"/>
  <c r="H138" i="1" s="1"/>
  <c r="J138" i="1" s="1"/>
  <c r="L137" i="1"/>
  <c r="K137" i="1"/>
  <c r="G137" i="1"/>
  <c r="H137" i="1" s="1"/>
  <c r="J137" i="1" s="1"/>
  <c r="L136" i="1"/>
  <c r="K136" i="1"/>
  <c r="G136" i="1"/>
  <c r="H136" i="1" s="1"/>
  <c r="J136" i="1" s="1"/>
  <c r="L135" i="1"/>
  <c r="K135" i="1"/>
  <c r="G135" i="1"/>
  <c r="H135" i="1" s="1"/>
  <c r="J135" i="1" s="1"/>
  <c r="L134" i="1"/>
  <c r="K134" i="1"/>
  <c r="G134" i="1"/>
  <c r="H134" i="1" s="1"/>
  <c r="J134" i="1" s="1"/>
  <c r="L133" i="1"/>
  <c r="K133" i="1"/>
  <c r="G133" i="1"/>
  <c r="H133" i="1" s="1"/>
  <c r="J133" i="1" s="1"/>
  <c r="L132" i="1"/>
  <c r="K132" i="1"/>
  <c r="G132" i="1"/>
  <c r="H132" i="1" s="1"/>
  <c r="J132" i="1" s="1"/>
  <c r="L131" i="1"/>
  <c r="K131" i="1"/>
  <c r="G131" i="1"/>
  <c r="H131" i="1" s="1"/>
  <c r="J131" i="1" s="1"/>
  <c r="L130" i="1"/>
  <c r="K130" i="1"/>
  <c r="G130" i="1"/>
  <c r="H130" i="1" s="1"/>
  <c r="J130" i="1" s="1"/>
  <c r="L129" i="1"/>
  <c r="K129" i="1"/>
  <c r="G129" i="1"/>
  <c r="H129" i="1" s="1"/>
  <c r="J129" i="1" s="1"/>
  <c r="L128" i="1"/>
  <c r="K128" i="1"/>
  <c r="G128" i="1"/>
  <c r="H128" i="1" s="1"/>
  <c r="J128" i="1" s="1"/>
  <c r="L127" i="1"/>
  <c r="K127" i="1"/>
  <c r="G127" i="1"/>
  <c r="H127" i="1" s="1"/>
  <c r="J127" i="1" s="1"/>
  <c r="L126" i="1"/>
  <c r="K126" i="1"/>
  <c r="G126" i="1"/>
  <c r="H126" i="1" s="1"/>
  <c r="J126" i="1" s="1"/>
  <c r="L125" i="1"/>
  <c r="K125" i="1"/>
  <c r="G125" i="1"/>
  <c r="H125" i="1" s="1"/>
  <c r="J125" i="1" s="1"/>
  <c r="L124" i="1"/>
  <c r="K124" i="1"/>
  <c r="G124" i="1"/>
  <c r="H124" i="1" s="1"/>
  <c r="J124" i="1" s="1"/>
  <c r="L123" i="1"/>
  <c r="K123" i="1"/>
  <c r="G123" i="1"/>
  <c r="H123" i="1" s="1"/>
  <c r="J123" i="1" s="1"/>
  <c r="L122" i="1"/>
  <c r="K122" i="1"/>
  <c r="G122" i="1"/>
  <c r="H122" i="1" s="1"/>
  <c r="J122" i="1" s="1"/>
  <c r="L121" i="1"/>
  <c r="K121" i="1"/>
  <c r="G121" i="1"/>
  <c r="H121" i="1" s="1"/>
  <c r="J121" i="1" s="1"/>
  <c r="L120" i="1"/>
  <c r="K120" i="1"/>
  <c r="G120" i="1"/>
  <c r="H120" i="1" s="1"/>
  <c r="J120" i="1" s="1"/>
  <c r="L119" i="1"/>
  <c r="K119" i="1"/>
  <c r="G119" i="1"/>
  <c r="H119" i="1" s="1"/>
  <c r="J119" i="1" s="1"/>
  <c r="L118" i="1"/>
  <c r="K118" i="1"/>
  <c r="G118" i="1"/>
  <c r="H118" i="1" s="1"/>
  <c r="J118" i="1" s="1"/>
  <c r="L117" i="1"/>
  <c r="K117" i="1"/>
  <c r="G117" i="1"/>
  <c r="H117" i="1" s="1"/>
  <c r="J117" i="1" s="1"/>
  <c r="L116" i="1"/>
  <c r="K116" i="1"/>
  <c r="G116" i="1"/>
  <c r="H116" i="1" s="1"/>
  <c r="J116" i="1" s="1"/>
  <c r="L115" i="1"/>
  <c r="K115" i="1"/>
  <c r="G115" i="1"/>
  <c r="H115" i="1" s="1"/>
  <c r="J115" i="1" s="1"/>
  <c r="L114" i="1"/>
  <c r="K114" i="1"/>
  <c r="G114" i="1"/>
  <c r="H114" i="1" s="1"/>
  <c r="J114" i="1" s="1"/>
  <c r="L113" i="1"/>
  <c r="K113" i="1"/>
  <c r="G113" i="1"/>
  <c r="H113" i="1" s="1"/>
  <c r="J113" i="1" s="1"/>
  <c r="L112" i="1"/>
  <c r="K112" i="1"/>
  <c r="G112" i="1"/>
  <c r="H112" i="1" s="1"/>
  <c r="J112" i="1" s="1"/>
  <c r="L111" i="1"/>
  <c r="K111" i="1"/>
  <c r="G111" i="1"/>
  <c r="H111" i="1" s="1"/>
  <c r="J111" i="1" s="1"/>
  <c r="L110" i="1"/>
  <c r="K110" i="1"/>
  <c r="G110" i="1"/>
  <c r="H110" i="1" s="1"/>
  <c r="J110" i="1" s="1"/>
  <c r="L109" i="1"/>
  <c r="K109" i="1"/>
  <c r="G109" i="1"/>
  <c r="H109" i="1" s="1"/>
  <c r="J109" i="1" s="1"/>
  <c r="L108" i="1"/>
  <c r="K108" i="1"/>
  <c r="G108" i="1"/>
  <c r="H108" i="1" s="1"/>
  <c r="J108" i="1" s="1"/>
  <c r="L107" i="1"/>
  <c r="K107" i="1"/>
  <c r="H107" i="1"/>
  <c r="J107" i="1" s="1"/>
  <c r="G107" i="1"/>
  <c r="L106" i="1"/>
  <c r="K106" i="1"/>
  <c r="H106" i="1"/>
  <c r="J106" i="1" s="1"/>
  <c r="G106" i="1"/>
  <c r="L105" i="1"/>
  <c r="K105" i="1"/>
  <c r="H105" i="1"/>
  <c r="J105" i="1" s="1"/>
  <c r="G105" i="1"/>
  <c r="L104" i="1"/>
  <c r="K104" i="1"/>
  <c r="H104" i="1"/>
  <c r="J104" i="1" s="1"/>
  <c r="G104" i="1"/>
  <c r="L103" i="1"/>
  <c r="K103" i="1"/>
  <c r="H103" i="1"/>
  <c r="J103" i="1" s="1"/>
  <c r="G103" i="1"/>
  <c r="L102" i="1"/>
  <c r="K102" i="1"/>
  <c r="H102" i="1"/>
  <c r="J102" i="1" s="1"/>
  <c r="G102" i="1"/>
  <c r="L101" i="1"/>
  <c r="K101" i="1"/>
  <c r="H101" i="1"/>
  <c r="J101" i="1" s="1"/>
  <c r="G101" i="1"/>
  <c r="L100" i="1"/>
  <c r="K100" i="1"/>
  <c r="H100" i="1"/>
  <c r="J100" i="1" s="1"/>
  <c r="G100" i="1"/>
  <c r="L99" i="1"/>
  <c r="K99" i="1"/>
  <c r="H99" i="1"/>
  <c r="J99" i="1" s="1"/>
  <c r="G99" i="1"/>
  <c r="L98" i="1"/>
  <c r="K98" i="1"/>
  <c r="H98" i="1"/>
  <c r="J98" i="1" s="1"/>
  <c r="G98" i="1"/>
  <c r="L97" i="1"/>
  <c r="K97" i="1"/>
  <c r="H97" i="1"/>
  <c r="J97" i="1" s="1"/>
  <c r="G97" i="1"/>
  <c r="L96" i="1"/>
  <c r="K96" i="1"/>
  <c r="H96" i="1"/>
  <c r="J96" i="1" s="1"/>
  <c r="G96" i="1"/>
  <c r="L95" i="1"/>
  <c r="K95" i="1"/>
  <c r="H95" i="1"/>
  <c r="J95" i="1" s="1"/>
  <c r="G95" i="1"/>
  <c r="L94" i="1"/>
  <c r="K94" i="1"/>
  <c r="H94" i="1"/>
  <c r="J94" i="1" s="1"/>
  <c r="G94" i="1"/>
  <c r="L93" i="1"/>
  <c r="K93" i="1"/>
  <c r="H93" i="1"/>
  <c r="J93" i="1" s="1"/>
  <c r="G93" i="1"/>
  <c r="L92" i="1"/>
  <c r="K92" i="1"/>
  <c r="H92" i="1"/>
  <c r="J92" i="1" s="1"/>
  <c r="G92" i="1"/>
  <c r="L91" i="1"/>
  <c r="K91" i="1"/>
  <c r="H91" i="1"/>
  <c r="J91" i="1" s="1"/>
  <c r="G91" i="1"/>
  <c r="L90" i="1"/>
  <c r="K90" i="1"/>
  <c r="H90" i="1"/>
  <c r="J90" i="1" s="1"/>
  <c r="G90" i="1"/>
  <c r="L89" i="1"/>
  <c r="K89" i="1"/>
  <c r="H89" i="1"/>
  <c r="J89" i="1" s="1"/>
  <c r="G89" i="1"/>
  <c r="L88" i="1"/>
  <c r="K88" i="1"/>
  <c r="H88" i="1"/>
  <c r="J88" i="1" s="1"/>
  <c r="G88" i="1"/>
  <c r="L87" i="1"/>
  <c r="K87" i="1"/>
  <c r="H87" i="1"/>
  <c r="J87" i="1" s="1"/>
  <c r="G87" i="1"/>
  <c r="L86" i="1"/>
  <c r="K86" i="1"/>
  <c r="H86" i="1"/>
  <c r="J86" i="1" s="1"/>
  <c r="G86" i="1"/>
  <c r="L85" i="1"/>
  <c r="K85" i="1"/>
  <c r="H85" i="1"/>
  <c r="J85" i="1" s="1"/>
  <c r="G85" i="1"/>
  <c r="L84" i="1"/>
  <c r="K84" i="1"/>
  <c r="H84" i="1"/>
  <c r="J84" i="1" s="1"/>
  <c r="G84" i="1"/>
  <c r="L83" i="1"/>
  <c r="K83" i="1"/>
  <c r="H83" i="1"/>
  <c r="J83" i="1" s="1"/>
  <c r="G83" i="1"/>
  <c r="L82" i="1"/>
  <c r="K82" i="1"/>
  <c r="H82" i="1"/>
  <c r="J82" i="1" s="1"/>
  <c r="G82" i="1"/>
  <c r="L81" i="1"/>
  <c r="K81" i="1"/>
  <c r="H81" i="1"/>
  <c r="J81" i="1" s="1"/>
  <c r="G81" i="1"/>
  <c r="L80" i="1"/>
  <c r="K80" i="1"/>
  <c r="H80" i="1"/>
  <c r="J80" i="1" s="1"/>
  <c r="G80" i="1"/>
  <c r="L79" i="1"/>
  <c r="K79" i="1"/>
  <c r="H79" i="1"/>
  <c r="J79" i="1" s="1"/>
  <c r="G79" i="1"/>
  <c r="L78" i="1"/>
  <c r="K78" i="1"/>
  <c r="H78" i="1"/>
  <c r="J78" i="1" s="1"/>
  <c r="G78" i="1"/>
  <c r="L77" i="1"/>
  <c r="K77" i="1"/>
  <c r="H77" i="1"/>
  <c r="J77" i="1" s="1"/>
  <c r="G77" i="1"/>
  <c r="L76" i="1"/>
  <c r="K76" i="1"/>
  <c r="H76" i="1"/>
  <c r="J76" i="1" s="1"/>
  <c r="G76" i="1"/>
  <c r="L75" i="1"/>
  <c r="K75" i="1"/>
  <c r="H75" i="1"/>
  <c r="J75" i="1" s="1"/>
  <c r="G75" i="1"/>
  <c r="L74" i="1"/>
  <c r="K74" i="1"/>
  <c r="H74" i="1"/>
  <c r="J74" i="1" s="1"/>
  <c r="G74" i="1"/>
  <c r="L73" i="1"/>
  <c r="K73" i="1"/>
  <c r="H73" i="1"/>
  <c r="J73" i="1" s="1"/>
  <c r="G73" i="1"/>
  <c r="L72" i="1"/>
  <c r="K72" i="1"/>
  <c r="H72" i="1"/>
  <c r="J72" i="1" s="1"/>
  <c r="G72" i="1"/>
  <c r="L71" i="1"/>
  <c r="K71" i="1"/>
  <c r="H71" i="1"/>
  <c r="J71" i="1" s="1"/>
  <c r="G71" i="1"/>
  <c r="L70" i="1"/>
  <c r="K70" i="1"/>
  <c r="H70" i="1"/>
  <c r="J70" i="1" s="1"/>
  <c r="G70" i="1"/>
  <c r="L69" i="1"/>
  <c r="K69" i="1"/>
  <c r="H69" i="1"/>
  <c r="J69" i="1" s="1"/>
  <c r="G69" i="1"/>
  <c r="L68" i="1"/>
  <c r="K68" i="1"/>
  <c r="H68" i="1"/>
  <c r="J68" i="1" s="1"/>
  <c r="G68" i="1"/>
  <c r="L67" i="1"/>
  <c r="K67" i="1"/>
  <c r="H67" i="1"/>
  <c r="J67" i="1" s="1"/>
  <c r="G67" i="1"/>
  <c r="L66" i="1"/>
  <c r="K66" i="1"/>
  <c r="H66" i="1"/>
  <c r="J66" i="1" s="1"/>
  <c r="G66" i="1"/>
  <c r="L65" i="1"/>
  <c r="K65" i="1"/>
  <c r="H65" i="1"/>
  <c r="J65" i="1" s="1"/>
  <c r="G65" i="1"/>
  <c r="L64" i="1"/>
  <c r="K64" i="1"/>
  <c r="H64" i="1"/>
  <c r="J64" i="1" s="1"/>
  <c r="G64" i="1"/>
  <c r="L63" i="1"/>
  <c r="K63" i="1"/>
  <c r="H63" i="1"/>
  <c r="J63" i="1" s="1"/>
  <c r="G63" i="1"/>
  <c r="L62" i="1"/>
  <c r="K62" i="1"/>
  <c r="H62" i="1"/>
  <c r="J62" i="1" s="1"/>
  <c r="G62" i="1"/>
  <c r="L61" i="1"/>
  <c r="K61" i="1"/>
  <c r="H61" i="1"/>
  <c r="J61" i="1" s="1"/>
  <c r="G61" i="1"/>
  <c r="L60" i="1"/>
  <c r="K60" i="1"/>
  <c r="H60" i="1"/>
  <c r="J60" i="1" s="1"/>
  <c r="G60" i="1"/>
  <c r="L59" i="1"/>
  <c r="K59" i="1"/>
  <c r="H59" i="1"/>
  <c r="J59" i="1" s="1"/>
  <c r="G59" i="1"/>
  <c r="L58" i="1"/>
  <c r="K58" i="1"/>
  <c r="H58" i="1"/>
  <c r="J58" i="1" s="1"/>
  <c r="G58" i="1"/>
  <c r="L57" i="1"/>
  <c r="K57" i="1"/>
  <c r="H57" i="1"/>
  <c r="J57" i="1" s="1"/>
  <c r="G57" i="1"/>
  <c r="L56" i="1"/>
  <c r="K56" i="1"/>
  <c r="H56" i="1"/>
  <c r="J56" i="1" s="1"/>
  <c r="G56" i="1"/>
  <c r="L55" i="1"/>
  <c r="K55" i="1"/>
  <c r="H55" i="1"/>
  <c r="J55" i="1" s="1"/>
  <c r="G55" i="1"/>
  <c r="L54" i="1"/>
  <c r="K54" i="1"/>
  <c r="H54" i="1"/>
  <c r="J54" i="1" s="1"/>
  <c r="G54" i="1"/>
  <c r="L53" i="1"/>
  <c r="K53" i="1"/>
  <c r="H53" i="1"/>
  <c r="J53" i="1" s="1"/>
  <c r="G53" i="1"/>
  <c r="L52" i="1"/>
  <c r="K52" i="1"/>
  <c r="H52" i="1"/>
  <c r="J52" i="1" s="1"/>
  <c r="G52" i="1"/>
  <c r="L51" i="1"/>
  <c r="K51" i="1"/>
  <c r="H51" i="1"/>
  <c r="J51" i="1" s="1"/>
  <c r="G51" i="1"/>
  <c r="L50" i="1"/>
  <c r="K50" i="1"/>
  <c r="H50" i="1"/>
  <c r="J50" i="1" s="1"/>
  <c r="G50" i="1"/>
  <c r="L49" i="1"/>
  <c r="K49" i="1"/>
  <c r="H49" i="1"/>
  <c r="J49" i="1" s="1"/>
  <c r="G49" i="1"/>
  <c r="L48" i="1"/>
  <c r="K48" i="1"/>
  <c r="H48" i="1"/>
  <c r="J48" i="1" s="1"/>
  <c r="G48" i="1"/>
  <c r="L47" i="1"/>
  <c r="K47" i="1"/>
  <c r="H47" i="1"/>
  <c r="J47" i="1" s="1"/>
  <c r="G47" i="1"/>
  <c r="L46" i="1"/>
  <c r="K46" i="1"/>
  <c r="H46" i="1"/>
  <c r="J46" i="1" s="1"/>
  <c r="G46" i="1"/>
  <c r="L45" i="1"/>
  <c r="K45" i="1"/>
  <c r="H45" i="1"/>
  <c r="J45" i="1" s="1"/>
  <c r="G45" i="1"/>
  <c r="L44" i="1"/>
  <c r="K44" i="1"/>
  <c r="H44" i="1"/>
  <c r="J44" i="1" s="1"/>
  <c r="G44" i="1"/>
  <c r="L43" i="1"/>
  <c r="K43" i="1"/>
  <c r="H43" i="1"/>
  <c r="J43" i="1" s="1"/>
  <c r="G43" i="1"/>
  <c r="L42" i="1"/>
  <c r="K42" i="1"/>
  <c r="H42" i="1"/>
  <c r="J42" i="1" s="1"/>
  <c r="G42" i="1"/>
  <c r="L41" i="1"/>
  <c r="K41" i="1"/>
  <c r="H41" i="1"/>
  <c r="J41" i="1" s="1"/>
  <c r="G41" i="1"/>
  <c r="L40" i="1"/>
  <c r="K40" i="1"/>
  <c r="H40" i="1"/>
  <c r="J40" i="1" s="1"/>
  <c r="G40" i="1"/>
  <c r="L39" i="1"/>
  <c r="K39" i="1"/>
  <c r="H39" i="1"/>
  <c r="J39" i="1" s="1"/>
  <c r="G39" i="1"/>
  <c r="L38" i="1"/>
  <c r="K38" i="1"/>
  <c r="H38" i="1"/>
  <c r="J38" i="1" s="1"/>
  <c r="G38" i="1"/>
  <c r="L37" i="1"/>
  <c r="K37" i="1"/>
  <c r="H37" i="1"/>
  <c r="J37" i="1" s="1"/>
  <c r="G37" i="1"/>
  <c r="L36" i="1"/>
  <c r="K36" i="1"/>
  <c r="H36" i="1"/>
  <c r="J36" i="1" s="1"/>
  <c r="G36" i="1"/>
  <c r="L35" i="1"/>
  <c r="K35" i="1"/>
  <c r="H35" i="1"/>
  <c r="J35" i="1" s="1"/>
  <c r="G35" i="1"/>
  <c r="L34" i="1"/>
  <c r="K34" i="1"/>
  <c r="H34" i="1"/>
  <c r="J34" i="1" s="1"/>
  <c r="G34" i="1"/>
  <c r="L33" i="1"/>
  <c r="K33" i="1"/>
  <c r="H33" i="1"/>
  <c r="J33" i="1" s="1"/>
  <c r="G33" i="1"/>
  <c r="L32" i="1"/>
  <c r="K32" i="1"/>
  <c r="H32" i="1"/>
  <c r="J32" i="1" s="1"/>
  <c r="G32" i="1"/>
  <c r="L31" i="1"/>
  <c r="K31" i="1"/>
  <c r="H31" i="1"/>
  <c r="J31" i="1" s="1"/>
  <c r="G31" i="1"/>
  <c r="L30" i="1"/>
  <c r="K30" i="1"/>
  <c r="H30" i="1"/>
  <c r="J30" i="1" s="1"/>
  <c r="G30" i="1"/>
  <c r="L29" i="1"/>
  <c r="K29" i="1"/>
  <c r="H29" i="1"/>
  <c r="J29" i="1" s="1"/>
  <c r="G29" i="1"/>
  <c r="L28" i="1"/>
  <c r="K28" i="1"/>
  <c r="H28" i="1"/>
  <c r="J28" i="1" s="1"/>
  <c r="G28" i="1"/>
  <c r="L27" i="1"/>
  <c r="K27" i="1"/>
  <c r="H27" i="1"/>
  <c r="J27" i="1" s="1"/>
  <c r="G27" i="1"/>
  <c r="L26" i="1"/>
  <c r="K26" i="1"/>
  <c r="H26" i="1"/>
  <c r="J26" i="1" s="1"/>
  <c r="G26" i="1"/>
  <c r="L25" i="1"/>
  <c r="K25" i="1"/>
  <c r="H25" i="1"/>
  <c r="J25" i="1" s="1"/>
  <c r="G25" i="1"/>
  <c r="L24" i="1"/>
  <c r="K24" i="1"/>
  <c r="H24" i="1"/>
  <c r="J24" i="1" s="1"/>
  <c r="G24" i="1"/>
  <c r="L23" i="1"/>
  <c r="K23" i="1"/>
  <c r="H23" i="1"/>
  <c r="J23" i="1" s="1"/>
  <c r="G23" i="1"/>
  <c r="L22" i="1"/>
  <c r="K22" i="1"/>
  <c r="H22" i="1"/>
  <c r="J22" i="1" s="1"/>
  <c r="G22" i="1"/>
  <c r="L21" i="1"/>
  <c r="K21" i="1"/>
  <c r="H21" i="1"/>
  <c r="J21" i="1" s="1"/>
  <c r="G21" i="1"/>
  <c r="L20" i="1"/>
  <c r="K20" i="1"/>
  <c r="H20" i="1"/>
  <c r="J20" i="1" s="1"/>
  <c r="G20" i="1"/>
  <c r="L19" i="1"/>
  <c r="K19" i="1"/>
  <c r="H19" i="1"/>
  <c r="J19" i="1" s="1"/>
  <c r="G19" i="1"/>
  <c r="L18" i="1"/>
  <c r="K18" i="1"/>
  <c r="H18" i="1"/>
  <c r="J18" i="1" s="1"/>
  <c r="G18" i="1"/>
  <c r="L17" i="1"/>
  <c r="K17" i="1"/>
  <c r="H17" i="1"/>
  <c r="J17" i="1" s="1"/>
  <c r="G17" i="1"/>
  <c r="L16" i="1"/>
  <c r="K16" i="1"/>
  <c r="H16" i="1"/>
  <c r="I16" i="1" s="1"/>
  <c r="G16" i="1"/>
  <c r="L15" i="1"/>
  <c r="K15" i="1"/>
  <c r="H15" i="1"/>
  <c r="I15" i="1" s="1"/>
  <c r="G15" i="1"/>
  <c r="L14" i="1"/>
  <c r="K14" i="1"/>
  <c r="H14" i="1"/>
  <c r="I14" i="1" s="1"/>
  <c r="G14" i="1"/>
  <c r="L13" i="1"/>
  <c r="K13" i="1"/>
  <c r="H13" i="1"/>
  <c r="J13" i="1" s="1"/>
  <c r="G13" i="1"/>
  <c r="L12" i="1"/>
  <c r="K12" i="1"/>
  <c r="H12" i="1"/>
  <c r="I12" i="1" s="1"/>
  <c r="G12" i="1"/>
  <c r="L11" i="1"/>
  <c r="K11" i="1"/>
  <c r="H11" i="1"/>
  <c r="J11" i="1" s="1"/>
  <c r="G11" i="1"/>
  <c r="L10" i="1"/>
  <c r="K10" i="1"/>
  <c r="H10" i="1"/>
  <c r="I10" i="1" s="1"/>
  <c r="G10" i="1"/>
  <c r="L9" i="1"/>
  <c r="K9" i="1"/>
  <c r="H9" i="1"/>
  <c r="J9" i="1" s="1"/>
  <c r="G9" i="1"/>
  <c r="L8" i="1"/>
  <c r="K8" i="1"/>
  <c r="H8" i="1"/>
  <c r="I8" i="1" s="1"/>
  <c r="G8" i="1"/>
  <c r="L7" i="1"/>
  <c r="K7" i="1"/>
  <c r="H7" i="1"/>
  <c r="J7" i="1" s="1"/>
  <c r="G7" i="1"/>
  <c r="L6" i="1"/>
  <c r="K6" i="1"/>
  <c r="H6" i="1"/>
  <c r="I6" i="1" s="1"/>
  <c r="G6" i="1"/>
  <c r="L5" i="1"/>
  <c r="K5" i="1"/>
  <c r="H5" i="1"/>
  <c r="J5" i="1" s="1"/>
  <c r="G5" i="1"/>
  <c r="L4" i="1"/>
  <c r="K4" i="1"/>
  <c r="H4" i="1"/>
  <c r="I4" i="1" s="1"/>
  <c r="G4" i="1"/>
  <c r="L3" i="1"/>
  <c r="K3" i="1"/>
  <c r="H3" i="1"/>
  <c r="I3" i="1" s="1"/>
  <c r="G3" i="1"/>
  <c r="L2" i="1"/>
  <c r="K2" i="1"/>
  <c r="H2" i="1"/>
  <c r="I2" i="1" s="1"/>
  <c r="G2" i="1"/>
  <c r="E81" i="6"/>
  <c r="J337" i="1" l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I189" i="1"/>
  <c r="J189" i="1"/>
  <c r="I193" i="1"/>
  <c r="J193" i="1"/>
  <c r="I197" i="1"/>
  <c r="J197" i="1"/>
  <c r="I201" i="1"/>
  <c r="J201" i="1"/>
  <c r="I205" i="1"/>
  <c r="J205" i="1"/>
  <c r="I209" i="1"/>
  <c r="J209" i="1"/>
  <c r="I213" i="1"/>
  <c r="J213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8" i="1"/>
  <c r="I262" i="1"/>
  <c r="I266" i="1"/>
  <c r="I191" i="1"/>
  <c r="I195" i="1"/>
  <c r="I199" i="1"/>
  <c r="I203" i="1"/>
  <c r="I207" i="1"/>
  <c r="I211" i="1"/>
  <c r="I215" i="1"/>
  <c r="I256" i="1"/>
  <c r="I260" i="1"/>
  <c r="I264" i="1"/>
  <c r="I268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J2" i="1"/>
  <c r="J3" i="1"/>
  <c r="J4" i="1"/>
  <c r="J6" i="1"/>
  <c r="J8" i="1"/>
  <c r="J10" i="1"/>
  <c r="J12" i="1"/>
  <c r="J14" i="1"/>
  <c r="J15" i="1"/>
  <c r="J16" i="1"/>
  <c r="I5" i="1"/>
  <c r="I7" i="1"/>
  <c r="I9" i="1"/>
  <c r="I11" i="1"/>
  <c r="I1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</calcChain>
</file>

<file path=xl/sharedStrings.xml><?xml version="1.0" encoding="utf-8"?>
<sst xmlns="http://schemas.openxmlformats.org/spreadsheetml/2006/main" count="1167" uniqueCount="405">
  <si>
    <t>Invoice No.</t>
  </si>
  <si>
    <t>Invoice date</t>
  </si>
  <si>
    <t>Customer</t>
  </si>
  <si>
    <t>Payment terms</t>
  </si>
  <si>
    <t>Sales person</t>
  </si>
  <si>
    <t>Outstanding balance</t>
  </si>
  <si>
    <t>Due Date</t>
  </si>
  <si>
    <t>Days overdue</t>
  </si>
  <si>
    <t>Overdue balance</t>
  </si>
  <si>
    <t>Age bracket</t>
  </si>
  <si>
    <t>City</t>
  </si>
  <si>
    <t>Customer type</t>
  </si>
  <si>
    <t>GST/3836/11-20</t>
  </si>
  <si>
    <t>Steels International Limited</t>
  </si>
  <si>
    <t>Atif</t>
  </si>
  <si>
    <t>GST/4574/12-20</t>
  </si>
  <si>
    <t>Oilfields Pakistan Limited</t>
  </si>
  <si>
    <t>Saleem</t>
  </si>
  <si>
    <t>GST/3760/5-20</t>
  </si>
  <si>
    <t>Logistics National Cell</t>
  </si>
  <si>
    <t>Zafar</t>
  </si>
  <si>
    <t>GST/1172/7-20</t>
  </si>
  <si>
    <t>Qasim Port Authority</t>
  </si>
  <si>
    <t>GST/1658/2-20</t>
  </si>
  <si>
    <t>Gems Pakistan and</t>
  </si>
  <si>
    <t>GST/3451/8-20</t>
  </si>
  <si>
    <t>Laboratories Hamdard (Waqf)</t>
  </si>
  <si>
    <t>Imran</t>
  </si>
  <si>
    <t>GST/4549/5-20</t>
  </si>
  <si>
    <t>Mineral Pakistan Development</t>
  </si>
  <si>
    <t>GST/4768/7-20</t>
  </si>
  <si>
    <t>Petroleum Pakistan Limited</t>
  </si>
  <si>
    <t>GST/4138/3-20</t>
  </si>
  <si>
    <t>Areas Northern Transport</t>
  </si>
  <si>
    <t>GST/4728/5-20</t>
  </si>
  <si>
    <t>Haj Al FAW</t>
  </si>
  <si>
    <t>GST/3358/4-20</t>
  </si>
  <si>
    <t>GST/2294/4-20</t>
  </si>
  <si>
    <t>Biscuit English Manufacturers</t>
  </si>
  <si>
    <t>GST/4109/12-20</t>
  </si>
  <si>
    <t>Power Hub Company</t>
  </si>
  <si>
    <t>GST/3855/8-20</t>
  </si>
  <si>
    <t>Stock Pakistan Exchange</t>
  </si>
  <si>
    <t>GST/3555/10-20</t>
  </si>
  <si>
    <t>National Pakistan Shipping</t>
  </si>
  <si>
    <t>GST/4364/7-20</t>
  </si>
  <si>
    <t>Ahmed Gul Group</t>
  </si>
  <si>
    <t>GST/1610/9-20</t>
  </si>
  <si>
    <t>GST/4876/10-20</t>
  </si>
  <si>
    <t>GST/3935/5-20</t>
  </si>
  <si>
    <t>Khan DG Cement</t>
  </si>
  <si>
    <t>GST/2290/7-20</t>
  </si>
  <si>
    <t>Media Express Group</t>
  </si>
  <si>
    <t>GST/4018/9-20</t>
  </si>
  <si>
    <t>GST/1103/2-20</t>
  </si>
  <si>
    <t>Locomotive Pakistan Factory</t>
  </si>
  <si>
    <t>GST/2306/7-20</t>
  </si>
  <si>
    <t>Express The Tribune</t>
  </si>
  <si>
    <t>GST/2201/9-20</t>
  </si>
  <si>
    <t>GST/2134/6-20</t>
  </si>
  <si>
    <t>GST/4101/1-20</t>
  </si>
  <si>
    <t>Addu Kot Power</t>
  </si>
  <si>
    <t>GST/1880/1-20</t>
  </si>
  <si>
    <t>GST/3901/10-20</t>
  </si>
  <si>
    <t>The Oil Gas</t>
  </si>
  <si>
    <t>GST/2898/9-20</t>
  </si>
  <si>
    <t>GST/3198/8-20</t>
  </si>
  <si>
    <t>GST/1188/1-20</t>
  </si>
  <si>
    <t>GST/2922/3-20</t>
  </si>
  <si>
    <t>GST/4184/9-20</t>
  </si>
  <si>
    <t>Chrome Pakistan Mines</t>
  </si>
  <si>
    <t>GST/4158/7-20</t>
  </si>
  <si>
    <t>GST/4696/8-20</t>
  </si>
  <si>
    <t>GST/2571/4-20</t>
  </si>
  <si>
    <t>Textile Masood Mills</t>
  </si>
  <si>
    <t>GST/4225/6-20</t>
  </si>
  <si>
    <t>GST/3035/8-20</t>
  </si>
  <si>
    <t>GST/1030/3-20</t>
  </si>
  <si>
    <t>Iron Ittefaq Industries</t>
  </si>
  <si>
    <t>GST/4948/8-20</t>
  </si>
  <si>
    <t>GST/4582/3-20</t>
  </si>
  <si>
    <t>GST/3152/10-20</t>
  </si>
  <si>
    <t>GST/3488/5-20</t>
  </si>
  <si>
    <t>GST/3808/8-20</t>
  </si>
  <si>
    <t>Television Geo Network</t>
  </si>
  <si>
    <t>GST/3238/10-20</t>
  </si>
  <si>
    <t>GST/4859/8-20</t>
  </si>
  <si>
    <t>Network Hum Limited</t>
  </si>
  <si>
    <t>GST/4760/2-20</t>
  </si>
  <si>
    <t>GST/2910/2-20</t>
  </si>
  <si>
    <t>GST/4574/9-20</t>
  </si>
  <si>
    <t>Hercules Dawood Corporation</t>
  </si>
  <si>
    <t>GST/1869/2-20</t>
  </si>
  <si>
    <t>GST/4336/11-20</t>
  </si>
  <si>
    <t>GST/3813/9-20</t>
  </si>
  <si>
    <t>GST/2772/7-20</t>
  </si>
  <si>
    <t>GST/2782/6-20</t>
  </si>
  <si>
    <t>GST/4709/2-20</t>
  </si>
  <si>
    <t>GST/2265/5-20</t>
  </si>
  <si>
    <t>GST/3808/6-20</t>
  </si>
  <si>
    <t>GST/3202/1-20</t>
  </si>
  <si>
    <t>GST/4524/2-20</t>
  </si>
  <si>
    <t>GST/3473/6-20</t>
  </si>
  <si>
    <t>GST/1034/8-20</t>
  </si>
  <si>
    <t>GST/1170/11-20</t>
  </si>
  <si>
    <t>GST/3861/3-20</t>
  </si>
  <si>
    <t>GST/4483/3-20</t>
  </si>
  <si>
    <t>GST/3606/7-20</t>
  </si>
  <si>
    <t>GST/1294/8-20</t>
  </si>
  <si>
    <t>GST/3491/12-20</t>
  </si>
  <si>
    <t>GST/3496/3-20</t>
  </si>
  <si>
    <t>GST/2454/11-20</t>
  </si>
  <si>
    <t>GST/3117/1-20</t>
  </si>
  <si>
    <t>GST/3020/8-20</t>
  </si>
  <si>
    <t>GST/4908/7-20</t>
  </si>
  <si>
    <t>GST/2758/9-20</t>
  </si>
  <si>
    <t>GST/3294/1-20</t>
  </si>
  <si>
    <t>GST/2627/2-20</t>
  </si>
  <si>
    <t>GST/1175/4-20</t>
  </si>
  <si>
    <t>GST/2273/10-20</t>
  </si>
  <si>
    <t>GST/4132/9-20</t>
  </si>
  <si>
    <t>GST/3547/4-20</t>
  </si>
  <si>
    <t>GST/1685/9-20</t>
  </si>
  <si>
    <t>GST/2179/2-20</t>
  </si>
  <si>
    <t>GST/4215/4-20</t>
  </si>
  <si>
    <t>GST/1573/6-20</t>
  </si>
  <si>
    <t>GST/3195/1-20</t>
  </si>
  <si>
    <t>GST/2329/2-20</t>
  </si>
  <si>
    <t>GST/2216/2-20</t>
  </si>
  <si>
    <t>GST/4502/5-20</t>
  </si>
  <si>
    <t>GST/3081/1-20</t>
  </si>
  <si>
    <t>GST/2767/9-20</t>
  </si>
  <si>
    <t>GST/3592/4-20</t>
  </si>
  <si>
    <t>GST/2134/10-20</t>
  </si>
  <si>
    <t>GST/2379/2-20</t>
  </si>
  <si>
    <t>GST/1658/7-20</t>
  </si>
  <si>
    <t>GST/2177/4-20</t>
  </si>
  <si>
    <t>GST/1687/6-20</t>
  </si>
  <si>
    <t>Media Dawn Group</t>
  </si>
  <si>
    <t>GST/1045/7-20</t>
  </si>
  <si>
    <t>GST/3976/9-20</t>
  </si>
  <si>
    <t>GST/3985/5-20</t>
  </si>
  <si>
    <t>Stores Utility Corporation</t>
  </si>
  <si>
    <t>GST/1500/3-20</t>
  </si>
  <si>
    <t>Super Imtiaz Market</t>
  </si>
  <si>
    <t>GST/4809/1-20</t>
  </si>
  <si>
    <t>GST/1111/8-20</t>
  </si>
  <si>
    <t>GST/1146/12-20</t>
  </si>
  <si>
    <t>GST/2714/1-20</t>
  </si>
  <si>
    <t>GST/3163/2-20</t>
  </si>
  <si>
    <t>GST/4517/7-20</t>
  </si>
  <si>
    <t>GST/1136/5-20</t>
  </si>
  <si>
    <t>GST/1923/7-20</t>
  </si>
  <si>
    <t>GST/1154/8-20</t>
  </si>
  <si>
    <t>GST/2978/3-20</t>
  </si>
  <si>
    <t>GST/4312/3-20</t>
  </si>
  <si>
    <t>GST/1083/10-20</t>
  </si>
  <si>
    <t>GST/3928/5-20</t>
  </si>
  <si>
    <t>GST/2336/6-20</t>
  </si>
  <si>
    <t>GST/3379/7-20</t>
  </si>
  <si>
    <t>GST/2475/3-20</t>
  </si>
  <si>
    <t>GST/3528/3-20</t>
  </si>
  <si>
    <t>GST/1475/4-20</t>
  </si>
  <si>
    <t>GST/2172/2-20</t>
  </si>
  <si>
    <t>GST/3169/8-20</t>
  </si>
  <si>
    <t>GST/4012/3-20</t>
  </si>
  <si>
    <t>GST/1819/7-20</t>
  </si>
  <si>
    <t>GST/4454/5-20</t>
  </si>
  <si>
    <t>GST/3902/9-20</t>
  </si>
  <si>
    <t>GST/1752/3-20</t>
  </si>
  <si>
    <t>GST/1237/3-20</t>
  </si>
  <si>
    <t>GST/1508/3-20</t>
  </si>
  <si>
    <t>GST/4880/2-20</t>
  </si>
  <si>
    <t>GST/3785/9-20</t>
  </si>
  <si>
    <t>GST/2287/1-20</t>
  </si>
  <si>
    <t>GST/2343/8-20</t>
  </si>
  <si>
    <t>GST/2497/12-20</t>
  </si>
  <si>
    <t>GST/4647/8-20</t>
  </si>
  <si>
    <t>GST/1925/11-20</t>
  </si>
  <si>
    <t>GST/4868/11-20</t>
  </si>
  <si>
    <t>GST/4584/8-20</t>
  </si>
  <si>
    <t>GST/4892/6-20</t>
  </si>
  <si>
    <t>GST/1585/7-20</t>
  </si>
  <si>
    <t>GST/1167/6-20</t>
  </si>
  <si>
    <t>GST/3149/9-20</t>
  </si>
  <si>
    <t>GST/2029/11-20</t>
  </si>
  <si>
    <t>GST/3549/9-20</t>
  </si>
  <si>
    <t>GST/1101/4-20</t>
  </si>
  <si>
    <t>GST/1083/6-20</t>
  </si>
  <si>
    <t>GST/2824/8-20</t>
  </si>
  <si>
    <t>GST/4851/10-20</t>
  </si>
  <si>
    <t>GST/1434/10-20</t>
  </si>
  <si>
    <t>GST/3386/4-20</t>
  </si>
  <si>
    <t>GST/2976/5-20</t>
  </si>
  <si>
    <t>GST/2886/5-20</t>
  </si>
  <si>
    <t>GST/1478/8-20</t>
  </si>
  <si>
    <t>GST/2963/7-20</t>
  </si>
  <si>
    <t>GST/2887/10-20</t>
  </si>
  <si>
    <t>GST/2349/12-20</t>
  </si>
  <si>
    <t>GST/1350/7-20</t>
  </si>
  <si>
    <t>GST/3081/12-20</t>
  </si>
  <si>
    <t>GST/1636/9-20</t>
  </si>
  <si>
    <t>GST/2188/10-20</t>
  </si>
  <si>
    <t>GST/4568/12-20</t>
  </si>
  <si>
    <t>GST/2948/9-20</t>
  </si>
  <si>
    <t>GST/4682/11-20</t>
  </si>
  <si>
    <t>GST/3110/4-20</t>
  </si>
  <si>
    <t>GST/4329/4-20</t>
  </si>
  <si>
    <t>GST/3912/10-20</t>
  </si>
  <si>
    <t>GST/1800/8-20</t>
  </si>
  <si>
    <t>GST/2134/11-20</t>
  </si>
  <si>
    <t>GST/1641/6-20</t>
  </si>
  <si>
    <t>GST/3221/8-20</t>
  </si>
  <si>
    <t>GST/2174/10-20</t>
  </si>
  <si>
    <t>GST/2611/9-20</t>
  </si>
  <si>
    <t>GST/4328/5-20</t>
  </si>
  <si>
    <t>GST/1964/10-20</t>
  </si>
  <si>
    <t>GST/1948/8-20</t>
  </si>
  <si>
    <t>GST/2927/5-20</t>
  </si>
  <si>
    <t>GST/2715/2-20</t>
  </si>
  <si>
    <t>GST/4833/12-20</t>
  </si>
  <si>
    <t>GST/1424/5-20</t>
  </si>
  <si>
    <t>GST/1292/6-20</t>
  </si>
  <si>
    <t>GST/1365/9-20</t>
  </si>
  <si>
    <t>GST/2344/11-20</t>
  </si>
  <si>
    <t>GST/4335/4-20</t>
  </si>
  <si>
    <t>GST/2787/9-20</t>
  </si>
  <si>
    <t>GST/3583/1-20</t>
  </si>
  <si>
    <t>GST/1664/5-20</t>
  </si>
  <si>
    <t>GST/4429/12-20</t>
  </si>
  <si>
    <t>GST/2113/1-20</t>
  </si>
  <si>
    <t>GST/1769/5-20</t>
  </si>
  <si>
    <t>GST/2877/4-20</t>
  </si>
  <si>
    <t>GST/1490/6-20</t>
  </si>
  <si>
    <t>GST/4036/7-20</t>
  </si>
  <si>
    <t>GST/3815/4-20</t>
  </si>
  <si>
    <t>GST/1521/4-20</t>
  </si>
  <si>
    <t>GST/2103/12-20</t>
  </si>
  <si>
    <t>GST/4657/12-20</t>
  </si>
  <si>
    <t>GST/4939/1-20</t>
  </si>
  <si>
    <t>GST/2437/3-20</t>
  </si>
  <si>
    <t>GST/3105/2-20</t>
  </si>
  <si>
    <t>GST/1622/9-20</t>
  </si>
  <si>
    <t>GST/4371/8-20</t>
  </si>
  <si>
    <t>GST/3321/3-20</t>
  </si>
  <si>
    <t>GST/2347/6-20</t>
  </si>
  <si>
    <t>GST/4944/9-20</t>
  </si>
  <si>
    <t>GST/4497/10-20</t>
  </si>
  <si>
    <t>GST/2972/10-20</t>
  </si>
  <si>
    <t>GST/4917/3-20</t>
  </si>
  <si>
    <t>GST/3727/2-20</t>
  </si>
  <si>
    <t>GST/4252/12-20</t>
  </si>
  <si>
    <t>GST/2741/2-20</t>
  </si>
  <si>
    <t>GST/1895/9-20</t>
  </si>
  <si>
    <t>GST/4716/12-20</t>
  </si>
  <si>
    <t>GST/4242/3-20</t>
  </si>
  <si>
    <t>GST/1658/8-20</t>
  </si>
  <si>
    <t>GST/3929/10-20</t>
  </si>
  <si>
    <t>GST/1748/12-20</t>
  </si>
  <si>
    <t>GST/1824/8-20</t>
  </si>
  <si>
    <t>GST/1766/3-20</t>
  </si>
  <si>
    <t>GST/1589/8-20</t>
  </si>
  <si>
    <t>GST/1915/12-20</t>
  </si>
  <si>
    <t>GST/2992/11-20</t>
  </si>
  <si>
    <t>GST/3087/5-20</t>
  </si>
  <si>
    <t>GST/1158/2-20</t>
  </si>
  <si>
    <t>GST/3894/5-20</t>
  </si>
  <si>
    <t>GST/2371/7-20</t>
  </si>
  <si>
    <t>GST/3559/8-20</t>
  </si>
  <si>
    <t>GST/2042/2-20</t>
  </si>
  <si>
    <t>GST/4734/10-20</t>
  </si>
  <si>
    <t>GST/4259/5-20</t>
  </si>
  <si>
    <t>GST/2862/7-20</t>
  </si>
  <si>
    <t>GST/4954/4-20</t>
  </si>
  <si>
    <t>GST/4751/1-20</t>
  </si>
  <si>
    <t>GST/2346/8-20</t>
  </si>
  <si>
    <t>GST/4852/10-20</t>
  </si>
  <si>
    <t>GST/3408/10-20</t>
  </si>
  <si>
    <t>GST/2023/4-20</t>
  </si>
  <si>
    <t>GST/4653/7-20</t>
  </si>
  <si>
    <t>GST/4424/12-20</t>
  </si>
  <si>
    <t>GST/1249/10-20</t>
  </si>
  <si>
    <t>GST/3223/11-20</t>
  </si>
  <si>
    <t>GST/4125/10-20</t>
  </si>
  <si>
    <t>GST/3696/5-20</t>
  </si>
  <si>
    <t>GST/3977/10-20</t>
  </si>
  <si>
    <t>GST/2414/1-20</t>
  </si>
  <si>
    <t>GST/2657/4-20</t>
  </si>
  <si>
    <t>GST/2875/11-20</t>
  </si>
  <si>
    <t>GST/3128/3-20</t>
  </si>
  <si>
    <t>GST/2546/2-20</t>
  </si>
  <si>
    <t>GST/1088/9-20</t>
  </si>
  <si>
    <t>GST/1823/10-20</t>
  </si>
  <si>
    <t>GST/4948/3-20</t>
  </si>
  <si>
    <t>GST/1231/1-20</t>
  </si>
  <si>
    <t>GST/1837/9-20</t>
  </si>
  <si>
    <t>GST/4377/8-20</t>
  </si>
  <si>
    <t>GST/1490/1-20</t>
  </si>
  <si>
    <t>GST/2418/3-20</t>
  </si>
  <si>
    <t>GST/2795/12-20</t>
  </si>
  <si>
    <t>GST/1574/7-20</t>
  </si>
  <si>
    <t>GST/1818/6-20</t>
  </si>
  <si>
    <t>GST/1061/11-20</t>
  </si>
  <si>
    <t>GST/3355/12-20</t>
  </si>
  <si>
    <t>GST/2672/4-20</t>
  </si>
  <si>
    <t>GST/4789/10-20</t>
  </si>
  <si>
    <t>GST/2538/6-20</t>
  </si>
  <si>
    <t>GST/2030/12-20</t>
  </si>
  <si>
    <t>GST/3895/7-20</t>
  </si>
  <si>
    <t>GST/3069/10-20</t>
  </si>
  <si>
    <t>GST/3579/8-20</t>
  </si>
  <si>
    <t>GST/4066/1-20</t>
  </si>
  <si>
    <t>GST/2152/10-20</t>
  </si>
  <si>
    <t>GST/1270/1-20</t>
  </si>
  <si>
    <t>GST/3339/5-20</t>
  </si>
  <si>
    <t>GST/4479/8-20</t>
  </si>
  <si>
    <t>GST/2275/3-20</t>
  </si>
  <si>
    <t>GST/1247/8-20</t>
  </si>
  <si>
    <t>GST/4144/12-20</t>
  </si>
  <si>
    <t>GST/2343/6-20</t>
  </si>
  <si>
    <t>GST/2821/1-20</t>
  </si>
  <si>
    <t>GST/3899/3-20</t>
  </si>
  <si>
    <t>GST/4037/4-20</t>
  </si>
  <si>
    <t>GST/4346/1-20</t>
  </si>
  <si>
    <t>GST/3533/3-20</t>
  </si>
  <si>
    <t>GST/3563/11-20</t>
  </si>
  <si>
    <t>GST/3877/11-20</t>
  </si>
  <si>
    <t>GST/1138/8-20</t>
  </si>
  <si>
    <t>GST/2982/7-20</t>
  </si>
  <si>
    <t>GST/3315/12-20</t>
  </si>
  <si>
    <t>GST/4950/10-20</t>
  </si>
  <si>
    <t>GST/4650/2-20</t>
  </si>
  <si>
    <t>GST/4300/6-20</t>
  </si>
  <si>
    <t>GST/4726/5-20</t>
  </si>
  <si>
    <t>GST/3453/11-20</t>
  </si>
  <si>
    <t>GST/4557/10-20</t>
  </si>
  <si>
    <t>GST/3239/1-20</t>
  </si>
  <si>
    <t>GST/3534/9-20</t>
  </si>
  <si>
    <t>GST/3617/6-20</t>
  </si>
  <si>
    <t>GST/4634/10-20</t>
  </si>
  <si>
    <t>GST/3512/10-20</t>
  </si>
  <si>
    <t>GST/2797/6-20</t>
  </si>
  <si>
    <t>GST/1248/12-20</t>
  </si>
  <si>
    <t>GST/3526/7-20</t>
  </si>
  <si>
    <t>GST/1347/6-20</t>
  </si>
  <si>
    <t>GST/4218/10-20</t>
  </si>
  <si>
    <t>GST/4265/9-20</t>
  </si>
  <si>
    <t>GST/2288/9-20</t>
  </si>
  <si>
    <t>GST/3045/4-20</t>
  </si>
  <si>
    <t>GST/4616/10-20</t>
  </si>
  <si>
    <t>GST/3982/6-20</t>
  </si>
  <si>
    <t>GST/1262/8-20</t>
  </si>
  <si>
    <t>GST/3670/10-20</t>
  </si>
  <si>
    <t>GST/3328/8-20</t>
  </si>
  <si>
    <t>GST/2584/11-20</t>
  </si>
  <si>
    <t>GST/1339/6-20</t>
  </si>
  <si>
    <t>GST/4951/10-20</t>
  </si>
  <si>
    <t>GST/4280/2-20</t>
  </si>
  <si>
    <t>GST/2565/3-20</t>
  </si>
  <si>
    <t>GST/1879/11-20</t>
  </si>
  <si>
    <t>GST/4407/7-20</t>
  </si>
  <si>
    <t>GST/2129/6-20</t>
  </si>
  <si>
    <t>GST/4785/4-20</t>
  </si>
  <si>
    <t>GST/3332/4-20</t>
  </si>
  <si>
    <t>GST/2528/2-20</t>
  </si>
  <si>
    <t>GST/2041/4-20</t>
  </si>
  <si>
    <t>GST/1013/11-20</t>
  </si>
  <si>
    <t>GST/2926/11-20</t>
  </si>
  <si>
    <t>GST/2073/2-20</t>
  </si>
  <si>
    <t>GST/4877/6-20</t>
  </si>
  <si>
    <t>GST/1438/11-20</t>
  </si>
  <si>
    <t>GST/4632/9-20</t>
  </si>
  <si>
    <t>GST/2036/5-20</t>
  </si>
  <si>
    <t>GST/2391/8-20</t>
  </si>
  <si>
    <t>GST/3116/6-20</t>
  </si>
  <si>
    <t>GST/3544/9-20</t>
  </si>
  <si>
    <t>GST/2400/10-20</t>
  </si>
  <si>
    <t>GST/3253/9-20</t>
  </si>
  <si>
    <t>GST/3368/5-20</t>
  </si>
  <si>
    <t>GST/1761/4-20</t>
  </si>
  <si>
    <t>GST/1532/10-20</t>
  </si>
  <si>
    <t>GST/1353/4-20</t>
  </si>
  <si>
    <t>GST/3671/11-20</t>
  </si>
  <si>
    <t>Above 360</t>
  </si>
  <si>
    <t>Grand Total</t>
  </si>
  <si>
    <t>Dealer</t>
  </si>
  <si>
    <t>OEM</t>
  </si>
  <si>
    <t>Retailer</t>
  </si>
  <si>
    <t>Islamabad</t>
  </si>
  <si>
    <t>Karachi</t>
  </si>
  <si>
    <t>Lahore</t>
  </si>
  <si>
    <t>Peshawer</t>
  </si>
  <si>
    <t>Quetta</t>
  </si>
  <si>
    <t>0 - 30</t>
  </si>
  <si>
    <t>31 - 90</t>
  </si>
  <si>
    <t>91 - 180</t>
  </si>
  <si>
    <t>181 - 360</t>
  </si>
  <si>
    <t>S. No.</t>
  </si>
  <si>
    <t>Category</t>
  </si>
  <si>
    <t>Row Labels</t>
  </si>
  <si>
    <t>Sum of Outstanding balance</t>
  </si>
  <si>
    <t>Sum of Overdue balance</t>
  </si>
  <si>
    <t>Column Labels</t>
  </si>
  <si>
    <t>Sum of Not due</t>
  </si>
  <si>
    <t>Sum of 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</si>
</sst>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??_);_(@_)"/>
    <numFmt numFmtId="165" formatCode="#0,&quot;M&quot;"/>
    <numFmt numFmtId="166" formatCode="dd/mmm/yyyy"/>
    <numFmt numFmtId="167" formatCode="#0.0,&quot;M&quot;"/>
    <numFmt numFmtId="168" formatCode="0.0%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167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Fill="1" applyAlignment="1"/>
    <xf numFmtId="0" fontId="6" fillId="0" borderId="0" xfId="0" applyFont="1" applyFill="1"/>
    <xf numFmtId="0" fontId="6" fillId="0" borderId="2" xfId="0" applyFont="1" applyFill="1" applyBorder="1"/>
    <xf numFmtId="9" fontId="0" fillId="0" borderId="0" xfId="0" applyNumberFormat="1" applyFont="1" applyAlignment="1"/>
    <xf numFmtId="168" fontId="0" fillId="0" borderId="0" xfId="0" applyNumberFormat="1" applyFont="1" applyAlignment="1"/>
  </cellXfs>
  <cellStyles count="1">
    <cellStyle name="Normal" xfId="0" builtinId="0"/>
  </cellStyles>
  <dxfs count="6">
    <dxf>
      <numFmt numFmtId="13" formatCode="0%"/>
    </dxf>
    <dxf>
      <numFmt numFmtId="165" formatCode="#0,&quot;M&quot;"/>
    </dxf>
    <dxf>
      <numFmt numFmtId="165" formatCode="#0,&quot;M&quot;"/>
    </dxf>
    <dxf>
      <numFmt numFmtId="165" formatCode="#0,&quot;M&quot;"/>
    </dxf>
    <dxf>
      <numFmt numFmtId="165" formatCode="#0,&quot;M&quot;"/>
    </dxf>
    <dxf>
      <numFmt numFmtId="165" formatCode="#0,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 dasboard.xlsx]Data analyisis!PivotTable1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 dir="48000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285F4"/>
              </a:solidFill>
              <a:round/>
            </a:ln>
            <a:effectLst>
              <a:outerShdw blurRad="50800" dist="38100" dir="2700000" algn="tl" rotWithShape="0">
                <a:srgbClr val="4285F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56165029933051E-2"/>
          <c:y val="0.28680314960629927"/>
          <c:w val="0.95889516057683788"/>
          <c:h val="0.64194692330125402"/>
        </c:manualLayout>
      </c:layout>
      <c:pie3DChart>
        <c:varyColors val="1"/>
        <c:ser>
          <c:idx val="0"/>
          <c:order val="0"/>
          <c:tx>
            <c:strRef>
              <c:f>'Data analyisis'!$B$5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3F2-4AF9-9811-0EC06F80D1D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F2-4AF9-9811-0EC06F80D1D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3F2-4AF9-9811-0EC06F80D1D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F2-4AF9-9811-0EC06F80D1D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 dir="48000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F2-4AF9-9811-0EC06F80D1D8}"/>
              </c:ext>
            </c:extLst>
          </c:dPt>
          <c:dLbls>
            <c:dLbl>
              <c:idx val="0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285F4"/>
                  </a:solidFill>
                  <a:round/>
                </a:ln>
                <a:effectLst>
                  <a:outerShdw blurRad="50800" dist="38100" dir="2700000" algn="tl" rotWithShape="0">
                    <a:srgbClr val="4285F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3F2-4AF9-9811-0EC06F80D1D8}"/>
                </c:ext>
              </c:extLst>
            </c:dLbl>
            <c:dLbl>
              <c:idx val="1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285F4"/>
                  </a:solidFill>
                  <a:round/>
                </a:ln>
                <a:effectLst>
                  <a:outerShdw blurRad="50800" dist="38100" dir="2700000" algn="tl" rotWithShape="0">
                    <a:srgbClr val="4285F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3F2-4AF9-9811-0EC06F80D1D8}"/>
                </c:ext>
              </c:extLst>
            </c:dLbl>
            <c:dLbl>
              <c:idx val="2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285F4"/>
                  </a:solidFill>
                  <a:round/>
                </a:ln>
                <a:effectLst>
                  <a:outerShdw blurRad="50800" dist="38100" dir="2700000" algn="tl" rotWithShape="0">
                    <a:srgbClr val="4285F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3F2-4AF9-9811-0EC06F80D1D8}"/>
                </c:ext>
              </c:extLst>
            </c:dLbl>
            <c:dLbl>
              <c:idx val="3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285F4"/>
                  </a:solidFill>
                  <a:round/>
                </a:ln>
                <a:effectLst>
                  <a:outerShdw blurRad="50800" dist="38100" dir="2700000" algn="tl" rotWithShape="0">
                    <a:srgbClr val="4285F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3F2-4AF9-9811-0EC06F80D1D8}"/>
                </c:ext>
              </c:extLst>
            </c:dLbl>
            <c:dLbl>
              <c:idx val="4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285F4"/>
                  </a:solidFill>
                  <a:round/>
                </a:ln>
                <a:effectLst>
                  <a:outerShdw blurRad="50800" dist="38100" dir="2700000" algn="tl" rotWithShape="0">
                    <a:srgbClr val="4285F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3F2-4AF9-9811-0EC06F80D1D8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4285F4"/>
                </a:solidFill>
                <a:round/>
              </a:ln>
              <a:effectLst>
                <a:outerShdw blurRad="50800" dist="38100" dir="2700000" algn="tl" rotWithShape="0">
                  <a:srgbClr val="4285F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analyisis'!$A$6:$A$11</c:f>
              <c:strCache>
                <c:ptCount val="5"/>
                <c:pt idx="0">
                  <c:v>0 - 30</c:v>
                </c:pt>
                <c:pt idx="1">
                  <c:v>181 - 360</c:v>
                </c:pt>
                <c:pt idx="2">
                  <c:v>31 - 90</c:v>
                </c:pt>
                <c:pt idx="3">
                  <c:v>91 - 180</c:v>
                </c:pt>
                <c:pt idx="4">
                  <c:v>Above 360</c:v>
                </c:pt>
              </c:strCache>
            </c:strRef>
          </c:cat>
          <c:val>
            <c:numRef>
              <c:f>'Data analyisis'!$B$6:$B$11</c:f>
              <c:numCache>
                <c:formatCode>#0,"M"</c:formatCode>
                <c:ptCount val="5"/>
                <c:pt idx="0">
                  <c:v>1029526</c:v>
                </c:pt>
                <c:pt idx="1">
                  <c:v>7348292</c:v>
                </c:pt>
                <c:pt idx="2">
                  <c:v>2250505</c:v>
                </c:pt>
                <c:pt idx="3">
                  <c:v>2948807</c:v>
                </c:pt>
                <c:pt idx="4">
                  <c:v>174144731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2-4AF9-9811-0EC06F80D1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999911527912947E-2"/>
          <c:y val="0.17629629629629628"/>
          <c:w val="0.95999268630746992"/>
          <c:h val="7.8763099057062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[agile dasboard.xlsx]Data analyisis!PivotTable4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person-wise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>
              <a:tint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>
              <a:tint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>
              <a:shade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>
              <a:shade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analyisis'!$B$25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2-48A3-AB1B-C99DC793E199}"/>
              </c:ext>
            </c:extLst>
          </c:dPt>
          <c:dPt>
            <c:idx val="1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2-48A3-AB1B-C99DC793E199}"/>
              </c:ext>
            </c:extLst>
          </c:dPt>
          <c:dPt>
            <c:idx val="2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2-48A3-AB1B-C99DC793E199}"/>
              </c:ext>
            </c:extLst>
          </c:dPt>
          <c:dPt>
            <c:idx val="3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2-48A3-AB1B-C99DC793E1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analyisis'!$A$26:$A$30</c:f>
              <c:strCache>
                <c:ptCount val="4"/>
                <c:pt idx="0">
                  <c:v>Atif</c:v>
                </c:pt>
                <c:pt idx="1">
                  <c:v>Imran</c:v>
                </c:pt>
                <c:pt idx="2">
                  <c:v>Saleem</c:v>
                </c:pt>
                <c:pt idx="3">
                  <c:v>Zafar</c:v>
                </c:pt>
              </c:strCache>
            </c:strRef>
          </c:cat>
          <c:val>
            <c:numRef>
              <c:f>'Data analyisis'!$B$26:$B$30</c:f>
              <c:numCache>
                <c:formatCode>#0,"M"</c:formatCode>
                <c:ptCount val="4"/>
                <c:pt idx="0">
                  <c:v>66963435</c:v>
                </c:pt>
                <c:pt idx="1">
                  <c:v>10568718</c:v>
                </c:pt>
                <c:pt idx="2">
                  <c:v>41299704</c:v>
                </c:pt>
                <c:pt idx="3">
                  <c:v>68890004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2-440A-B132-E229114F06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93337748669265"/>
          <c:y val="0.18146811070998797"/>
          <c:w val="0.73122550101798023"/>
          <c:h val="7.6772695831793594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 dasboard.xlsx]Data analyisis!PivotTable5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category -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analyisis'!$B$42</c:f>
              <c:strCache>
                <c:ptCount val="1"/>
                <c:pt idx="0">
                  <c:v>Sum of Not due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analyisis'!$A$43:$A$47</c:f>
              <c:strCache>
                <c:ptCount val="4"/>
                <c:pt idx="0">
                  <c:v>Atif</c:v>
                </c:pt>
                <c:pt idx="1">
                  <c:v>Imran</c:v>
                </c:pt>
                <c:pt idx="2">
                  <c:v>Saleem</c:v>
                </c:pt>
                <c:pt idx="3">
                  <c:v>Zafar</c:v>
                </c:pt>
              </c:strCache>
            </c:strRef>
          </c:cat>
          <c:val>
            <c:numRef>
              <c:f>'Data analyisis'!$B$43:$B$47</c:f>
              <c:numCache>
                <c:formatCode>#0,"M"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4-40B6-B00D-D55B71473871}"/>
            </c:ext>
          </c:extLst>
        </c:ser>
        <c:ser>
          <c:idx val="1"/>
          <c:order val="1"/>
          <c:tx>
            <c:strRef>
              <c:f>'Data analyisis'!$C$42</c:f>
              <c:strCache>
                <c:ptCount val="1"/>
                <c:pt idx="0">
                  <c:v>Sum of Overdue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analyisis'!$A$43:$A$47</c:f>
              <c:strCache>
                <c:ptCount val="4"/>
                <c:pt idx="0">
                  <c:v>Atif</c:v>
                </c:pt>
                <c:pt idx="1">
                  <c:v>Imran</c:v>
                </c:pt>
                <c:pt idx="2">
                  <c:v>Saleem</c:v>
                </c:pt>
                <c:pt idx="3">
                  <c:v>Zafar</c:v>
                </c:pt>
              </c:strCache>
            </c:strRef>
          </c:cat>
          <c:val>
            <c:numRef>
              <c:f>'Data analyisis'!$C$43:$C$47</c:f>
              <c:numCache>
                <c:formatCode>#0,"M"</c:formatCode>
                <c:ptCount val="4"/>
                <c:pt idx="0">
                  <c:v>66963435</c:v>
                </c:pt>
                <c:pt idx="1">
                  <c:v>10568718</c:v>
                </c:pt>
                <c:pt idx="2">
                  <c:v>41299704</c:v>
                </c:pt>
                <c:pt idx="3">
                  <c:v>68890004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4-40B6-B00D-D55B71473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2737640"/>
        <c:axId val="472739280"/>
        <c:axId val="0"/>
      </c:bar3DChart>
      <c:catAx>
        <c:axId val="4727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39280"/>
        <c:crosses val="autoZero"/>
        <c:auto val="1"/>
        <c:lblAlgn val="ctr"/>
        <c:lblOffset val="100"/>
        <c:noMultiLvlLbl val="0"/>
      </c:catAx>
      <c:valAx>
        <c:axId val="472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[agile dasboard.xlsx]Data analyisis!PivotTable6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-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'Data analyisis'!$B$60:$B$61</c:f>
              <c:strCache>
                <c:ptCount val="1"/>
                <c:pt idx="0">
                  <c:v>Dealer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analyisis'!$A$62:$A$67</c:f>
              <c:strCache>
                <c:ptCount val="5"/>
                <c:pt idx="0">
                  <c:v>Islamabad</c:v>
                </c:pt>
                <c:pt idx="1">
                  <c:v>Karachi</c:v>
                </c:pt>
                <c:pt idx="2">
                  <c:v>Lahore</c:v>
                </c:pt>
                <c:pt idx="3">
                  <c:v>Peshawer</c:v>
                </c:pt>
                <c:pt idx="4">
                  <c:v>Quetta</c:v>
                </c:pt>
              </c:strCache>
            </c:strRef>
          </c:cat>
          <c:val>
            <c:numRef>
              <c:f>'Data analyisis'!$B$62:$B$67</c:f>
              <c:numCache>
                <c:formatCode>#0,"M"</c:formatCode>
                <c:ptCount val="5"/>
                <c:pt idx="0">
                  <c:v>26196704</c:v>
                </c:pt>
                <c:pt idx="1">
                  <c:v>10158136</c:v>
                </c:pt>
                <c:pt idx="2">
                  <c:v>6334173</c:v>
                </c:pt>
                <c:pt idx="3">
                  <c:v>10244931</c:v>
                </c:pt>
                <c:pt idx="4">
                  <c:v>32629223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A39-BEAD-140C15738162}"/>
            </c:ext>
          </c:extLst>
        </c:ser>
        <c:ser>
          <c:idx val="1"/>
          <c:order val="1"/>
          <c:tx>
            <c:strRef>
              <c:f>'Data analyisis'!$C$60:$C$61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analyisis'!$A$62:$A$67</c:f>
              <c:strCache>
                <c:ptCount val="5"/>
                <c:pt idx="0">
                  <c:v>Islamabad</c:v>
                </c:pt>
                <c:pt idx="1">
                  <c:v>Karachi</c:v>
                </c:pt>
                <c:pt idx="2">
                  <c:v>Lahore</c:v>
                </c:pt>
                <c:pt idx="3">
                  <c:v>Peshawer</c:v>
                </c:pt>
                <c:pt idx="4">
                  <c:v>Quetta</c:v>
                </c:pt>
              </c:strCache>
            </c:strRef>
          </c:cat>
          <c:val>
            <c:numRef>
              <c:f>'Data analyisis'!$C$62:$C$67</c:f>
              <c:numCache>
                <c:formatCode>#0,"M"</c:formatCode>
                <c:ptCount val="5"/>
                <c:pt idx="0">
                  <c:v>7713153</c:v>
                </c:pt>
                <c:pt idx="1">
                  <c:v>6939869</c:v>
                </c:pt>
                <c:pt idx="2">
                  <c:v>7851940</c:v>
                </c:pt>
                <c:pt idx="3">
                  <c:v>2986946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5-4A39-BEAD-140C15738162}"/>
            </c:ext>
          </c:extLst>
        </c:ser>
        <c:ser>
          <c:idx val="2"/>
          <c:order val="2"/>
          <c:tx>
            <c:strRef>
              <c:f>'Data analyisis'!$D$60:$D$61</c:f>
              <c:strCache>
                <c:ptCount val="1"/>
                <c:pt idx="0">
                  <c:v>Retailer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'Data analyisis'!$A$62:$A$67</c:f>
              <c:strCache>
                <c:ptCount val="5"/>
                <c:pt idx="0">
                  <c:v>Islamabad</c:v>
                </c:pt>
                <c:pt idx="1">
                  <c:v>Karachi</c:v>
                </c:pt>
                <c:pt idx="2">
                  <c:v>Lahore</c:v>
                </c:pt>
                <c:pt idx="3">
                  <c:v>Peshawer</c:v>
                </c:pt>
                <c:pt idx="4">
                  <c:v>Quetta</c:v>
                </c:pt>
              </c:strCache>
            </c:strRef>
          </c:cat>
          <c:val>
            <c:numRef>
              <c:f>'Data analyisis'!$D$62:$D$67</c:f>
              <c:numCache>
                <c:formatCode>#0,"M"</c:formatCode>
                <c:ptCount val="5"/>
                <c:pt idx="0">
                  <c:v>8065102</c:v>
                </c:pt>
                <c:pt idx="1">
                  <c:v>11336957</c:v>
                </c:pt>
                <c:pt idx="2">
                  <c:v>23335027</c:v>
                </c:pt>
                <c:pt idx="3">
                  <c:v>23075567</c:v>
                </c:pt>
                <c:pt idx="4">
                  <c:v>10854133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5-4A39-BEAD-140C1573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573904"/>
        <c:axId val="325575872"/>
        <c:axId val="0"/>
      </c:bar3DChart>
      <c:catAx>
        <c:axId val="32557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5872"/>
        <c:crosses val="autoZero"/>
        <c:auto val="1"/>
        <c:lblAlgn val="ctr"/>
        <c:lblOffset val="100"/>
        <c:noMultiLvlLbl val="0"/>
      </c:catAx>
      <c:valAx>
        <c:axId val="3255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B-42C9-9425-73986957CD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B-42C9-9425-73986957CD1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AE-407B-AE23-4596A2A2B4E0}"/>
              </c:ext>
            </c:extLst>
          </c:dPt>
          <c:val>
            <c:numRef>
              <c:f>'Data analyisis'!$B$84:$B$86</c:f>
              <c:numCache>
                <c:formatCode>0%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E-407B-AE23-4596A2A2B4E0}"/>
            </c:ext>
          </c:extLst>
        </c:ser>
        <c:ser>
          <c:idx val="1"/>
          <c:order val="1"/>
          <c:tx>
            <c:v>b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BB-42C9-9425-73986957CD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BB-42C9-9425-73986957CD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BB-42C9-9425-73986957CD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BB-42C9-9425-73986957CD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BB-42C9-9425-73986957CD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BB-42C9-9425-73986957CD15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1AE-407B-AE23-4596A2A2B4E0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AE-407B-AE23-4596A2A2B4E0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1AE-407B-AE23-4596A2A2B4E0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AE-407B-AE23-4596A2A2B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'Data analyisis'!$D$84:$D$93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AE-407B-AE23-4596A2A2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54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1</xdr:row>
      <xdr:rowOff>85725</xdr:rowOff>
    </xdr:from>
    <xdr:to>
      <xdr:col>11</xdr:col>
      <xdr:colOff>361951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18</xdr:row>
      <xdr:rowOff>133349</xdr:rowOff>
    </xdr:from>
    <xdr:to>
      <xdr:col>11</xdr:col>
      <xdr:colOff>333375</xdr:colOff>
      <xdr:row>35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585787</xdr:colOff>
      <xdr:row>37</xdr:row>
      <xdr:rowOff>152400</xdr:rowOff>
    </xdr:from>
    <xdr:to>
      <xdr:col>12</xdr:col>
      <xdr:colOff>19050</xdr:colOff>
      <xdr:row>54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357187</xdr:colOff>
      <xdr:row>55</xdr:row>
      <xdr:rowOff>85725</xdr:rowOff>
    </xdr:from>
    <xdr:to>
      <xdr:col>13</xdr:col>
      <xdr:colOff>52387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76</xdr:row>
      <xdr:rowOff>9525</xdr:rowOff>
    </xdr:from>
    <xdr:to>
      <xdr:col>11</xdr:col>
      <xdr:colOff>361950</xdr:colOff>
      <xdr:row>93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07.674551041666" createdVersion="6" refreshedVersion="6" minRefreshableVersion="3" recordCount="339">
  <cacheSource type="worksheet">
    <worksheetSource ref="A1:L340" sheet="data"/>
  </cacheSource>
  <cacheFields count="14">
    <cacheField name="Invoice No." numFmtId="0">
      <sharedItems count="337">
        <s v="GST/3836/11-20"/>
        <s v="GST/4574/12-20"/>
        <s v="GST/3760/5-20"/>
        <s v="GST/1172/7-20"/>
        <s v="GST/1658/2-20"/>
        <s v="GST/3451/8-20"/>
        <s v="GST/4549/5-20"/>
        <s v="GST/4768/7-20"/>
        <s v="GST/4138/3-20"/>
        <s v="GST/4728/5-20"/>
        <s v="GST/3358/4-20"/>
        <s v="GST/2294/4-20"/>
        <s v="GST/4109/12-20"/>
        <s v="GST/3855/8-20"/>
        <s v="GST/3555/10-20"/>
        <s v="GST/4364/7-20"/>
        <s v="GST/1610/9-20"/>
        <s v="GST/4876/10-20"/>
        <s v="GST/3935/5-20"/>
        <s v="GST/2290/7-20"/>
        <s v="GST/4018/9-20"/>
        <s v="GST/1103/2-20"/>
        <s v="GST/2306/7-20"/>
        <s v="GST/2201/9-20"/>
        <s v="GST/2134/6-20"/>
        <s v="GST/4101/1-20"/>
        <s v="GST/1880/1-20"/>
        <s v="GST/3901/10-20"/>
        <s v="GST/2898/9-20"/>
        <s v="GST/3198/8-20"/>
        <s v="GST/1188/1-20"/>
        <s v="GST/2922/3-20"/>
        <s v="GST/4184/9-20"/>
        <s v="GST/4158/7-20"/>
        <s v="GST/4696/8-20"/>
        <s v="GST/2571/4-20"/>
        <s v="GST/4225/6-20"/>
        <s v="GST/3035/8-20"/>
        <s v="GST/1030/3-20"/>
        <s v="GST/4948/8-20"/>
        <s v="GST/4582/3-20"/>
        <s v="GST/3152/10-20"/>
        <s v="GST/3488/5-20"/>
        <s v="GST/3808/8-20"/>
        <s v="GST/3238/10-20"/>
        <s v="GST/4859/8-20"/>
        <s v="GST/4760/2-20"/>
        <s v="GST/2910/2-20"/>
        <s v="GST/4574/9-20"/>
        <s v="GST/1869/2-20"/>
        <s v="GST/4336/11-20"/>
        <s v="GST/3813/9-20"/>
        <s v="GST/2772/7-20"/>
        <s v="GST/2782/6-20"/>
        <s v="GST/4709/2-20"/>
        <s v="GST/2265/5-20"/>
        <s v="GST/3808/6-20"/>
        <s v="GST/3202/1-20"/>
        <s v="GST/4524/2-20"/>
        <s v="GST/3473/6-20"/>
        <s v="GST/1034/8-20"/>
        <s v="GST/1170/11-20"/>
        <s v="GST/3861/3-20"/>
        <s v="GST/4483/3-20"/>
        <s v="GST/3606/7-20"/>
        <s v="GST/1294/8-20"/>
        <s v="GST/3491/12-20"/>
        <s v="GST/3496/3-20"/>
        <s v="GST/2454/11-20"/>
        <s v="GST/3117/1-20"/>
        <s v="GST/3020/8-20"/>
        <s v="GST/4908/7-20"/>
        <s v="GST/2758/9-20"/>
        <s v="GST/3294/1-20"/>
        <s v="GST/2627/2-20"/>
        <s v="GST/1175/4-20"/>
        <s v="GST/2273/10-20"/>
        <s v="GST/4132/9-20"/>
        <s v="GST/3547/4-20"/>
        <s v="GST/1685/9-20"/>
        <s v="GST/2179/2-20"/>
        <s v="GST/4215/4-20"/>
        <s v="GST/1573/6-20"/>
        <s v="GST/3195/1-20"/>
        <s v="GST/2329/2-20"/>
        <s v="GST/2216/2-20"/>
        <s v="GST/4502/5-20"/>
        <s v="GST/3081/1-20"/>
        <s v="GST/2767/9-20"/>
        <s v="GST/3592/4-20"/>
        <s v="GST/2134/10-20"/>
        <s v="GST/2379/2-20"/>
        <s v="GST/1658/7-20"/>
        <s v="GST/2177/4-20"/>
        <s v="GST/1687/6-20"/>
        <s v="GST/1045/7-20"/>
        <s v="GST/3976/9-20"/>
        <s v="GST/3985/5-20"/>
        <s v="GST/1500/3-20"/>
        <s v="GST/4809/1-20"/>
        <s v="GST/1111/8-20"/>
        <s v="GST/1146/12-20"/>
        <s v="GST/2714/1-20"/>
        <s v="GST/3163/2-20"/>
        <s v="GST/4517/7-20"/>
        <s v="GST/1136/5-20"/>
        <s v="GST/1923/7-20"/>
        <s v="GST/1154/8-20"/>
        <s v="GST/2978/3-20"/>
        <s v="GST/4312/3-20"/>
        <s v="GST/1083/10-20"/>
        <s v="GST/3928/5-20"/>
        <s v="GST/2336/6-20"/>
        <s v="GST/3379/7-20"/>
        <s v="GST/2475/3-20"/>
        <s v="GST/3528/3-20"/>
        <s v="GST/1475/4-20"/>
        <s v="GST/2172/2-20"/>
        <s v="GST/3169/8-20"/>
        <s v="GST/4012/3-20"/>
        <s v="GST/1819/7-20"/>
        <s v="GST/4454/5-20"/>
        <s v="GST/3902/9-20"/>
        <s v="GST/1752/3-20"/>
        <s v="GST/1237/3-20"/>
        <s v="GST/1508/3-20"/>
        <s v="GST/4880/2-20"/>
        <s v="GST/3785/9-20"/>
        <s v="GST/2287/1-20"/>
        <s v="GST/2343/8-20"/>
        <s v="GST/2497/12-20"/>
        <s v="GST/4647/8-20"/>
        <s v="GST/1925/11-20"/>
        <s v="GST/4868/11-20"/>
        <s v="GST/4584/8-20"/>
        <s v="GST/4892/6-20"/>
        <s v="GST/1585/7-20"/>
        <s v="GST/1167/6-20"/>
        <s v="GST/3149/9-20"/>
        <s v="GST/2029/11-20"/>
        <s v="GST/3549/9-20"/>
        <s v="GST/1101/4-20"/>
        <s v="GST/1083/6-20"/>
        <s v="GST/2824/8-20"/>
        <s v="GST/4851/10-20"/>
        <s v="GST/1434/10-20"/>
        <s v="GST/3386/4-20"/>
        <s v="GST/2976/5-20"/>
        <s v="GST/2886/5-20"/>
        <s v="GST/1478/8-20"/>
        <s v="GST/2963/7-20"/>
        <s v="GST/2887/10-20"/>
        <s v="GST/2349/12-20"/>
        <s v="GST/1350/7-20"/>
        <s v="GST/3081/12-20"/>
        <s v="GST/1636/9-20"/>
        <s v="GST/2188/10-20"/>
        <s v="GST/4568/12-20"/>
        <s v="GST/2948/9-20"/>
        <s v="GST/4682/11-20"/>
        <s v="GST/3110/4-20"/>
        <s v="GST/4329/4-20"/>
        <s v="GST/3912/10-20"/>
        <s v="GST/1800/8-20"/>
        <s v="GST/2134/11-20"/>
        <s v="GST/1641/6-20"/>
        <s v="GST/3221/8-20"/>
        <s v="GST/2174/10-20"/>
        <s v="GST/2611/9-20"/>
        <s v="GST/4328/5-20"/>
        <s v="GST/1964/10-20"/>
        <s v="GST/1948/8-20"/>
        <s v="GST/2927/5-20"/>
        <s v="GST/2715/2-20"/>
        <s v="GST/4833/12-20"/>
        <s v="GST/1424/5-20"/>
        <s v="GST/1292/6-20"/>
        <s v="GST/1365/9-20"/>
        <s v="GST/2344/11-20"/>
        <s v="GST/4335/4-20"/>
        <s v="GST/2787/9-20"/>
        <s v="GST/3583/1-20"/>
        <s v="GST/1664/5-20"/>
        <s v="GST/4429/12-20"/>
        <s v="GST/2113/1-20"/>
        <s v="GST/1769/5-20"/>
        <s v="GST/2877/4-20"/>
        <s v="GST/1490/6-20"/>
        <s v="GST/4036/7-20"/>
        <s v="GST/3815/4-20"/>
        <s v="GST/1521/4-20"/>
        <s v="GST/2103/12-20"/>
        <s v="GST/4657/12-20"/>
        <s v="GST/4939/1-20"/>
        <s v="GST/2437/3-20"/>
        <s v="GST/3105/2-20"/>
        <s v="GST/1622/9-20"/>
        <s v="GST/4371/8-20"/>
        <s v="GST/3321/3-20"/>
        <s v="GST/2347/6-20"/>
        <s v="GST/4944/9-20"/>
        <s v="GST/4497/10-20"/>
        <s v="GST/2972/10-20"/>
        <s v="GST/4917/3-20"/>
        <s v="GST/3727/2-20"/>
        <s v="GST/4252/12-20"/>
        <s v="GST/2741/2-20"/>
        <s v="GST/1895/9-20"/>
        <s v="GST/4716/12-20"/>
        <s v="GST/4242/3-20"/>
        <s v="GST/1658/8-20"/>
        <s v="GST/3929/10-20"/>
        <s v="GST/1748/12-20"/>
        <s v="GST/1824/8-20"/>
        <s v="GST/1766/3-20"/>
        <s v="GST/1589/8-20"/>
        <s v="GST/1915/12-20"/>
        <s v="GST/2992/11-20"/>
        <s v="GST/3087/5-20"/>
        <s v="GST/1158/2-20"/>
        <s v="GST/3894/5-20"/>
        <s v="GST/2371/7-20"/>
        <s v="GST/3559/8-20"/>
        <s v="GST/2042/2-20"/>
        <s v="GST/4734/10-20"/>
        <s v="GST/4259/5-20"/>
        <s v="GST/2862/7-20"/>
        <s v="GST/4954/4-20"/>
        <s v="GST/4751/1-20"/>
        <s v="GST/2346/8-20"/>
        <s v="GST/4852/10-20"/>
        <s v="GST/3408/10-20"/>
        <s v="GST/2023/4-20"/>
        <s v="GST/4653/7-20"/>
        <s v="GST/4424/12-20"/>
        <s v="GST/1249/10-20"/>
        <s v="GST/3223/11-20"/>
        <s v="GST/4125/10-20"/>
        <s v="GST/3696/5-20"/>
        <s v="GST/3977/10-20"/>
        <s v="GST/2414/1-20"/>
        <s v="GST/2657/4-20"/>
        <s v="GST/2875/11-20"/>
        <s v="GST/3128/3-20"/>
        <s v="GST/2546/2-20"/>
        <s v="GST/1088/9-20"/>
        <s v="GST/1823/10-20"/>
        <s v="GST/4948/3-20"/>
        <s v="GST/1231/1-20"/>
        <s v="GST/1837/9-20"/>
        <s v="GST/4377/8-20"/>
        <s v="GST/1490/1-20"/>
        <s v="GST/2418/3-20"/>
        <s v="GST/2795/12-20"/>
        <s v="GST/1574/7-20"/>
        <s v="GST/1818/6-20"/>
        <s v="GST/1061/11-20"/>
        <s v="GST/3355/12-20"/>
        <s v="GST/2672/4-20"/>
        <s v="GST/4789/10-20"/>
        <s v="GST/2538/6-20"/>
        <s v="GST/2030/12-20"/>
        <s v="GST/3895/7-20"/>
        <s v="GST/3069/10-20"/>
        <s v="GST/3579/8-20"/>
        <s v="GST/4066/1-20"/>
        <s v="GST/2152/10-20"/>
        <s v="GST/1270/1-20"/>
        <s v="GST/3339/5-20"/>
        <s v="GST/4479/8-20"/>
        <s v="GST/2275/3-20"/>
        <s v="GST/1247/8-20"/>
        <s v="GST/4144/12-20"/>
        <s v="GST/2343/6-20"/>
        <s v="GST/2821/1-20"/>
        <s v="GST/3899/3-20"/>
        <s v="GST/4037/4-20"/>
        <s v="GST/4346/1-20"/>
        <s v="GST/3533/3-20"/>
        <s v="GST/3563/11-20"/>
        <s v="GST/3877/11-20"/>
        <s v="GST/1138/8-20"/>
        <s v="GST/2982/7-20"/>
        <s v="GST/3315/12-20"/>
        <s v="GST/4950/10-20"/>
        <s v="GST/4650/2-20"/>
        <s v="GST/4300/6-20"/>
        <s v="GST/4726/5-20"/>
        <s v="GST/3453/11-20"/>
        <s v="GST/4557/10-20"/>
        <s v="GST/3239/1-20"/>
        <s v="GST/3534/9-20"/>
        <s v="GST/3617/6-20"/>
        <s v="GST/4634/10-20"/>
        <s v="GST/3512/10-20"/>
        <s v="GST/2797/6-20"/>
        <s v="GST/1248/12-20"/>
        <s v="GST/3526/7-20"/>
        <s v="GST/1347/6-20"/>
        <s v="GST/4218/10-20"/>
        <s v="GST/4265/9-20"/>
        <s v="GST/2288/9-20"/>
        <s v="GST/3045/4-20"/>
        <s v="GST/4616/10-20"/>
        <s v="GST/3982/6-20"/>
        <s v="GST/1262/8-20"/>
        <s v="GST/3670/10-20"/>
        <s v="GST/3328/8-20"/>
        <s v="GST/2584/11-20"/>
        <s v="GST/1339/6-20"/>
        <s v="GST/4951/10-20"/>
        <s v="GST/4280/2-20"/>
        <s v="GST/2565/3-20"/>
        <s v="GST/1879/11-20"/>
        <s v="GST/4407/7-20"/>
        <s v="GST/2129/6-20"/>
        <s v="GST/4785/4-20"/>
        <s v="GST/3332/4-20"/>
        <s v="GST/2528/2-20"/>
        <s v="GST/2041/4-20"/>
        <s v="GST/1013/11-20"/>
        <s v="GST/2926/11-20"/>
        <s v="GST/2073/2-20"/>
        <s v="GST/4877/6-20"/>
        <s v="GST/1438/11-20"/>
        <s v="GST/4632/9-20"/>
        <s v="GST/2036/5-20"/>
        <s v="GST/2391/8-20"/>
        <s v="GST/3116/6-20"/>
        <s v="GST/3544/9-20"/>
        <s v="GST/2400/10-20"/>
        <s v="GST/3253/9-20"/>
        <s v="GST/3368/5-20"/>
        <s v="GST/1761/4-20"/>
        <s v="GST/1532/10-20"/>
        <s v="GST/1353/4-20"/>
        <s v="GST/3671/11-20"/>
      </sharedItems>
    </cacheField>
    <cacheField name="Invoice date" numFmtId="166">
      <sharedItems containsSemiMixedTypes="0" containsNonDate="0" containsDate="1" containsString="0" minDate="2020-07-13T00:00:00" maxDate="2024-06-14T00:00:00"/>
    </cacheField>
    <cacheField name="Customer" numFmtId="0">
      <sharedItems count="30">
        <s v="Steels International Limited"/>
        <s v="Oilfields Pakistan Limited"/>
        <s v="Logistics National Cell"/>
        <s v="Qasim Port Authority"/>
        <s v="Gems Pakistan and"/>
        <s v="Laboratories Hamdard (Waqf)"/>
        <s v="Mineral Pakistan Development"/>
        <s v="Petroleum Pakistan Limited"/>
        <s v="Areas Northern Transport"/>
        <s v="Haj Al FAW"/>
        <s v="Biscuit English Manufacturers"/>
        <s v="Power Hub Company"/>
        <s v="Stock Pakistan Exchange"/>
        <s v="National Pakistan Shipping"/>
        <s v="Ahmed Gul Group"/>
        <s v="Khan DG Cement"/>
        <s v="Media Express Group"/>
        <s v="Locomotive Pakistan Factory"/>
        <s v="Express The Tribune"/>
        <s v="Addu Kot Power"/>
        <s v="The Oil Gas"/>
        <s v="Chrome Pakistan Mines"/>
        <s v="Textile Masood Mills"/>
        <s v="Iron Ittefaq Industries"/>
        <s v="Television Geo Network"/>
        <s v="Network Hum Limited"/>
        <s v="Hercules Dawood Corporation"/>
        <s v="Media Dawn Group"/>
        <s v="Stores Utility Corporation"/>
        <s v="Super Imtiaz Market"/>
      </sharedItems>
    </cacheField>
    <cacheField name="Payment terms" numFmtId="0">
      <sharedItems containsSemiMixedTypes="0" containsString="0" containsNumber="1" containsInteger="1" minValue="7" maxValue="45"/>
    </cacheField>
    <cacheField name="Sales person" numFmtId="0">
      <sharedItems count="4">
        <s v="Atif"/>
        <s v="Saleem"/>
        <s v="Zafar"/>
        <s v="Imran"/>
      </sharedItems>
    </cacheField>
    <cacheField name="Outstanding balance" numFmtId="164">
      <sharedItems containsSemiMixedTypes="0" containsString="0" containsNumber="1" containsInteger="1" minValue="102288" maxValue="996637"/>
    </cacheField>
    <cacheField name="Due Date" numFmtId="15">
      <sharedItems containsSemiMixedTypes="0" containsNonDate="0" containsDate="1" containsString="0" minDate="2020-07-20T00:00:00" maxDate="2024-07-29T00:00:00"/>
    </cacheField>
    <cacheField name="Days overdue" numFmtId="4">
      <sharedItems containsSemiMixedTypes="0" containsString="0" containsNumber="1" containsInteger="1" minValue="6" maxValue="1475"/>
    </cacheField>
    <cacheField name="Overdue balance" numFmtId="164">
      <sharedItems containsSemiMixedTypes="0" containsString="0" containsNumber="1" containsInteger="1" minValue="102288" maxValue="996637"/>
    </cacheField>
    <cacheField name="Age bracket" numFmtId="0">
      <sharedItems count="5">
        <s v="Above 360"/>
        <s v="181 - 360"/>
        <s v="91 - 180"/>
        <s v="31 - 90"/>
        <s v="0 - 30"/>
      </sharedItems>
    </cacheField>
    <cacheField name="City" numFmtId="0">
      <sharedItems count="5">
        <s v="Karachi"/>
        <s v="Islamabad"/>
        <s v="Lahore"/>
        <s v="Peshawer"/>
        <s v="Quetta"/>
      </sharedItems>
    </cacheField>
    <cacheField name="Customer type" numFmtId="0">
      <sharedItems count="3">
        <s v="Dealer"/>
        <s v="Retailer"/>
        <s v="OEM"/>
      </sharedItems>
    </cacheField>
    <cacheField name="Not due" numFmtId="0" formula="'Outstanding balance'-'Overdue balance'" databaseField="0"/>
    <cacheField name="00%" numFmtId="0" formula="'Overdue balance'/'Outstanding balan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">
  <r>
    <x v="0"/>
    <d v="2020-11-13T00:00:00"/>
    <x v="0"/>
    <n v="7"/>
    <x v="0"/>
    <n v="122881"/>
    <d v="2020-11-20T00:00:00"/>
    <n v="1352"/>
    <n v="122881"/>
    <x v="0"/>
    <x v="0"/>
    <x v="0"/>
  </r>
  <r>
    <x v="1"/>
    <d v="2020-12-13T00:00:00"/>
    <x v="1"/>
    <n v="45"/>
    <x v="1"/>
    <n v="898779"/>
    <d v="2021-01-27T00:00:00"/>
    <n v="1284"/>
    <n v="898779"/>
    <x v="0"/>
    <x v="1"/>
    <x v="0"/>
  </r>
  <r>
    <x v="2"/>
    <d v="2021-01-13T00:00:00"/>
    <x v="2"/>
    <n v="45"/>
    <x v="2"/>
    <n v="510971"/>
    <d v="2021-02-27T00:00:00"/>
    <n v="1253"/>
    <n v="510971"/>
    <x v="0"/>
    <x v="2"/>
    <x v="0"/>
  </r>
  <r>
    <x v="3"/>
    <d v="2021-02-13T00:00:00"/>
    <x v="3"/>
    <n v="45"/>
    <x v="2"/>
    <n v="322646"/>
    <d v="2021-03-30T00:00:00"/>
    <n v="1222"/>
    <n v="322646"/>
    <x v="0"/>
    <x v="1"/>
    <x v="1"/>
  </r>
  <r>
    <x v="4"/>
    <d v="2021-03-13T00:00:00"/>
    <x v="4"/>
    <n v="30"/>
    <x v="0"/>
    <n v="447638"/>
    <d v="2021-04-12T00:00:00"/>
    <n v="1209"/>
    <n v="447638"/>
    <x v="0"/>
    <x v="2"/>
    <x v="1"/>
  </r>
  <r>
    <x v="5"/>
    <d v="2021-04-13T00:00:00"/>
    <x v="5"/>
    <n v="45"/>
    <x v="3"/>
    <n v="330962"/>
    <d v="2021-05-28T00:00:00"/>
    <n v="1163"/>
    <n v="330962"/>
    <x v="0"/>
    <x v="1"/>
    <x v="0"/>
  </r>
  <r>
    <x v="6"/>
    <d v="2021-05-13T00:00:00"/>
    <x v="6"/>
    <n v="7"/>
    <x v="2"/>
    <n v="488778"/>
    <d v="2021-05-20T00:00:00"/>
    <n v="1171"/>
    <n v="488778"/>
    <x v="0"/>
    <x v="2"/>
    <x v="1"/>
  </r>
  <r>
    <x v="7"/>
    <d v="2021-06-13T00:00:00"/>
    <x v="7"/>
    <n v="30"/>
    <x v="0"/>
    <n v="235145"/>
    <d v="2021-07-13T00:00:00"/>
    <n v="1117"/>
    <n v="235145"/>
    <x v="0"/>
    <x v="3"/>
    <x v="1"/>
  </r>
  <r>
    <x v="8"/>
    <d v="2021-07-13T00:00:00"/>
    <x v="8"/>
    <n v="45"/>
    <x v="0"/>
    <n v="364529"/>
    <d v="2021-08-27T00:00:00"/>
    <n v="1072"/>
    <n v="364529"/>
    <x v="0"/>
    <x v="2"/>
    <x v="1"/>
  </r>
  <r>
    <x v="9"/>
    <d v="2021-08-13T00:00:00"/>
    <x v="9"/>
    <n v="45"/>
    <x v="0"/>
    <n v="135165"/>
    <d v="2021-09-27T00:00:00"/>
    <n v="1041"/>
    <n v="135165"/>
    <x v="0"/>
    <x v="0"/>
    <x v="1"/>
  </r>
  <r>
    <x v="10"/>
    <d v="2021-09-13T00:00:00"/>
    <x v="2"/>
    <n v="30"/>
    <x v="2"/>
    <n v="164641"/>
    <d v="2021-10-13T00:00:00"/>
    <n v="1025"/>
    <n v="164641"/>
    <x v="0"/>
    <x v="2"/>
    <x v="0"/>
  </r>
  <r>
    <x v="11"/>
    <d v="2021-10-13T00:00:00"/>
    <x v="10"/>
    <n v="45"/>
    <x v="0"/>
    <n v="273843"/>
    <d v="2021-11-27T00:00:00"/>
    <n v="980"/>
    <n v="273843"/>
    <x v="0"/>
    <x v="3"/>
    <x v="1"/>
  </r>
  <r>
    <x v="12"/>
    <d v="2021-11-13T00:00:00"/>
    <x v="11"/>
    <n v="30"/>
    <x v="2"/>
    <n v="498113"/>
    <d v="2021-12-13T00:00:00"/>
    <n v="964"/>
    <n v="498113"/>
    <x v="0"/>
    <x v="0"/>
    <x v="2"/>
  </r>
  <r>
    <x v="13"/>
    <d v="2021-12-13T00:00:00"/>
    <x v="12"/>
    <n v="7"/>
    <x v="0"/>
    <n v="328503"/>
    <d v="2021-12-20T00:00:00"/>
    <n v="957"/>
    <n v="328503"/>
    <x v="0"/>
    <x v="4"/>
    <x v="1"/>
  </r>
  <r>
    <x v="14"/>
    <d v="2022-01-13T00:00:00"/>
    <x v="13"/>
    <n v="7"/>
    <x v="2"/>
    <n v="671645"/>
    <d v="2022-01-20T00:00:00"/>
    <n v="926"/>
    <n v="671645"/>
    <x v="0"/>
    <x v="4"/>
    <x v="0"/>
  </r>
  <r>
    <x v="15"/>
    <d v="2022-02-13T00:00:00"/>
    <x v="14"/>
    <n v="7"/>
    <x v="0"/>
    <n v="746319"/>
    <d v="2022-02-20T00:00:00"/>
    <n v="895"/>
    <n v="746319"/>
    <x v="0"/>
    <x v="3"/>
    <x v="1"/>
  </r>
  <r>
    <x v="16"/>
    <d v="2022-03-13T00:00:00"/>
    <x v="2"/>
    <n v="30"/>
    <x v="2"/>
    <n v="396223"/>
    <d v="2022-04-12T00:00:00"/>
    <n v="844"/>
    <n v="396223"/>
    <x v="0"/>
    <x v="2"/>
    <x v="0"/>
  </r>
  <r>
    <x v="17"/>
    <d v="2022-04-13T00:00:00"/>
    <x v="10"/>
    <n v="30"/>
    <x v="0"/>
    <n v="733702"/>
    <d v="2022-05-13T00:00:00"/>
    <n v="813"/>
    <n v="733702"/>
    <x v="0"/>
    <x v="3"/>
    <x v="1"/>
  </r>
  <r>
    <x v="18"/>
    <d v="2022-05-13T00:00:00"/>
    <x v="15"/>
    <n v="7"/>
    <x v="0"/>
    <n v="481638"/>
    <d v="2022-05-20T00:00:00"/>
    <n v="806"/>
    <n v="481638"/>
    <x v="0"/>
    <x v="1"/>
    <x v="0"/>
  </r>
  <r>
    <x v="19"/>
    <d v="2022-06-13T00:00:00"/>
    <x v="16"/>
    <n v="7"/>
    <x v="1"/>
    <n v="697123"/>
    <d v="2022-06-20T00:00:00"/>
    <n v="775"/>
    <n v="697123"/>
    <x v="0"/>
    <x v="3"/>
    <x v="0"/>
  </r>
  <r>
    <x v="20"/>
    <d v="2022-07-13T00:00:00"/>
    <x v="2"/>
    <n v="30"/>
    <x v="2"/>
    <n v="937681"/>
    <d v="2022-08-12T00:00:00"/>
    <n v="722"/>
    <n v="937681"/>
    <x v="0"/>
    <x v="2"/>
    <x v="0"/>
  </r>
  <r>
    <x v="21"/>
    <d v="2022-08-13T00:00:00"/>
    <x v="17"/>
    <n v="45"/>
    <x v="1"/>
    <n v="231789"/>
    <d v="2022-09-27T00:00:00"/>
    <n v="676"/>
    <n v="231789"/>
    <x v="0"/>
    <x v="1"/>
    <x v="0"/>
  </r>
  <r>
    <x v="22"/>
    <d v="2022-09-13T00:00:00"/>
    <x v="18"/>
    <n v="7"/>
    <x v="1"/>
    <n v="305050"/>
    <d v="2022-09-20T00:00:00"/>
    <n v="683"/>
    <n v="305050"/>
    <x v="0"/>
    <x v="1"/>
    <x v="2"/>
  </r>
  <r>
    <x v="23"/>
    <d v="2022-10-13T00:00:00"/>
    <x v="7"/>
    <n v="30"/>
    <x v="0"/>
    <n v="252229"/>
    <d v="2022-11-12T00:00:00"/>
    <n v="630"/>
    <n v="252229"/>
    <x v="0"/>
    <x v="3"/>
    <x v="1"/>
  </r>
  <r>
    <x v="24"/>
    <d v="2022-11-13T00:00:00"/>
    <x v="9"/>
    <n v="45"/>
    <x v="0"/>
    <n v="210715"/>
    <d v="2022-12-28T00:00:00"/>
    <n v="584"/>
    <n v="210715"/>
    <x v="0"/>
    <x v="0"/>
    <x v="1"/>
  </r>
  <r>
    <x v="25"/>
    <d v="2022-12-13T00:00:00"/>
    <x v="19"/>
    <n v="45"/>
    <x v="1"/>
    <n v="451132"/>
    <d v="2023-01-27T00:00:00"/>
    <n v="554"/>
    <n v="451132"/>
    <x v="0"/>
    <x v="3"/>
    <x v="2"/>
  </r>
  <r>
    <x v="26"/>
    <d v="2023-01-13T00:00:00"/>
    <x v="10"/>
    <n v="7"/>
    <x v="0"/>
    <n v="367361"/>
    <d v="2023-01-20T00:00:00"/>
    <n v="561"/>
    <n v="367361"/>
    <x v="0"/>
    <x v="3"/>
    <x v="1"/>
  </r>
  <r>
    <x v="27"/>
    <d v="2023-02-13T00:00:00"/>
    <x v="20"/>
    <n v="30"/>
    <x v="1"/>
    <n v="766142"/>
    <d v="2023-03-15T00:00:00"/>
    <n v="507"/>
    <n v="766142"/>
    <x v="0"/>
    <x v="4"/>
    <x v="0"/>
  </r>
  <r>
    <x v="28"/>
    <d v="2023-03-13T00:00:00"/>
    <x v="14"/>
    <n v="45"/>
    <x v="0"/>
    <n v="472117"/>
    <d v="2023-04-27T00:00:00"/>
    <n v="464"/>
    <n v="472117"/>
    <x v="0"/>
    <x v="3"/>
    <x v="1"/>
  </r>
  <r>
    <x v="29"/>
    <d v="2023-04-13T00:00:00"/>
    <x v="1"/>
    <n v="45"/>
    <x v="1"/>
    <n v="838780"/>
    <d v="2023-05-28T00:00:00"/>
    <n v="433"/>
    <n v="838780"/>
    <x v="0"/>
    <x v="1"/>
    <x v="0"/>
  </r>
  <r>
    <x v="30"/>
    <d v="2023-05-13T00:00:00"/>
    <x v="13"/>
    <n v="7"/>
    <x v="2"/>
    <n v="758237"/>
    <d v="2023-05-20T00:00:00"/>
    <n v="441"/>
    <n v="758237"/>
    <x v="0"/>
    <x v="4"/>
    <x v="0"/>
  </r>
  <r>
    <x v="31"/>
    <d v="2023-06-13T00:00:00"/>
    <x v="13"/>
    <n v="45"/>
    <x v="2"/>
    <n v="857333"/>
    <d v="2023-07-28T00:00:00"/>
    <n v="372"/>
    <n v="857333"/>
    <x v="0"/>
    <x v="4"/>
    <x v="0"/>
  </r>
  <r>
    <x v="32"/>
    <d v="2023-07-13T00:00:00"/>
    <x v="21"/>
    <n v="30"/>
    <x v="2"/>
    <n v="946887"/>
    <d v="2023-08-12T00:00:00"/>
    <n v="357"/>
    <n v="946887"/>
    <x v="1"/>
    <x v="4"/>
    <x v="1"/>
  </r>
  <r>
    <x v="33"/>
    <d v="2023-08-13T00:00:00"/>
    <x v="14"/>
    <n v="30"/>
    <x v="0"/>
    <n v="875849"/>
    <d v="2023-09-12T00:00:00"/>
    <n v="326"/>
    <n v="875849"/>
    <x v="1"/>
    <x v="3"/>
    <x v="1"/>
  </r>
  <r>
    <x v="34"/>
    <d v="2023-09-13T00:00:00"/>
    <x v="19"/>
    <n v="7"/>
    <x v="1"/>
    <n v="120641"/>
    <d v="2023-09-20T00:00:00"/>
    <n v="318"/>
    <n v="120641"/>
    <x v="1"/>
    <x v="3"/>
    <x v="2"/>
  </r>
  <r>
    <x v="35"/>
    <d v="2023-10-13T00:00:00"/>
    <x v="22"/>
    <n v="30"/>
    <x v="2"/>
    <n v="371483"/>
    <d v="2023-11-12T00:00:00"/>
    <n v="265"/>
    <n v="371483"/>
    <x v="1"/>
    <x v="4"/>
    <x v="0"/>
  </r>
  <r>
    <x v="36"/>
    <d v="2023-11-13T00:00:00"/>
    <x v="17"/>
    <n v="45"/>
    <x v="1"/>
    <n v="573449"/>
    <d v="2023-12-28T00:00:00"/>
    <n v="219"/>
    <n v="573449"/>
    <x v="1"/>
    <x v="1"/>
    <x v="0"/>
  </r>
  <r>
    <x v="37"/>
    <d v="2023-12-13T00:00:00"/>
    <x v="15"/>
    <n v="45"/>
    <x v="0"/>
    <n v="463282"/>
    <d v="2024-01-27T00:00:00"/>
    <n v="189"/>
    <n v="463282"/>
    <x v="1"/>
    <x v="1"/>
    <x v="0"/>
  </r>
  <r>
    <x v="38"/>
    <d v="2024-01-13T00:00:00"/>
    <x v="23"/>
    <n v="7"/>
    <x v="2"/>
    <n v="637341"/>
    <d v="2024-01-20T00:00:00"/>
    <n v="196"/>
    <n v="637341"/>
    <x v="1"/>
    <x v="0"/>
    <x v="1"/>
  </r>
  <r>
    <x v="39"/>
    <d v="2024-02-13T00:00:00"/>
    <x v="13"/>
    <n v="30"/>
    <x v="2"/>
    <n v="802151"/>
    <d v="2024-03-14T00:00:00"/>
    <n v="142"/>
    <n v="802151"/>
    <x v="2"/>
    <x v="4"/>
    <x v="0"/>
  </r>
  <r>
    <x v="40"/>
    <d v="2024-03-13T00:00:00"/>
    <x v="16"/>
    <n v="30"/>
    <x v="1"/>
    <n v="773644"/>
    <d v="2024-04-12T00:00:00"/>
    <n v="113"/>
    <n v="773644"/>
    <x v="2"/>
    <x v="3"/>
    <x v="0"/>
  </r>
  <r>
    <x v="41"/>
    <d v="2024-04-13T00:00:00"/>
    <x v="13"/>
    <n v="45"/>
    <x v="2"/>
    <n v="522370"/>
    <d v="2024-05-28T00:00:00"/>
    <n v="67"/>
    <n v="522370"/>
    <x v="3"/>
    <x v="4"/>
    <x v="0"/>
  </r>
  <r>
    <x v="42"/>
    <d v="2024-05-13T00:00:00"/>
    <x v="20"/>
    <n v="30"/>
    <x v="1"/>
    <n v="916616"/>
    <d v="2024-06-12T00:00:00"/>
    <n v="52"/>
    <n v="916616"/>
    <x v="3"/>
    <x v="4"/>
    <x v="0"/>
  </r>
  <r>
    <x v="43"/>
    <d v="2024-06-13T00:00:00"/>
    <x v="24"/>
    <n v="45"/>
    <x v="2"/>
    <n v="119573"/>
    <d v="2024-07-28T00:00:00"/>
    <n v="6"/>
    <n v="119573"/>
    <x v="4"/>
    <x v="2"/>
    <x v="2"/>
  </r>
  <r>
    <x v="44"/>
    <d v="2020-07-13T00:00:00"/>
    <x v="12"/>
    <n v="7"/>
    <x v="0"/>
    <n v="962826"/>
    <d v="2020-07-20T00:00:00"/>
    <n v="1475"/>
    <n v="962826"/>
    <x v="0"/>
    <x v="4"/>
    <x v="1"/>
  </r>
  <r>
    <x v="45"/>
    <d v="2020-07-14T00:00:00"/>
    <x v="25"/>
    <n v="30"/>
    <x v="0"/>
    <n v="271329"/>
    <d v="2020-08-13T00:00:00"/>
    <n v="1451"/>
    <n v="271329"/>
    <x v="0"/>
    <x v="3"/>
    <x v="1"/>
  </r>
  <r>
    <x v="46"/>
    <d v="2020-07-15T00:00:00"/>
    <x v="15"/>
    <n v="45"/>
    <x v="0"/>
    <n v="305207"/>
    <d v="2020-08-29T00:00:00"/>
    <n v="1435"/>
    <n v="305207"/>
    <x v="0"/>
    <x v="1"/>
    <x v="0"/>
  </r>
  <r>
    <x v="47"/>
    <d v="2020-07-16T00:00:00"/>
    <x v="11"/>
    <n v="30"/>
    <x v="2"/>
    <n v="134390"/>
    <d v="2020-08-15T00:00:00"/>
    <n v="1449"/>
    <n v="134390"/>
    <x v="0"/>
    <x v="0"/>
    <x v="2"/>
  </r>
  <r>
    <x v="48"/>
    <d v="2020-07-17T00:00:00"/>
    <x v="26"/>
    <n v="7"/>
    <x v="3"/>
    <n v="583725"/>
    <d v="2020-07-24T00:00:00"/>
    <n v="1471"/>
    <n v="583725"/>
    <x v="0"/>
    <x v="0"/>
    <x v="0"/>
  </r>
  <r>
    <x v="49"/>
    <d v="2020-07-20T00:00:00"/>
    <x v="13"/>
    <n v="30"/>
    <x v="2"/>
    <n v="300393"/>
    <d v="2020-08-19T00:00:00"/>
    <n v="1445"/>
    <n v="300393"/>
    <x v="0"/>
    <x v="4"/>
    <x v="0"/>
  </r>
  <r>
    <x v="50"/>
    <d v="2020-07-21T00:00:00"/>
    <x v="2"/>
    <n v="45"/>
    <x v="2"/>
    <n v="721799"/>
    <d v="2020-09-04T00:00:00"/>
    <n v="1429"/>
    <n v="721799"/>
    <x v="0"/>
    <x v="2"/>
    <x v="0"/>
  </r>
  <r>
    <x v="51"/>
    <d v="2020-07-22T00:00:00"/>
    <x v="4"/>
    <n v="7"/>
    <x v="0"/>
    <n v="337469"/>
    <d v="2020-07-29T00:00:00"/>
    <n v="1466"/>
    <n v="337469"/>
    <x v="0"/>
    <x v="2"/>
    <x v="1"/>
  </r>
  <r>
    <x v="52"/>
    <d v="2020-07-23T00:00:00"/>
    <x v="8"/>
    <n v="7"/>
    <x v="0"/>
    <n v="844090"/>
    <d v="2020-07-30T00:00:00"/>
    <n v="1465"/>
    <n v="844090"/>
    <x v="0"/>
    <x v="2"/>
    <x v="1"/>
  </r>
  <r>
    <x v="53"/>
    <d v="2020-07-24T00:00:00"/>
    <x v="8"/>
    <n v="7"/>
    <x v="0"/>
    <n v="680916"/>
    <d v="2020-07-31T00:00:00"/>
    <n v="1464"/>
    <n v="680916"/>
    <x v="0"/>
    <x v="2"/>
    <x v="1"/>
  </r>
  <r>
    <x v="54"/>
    <d v="2020-07-27T00:00:00"/>
    <x v="9"/>
    <n v="30"/>
    <x v="0"/>
    <n v="481648"/>
    <d v="2020-08-26T00:00:00"/>
    <n v="1438"/>
    <n v="481648"/>
    <x v="0"/>
    <x v="0"/>
    <x v="1"/>
  </r>
  <r>
    <x v="55"/>
    <d v="2020-07-28T00:00:00"/>
    <x v="21"/>
    <n v="45"/>
    <x v="2"/>
    <n v="300726"/>
    <d v="2020-09-11T00:00:00"/>
    <n v="1422"/>
    <n v="300726"/>
    <x v="0"/>
    <x v="4"/>
    <x v="1"/>
  </r>
  <r>
    <x v="56"/>
    <d v="2020-07-29T00:00:00"/>
    <x v="5"/>
    <n v="30"/>
    <x v="3"/>
    <n v="678570"/>
    <d v="2020-08-28T00:00:00"/>
    <n v="1436"/>
    <n v="678570"/>
    <x v="0"/>
    <x v="1"/>
    <x v="0"/>
  </r>
  <r>
    <x v="57"/>
    <d v="2020-07-30T00:00:00"/>
    <x v="3"/>
    <n v="30"/>
    <x v="2"/>
    <n v="102288"/>
    <d v="2020-08-29T00:00:00"/>
    <n v="1435"/>
    <n v="102288"/>
    <x v="0"/>
    <x v="1"/>
    <x v="1"/>
  </r>
  <r>
    <x v="58"/>
    <d v="2020-07-31T00:00:00"/>
    <x v="15"/>
    <n v="30"/>
    <x v="0"/>
    <n v="958286"/>
    <d v="2020-08-30T00:00:00"/>
    <n v="1434"/>
    <n v="958286"/>
    <x v="0"/>
    <x v="1"/>
    <x v="0"/>
  </r>
  <r>
    <x v="59"/>
    <d v="2020-08-03T00:00:00"/>
    <x v="3"/>
    <n v="30"/>
    <x v="2"/>
    <n v="895285"/>
    <d v="2020-09-02T00:00:00"/>
    <n v="1431"/>
    <n v="895285"/>
    <x v="0"/>
    <x v="1"/>
    <x v="1"/>
  </r>
  <r>
    <x v="60"/>
    <d v="2020-08-04T00:00:00"/>
    <x v="13"/>
    <n v="7"/>
    <x v="2"/>
    <n v="874660"/>
    <d v="2020-08-11T00:00:00"/>
    <n v="1453"/>
    <n v="874660"/>
    <x v="0"/>
    <x v="4"/>
    <x v="0"/>
  </r>
  <r>
    <x v="61"/>
    <d v="2020-08-05T00:00:00"/>
    <x v="17"/>
    <n v="45"/>
    <x v="1"/>
    <n v="630120"/>
    <d v="2020-09-19T00:00:00"/>
    <n v="1414"/>
    <n v="630120"/>
    <x v="0"/>
    <x v="1"/>
    <x v="0"/>
  </r>
  <r>
    <x v="62"/>
    <d v="2020-08-06T00:00:00"/>
    <x v="21"/>
    <n v="7"/>
    <x v="2"/>
    <n v="364255"/>
    <d v="2020-08-13T00:00:00"/>
    <n v="1451"/>
    <n v="364255"/>
    <x v="0"/>
    <x v="4"/>
    <x v="1"/>
  </r>
  <r>
    <x v="63"/>
    <d v="2020-08-07T00:00:00"/>
    <x v="4"/>
    <n v="30"/>
    <x v="0"/>
    <n v="591275"/>
    <d v="2020-09-06T00:00:00"/>
    <n v="1427"/>
    <n v="591275"/>
    <x v="0"/>
    <x v="2"/>
    <x v="1"/>
  </r>
  <r>
    <x v="64"/>
    <d v="2020-08-10T00:00:00"/>
    <x v="21"/>
    <n v="45"/>
    <x v="2"/>
    <n v="961222"/>
    <d v="2020-09-24T00:00:00"/>
    <n v="1409"/>
    <n v="961222"/>
    <x v="0"/>
    <x v="4"/>
    <x v="1"/>
  </r>
  <r>
    <x v="65"/>
    <d v="2020-08-11T00:00:00"/>
    <x v="23"/>
    <n v="7"/>
    <x v="2"/>
    <n v="221311"/>
    <d v="2020-08-18T00:00:00"/>
    <n v="1446"/>
    <n v="221311"/>
    <x v="0"/>
    <x v="0"/>
    <x v="1"/>
  </r>
  <r>
    <x v="66"/>
    <d v="2020-08-12T00:00:00"/>
    <x v="15"/>
    <n v="7"/>
    <x v="0"/>
    <n v="115062"/>
    <d v="2020-08-19T00:00:00"/>
    <n v="1445"/>
    <n v="115062"/>
    <x v="0"/>
    <x v="1"/>
    <x v="0"/>
  </r>
  <r>
    <x v="67"/>
    <d v="2020-08-13T00:00:00"/>
    <x v="10"/>
    <n v="30"/>
    <x v="0"/>
    <n v="330145"/>
    <d v="2020-09-12T00:00:00"/>
    <n v="1421"/>
    <n v="330145"/>
    <x v="0"/>
    <x v="3"/>
    <x v="1"/>
  </r>
  <r>
    <x v="68"/>
    <d v="2020-08-14T00:00:00"/>
    <x v="7"/>
    <n v="30"/>
    <x v="0"/>
    <n v="148136"/>
    <d v="2020-09-13T00:00:00"/>
    <n v="1420"/>
    <n v="148136"/>
    <x v="0"/>
    <x v="3"/>
    <x v="1"/>
  </r>
  <r>
    <x v="69"/>
    <d v="2020-08-17T00:00:00"/>
    <x v="1"/>
    <n v="45"/>
    <x v="1"/>
    <n v="621318"/>
    <d v="2020-10-01T00:00:00"/>
    <n v="1402"/>
    <n v="621318"/>
    <x v="0"/>
    <x v="1"/>
    <x v="0"/>
  </r>
  <r>
    <x v="70"/>
    <d v="2020-08-18T00:00:00"/>
    <x v="15"/>
    <n v="7"/>
    <x v="0"/>
    <n v="576143"/>
    <d v="2020-08-25T00:00:00"/>
    <n v="1439"/>
    <n v="576143"/>
    <x v="0"/>
    <x v="1"/>
    <x v="0"/>
  </r>
  <r>
    <x v="71"/>
    <d v="2020-08-19T00:00:00"/>
    <x v="0"/>
    <n v="45"/>
    <x v="0"/>
    <n v="170092"/>
    <d v="2020-10-03T00:00:00"/>
    <n v="1400"/>
    <n v="170092"/>
    <x v="0"/>
    <x v="0"/>
    <x v="0"/>
  </r>
  <r>
    <x v="72"/>
    <d v="2020-08-20T00:00:00"/>
    <x v="11"/>
    <n v="45"/>
    <x v="2"/>
    <n v="541433"/>
    <d v="2020-10-04T00:00:00"/>
    <n v="1399"/>
    <n v="541433"/>
    <x v="0"/>
    <x v="0"/>
    <x v="2"/>
  </r>
  <r>
    <x v="73"/>
    <d v="2020-08-21T00:00:00"/>
    <x v="4"/>
    <n v="30"/>
    <x v="0"/>
    <n v="592737"/>
    <d v="2020-09-20T00:00:00"/>
    <n v="1413"/>
    <n v="592737"/>
    <x v="0"/>
    <x v="2"/>
    <x v="1"/>
  </r>
  <r>
    <x v="74"/>
    <d v="2020-08-24T00:00:00"/>
    <x v="4"/>
    <n v="45"/>
    <x v="0"/>
    <n v="928406"/>
    <d v="2020-10-08T00:00:00"/>
    <n v="1395"/>
    <n v="928406"/>
    <x v="0"/>
    <x v="2"/>
    <x v="1"/>
  </r>
  <r>
    <x v="75"/>
    <d v="2020-08-25T00:00:00"/>
    <x v="15"/>
    <n v="30"/>
    <x v="0"/>
    <n v="492699"/>
    <d v="2020-09-24T00:00:00"/>
    <n v="1409"/>
    <n v="492699"/>
    <x v="0"/>
    <x v="1"/>
    <x v="0"/>
  </r>
  <r>
    <x v="76"/>
    <d v="2020-08-26T00:00:00"/>
    <x v="1"/>
    <n v="7"/>
    <x v="1"/>
    <n v="314531"/>
    <d v="2020-09-02T00:00:00"/>
    <n v="1431"/>
    <n v="314531"/>
    <x v="0"/>
    <x v="1"/>
    <x v="0"/>
  </r>
  <r>
    <x v="77"/>
    <d v="2020-08-27T00:00:00"/>
    <x v="4"/>
    <n v="7"/>
    <x v="0"/>
    <n v="180737"/>
    <d v="2020-09-03T00:00:00"/>
    <n v="1430"/>
    <n v="180737"/>
    <x v="0"/>
    <x v="2"/>
    <x v="1"/>
  </r>
  <r>
    <x v="78"/>
    <d v="2020-08-28T00:00:00"/>
    <x v="6"/>
    <n v="30"/>
    <x v="2"/>
    <n v="296586"/>
    <d v="2020-09-27T00:00:00"/>
    <n v="1406"/>
    <n v="296586"/>
    <x v="0"/>
    <x v="2"/>
    <x v="1"/>
  </r>
  <r>
    <x v="79"/>
    <d v="2020-08-31T00:00:00"/>
    <x v="20"/>
    <n v="7"/>
    <x v="1"/>
    <n v="318160"/>
    <d v="2020-09-07T00:00:00"/>
    <n v="1426"/>
    <n v="318160"/>
    <x v="0"/>
    <x v="4"/>
    <x v="0"/>
  </r>
  <r>
    <x v="80"/>
    <d v="2020-09-01T00:00:00"/>
    <x v="0"/>
    <n v="30"/>
    <x v="0"/>
    <n v="791164"/>
    <d v="2020-10-01T00:00:00"/>
    <n v="1402"/>
    <n v="791164"/>
    <x v="0"/>
    <x v="0"/>
    <x v="0"/>
  </r>
  <r>
    <x v="81"/>
    <d v="2020-09-02T00:00:00"/>
    <x v="3"/>
    <n v="45"/>
    <x v="2"/>
    <n v="732599"/>
    <d v="2020-10-17T00:00:00"/>
    <n v="1386"/>
    <n v="732599"/>
    <x v="0"/>
    <x v="1"/>
    <x v="1"/>
  </r>
  <r>
    <x v="82"/>
    <d v="2020-09-03T00:00:00"/>
    <x v="11"/>
    <n v="45"/>
    <x v="2"/>
    <n v="237826"/>
    <d v="2020-10-18T00:00:00"/>
    <n v="1385"/>
    <n v="237826"/>
    <x v="0"/>
    <x v="0"/>
    <x v="2"/>
  </r>
  <r>
    <x v="83"/>
    <d v="2020-09-04T00:00:00"/>
    <x v="14"/>
    <n v="30"/>
    <x v="0"/>
    <n v="503910"/>
    <d v="2020-10-04T00:00:00"/>
    <n v="1399"/>
    <n v="503910"/>
    <x v="0"/>
    <x v="3"/>
    <x v="1"/>
  </r>
  <r>
    <x v="84"/>
    <d v="2020-09-07T00:00:00"/>
    <x v="11"/>
    <n v="7"/>
    <x v="2"/>
    <n v="943494"/>
    <d v="2020-09-14T00:00:00"/>
    <n v="1419"/>
    <n v="943494"/>
    <x v="0"/>
    <x v="0"/>
    <x v="2"/>
  </r>
  <r>
    <x v="85"/>
    <d v="2020-09-08T00:00:00"/>
    <x v="5"/>
    <n v="45"/>
    <x v="3"/>
    <n v="417944"/>
    <d v="2020-10-23T00:00:00"/>
    <n v="1380"/>
    <n v="417944"/>
    <x v="0"/>
    <x v="1"/>
    <x v="0"/>
  </r>
  <r>
    <x v="86"/>
    <d v="2020-09-09T00:00:00"/>
    <x v="13"/>
    <n v="7"/>
    <x v="2"/>
    <n v="633329"/>
    <d v="2020-09-16T00:00:00"/>
    <n v="1417"/>
    <n v="633329"/>
    <x v="0"/>
    <x v="4"/>
    <x v="0"/>
  </r>
  <r>
    <x v="87"/>
    <d v="2020-09-10T00:00:00"/>
    <x v="3"/>
    <n v="30"/>
    <x v="2"/>
    <n v="543847"/>
    <d v="2020-10-10T00:00:00"/>
    <n v="1393"/>
    <n v="543847"/>
    <x v="0"/>
    <x v="1"/>
    <x v="1"/>
  </r>
  <r>
    <x v="88"/>
    <d v="2020-09-11T00:00:00"/>
    <x v="15"/>
    <n v="7"/>
    <x v="0"/>
    <n v="489465"/>
    <d v="2020-09-18T00:00:00"/>
    <n v="1415"/>
    <n v="489465"/>
    <x v="0"/>
    <x v="1"/>
    <x v="0"/>
  </r>
  <r>
    <x v="89"/>
    <d v="2020-09-14T00:00:00"/>
    <x v="4"/>
    <n v="7"/>
    <x v="0"/>
    <n v="812182"/>
    <d v="2020-09-21T00:00:00"/>
    <n v="1412"/>
    <n v="812182"/>
    <x v="0"/>
    <x v="2"/>
    <x v="1"/>
  </r>
  <r>
    <x v="90"/>
    <d v="2020-09-15T00:00:00"/>
    <x v="16"/>
    <n v="30"/>
    <x v="1"/>
    <n v="816920"/>
    <d v="2020-10-15T00:00:00"/>
    <n v="1388"/>
    <n v="816920"/>
    <x v="0"/>
    <x v="3"/>
    <x v="0"/>
  </r>
  <r>
    <x v="91"/>
    <d v="2020-09-16T00:00:00"/>
    <x v="12"/>
    <n v="30"/>
    <x v="0"/>
    <n v="749435"/>
    <d v="2020-10-16T00:00:00"/>
    <n v="1387"/>
    <n v="749435"/>
    <x v="0"/>
    <x v="4"/>
    <x v="1"/>
  </r>
  <r>
    <x v="92"/>
    <d v="2020-09-17T00:00:00"/>
    <x v="3"/>
    <n v="45"/>
    <x v="2"/>
    <n v="342711"/>
    <d v="2020-11-01T00:00:00"/>
    <n v="1371"/>
    <n v="342711"/>
    <x v="0"/>
    <x v="1"/>
    <x v="1"/>
  </r>
  <r>
    <x v="93"/>
    <d v="2020-09-18T00:00:00"/>
    <x v="18"/>
    <n v="45"/>
    <x v="1"/>
    <n v="712767"/>
    <d v="2020-11-02T00:00:00"/>
    <n v="1370"/>
    <n v="712767"/>
    <x v="0"/>
    <x v="1"/>
    <x v="2"/>
  </r>
  <r>
    <x v="94"/>
    <d v="2020-09-21T00:00:00"/>
    <x v="27"/>
    <n v="45"/>
    <x v="1"/>
    <n v="628810"/>
    <d v="2020-11-05T00:00:00"/>
    <n v="1367"/>
    <n v="628810"/>
    <x v="0"/>
    <x v="4"/>
    <x v="0"/>
  </r>
  <r>
    <x v="95"/>
    <d v="2020-09-22T00:00:00"/>
    <x v="24"/>
    <n v="45"/>
    <x v="2"/>
    <n v="954817"/>
    <d v="2020-11-06T00:00:00"/>
    <n v="1366"/>
    <n v="954817"/>
    <x v="0"/>
    <x v="2"/>
    <x v="2"/>
  </r>
  <r>
    <x v="96"/>
    <d v="2020-09-23T00:00:00"/>
    <x v="3"/>
    <n v="7"/>
    <x v="2"/>
    <n v="580104"/>
    <d v="2020-09-30T00:00:00"/>
    <n v="1403"/>
    <n v="580104"/>
    <x v="0"/>
    <x v="1"/>
    <x v="1"/>
  </r>
  <r>
    <x v="97"/>
    <d v="2020-09-24T00:00:00"/>
    <x v="28"/>
    <n v="30"/>
    <x v="2"/>
    <n v="479119"/>
    <d v="2020-10-24T00:00:00"/>
    <n v="1379"/>
    <n v="479119"/>
    <x v="0"/>
    <x v="4"/>
    <x v="0"/>
  </r>
  <r>
    <x v="98"/>
    <d v="2020-09-25T00:00:00"/>
    <x v="29"/>
    <n v="45"/>
    <x v="0"/>
    <n v="529405"/>
    <d v="2020-11-09T00:00:00"/>
    <n v="1363"/>
    <n v="529405"/>
    <x v="0"/>
    <x v="1"/>
    <x v="2"/>
  </r>
  <r>
    <x v="99"/>
    <d v="2020-09-28T00:00:00"/>
    <x v="27"/>
    <n v="30"/>
    <x v="1"/>
    <n v="257267"/>
    <d v="2020-10-28T00:00:00"/>
    <n v="1375"/>
    <n v="257267"/>
    <x v="0"/>
    <x v="4"/>
    <x v="0"/>
  </r>
  <r>
    <x v="100"/>
    <d v="2020-09-29T00:00:00"/>
    <x v="22"/>
    <n v="30"/>
    <x v="2"/>
    <n v="545676"/>
    <d v="2020-10-29T00:00:00"/>
    <n v="1374"/>
    <n v="545676"/>
    <x v="0"/>
    <x v="4"/>
    <x v="0"/>
  </r>
  <r>
    <x v="101"/>
    <d v="2020-09-30T00:00:00"/>
    <x v="3"/>
    <n v="7"/>
    <x v="2"/>
    <n v="423995"/>
    <d v="2020-10-07T00:00:00"/>
    <n v="1396"/>
    <n v="423995"/>
    <x v="0"/>
    <x v="1"/>
    <x v="1"/>
  </r>
  <r>
    <x v="102"/>
    <d v="2020-10-01T00:00:00"/>
    <x v="15"/>
    <n v="30"/>
    <x v="0"/>
    <n v="181301"/>
    <d v="2020-10-31T00:00:00"/>
    <n v="1372"/>
    <n v="181301"/>
    <x v="0"/>
    <x v="1"/>
    <x v="0"/>
  </r>
  <r>
    <x v="103"/>
    <d v="2020-10-02T00:00:00"/>
    <x v="4"/>
    <n v="7"/>
    <x v="0"/>
    <n v="818672"/>
    <d v="2020-10-09T00:00:00"/>
    <n v="1394"/>
    <n v="818672"/>
    <x v="0"/>
    <x v="2"/>
    <x v="1"/>
  </r>
  <r>
    <x v="104"/>
    <d v="2020-10-05T00:00:00"/>
    <x v="8"/>
    <n v="7"/>
    <x v="0"/>
    <n v="302111"/>
    <d v="2020-10-12T00:00:00"/>
    <n v="1391"/>
    <n v="302111"/>
    <x v="0"/>
    <x v="2"/>
    <x v="1"/>
  </r>
  <r>
    <x v="105"/>
    <d v="2020-10-06T00:00:00"/>
    <x v="6"/>
    <n v="30"/>
    <x v="2"/>
    <n v="206727"/>
    <d v="2020-11-05T00:00:00"/>
    <n v="1367"/>
    <n v="206727"/>
    <x v="0"/>
    <x v="2"/>
    <x v="1"/>
  </r>
  <r>
    <x v="106"/>
    <d v="2020-10-07T00:00:00"/>
    <x v="25"/>
    <n v="30"/>
    <x v="0"/>
    <n v="605214"/>
    <d v="2020-11-06T00:00:00"/>
    <n v="1366"/>
    <n v="605214"/>
    <x v="0"/>
    <x v="3"/>
    <x v="1"/>
  </r>
  <r>
    <x v="107"/>
    <d v="2020-10-08T00:00:00"/>
    <x v="12"/>
    <n v="45"/>
    <x v="0"/>
    <n v="331376"/>
    <d v="2020-11-22T00:00:00"/>
    <n v="1350"/>
    <n v="331376"/>
    <x v="0"/>
    <x v="4"/>
    <x v="1"/>
  </r>
  <r>
    <x v="108"/>
    <d v="2020-10-09T00:00:00"/>
    <x v="14"/>
    <n v="30"/>
    <x v="0"/>
    <n v="385968"/>
    <d v="2020-11-08T00:00:00"/>
    <n v="1364"/>
    <n v="385968"/>
    <x v="0"/>
    <x v="3"/>
    <x v="1"/>
  </r>
  <r>
    <x v="109"/>
    <d v="2020-10-12T00:00:00"/>
    <x v="3"/>
    <n v="30"/>
    <x v="2"/>
    <n v="686675"/>
    <d v="2020-11-11T00:00:00"/>
    <n v="1361"/>
    <n v="686675"/>
    <x v="0"/>
    <x v="1"/>
    <x v="1"/>
  </r>
  <r>
    <x v="110"/>
    <d v="2020-10-13T00:00:00"/>
    <x v="4"/>
    <n v="30"/>
    <x v="0"/>
    <n v="921409"/>
    <d v="2020-11-12T00:00:00"/>
    <n v="1360"/>
    <n v="921409"/>
    <x v="0"/>
    <x v="2"/>
    <x v="1"/>
  </r>
  <r>
    <x v="111"/>
    <d v="2020-10-14T00:00:00"/>
    <x v="14"/>
    <n v="30"/>
    <x v="0"/>
    <n v="322922"/>
    <d v="2020-11-13T00:00:00"/>
    <n v="1359"/>
    <n v="322922"/>
    <x v="0"/>
    <x v="3"/>
    <x v="1"/>
  </r>
  <r>
    <x v="112"/>
    <d v="2020-10-15T00:00:00"/>
    <x v="9"/>
    <n v="7"/>
    <x v="0"/>
    <n v="373262"/>
    <d v="2020-10-22T00:00:00"/>
    <n v="1381"/>
    <n v="373262"/>
    <x v="0"/>
    <x v="0"/>
    <x v="1"/>
  </r>
  <r>
    <x v="113"/>
    <d v="2020-10-16T00:00:00"/>
    <x v="1"/>
    <n v="45"/>
    <x v="1"/>
    <n v="810270"/>
    <d v="2020-11-30T00:00:00"/>
    <n v="1342"/>
    <n v="810270"/>
    <x v="0"/>
    <x v="1"/>
    <x v="0"/>
  </r>
  <r>
    <x v="114"/>
    <d v="2020-10-19T00:00:00"/>
    <x v="5"/>
    <n v="45"/>
    <x v="3"/>
    <n v="481370"/>
    <d v="2020-12-03T00:00:00"/>
    <n v="1339"/>
    <n v="481370"/>
    <x v="0"/>
    <x v="1"/>
    <x v="0"/>
  </r>
  <r>
    <x v="115"/>
    <d v="2020-10-20T00:00:00"/>
    <x v="16"/>
    <n v="7"/>
    <x v="1"/>
    <n v="308494"/>
    <d v="2020-10-27T00:00:00"/>
    <n v="1376"/>
    <n v="308494"/>
    <x v="0"/>
    <x v="3"/>
    <x v="0"/>
  </r>
  <r>
    <x v="116"/>
    <d v="2020-10-21T00:00:00"/>
    <x v="5"/>
    <n v="30"/>
    <x v="3"/>
    <n v="617364"/>
    <d v="2020-11-20T00:00:00"/>
    <n v="1352"/>
    <n v="617364"/>
    <x v="0"/>
    <x v="1"/>
    <x v="0"/>
  </r>
  <r>
    <x v="117"/>
    <d v="2020-10-22T00:00:00"/>
    <x v="12"/>
    <n v="45"/>
    <x v="0"/>
    <n v="346002"/>
    <d v="2020-12-06T00:00:00"/>
    <n v="1336"/>
    <n v="346002"/>
    <x v="0"/>
    <x v="4"/>
    <x v="1"/>
  </r>
  <r>
    <x v="118"/>
    <d v="2020-10-23T00:00:00"/>
    <x v="15"/>
    <n v="30"/>
    <x v="0"/>
    <n v="435278"/>
    <d v="2020-11-22T00:00:00"/>
    <n v="1350"/>
    <n v="435278"/>
    <x v="0"/>
    <x v="1"/>
    <x v="0"/>
  </r>
  <r>
    <x v="119"/>
    <d v="2020-10-26T00:00:00"/>
    <x v="17"/>
    <n v="45"/>
    <x v="1"/>
    <n v="735085"/>
    <d v="2020-12-10T00:00:00"/>
    <n v="1332"/>
    <n v="735085"/>
    <x v="0"/>
    <x v="1"/>
    <x v="0"/>
  </r>
  <r>
    <x v="120"/>
    <d v="2020-10-27T00:00:00"/>
    <x v="27"/>
    <n v="45"/>
    <x v="1"/>
    <n v="688699"/>
    <d v="2020-12-11T00:00:00"/>
    <n v="1331"/>
    <n v="688699"/>
    <x v="0"/>
    <x v="4"/>
    <x v="0"/>
  </r>
  <r>
    <x v="121"/>
    <d v="2020-10-28T00:00:00"/>
    <x v="20"/>
    <n v="7"/>
    <x v="1"/>
    <n v="882909"/>
    <d v="2020-11-04T00:00:00"/>
    <n v="1368"/>
    <n v="882909"/>
    <x v="0"/>
    <x v="4"/>
    <x v="0"/>
  </r>
  <r>
    <x v="122"/>
    <d v="2023-07-13T00:00:00"/>
    <x v="21"/>
    <n v="45"/>
    <x v="2"/>
    <n v="852087"/>
    <d v="2023-08-27T00:00:00"/>
    <n v="342"/>
    <n v="852087"/>
    <x v="1"/>
    <x v="4"/>
    <x v="1"/>
  </r>
  <r>
    <x v="123"/>
    <d v="2023-08-13T00:00:00"/>
    <x v="21"/>
    <n v="7"/>
    <x v="2"/>
    <n v="136784"/>
    <d v="2023-08-20T00:00:00"/>
    <n v="349"/>
    <n v="136784"/>
    <x v="1"/>
    <x v="4"/>
    <x v="1"/>
  </r>
  <r>
    <x v="124"/>
    <d v="2023-09-13T00:00:00"/>
    <x v="16"/>
    <n v="45"/>
    <x v="1"/>
    <n v="595472"/>
    <d v="2023-10-28T00:00:00"/>
    <n v="280"/>
    <n v="595472"/>
    <x v="1"/>
    <x v="3"/>
    <x v="0"/>
  </r>
  <r>
    <x v="125"/>
    <d v="2023-10-13T00:00:00"/>
    <x v="22"/>
    <n v="30"/>
    <x v="2"/>
    <n v="595502"/>
    <d v="2023-11-12T00:00:00"/>
    <n v="265"/>
    <n v="595502"/>
    <x v="1"/>
    <x v="4"/>
    <x v="0"/>
  </r>
  <r>
    <x v="126"/>
    <d v="2023-11-13T00:00:00"/>
    <x v="24"/>
    <n v="7"/>
    <x v="2"/>
    <n v="709000"/>
    <d v="2023-11-20T00:00:00"/>
    <n v="257"/>
    <n v="709000"/>
    <x v="1"/>
    <x v="2"/>
    <x v="2"/>
  </r>
  <r>
    <x v="127"/>
    <d v="2023-12-13T00:00:00"/>
    <x v="25"/>
    <n v="7"/>
    <x v="0"/>
    <n v="470515"/>
    <d v="2023-12-20T00:00:00"/>
    <n v="227"/>
    <n v="470515"/>
    <x v="1"/>
    <x v="3"/>
    <x v="1"/>
  </r>
  <r>
    <x v="128"/>
    <d v="2024-01-13T00:00:00"/>
    <x v="3"/>
    <n v="45"/>
    <x v="2"/>
    <n v="271055"/>
    <d v="2024-02-27T00:00:00"/>
    <n v="158"/>
    <n v="271055"/>
    <x v="2"/>
    <x v="1"/>
    <x v="1"/>
  </r>
  <r>
    <x v="129"/>
    <d v="2024-02-13T00:00:00"/>
    <x v="0"/>
    <n v="30"/>
    <x v="0"/>
    <n v="659612"/>
    <d v="2024-03-14T00:00:00"/>
    <n v="142"/>
    <n v="659612"/>
    <x v="2"/>
    <x v="0"/>
    <x v="0"/>
  </r>
  <r>
    <x v="130"/>
    <d v="2024-03-13T00:00:00"/>
    <x v="24"/>
    <n v="30"/>
    <x v="2"/>
    <n v="212978"/>
    <d v="2024-04-12T00:00:00"/>
    <n v="113"/>
    <n v="212978"/>
    <x v="2"/>
    <x v="2"/>
    <x v="2"/>
  </r>
  <r>
    <x v="131"/>
    <d v="2024-04-13T00:00:00"/>
    <x v="13"/>
    <n v="7"/>
    <x v="2"/>
    <n v="229367"/>
    <d v="2024-04-20T00:00:00"/>
    <n v="105"/>
    <n v="229367"/>
    <x v="2"/>
    <x v="4"/>
    <x v="0"/>
  </r>
  <r>
    <x v="132"/>
    <d v="2024-05-13T00:00:00"/>
    <x v="26"/>
    <n v="30"/>
    <x v="3"/>
    <n v="811519"/>
    <d v="2024-06-12T00:00:00"/>
    <n v="52"/>
    <n v="811519"/>
    <x v="3"/>
    <x v="0"/>
    <x v="0"/>
  </r>
  <r>
    <x v="133"/>
    <d v="2024-06-13T00:00:00"/>
    <x v="3"/>
    <n v="45"/>
    <x v="2"/>
    <n v="909953"/>
    <d v="2024-07-28T00:00:00"/>
    <n v="6"/>
    <n v="909953"/>
    <x v="4"/>
    <x v="1"/>
    <x v="1"/>
  </r>
  <r>
    <x v="134"/>
    <d v="2020-11-16T00:00:00"/>
    <x v="26"/>
    <n v="45"/>
    <x v="3"/>
    <n v="967369"/>
    <d v="2020-12-31T00:00:00"/>
    <n v="1311"/>
    <n v="967369"/>
    <x v="0"/>
    <x v="0"/>
    <x v="0"/>
  </r>
  <r>
    <x v="135"/>
    <d v="2020-11-17T00:00:00"/>
    <x v="27"/>
    <n v="7"/>
    <x v="1"/>
    <n v="978700"/>
    <d v="2020-11-24T00:00:00"/>
    <n v="1348"/>
    <n v="978700"/>
    <x v="0"/>
    <x v="4"/>
    <x v="0"/>
  </r>
  <r>
    <x v="136"/>
    <d v="2020-11-18T00:00:00"/>
    <x v="16"/>
    <n v="30"/>
    <x v="1"/>
    <n v="373951"/>
    <d v="2020-12-18T00:00:00"/>
    <n v="1324"/>
    <n v="373951"/>
    <x v="0"/>
    <x v="3"/>
    <x v="0"/>
  </r>
  <r>
    <x v="137"/>
    <d v="2020-11-19T00:00:00"/>
    <x v="23"/>
    <n v="45"/>
    <x v="2"/>
    <n v="245080"/>
    <d v="2021-01-03T00:00:00"/>
    <n v="1308"/>
    <n v="245080"/>
    <x v="0"/>
    <x v="0"/>
    <x v="1"/>
  </r>
  <r>
    <x v="138"/>
    <d v="2020-11-20T00:00:00"/>
    <x v="20"/>
    <n v="45"/>
    <x v="1"/>
    <n v="362626"/>
    <d v="2021-01-04T00:00:00"/>
    <n v="1307"/>
    <n v="362626"/>
    <x v="0"/>
    <x v="4"/>
    <x v="0"/>
  </r>
  <r>
    <x v="139"/>
    <d v="2020-11-23T00:00:00"/>
    <x v="22"/>
    <n v="45"/>
    <x v="2"/>
    <n v="110656"/>
    <d v="2021-01-07T00:00:00"/>
    <n v="1304"/>
    <n v="110656"/>
    <x v="0"/>
    <x v="4"/>
    <x v="0"/>
  </r>
  <r>
    <x v="140"/>
    <d v="2020-11-24T00:00:00"/>
    <x v="7"/>
    <n v="30"/>
    <x v="0"/>
    <n v="339132"/>
    <d v="2020-12-24T00:00:00"/>
    <n v="1318"/>
    <n v="339132"/>
    <x v="0"/>
    <x v="3"/>
    <x v="1"/>
  </r>
  <r>
    <x v="141"/>
    <d v="2020-11-25T00:00:00"/>
    <x v="5"/>
    <n v="7"/>
    <x v="3"/>
    <n v="726787"/>
    <d v="2020-12-02T00:00:00"/>
    <n v="1340"/>
    <n v="726787"/>
    <x v="0"/>
    <x v="1"/>
    <x v="0"/>
  </r>
  <r>
    <x v="142"/>
    <d v="2020-11-26T00:00:00"/>
    <x v="9"/>
    <n v="45"/>
    <x v="0"/>
    <n v="372886"/>
    <d v="2021-01-10T00:00:00"/>
    <n v="1301"/>
    <n v="372886"/>
    <x v="0"/>
    <x v="0"/>
    <x v="1"/>
  </r>
  <r>
    <x v="143"/>
    <d v="2020-11-27T00:00:00"/>
    <x v="16"/>
    <n v="45"/>
    <x v="1"/>
    <n v="874531"/>
    <d v="2021-01-11T00:00:00"/>
    <n v="1300"/>
    <n v="874531"/>
    <x v="0"/>
    <x v="3"/>
    <x v="0"/>
  </r>
  <r>
    <x v="144"/>
    <d v="2020-11-30T00:00:00"/>
    <x v="3"/>
    <n v="45"/>
    <x v="2"/>
    <n v="941476"/>
    <d v="2021-01-14T00:00:00"/>
    <n v="1297"/>
    <n v="941476"/>
    <x v="0"/>
    <x v="1"/>
    <x v="1"/>
  </r>
  <r>
    <x v="145"/>
    <d v="2020-12-01T00:00:00"/>
    <x v="19"/>
    <n v="30"/>
    <x v="1"/>
    <n v="109382"/>
    <d v="2020-12-31T00:00:00"/>
    <n v="1311"/>
    <n v="109382"/>
    <x v="0"/>
    <x v="3"/>
    <x v="2"/>
  </r>
  <r>
    <x v="146"/>
    <d v="2020-12-02T00:00:00"/>
    <x v="16"/>
    <n v="45"/>
    <x v="1"/>
    <n v="480752"/>
    <d v="2021-01-16T00:00:00"/>
    <n v="1295"/>
    <n v="480752"/>
    <x v="0"/>
    <x v="3"/>
    <x v="0"/>
  </r>
  <r>
    <x v="147"/>
    <d v="2020-12-03T00:00:00"/>
    <x v="28"/>
    <n v="7"/>
    <x v="2"/>
    <n v="932927"/>
    <d v="2020-12-10T00:00:00"/>
    <n v="1332"/>
    <n v="932927"/>
    <x v="0"/>
    <x v="4"/>
    <x v="0"/>
  </r>
  <r>
    <x v="148"/>
    <d v="2020-12-04T00:00:00"/>
    <x v="23"/>
    <n v="30"/>
    <x v="2"/>
    <n v="352504"/>
    <d v="2021-01-03T00:00:00"/>
    <n v="1308"/>
    <n v="352504"/>
    <x v="0"/>
    <x v="0"/>
    <x v="1"/>
  </r>
  <r>
    <x v="149"/>
    <d v="2020-12-07T00:00:00"/>
    <x v="18"/>
    <n v="7"/>
    <x v="1"/>
    <n v="413067"/>
    <d v="2020-12-14T00:00:00"/>
    <n v="1328"/>
    <n v="413067"/>
    <x v="0"/>
    <x v="1"/>
    <x v="2"/>
  </r>
  <r>
    <x v="150"/>
    <d v="2020-12-08T00:00:00"/>
    <x v="16"/>
    <n v="7"/>
    <x v="1"/>
    <n v="515363"/>
    <d v="2020-12-15T00:00:00"/>
    <n v="1327"/>
    <n v="515363"/>
    <x v="0"/>
    <x v="3"/>
    <x v="0"/>
  </r>
  <r>
    <x v="151"/>
    <d v="2020-12-09T00:00:00"/>
    <x v="24"/>
    <n v="7"/>
    <x v="2"/>
    <n v="955051"/>
    <d v="2020-12-16T00:00:00"/>
    <n v="1326"/>
    <n v="955051"/>
    <x v="0"/>
    <x v="2"/>
    <x v="2"/>
  </r>
  <r>
    <x v="152"/>
    <d v="2020-12-10T00:00:00"/>
    <x v="23"/>
    <n v="30"/>
    <x v="2"/>
    <n v="667555"/>
    <d v="2021-01-09T00:00:00"/>
    <n v="1302"/>
    <n v="667555"/>
    <x v="0"/>
    <x v="0"/>
    <x v="1"/>
  </r>
  <r>
    <x v="153"/>
    <d v="2020-12-11T00:00:00"/>
    <x v="20"/>
    <n v="45"/>
    <x v="1"/>
    <n v="588605"/>
    <d v="2021-01-25T00:00:00"/>
    <n v="1286"/>
    <n v="588605"/>
    <x v="0"/>
    <x v="4"/>
    <x v="0"/>
  </r>
  <r>
    <x v="154"/>
    <d v="2020-12-14T00:00:00"/>
    <x v="22"/>
    <n v="7"/>
    <x v="2"/>
    <n v="729428"/>
    <d v="2020-12-21T00:00:00"/>
    <n v="1321"/>
    <n v="729428"/>
    <x v="0"/>
    <x v="4"/>
    <x v="0"/>
  </r>
  <r>
    <x v="155"/>
    <d v="2020-12-15T00:00:00"/>
    <x v="13"/>
    <n v="7"/>
    <x v="2"/>
    <n v="231713"/>
    <d v="2020-12-22T00:00:00"/>
    <n v="1320"/>
    <n v="231713"/>
    <x v="0"/>
    <x v="4"/>
    <x v="0"/>
  </r>
  <r>
    <x v="156"/>
    <d v="2020-12-16T00:00:00"/>
    <x v="15"/>
    <n v="45"/>
    <x v="0"/>
    <n v="633932"/>
    <d v="2021-01-30T00:00:00"/>
    <n v="1281"/>
    <n v="633932"/>
    <x v="0"/>
    <x v="1"/>
    <x v="0"/>
  </r>
  <r>
    <x v="157"/>
    <d v="2020-12-17T00:00:00"/>
    <x v="27"/>
    <n v="45"/>
    <x v="1"/>
    <n v="848361"/>
    <d v="2021-01-31T00:00:00"/>
    <n v="1280"/>
    <n v="848361"/>
    <x v="0"/>
    <x v="4"/>
    <x v="0"/>
  </r>
  <r>
    <x v="158"/>
    <d v="2020-12-18T00:00:00"/>
    <x v="1"/>
    <n v="7"/>
    <x v="1"/>
    <n v="384427"/>
    <d v="2020-12-25T00:00:00"/>
    <n v="1317"/>
    <n v="384427"/>
    <x v="0"/>
    <x v="1"/>
    <x v="0"/>
  </r>
  <r>
    <x v="159"/>
    <d v="2020-12-21T00:00:00"/>
    <x v="12"/>
    <n v="30"/>
    <x v="0"/>
    <n v="301937"/>
    <d v="2021-01-20T00:00:00"/>
    <n v="1291"/>
    <n v="301937"/>
    <x v="0"/>
    <x v="4"/>
    <x v="1"/>
  </r>
  <r>
    <x v="160"/>
    <d v="2020-12-22T00:00:00"/>
    <x v="14"/>
    <n v="7"/>
    <x v="0"/>
    <n v="250750"/>
    <d v="2020-12-29T00:00:00"/>
    <n v="1313"/>
    <n v="250750"/>
    <x v="0"/>
    <x v="3"/>
    <x v="1"/>
  </r>
  <r>
    <x v="161"/>
    <d v="2020-12-23T00:00:00"/>
    <x v="15"/>
    <n v="30"/>
    <x v="0"/>
    <n v="951851"/>
    <d v="2021-01-22T00:00:00"/>
    <n v="1289"/>
    <n v="951851"/>
    <x v="0"/>
    <x v="1"/>
    <x v="0"/>
  </r>
  <r>
    <x v="162"/>
    <d v="2020-12-24T00:00:00"/>
    <x v="3"/>
    <n v="30"/>
    <x v="2"/>
    <n v="338513"/>
    <d v="2021-01-23T00:00:00"/>
    <n v="1288"/>
    <n v="338513"/>
    <x v="0"/>
    <x v="1"/>
    <x v="1"/>
  </r>
  <r>
    <x v="163"/>
    <d v="2020-12-25T00:00:00"/>
    <x v="24"/>
    <n v="30"/>
    <x v="2"/>
    <n v="795573"/>
    <d v="2021-01-24T00:00:00"/>
    <n v="1287"/>
    <n v="795573"/>
    <x v="0"/>
    <x v="2"/>
    <x v="2"/>
  </r>
  <r>
    <x v="164"/>
    <d v="2020-12-28T00:00:00"/>
    <x v="28"/>
    <n v="30"/>
    <x v="2"/>
    <n v="767743"/>
    <d v="2021-01-27T00:00:00"/>
    <n v="1284"/>
    <n v="767743"/>
    <x v="0"/>
    <x v="4"/>
    <x v="0"/>
  </r>
  <r>
    <x v="165"/>
    <d v="2020-12-29T00:00:00"/>
    <x v="21"/>
    <n v="7"/>
    <x v="2"/>
    <n v="793569"/>
    <d v="2021-01-05T00:00:00"/>
    <n v="1306"/>
    <n v="793569"/>
    <x v="0"/>
    <x v="4"/>
    <x v="1"/>
  </r>
  <r>
    <x v="166"/>
    <d v="2020-12-30T00:00:00"/>
    <x v="24"/>
    <n v="45"/>
    <x v="2"/>
    <n v="960799"/>
    <d v="2021-02-13T00:00:00"/>
    <n v="1267"/>
    <n v="960799"/>
    <x v="0"/>
    <x v="2"/>
    <x v="2"/>
  </r>
  <r>
    <x v="167"/>
    <d v="2020-12-31T00:00:00"/>
    <x v="27"/>
    <n v="7"/>
    <x v="1"/>
    <n v="848422"/>
    <d v="2021-01-07T00:00:00"/>
    <n v="1304"/>
    <n v="848422"/>
    <x v="0"/>
    <x v="4"/>
    <x v="0"/>
  </r>
  <r>
    <x v="168"/>
    <d v="2021-01-01T00:00:00"/>
    <x v="25"/>
    <n v="45"/>
    <x v="0"/>
    <n v="456512"/>
    <d v="2021-02-15T00:00:00"/>
    <n v="1265"/>
    <n v="456512"/>
    <x v="0"/>
    <x v="3"/>
    <x v="1"/>
  </r>
  <r>
    <x v="169"/>
    <d v="2021-01-04T00:00:00"/>
    <x v="13"/>
    <n v="7"/>
    <x v="2"/>
    <n v="721826"/>
    <d v="2021-01-11T00:00:00"/>
    <n v="1300"/>
    <n v="721826"/>
    <x v="0"/>
    <x v="4"/>
    <x v="0"/>
  </r>
  <r>
    <x v="170"/>
    <d v="2021-01-05T00:00:00"/>
    <x v="15"/>
    <n v="7"/>
    <x v="0"/>
    <n v="947768"/>
    <d v="2021-01-12T00:00:00"/>
    <n v="1299"/>
    <n v="947768"/>
    <x v="0"/>
    <x v="1"/>
    <x v="0"/>
  </r>
  <r>
    <x v="171"/>
    <d v="2021-01-06T00:00:00"/>
    <x v="8"/>
    <n v="45"/>
    <x v="0"/>
    <n v="843915"/>
    <d v="2021-02-20T00:00:00"/>
    <n v="1260"/>
    <n v="843915"/>
    <x v="0"/>
    <x v="2"/>
    <x v="1"/>
  </r>
  <r>
    <x v="172"/>
    <d v="2021-01-07T00:00:00"/>
    <x v="8"/>
    <n v="30"/>
    <x v="0"/>
    <n v="339417"/>
    <d v="2021-02-06T00:00:00"/>
    <n v="1274"/>
    <n v="339417"/>
    <x v="0"/>
    <x v="2"/>
    <x v="1"/>
  </r>
  <r>
    <x v="173"/>
    <d v="2021-01-08T00:00:00"/>
    <x v="9"/>
    <n v="45"/>
    <x v="0"/>
    <n v="309313"/>
    <d v="2021-02-22T00:00:00"/>
    <n v="1258"/>
    <n v="309313"/>
    <x v="0"/>
    <x v="0"/>
    <x v="1"/>
  </r>
  <r>
    <x v="174"/>
    <d v="2021-01-11T00:00:00"/>
    <x v="9"/>
    <n v="30"/>
    <x v="0"/>
    <n v="820499"/>
    <d v="2021-02-10T00:00:00"/>
    <n v="1270"/>
    <n v="820499"/>
    <x v="0"/>
    <x v="0"/>
    <x v="1"/>
  </r>
  <r>
    <x v="175"/>
    <d v="2021-01-12T00:00:00"/>
    <x v="23"/>
    <n v="45"/>
    <x v="2"/>
    <n v="291656"/>
    <d v="2021-02-26T00:00:00"/>
    <n v="1254"/>
    <n v="291656"/>
    <x v="0"/>
    <x v="0"/>
    <x v="1"/>
  </r>
  <r>
    <x v="176"/>
    <d v="2021-01-13T00:00:00"/>
    <x v="6"/>
    <n v="30"/>
    <x v="2"/>
    <n v="588217"/>
    <d v="2021-02-12T00:00:00"/>
    <n v="1268"/>
    <n v="588217"/>
    <x v="0"/>
    <x v="2"/>
    <x v="1"/>
  </r>
  <r>
    <x v="177"/>
    <d v="2021-01-14T00:00:00"/>
    <x v="25"/>
    <n v="30"/>
    <x v="0"/>
    <n v="732176"/>
    <d v="2021-02-13T00:00:00"/>
    <n v="1267"/>
    <n v="732176"/>
    <x v="0"/>
    <x v="3"/>
    <x v="1"/>
  </r>
  <r>
    <x v="178"/>
    <d v="2021-01-15T00:00:00"/>
    <x v="6"/>
    <n v="45"/>
    <x v="2"/>
    <n v="642545"/>
    <d v="2021-03-01T00:00:00"/>
    <n v="1251"/>
    <n v="642545"/>
    <x v="0"/>
    <x v="2"/>
    <x v="1"/>
  </r>
  <r>
    <x v="179"/>
    <d v="2021-01-18T00:00:00"/>
    <x v="8"/>
    <n v="30"/>
    <x v="0"/>
    <n v="448151"/>
    <d v="2021-02-17T00:00:00"/>
    <n v="1263"/>
    <n v="448151"/>
    <x v="0"/>
    <x v="2"/>
    <x v="1"/>
  </r>
  <r>
    <x v="180"/>
    <d v="2021-01-19T00:00:00"/>
    <x v="16"/>
    <n v="7"/>
    <x v="1"/>
    <n v="951190"/>
    <d v="2021-01-26T00:00:00"/>
    <n v="1285"/>
    <n v="951190"/>
    <x v="0"/>
    <x v="3"/>
    <x v="0"/>
  </r>
  <r>
    <x v="181"/>
    <d v="2021-01-20T00:00:00"/>
    <x v="6"/>
    <n v="30"/>
    <x v="2"/>
    <n v="211524"/>
    <d v="2021-02-19T00:00:00"/>
    <n v="1261"/>
    <n v="211524"/>
    <x v="0"/>
    <x v="2"/>
    <x v="1"/>
  </r>
  <r>
    <x v="182"/>
    <d v="2021-01-21T00:00:00"/>
    <x v="8"/>
    <n v="30"/>
    <x v="0"/>
    <n v="594310"/>
    <d v="2021-02-20T00:00:00"/>
    <n v="1260"/>
    <n v="594310"/>
    <x v="0"/>
    <x v="2"/>
    <x v="1"/>
  </r>
  <r>
    <x v="183"/>
    <d v="2021-01-22T00:00:00"/>
    <x v="28"/>
    <n v="7"/>
    <x v="2"/>
    <n v="714643"/>
    <d v="2021-01-29T00:00:00"/>
    <n v="1282"/>
    <n v="714643"/>
    <x v="0"/>
    <x v="4"/>
    <x v="0"/>
  </r>
  <r>
    <x v="184"/>
    <d v="2021-01-25T00:00:00"/>
    <x v="10"/>
    <n v="45"/>
    <x v="0"/>
    <n v="477986"/>
    <d v="2021-03-11T00:00:00"/>
    <n v="1241"/>
    <n v="477986"/>
    <x v="0"/>
    <x v="3"/>
    <x v="1"/>
  </r>
  <r>
    <x v="185"/>
    <d v="2021-01-26T00:00:00"/>
    <x v="24"/>
    <n v="30"/>
    <x v="2"/>
    <n v="898046"/>
    <d v="2021-02-25T00:00:00"/>
    <n v="1255"/>
    <n v="898046"/>
    <x v="0"/>
    <x v="2"/>
    <x v="2"/>
  </r>
  <r>
    <x v="186"/>
    <d v="2021-01-27T00:00:00"/>
    <x v="6"/>
    <n v="30"/>
    <x v="2"/>
    <n v="245665"/>
    <d v="2021-02-26T00:00:00"/>
    <n v="1254"/>
    <n v="245665"/>
    <x v="0"/>
    <x v="2"/>
    <x v="1"/>
  </r>
  <r>
    <x v="187"/>
    <d v="2021-01-28T00:00:00"/>
    <x v="8"/>
    <n v="45"/>
    <x v="0"/>
    <n v="351826"/>
    <d v="2021-03-14T00:00:00"/>
    <n v="1238"/>
    <n v="351826"/>
    <x v="0"/>
    <x v="2"/>
    <x v="1"/>
  </r>
  <r>
    <x v="188"/>
    <d v="2021-01-29T00:00:00"/>
    <x v="22"/>
    <n v="45"/>
    <x v="2"/>
    <n v="676879"/>
    <d v="2021-03-15T00:00:00"/>
    <n v="1237"/>
    <n v="676879"/>
    <x v="0"/>
    <x v="4"/>
    <x v="0"/>
  </r>
  <r>
    <x v="189"/>
    <d v="2021-02-01T00:00:00"/>
    <x v="7"/>
    <n v="7"/>
    <x v="0"/>
    <n v="609650"/>
    <d v="2021-02-08T00:00:00"/>
    <n v="1272"/>
    <n v="609650"/>
    <x v="0"/>
    <x v="3"/>
    <x v="1"/>
  </r>
  <r>
    <x v="190"/>
    <d v="2021-02-02T00:00:00"/>
    <x v="8"/>
    <n v="30"/>
    <x v="0"/>
    <n v="550093"/>
    <d v="2021-03-04T00:00:00"/>
    <n v="1248"/>
    <n v="550093"/>
    <x v="0"/>
    <x v="2"/>
    <x v="1"/>
  </r>
  <r>
    <x v="191"/>
    <d v="2021-02-03T00:00:00"/>
    <x v="12"/>
    <n v="7"/>
    <x v="0"/>
    <n v="794453"/>
    <d v="2021-02-10T00:00:00"/>
    <n v="1270"/>
    <n v="794453"/>
    <x v="0"/>
    <x v="4"/>
    <x v="1"/>
  </r>
  <r>
    <x v="192"/>
    <d v="2021-02-04T00:00:00"/>
    <x v="5"/>
    <n v="30"/>
    <x v="3"/>
    <n v="685025"/>
    <d v="2021-03-06T00:00:00"/>
    <n v="1246"/>
    <n v="685025"/>
    <x v="0"/>
    <x v="1"/>
    <x v="0"/>
  </r>
  <r>
    <x v="193"/>
    <d v="2021-02-05T00:00:00"/>
    <x v="9"/>
    <n v="7"/>
    <x v="0"/>
    <n v="868282"/>
    <d v="2021-02-12T00:00:00"/>
    <n v="1268"/>
    <n v="868282"/>
    <x v="0"/>
    <x v="0"/>
    <x v="1"/>
  </r>
  <r>
    <x v="194"/>
    <d v="2021-02-08T00:00:00"/>
    <x v="24"/>
    <n v="7"/>
    <x v="2"/>
    <n v="453941"/>
    <d v="2021-02-15T00:00:00"/>
    <n v="1265"/>
    <n v="453941"/>
    <x v="0"/>
    <x v="2"/>
    <x v="2"/>
  </r>
  <r>
    <x v="195"/>
    <d v="2021-02-09T00:00:00"/>
    <x v="25"/>
    <n v="45"/>
    <x v="0"/>
    <n v="124233"/>
    <d v="2021-03-26T00:00:00"/>
    <n v="1226"/>
    <n v="124233"/>
    <x v="0"/>
    <x v="3"/>
    <x v="1"/>
  </r>
  <r>
    <x v="196"/>
    <d v="2021-02-10T00:00:00"/>
    <x v="16"/>
    <n v="45"/>
    <x v="1"/>
    <n v="455042"/>
    <d v="2021-03-27T00:00:00"/>
    <n v="1225"/>
    <n v="455042"/>
    <x v="0"/>
    <x v="3"/>
    <x v="0"/>
  </r>
  <r>
    <x v="197"/>
    <d v="2021-02-11T00:00:00"/>
    <x v="22"/>
    <n v="45"/>
    <x v="2"/>
    <n v="698258"/>
    <d v="2021-03-28T00:00:00"/>
    <n v="1224"/>
    <n v="698258"/>
    <x v="0"/>
    <x v="4"/>
    <x v="0"/>
  </r>
  <r>
    <x v="198"/>
    <d v="2021-02-12T00:00:00"/>
    <x v="10"/>
    <n v="45"/>
    <x v="0"/>
    <n v="450664"/>
    <d v="2021-03-29T00:00:00"/>
    <n v="1223"/>
    <n v="450664"/>
    <x v="0"/>
    <x v="3"/>
    <x v="1"/>
  </r>
  <r>
    <x v="199"/>
    <d v="2021-02-15T00:00:00"/>
    <x v="2"/>
    <n v="7"/>
    <x v="2"/>
    <n v="396291"/>
    <d v="2021-02-22T00:00:00"/>
    <n v="1258"/>
    <n v="396291"/>
    <x v="0"/>
    <x v="2"/>
    <x v="0"/>
  </r>
  <r>
    <x v="200"/>
    <d v="2021-02-16T00:00:00"/>
    <x v="1"/>
    <n v="7"/>
    <x v="1"/>
    <n v="810582"/>
    <d v="2021-02-23T00:00:00"/>
    <n v="1257"/>
    <n v="810582"/>
    <x v="0"/>
    <x v="1"/>
    <x v="0"/>
  </r>
  <r>
    <x v="201"/>
    <d v="2021-02-17T00:00:00"/>
    <x v="6"/>
    <n v="30"/>
    <x v="2"/>
    <n v="566749"/>
    <d v="2021-03-19T00:00:00"/>
    <n v="1233"/>
    <n v="566749"/>
    <x v="0"/>
    <x v="2"/>
    <x v="1"/>
  </r>
  <r>
    <x v="202"/>
    <d v="2021-02-18T00:00:00"/>
    <x v="2"/>
    <n v="7"/>
    <x v="2"/>
    <n v="825858"/>
    <d v="2021-02-25T00:00:00"/>
    <n v="1255"/>
    <n v="825858"/>
    <x v="0"/>
    <x v="2"/>
    <x v="0"/>
  </r>
  <r>
    <x v="203"/>
    <d v="2021-02-19T00:00:00"/>
    <x v="16"/>
    <n v="30"/>
    <x v="1"/>
    <n v="303429"/>
    <d v="2021-03-21T00:00:00"/>
    <n v="1231"/>
    <n v="303429"/>
    <x v="0"/>
    <x v="3"/>
    <x v="0"/>
  </r>
  <r>
    <x v="204"/>
    <d v="2021-02-22T00:00:00"/>
    <x v="29"/>
    <n v="45"/>
    <x v="0"/>
    <n v="340976"/>
    <d v="2021-04-08T00:00:00"/>
    <n v="1213"/>
    <n v="340976"/>
    <x v="0"/>
    <x v="1"/>
    <x v="2"/>
  </r>
  <r>
    <x v="205"/>
    <d v="2021-02-23T00:00:00"/>
    <x v="0"/>
    <n v="30"/>
    <x v="0"/>
    <n v="330563"/>
    <d v="2021-03-25T00:00:00"/>
    <n v="1227"/>
    <n v="330563"/>
    <x v="0"/>
    <x v="0"/>
    <x v="0"/>
  </r>
  <r>
    <x v="206"/>
    <d v="2021-02-24T00:00:00"/>
    <x v="1"/>
    <n v="7"/>
    <x v="1"/>
    <n v="318448"/>
    <d v="2021-03-03T00:00:00"/>
    <n v="1249"/>
    <n v="318448"/>
    <x v="0"/>
    <x v="1"/>
    <x v="0"/>
  </r>
  <r>
    <x v="207"/>
    <d v="2021-02-25T00:00:00"/>
    <x v="29"/>
    <n v="30"/>
    <x v="0"/>
    <n v="447565"/>
    <d v="2021-03-27T00:00:00"/>
    <n v="1225"/>
    <n v="447565"/>
    <x v="0"/>
    <x v="1"/>
    <x v="2"/>
  </r>
  <r>
    <x v="208"/>
    <d v="2021-02-26T00:00:00"/>
    <x v="22"/>
    <n v="30"/>
    <x v="2"/>
    <n v="451925"/>
    <d v="2021-03-28T00:00:00"/>
    <n v="1224"/>
    <n v="451925"/>
    <x v="0"/>
    <x v="4"/>
    <x v="0"/>
  </r>
  <r>
    <x v="209"/>
    <d v="2021-03-01T00:00:00"/>
    <x v="1"/>
    <n v="7"/>
    <x v="1"/>
    <n v="995891"/>
    <d v="2021-03-08T00:00:00"/>
    <n v="1244"/>
    <n v="995891"/>
    <x v="0"/>
    <x v="1"/>
    <x v="0"/>
  </r>
  <r>
    <x v="210"/>
    <d v="2021-03-02T00:00:00"/>
    <x v="28"/>
    <n v="30"/>
    <x v="2"/>
    <n v="247275"/>
    <d v="2021-04-01T00:00:00"/>
    <n v="1220"/>
    <n v="247275"/>
    <x v="0"/>
    <x v="4"/>
    <x v="0"/>
  </r>
  <r>
    <x v="211"/>
    <d v="2021-03-03T00:00:00"/>
    <x v="1"/>
    <n v="45"/>
    <x v="1"/>
    <n v="921644"/>
    <d v="2021-04-17T00:00:00"/>
    <n v="1204"/>
    <n v="921644"/>
    <x v="0"/>
    <x v="1"/>
    <x v="0"/>
  </r>
  <r>
    <x v="212"/>
    <d v="2021-03-04T00:00:00"/>
    <x v="23"/>
    <n v="45"/>
    <x v="2"/>
    <n v="281927"/>
    <d v="2021-04-18T00:00:00"/>
    <n v="1203"/>
    <n v="281927"/>
    <x v="0"/>
    <x v="0"/>
    <x v="1"/>
  </r>
  <r>
    <x v="213"/>
    <d v="2021-03-05T00:00:00"/>
    <x v="26"/>
    <n v="45"/>
    <x v="3"/>
    <n v="720644"/>
    <d v="2021-04-19T00:00:00"/>
    <n v="1202"/>
    <n v="720644"/>
    <x v="0"/>
    <x v="0"/>
    <x v="0"/>
  </r>
  <r>
    <x v="214"/>
    <d v="2021-03-08T00:00:00"/>
    <x v="27"/>
    <n v="30"/>
    <x v="1"/>
    <n v="379610"/>
    <d v="2021-04-07T00:00:00"/>
    <n v="1214"/>
    <n v="379610"/>
    <x v="0"/>
    <x v="4"/>
    <x v="0"/>
  </r>
  <r>
    <x v="215"/>
    <d v="2021-03-09T00:00:00"/>
    <x v="7"/>
    <n v="45"/>
    <x v="0"/>
    <n v="352977"/>
    <d v="2021-04-23T00:00:00"/>
    <n v="1198"/>
    <n v="352977"/>
    <x v="0"/>
    <x v="3"/>
    <x v="1"/>
  </r>
  <r>
    <x v="216"/>
    <d v="2021-03-10T00:00:00"/>
    <x v="24"/>
    <n v="30"/>
    <x v="2"/>
    <n v="293441"/>
    <d v="2021-04-09T00:00:00"/>
    <n v="1212"/>
    <n v="293441"/>
    <x v="0"/>
    <x v="2"/>
    <x v="2"/>
  </r>
  <r>
    <x v="217"/>
    <d v="2021-03-11T00:00:00"/>
    <x v="13"/>
    <n v="45"/>
    <x v="2"/>
    <n v="216536"/>
    <d v="2021-04-25T00:00:00"/>
    <n v="1196"/>
    <n v="216536"/>
    <x v="0"/>
    <x v="4"/>
    <x v="0"/>
  </r>
  <r>
    <x v="218"/>
    <d v="2021-03-12T00:00:00"/>
    <x v="23"/>
    <n v="7"/>
    <x v="2"/>
    <n v="836653"/>
    <d v="2021-03-19T00:00:00"/>
    <n v="1233"/>
    <n v="836653"/>
    <x v="0"/>
    <x v="0"/>
    <x v="1"/>
  </r>
  <r>
    <x v="219"/>
    <d v="2021-03-15T00:00:00"/>
    <x v="11"/>
    <n v="7"/>
    <x v="2"/>
    <n v="559714"/>
    <d v="2021-03-22T00:00:00"/>
    <n v="1230"/>
    <n v="559714"/>
    <x v="0"/>
    <x v="0"/>
    <x v="2"/>
  </r>
  <r>
    <x v="220"/>
    <d v="2021-03-16T00:00:00"/>
    <x v="5"/>
    <n v="45"/>
    <x v="3"/>
    <n v="613787"/>
    <d v="2021-04-30T00:00:00"/>
    <n v="1191"/>
    <n v="613787"/>
    <x v="0"/>
    <x v="1"/>
    <x v="0"/>
  </r>
  <r>
    <x v="221"/>
    <d v="2021-03-17T00:00:00"/>
    <x v="6"/>
    <n v="7"/>
    <x v="2"/>
    <n v="644812"/>
    <d v="2021-03-24T00:00:00"/>
    <n v="1228"/>
    <n v="644812"/>
    <x v="0"/>
    <x v="2"/>
    <x v="1"/>
  </r>
  <r>
    <x v="222"/>
    <d v="2021-03-18T00:00:00"/>
    <x v="14"/>
    <n v="7"/>
    <x v="0"/>
    <n v="602659"/>
    <d v="2021-03-25T00:00:00"/>
    <n v="1227"/>
    <n v="602659"/>
    <x v="0"/>
    <x v="3"/>
    <x v="1"/>
  </r>
  <r>
    <x v="223"/>
    <d v="2021-03-19T00:00:00"/>
    <x v="18"/>
    <n v="7"/>
    <x v="1"/>
    <n v="674837"/>
    <d v="2021-03-26T00:00:00"/>
    <n v="1226"/>
    <n v="674837"/>
    <x v="0"/>
    <x v="1"/>
    <x v="2"/>
  </r>
  <r>
    <x v="224"/>
    <d v="2021-03-22T00:00:00"/>
    <x v="26"/>
    <n v="45"/>
    <x v="3"/>
    <n v="856828"/>
    <d v="2021-05-06T00:00:00"/>
    <n v="1185"/>
    <n v="856828"/>
    <x v="0"/>
    <x v="0"/>
    <x v="0"/>
  </r>
  <r>
    <x v="225"/>
    <d v="2021-03-23T00:00:00"/>
    <x v="13"/>
    <n v="30"/>
    <x v="2"/>
    <n v="936226"/>
    <d v="2021-04-22T00:00:00"/>
    <n v="1199"/>
    <n v="936226"/>
    <x v="0"/>
    <x v="4"/>
    <x v="0"/>
  </r>
  <r>
    <x v="226"/>
    <d v="2021-03-24T00:00:00"/>
    <x v="8"/>
    <n v="45"/>
    <x v="0"/>
    <n v="452562"/>
    <d v="2021-05-08T00:00:00"/>
    <n v="1183"/>
    <n v="452562"/>
    <x v="0"/>
    <x v="2"/>
    <x v="1"/>
  </r>
  <r>
    <x v="227"/>
    <d v="2021-03-25T00:00:00"/>
    <x v="29"/>
    <n v="7"/>
    <x v="0"/>
    <n v="869078"/>
    <d v="2021-04-01T00:00:00"/>
    <n v="1220"/>
    <n v="869078"/>
    <x v="0"/>
    <x v="1"/>
    <x v="2"/>
  </r>
  <r>
    <x v="228"/>
    <d v="2021-03-26T00:00:00"/>
    <x v="27"/>
    <n v="30"/>
    <x v="1"/>
    <n v="407975"/>
    <d v="2021-04-25T00:00:00"/>
    <n v="1196"/>
    <n v="407975"/>
    <x v="0"/>
    <x v="4"/>
    <x v="0"/>
  </r>
  <r>
    <x v="229"/>
    <d v="2021-03-29T00:00:00"/>
    <x v="28"/>
    <n v="7"/>
    <x v="2"/>
    <n v="145961"/>
    <d v="2021-04-05T00:00:00"/>
    <n v="1216"/>
    <n v="145961"/>
    <x v="0"/>
    <x v="4"/>
    <x v="0"/>
  </r>
  <r>
    <x v="230"/>
    <d v="2021-03-30T00:00:00"/>
    <x v="2"/>
    <n v="30"/>
    <x v="2"/>
    <n v="885501"/>
    <d v="2021-04-29T00:00:00"/>
    <n v="1192"/>
    <n v="885501"/>
    <x v="0"/>
    <x v="2"/>
    <x v="0"/>
  </r>
  <r>
    <x v="231"/>
    <d v="2021-03-31T00:00:00"/>
    <x v="4"/>
    <n v="30"/>
    <x v="0"/>
    <n v="740846"/>
    <d v="2021-04-30T00:00:00"/>
    <n v="1191"/>
    <n v="740846"/>
    <x v="0"/>
    <x v="2"/>
    <x v="1"/>
  </r>
  <r>
    <x v="232"/>
    <d v="2021-04-01T00:00:00"/>
    <x v="7"/>
    <n v="30"/>
    <x v="0"/>
    <n v="966306"/>
    <d v="2021-05-01T00:00:00"/>
    <n v="1190"/>
    <n v="966306"/>
    <x v="0"/>
    <x v="3"/>
    <x v="1"/>
  </r>
  <r>
    <x v="233"/>
    <d v="2021-04-02T00:00:00"/>
    <x v="18"/>
    <n v="45"/>
    <x v="1"/>
    <n v="124526"/>
    <d v="2021-05-17T00:00:00"/>
    <n v="1174"/>
    <n v="124526"/>
    <x v="0"/>
    <x v="1"/>
    <x v="2"/>
  </r>
  <r>
    <x v="234"/>
    <d v="2021-04-05T00:00:00"/>
    <x v="0"/>
    <n v="7"/>
    <x v="0"/>
    <n v="816667"/>
    <d v="2021-04-12T00:00:00"/>
    <n v="1209"/>
    <n v="816667"/>
    <x v="0"/>
    <x v="0"/>
    <x v="0"/>
  </r>
  <r>
    <x v="235"/>
    <d v="2021-04-06T00:00:00"/>
    <x v="6"/>
    <n v="45"/>
    <x v="2"/>
    <n v="136519"/>
    <d v="2021-05-21T00:00:00"/>
    <n v="1170"/>
    <n v="136519"/>
    <x v="0"/>
    <x v="2"/>
    <x v="1"/>
  </r>
  <r>
    <x v="236"/>
    <d v="2021-04-07T00:00:00"/>
    <x v="0"/>
    <n v="30"/>
    <x v="0"/>
    <n v="468944"/>
    <d v="2021-05-07T00:00:00"/>
    <n v="1184"/>
    <n v="468944"/>
    <x v="0"/>
    <x v="0"/>
    <x v="0"/>
  </r>
  <r>
    <x v="237"/>
    <d v="2021-04-08T00:00:00"/>
    <x v="13"/>
    <n v="7"/>
    <x v="2"/>
    <n v="254832"/>
    <d v="2021-04-15T00:00:00"/>
    <n v="1206"/>
    <n v="254832"/>
    <x v="0"/>
    <x v="4"/>
    <x v="0"/>
  </r>
  <r>
    <x v="238"/>
    <d v="2021-04-09T00:00:00"/>
    <x v="26"/>
    <n v="45"/>
    <x v="3"/>
    <n v="447715"/>
    <d v="2021-05-24T00:00:00"/>
    <n v="1167"/>
    <n v="447715"/>
    <x v="0"/>
    <x v="0"/>
    <x v="0"/>
  </r>
  <r>
    <x v="239"/>
    <d v="2021-04-12T00:00:00"/>
    <x v="24"/>
    <n v="7"/>
    <x v="2"/>
    <n v="456004"/>
    <d v="2021-04-19T00:00:00"/>
    <n v="1202"/>
    <n v="456004"/>
    <x v="0"/>
    <x v="2"/>
    <x v="2"/>
  </r>
  <r>
    <x v="240"/>
    <d v="2021-04-13T00:00:00"/>
    <x v="8"/>
    <n v="45"/>
    <x v="0"/>
    <n v="412072"/>
    <d v="2021-05-28T00:00:00"/>
    <n v="1163"/>
    <n v="412072"/>
    <x v="0"/>
    <x v="2"/>
    <x v="1"/>
  </r>
  <r>
    <x v="241"/>
    <d v="2021-04-14T00:00:00"/>
    <x v="13"/>
    <n v="45"/>
    <x v="2"/>
    <n v="483480"/>
    <d v="2021-05-29T00:00:00"/>
    <n v="1162"/>
    <n v="483480"/>
    <x v="0"/>
    <x v="4"/>
    <x v="0"/>
  </r>
  <r>
    <x v="242"/>
    <d v="2021-04-15T00:00:00"/>
    <x v="20"/>
    <n v="30"/>
    <x v="1"/>
    <n v="720727"/>
    <d v="2021-05-15T00:00:00"/>
    <n v="1176"/>
    <n v="720727"/>
    <x v="0"/>
    <x v="4"/>
    <x v="0"/>
  </r>
  <r>
    <x v="243"/>
    <d v="2021-04-16T00:00:00"/>
    <x v="11"/>
    <n v="30"/>
    <x v="2"/>
    <n v="566396"/>
    <d v="2021-05-16T00:00:00"/>
    <n v="1175"/>
    <n v="566396"/>
    <x v="0"/>
    <x v="0"/>
    <x v="2"/>
  </r>
  <r>
    <x v="244"/>
    <d v="2021-04-19T00:00:00"/>
    <x v="19"/>
    <n v="7"/>
    <x v="1"/>
    <n v="670731"/>
    <d v="2021-04-26T00:00:00"/>
    <n v="1195"/>
    <n v="670731"/>
    <x v="0"/>
    <x v="3"/>
    <x v="2"/>
  </r>
  <r>
    <x v="245"/>
    <d v="2021-04-20T00:00:00"/>
    <x v="17"/>
    <n v="7"/>
    <x v="1"/>
    <n v="730312"/>
    <d v="2021-04-27T00:00:00"/>
    <n v="1194"/>
    <n v="730312"/>
    <x v="0"/>
    <x v="1"/>
    <x v="0"/>
  </r>
  <r>
    <x v="246"/>
    <d v="2021-04-21T00:00:00"/>
    <x v="13"/>
    <n v="7"/>
    <x v="2"/>
    <n v="887622"/>
    <d v="2021-04-28T00:00:00"/>
    <n v="1193"/>
    <n v="887622"/>
    <x v="0"/>
    <x v="4"/>
    <x v="0"/>
  </r>
  <r>
    <x v="247"/>
    <d v="2021-04-22T00:00:00"/>
    <x v="19"/>
    <n v="45"/>
    <x v="1"/>
    <n v="947139"/>
    <d v="2021-06-06T00:00:00"/>
    <n v="1154"/>
    <n v="947139"/>
    <x v="0"/>
    <x v="3"/>
    <x v="2"/>
  </r>
  <r>
    <x v="248"/>
    <d v="2021-04-23T00:00:00"/>
    <x v="27"/>
    <n v="30"/>
    <x v="1"/>
    <n v="670298"/>
    <d v="2021-05-23T00:00:00"/>
    <n v="1168"/>
    <n v="670298"/>
    <x v="0"/>
    <x v="4"/>
    <x v="0"/>
  </r>
  <r>
    <x v="249"/>
    <d v="2021-04-26T00:00:00"/>
    <x v="23"/>
    <n v="45"/>
    <x v="2"/>
    <n v="803138"/>
    <d v="2021-06-10T00:00:00"/>
    <n v="1150"/>
    <n v="803138"/>
    <x v="0"/>
    <x v="0"/>
    <x v="1"/>
  </r>
  <r>
    <x v="166"/>
    <d v="2021-04-27T00:00:00"/>
    <x v="2"/>
    <n v="30"/>
    <x v="2"/>
    <n v="143247"/>
    <d v="2021-05-27T00:00:00"/>
    <n v="1164"/>
    <n v="143247"/>
    <x v="0"/>
    <x v="2"/>
    <x v="0"/>
  </r>
  <r>
    <x v="250"/>
    <d v="2021-04-28T00:00:00"/>
    <x v="16"/>
    <n v="30"/>
    <x v="1"/>
    <n v="990853"/>
    <d v="2021-05-28T00:00:00"/>
    <n v="1163"/>
    <n v="990853"/>
    <x v="0"/>
    <x v="3"/>
    <x v="0"/>
  </r>
  <r>
    <x v="251"/>
    <d v="2021-04-29T00:00:00"/>
    <x v="11"/>
    <n v="45"/>
    <x v="2"/>
    <n v="895590"/>
    <d v="2021-06-13T00:00:00"/>
    <n v="1147"/>
    <n v="895590"/>
    <x v="0"/>
    <x v="0"/>
    <x v="2"/>
  </r>
  <r>
    <x v="252"/>
    <d v="2021-04-30T00:00:00"/>
    <x v="22"/>
    <n v="45"/>
    <x v="2"/>
    <n v="471866"/>
    <d v="2021-06-14T00:00:00"/>
    <n v="1146"/>
    <n v="471866"/>
    <x v="0"/>
    <x v="4"/>
    <x v="0"/>
  </r>
  <r>
    <x v="253"/>
    <d v="2021-05-03T00:00:00"/>
    <x v="20"/>
    <n v="45"/>
    <x v="1"/>
    <n v="166548"/>
    <d v="2021-06-17T00:00:00"/>
    <n v="1143"/>
    <n v="166548"/>
    <x v="0"/>
    <x v="4"/>
    <x v="0"/>
  </r>
  <r>
    <x v="254"/>
    <d v="2021-05-04T00:00:00"/>
    <x v="19"/>
    <n v="7"/>
    <x v="1"/>
    <n v="687921"/>
    <d v="2021-05-11T00:00:00"/>
    <n v="1180"/>
    <n v="687921"/>
    <x v="0"/>
    <x v="3"/>
    <x v="2"/>
  </r>
  <r>
    <x v="255"/>
    <d v="2021-05-05T00:00:00"/>
    <x v="27"/>
    <n v="30"/>
    <x v="1"/>
    <n v="228221"/>
    <d v="2021-06-04T00:00:00"/>
    <n v="1156"/>
    <n v="228221"/>
    <x v="0"/>
    <x v="4"/>
    <x v="0"/>
  </r>
  <r>
    <x v="256"/>
    <d v="2021-05-06T00:00:00"/>
    <x v="8"/>
    <n v="45"/>
    <x v="0"/>
    <n v="553728"/>
    <d v="2021-06-20T00:00:00"/>
    <n v="1140"/>
    <n v="553728"/>
    <x v="0"/>
    <x v="2"/>
    <x v="1"/>
  </r>
  <r>
    <x v="257"/>
    <d v="2021-05-07T00:00:00"/>
    <x v="26"/>
    <n v="45"/>
    <x v="3"/>
    <n v="551051"/>
    <d v="2021-06-21T00:00:00"/>
    <n v="1139"/>
    <n v="551051"/>
    <x v="0"/>
    <x v="0"/>
    <x v="0"/>
  </r>
  <r>
    <x v="258"/>
    <d v="2021-05-10T00:00:00"/>
    <x v="7"/>
    <n v="30"/>
    <x v="0"/>
    <n v="959163"/>
    <d v="2021-06-09T00:00:00"/>
    <n v="1151"/>
    <n v="959163"/>
    <x v="0"/>
    <x v="3"/>
    <x v="1"/>
  </r>
  <r>
    <x v="259"/>
    <d v="2021-05-11T00:00:00"/>
    <x v="0"/>
    <n v="45"/>
    <x v="0"/>
    <n v="741780"/>
    <d v="2021-06-25T00:00:00"/>
    <n v="1135"/>
    <n v="741780"/>
    <x v="0"/>
    <x v="0"/>
    <x v="0"/>
  </r>
  <r>
    <x v="260"/>
    <d v="2021-05-12T00:00:00"/>
    <x v="16"/>
    <n v="7"/>
    <x v="1"/>
    <n v="977570"/>
    <d v="2021-05-19T00:00:00"/>
    <n v="1172"/>
    <n v="977570"/>
    <x v="0"/>
    <x v="3"/>
    <x v="0"/>
  </r>
  <r>
    <x v="261"/>
    <d v="2021-05-13T00:00:00"/>
    <x v="25"/>
    <n v="7"/>
    <x v="0"/>
    <n v="778840"/>
    <d v="2021-05-20T00:00:00"/>
    <n v="1171"/>
    <n v="778840"/>
    <x v="0"/>
    <x v="3"/>
    <x v="1"/>
  </r>
  <r>
    <x v="262"/>
    <d v="2021-05-14T00:00:00"/>
    <x v="5"/>
    <n v="7"/>
    <x v="3"/>
    <n v="191661"/>
    <d v="2021-05-21T00:00:00"/>
    <n v="1170"/>
    <n v="191661"/>
    <x v="0"/>
    <x v="1"/>
    <x v="0"/>
  </r>
  <r>
    <x v="263"/>
    <d v="2021-05-17T00:00:00"/>
    <x v="3"/>
    <n v="45"/>
    <x v="2"/>
    <n v="138946"/>
    <d v="2021-07-01T00:00:00"/>
    <n v="1129"/>
    <n v="138946"/>
    <x v="0"/>
    <x v="1"/>
    <x v="1"/>
  </r>
  <r>
    <x v="264"/>
    <d v="2021-05-18T00:00:00"/>
    <x v="14"/>
    <n v="7"/>
    <x v="0"/>
    <n v="187255"/>
    <d v="2021-05-25T00:00:00"/>
    <n v="1166"/>
    <n v="187255"/>
    <x v="0"/>
    <x v="3"/>
    <x v="1"/>
  </r>
  <r>
    <x v="265"/>
    <d v="2021-05-19T00:00:00"/>
    <x v="3"/>
    <n v="30"/>
    <x v="2"/>
    <n v="134988"/>
    <d v="2021-06-18T00:00:00"/>
    <n v="1142"/>
    <n v="134988"/>
    <x v="0"/>
    <x v="1"/>
    <x v="1"/>
  </r>
  <r>
    <x v="266"/>
    <d v="2021-05-20T00:00:00"/>
    <x v="18"/>
    <n v="45"/>
    <x v="1"/>
    <n v="633486"/>
    <d v="2021-07-04T00:00:00"/>
    <n v="1126"/>
    <n v="633486"/>
    <x v="0"/>
    <x v="1"/>
    <x v="2"/>
  </r>
  <r>
    <x v="267"/>
    <d v="2021-05-21T00:00:00"/>
    <x v="29"/>
    <n v="30"/>
    <x v="0"/>
    <n v="859984"/>
    <d v="2021-06-20T00:00:00"/>
    <n v="1140"/>
    <n v="859984"/>
    <x v="0"/>
    <x v="1"/>
    <x v="2"/>
  </r>
  <r>
    <x v="268"/>
    <d v="2021-05-24T00:00:00"/>
    <x v="4"/>
    <n v="30"/>
    <x v="0"/>
    <n v="648214"/>
    <d v="2021-06-23T00:00:00"/>
    <n v="1137"/>
    <n v="648214"/>
    <x v="0"/>
    <x v="2"/>
    <x v="1"/>
  </r>
  <r>
    <x v="269"/>
    <d v="2021-05-25T00:00:00"/>
    <x v="18"/>
    <n v="7"/>
    <x v="1"/>
    <n v="468131"/>
    <d v="2021-06-01T00:00:00"/>
    <n v="1159"/>
    <n v="468131"/>
    <x v="0"/>
    <x v="1"/>
    <x v="2"/>
  </r>
  <r>
    <x v="270"/>
    <d v="2021-05-26T00:00:00"/>
    <x v="15"/>
    <n v="45"/>
    <x v="0"/>
    <n v="768744"/>
    <d v="2021-07-10T00:00:00"/>
    <n v="1120"/>
    <n v="768744"/>
    <x v="0"/>
    <x v="1"/>
    <x v="0"/>
  </r>
  <r>
    <x v="271"/>
    <d v="2021-05-27T00:00:00"/>
    <x v="21"/>
    <n v="7"/>
    <x v="2"/>
    <n v="947087"/>
    <d v="2021-06-03T00:00:00"/>
    <n v="1157"/>
    <n v="947087"/>
    <x v="0"/>
    <x v="4"/>
    <x v="1"/>
  </r>
  <r>
    <x v="272"/>
    <d v="2021-05-28T00:00:00"/>
    <x v="15"/>
    <n v="30"/>
    <x v="0"/>
    <n v="604902"/>
    <d v="2021-06-27T00:00:00"/>
    <n v="1133"/>
    <n v="604902"/>
    <x v="0"/>
    <x v="1"/>
    <x v="0"/>
  </r>
  <r>
    <x v="273"/>
    <d v="2021-05-31T00:00:00"/>
    <x v="17"/>
    <n v="7"/>
    <x v="1"/>
    <n v="402387"/>
    <d v="2021-06-07T00:00:00"/>
    <n v="1153"/>
    <n v="402387"/>
    <x v="0"/>
    <x v="1"/>
    <x v="0"/>
  </r>
  <r>
    <x v="274"/>
    <d v="2021-06-01T00:00:00"/>
    <x v="8"/>
    <n v="7"/>
    <x v="0"/>
    <n v="685987"/>
    <d v="2021-06-08T00:00:00"/>
    <n v="1152"/>
    <n v="685987"/>
    <x v="0"/>
    <x v="2"/>
    <x v="1"/>
  </r>
  <r>
    <x v="275"/>
    <d v="2021-06-02T00:00:00"/>
    <x v="13"/>
    <n v="7"/>
    <x v="2"/>
    <n v="839614"/>
    <d v="2021-06-09T00:00:00"/>
    <n v="1151"/>
    <n v="839614"/>
    <x v="0"/>
    <x v="4"/>
    <x v="0"/>
  </r>
  <r>
    <x v="276"/>
    <d v="2021-06-03T00:00:00"/>
    <x v="10"/>
    <n v="7"/>
    <x v="0"/>
    <n v="399989"/>
    <d v="2021-06-10T00:00:00"/>
    <n v="1150"/>
    <n v="399989"/>
    <x v="0"/>
    <x v="3"/>
    <x v="1"/>
  </r>
  <r>
    <x v="277"/>
    <d v="2021-06-04T00:00:00"/>
    <x v="17"/>
    <n v="30"/>
    <x v="1"/>
    <n v="340678"/>
    <d v="2021-07-04T00:00:00"/>
    <n v="1126"/>
    <n v="340678"/>
    <x v="0"/>
    <x v="1"/>
    <x v="0"/>
  </r>
  <r>
    <x v="278"/>
    <d v="2021-06-07T00:00:00"/>
    <x v="6"/>
    <n v="45"/>
    <x v="2"/>
    <n v="733622"/>
    <d v="2021-07-22T00:00:00"/>
    <n v="1108"/>
    <n v="733622"/>
    <x v="0"/>
    <x v="2"/>
    <x v="1"/>
  </r>
  <r>
    <x v="279"/>
    <d v="2021-06-08T00:00:00"/>
    <x v="11"/>
    <n v="30"/>
    <x v="2"/>
    <n v="451624"/>
    <d v="2021-07-08T00:00:00"/>
    <n v="1122"/>
    <n v="451624"/>
    <x v="0"/>
    <x v="0"/>
    <x v="2"/>
  </r>
  <r>
    <x v="280"/>
    <d v="2021-06-09T00:00:00"/>
    <x v="18"/>
    <n v="30"/>
    <x v="1"/>
    <n v="626986"/>
    <d v="2021-07-09T00:00:00"/>
    <n v="1121"/>
    <n v="626986"/>
    <x v="0"/>
    <x v="1"/>
    <x v="2"/>
  </r>
  <r>
    <x v="281"/>
    <d v="2021-06-10T00:00:00"/>
    <x v="16"/>
    <n v="7"/>
    <x v="1"/>
    <n v="565202"/>
    <d v="2021-06-17T00:00:00"/>
    <n v="1143"/>
    <n v="565202"/>
    <x v="0"/>
    <x v="3"/>
    <x v="0"/>
  </r>
  <r>
    <x v="282"/>
    <d v="2021-06-11T00:00:00"/>
    <x v="12"/>
    <n v="7"/>
    <x v="0"/>
    <n v="980959"/>
    <d v="2021-06-18T00:00:00"/>
    <n v="1142"/>
    <n v="980959"/>
    <x v="0"/>
    <x v="4"/>
    <x v="1"/>
  </r>
  <r>
    <x v="283"/>
    <d v="2021-06-14T00:00:00"/>
    <x v="2"/>
    <n v="7"/>
    <x v="2"/>
    <n v="836710"/>
    <d v="2021-06-21T00:00:00"/>
    <n v="1139"/>
    <n v="836710"/>
    <x v="0"/>
    <x v="2"/>
    <x v="0"/>
  </r>
  <r>
    <x v="284"/>
    <d v="2021-06-15T00:00:00"/>
    <x v="13"/>
    <n v="7"/>
    <x v="2"/>
    <n v="595858"/>
    <d v="2021-06-22T00:00:00"/>
    <n v="1138"/>
    <n v="595858"/>
    <x v="0"/>
    <x v="4"/>
    <x v="0"/>
  </r>
  <r>
    <x v="285"/>
    <d v="2021-06-16T00:00:00"/>
    <x v="20"/>
    <n v="7"/>
    <x v="1"/>
    <n v="402635"/>
    <d v="2021-06-23T00:00:00"/>
    <n v="1137"/>
    <n v="402635"/>
    <x v="0"/>
    <x v="4"/>
    <x v="0"/>
  </r>
  <r>
    <x v="286"/>
    <d v="2021-06-17T00:00:00"/>
    <x v="5"/>
    <n v="7"/>
    <x v="3"/>
    <n v="663544"/>
    <d v="2021-06-24T00:00:00"/>
    <n v="1136"/>
    <n v="663544"/>
    <x v="0"/>
    <x v="1"/>
    <x v="0"/>
  </r>
  <r>
    <x v="287"/>
    <d v="2021-06-18T00:00:00"/>
    <x v="14"/>
    <n v="30"/>
    <x v="0"/>
    <n v="919488"/>
    <d v="2021-07-18T00:00:00"/>
    <n v="1112"/>
    <n v="919488"/>
    <x v="0"/>
    <x v="3"/>
    <x v="1"/>
  </r>
  <r>
    <x v="288"/>
    <d v="2021-06-21T00:00:00"/>
    <x v="9"/>
    <n v="7"/>
    <x v="0"/>
    <n v="863806"/>
    <d v="2021-06-28T00:00:00"/>
    <n v="1132"/>
    <n v="863806"/>
    <x v="0"/>
    <x v="0"/>
    <x v="1"/>
  </r>
  <r>
    <x v="289"/>
    <d v="2021-06-22T00:00:00"/>
    <x v="29"/>
    <n v="7"/>
    <x v="0"/>
    <n v="231130"/>
    <d v="2021-06-29T00:00:00"/>
    <n v="1131"/>
    <n v="231130"/>
    <x v="0"/>
    <x v="1"/>
    <x v="2"/>
  </r>
  <r>
    <x v="290"/>
    <d v="2021-06-23T00:00:00"/>
    <x v="6"/>
    <n v="45"/>
    <x v="2"/>
    <n v="338443"/>
    <d v="2021-08-07T00:00:00"/>
    <n v="1092"/>
    <n v="338443"/>
    <x v="0"/>
    <x v="2"/>
    <x v="1"/>
  </r>
  <r>
    <x v="291"/>
    <d v="2021-06-24T00:00:00"/>
    <x v="7"/>
    <n v="30"/>
    <x v="0"/>
    <n v="952473"/>
    <d v="2021-07-24T00:00:00"/>
    <n v="1106"/>
    <n v="952473"/>
    <x v="0"/>
    <x v="3"/>
    <x v="1"/>
  </r>
  <r>
    <x v="292"/>
    <d v="2021-06-25T00:00:00"/>
    <x v="10"/>
    <n v="45"/>
    <x v="0"/>
    <n v="327322"/>
    <d v="2021-08-09T00:00:00"/>
    <n v="1090"/>
    <n v="327322"/>
    <x v="0"/>
    <x v="3"/>
    <x v="1"/>
  </r>
  <r>
    <x v="293"/>
    <d v="2021-06-28T00:00:00"/>
    <x v="10"/>
    <n v="7"/>
    <x v="0"/>
    <n v="929972"/>
    <d v="2021-07-05T00:00:00"/>
    <n v="1125"/>
    <n v="929972"/>
    <x v="0"/>
    <x v="3"/>
    <x v="1"/>
  </r>
  <r>
    <x v="294"/>
    <d v="2021-06-29T00:00:00"/>
    <x v="10"/>
    <n v="45"/>
    <x v="0"/>
    <n v="534178"/>
    <d v="2021-08-13T00:00:00"/>
    <n v="1086"/>
    <n v="534178"/>
    <x v="0"/>
    <x v="3"/>
    <x v="1"/>
  </r>
  <r>
    <x v="295"/>
    <d v="2021-06-30T00:00:00"/>
    <x v="6"/>
    <n v="7"/>
    <x v="2"/>
    <n v="685351"/>
    <d v="2021-07-07T00:00:00"/>
    <n v="1123"/>
    <n v="685351"/>
    <x v="0"/>
    <x v="2"/>
    <x v="1"/>
  </r>
  <r>
    <x v="296"/>
    <d v="2021-07-01T00:00:00"/>
    <x v="10"/>
    <n v="45"/>
    <x v="0"/>
    <n v="734915"/>
    <d v="2021-08-15T00:00:00"/>
    <n v="1084"/>
    <n v="734915"/>
    <x v="0"/>
    <x v="3"/>
    <x v="1"/>
  </r>
  <r>
    <x v="297"/>
    <d v="2021-07-02T00:00:00"/>
    <x v="23"/>
    <n v="30"/>
    <x v="2"/>
    <n v="460692"/>
    <d v="2021-08-01T00:00:00"/>
    <n v="1098"/>
    <n v="460692"/>
    <x v="0"/>
    <x v="0"/>
    <x v="1"/>
  </r>
  <r>
    <x v="298"/>
    <d v="2021-07-05T00:00:00"/>
    <x v="18"/>
    <n v="30"/>
    <x v="1"/>
    <n v="369483"/>
    <d v="2021-08-04T00:00:00"/>
    <n v="1095"/>
    <n v="369483"/>
    <x v="0"/>
    <x v="1"/>
    <x v="2"/>
  </r>
  <r>
    <x v="299"/>
    <d v="2021-07-06T00:00:00"/>
    <x v="16"/>
    <n v="7"/>
    <x v="1"/>
    <n v="565395"/>
    <d v="2021-07-13T00:00:00"/>
    <n v="1117"/>
    <n v="565395"/>
    <x v="0"/>
    <x v="3"/>
    <x v="0"/>
  </r>
  <r>
    <x v="300"/>
    <d v="2021-07-07T00:00:00"/>
    <x v="11"/>
    <n v="30"/>
    <x v="2"/>
    <n v="280121"/>
    <d v="2021-08-06T00:00:00"/>
    <n v="1093"/>
    <n v="280121"/>
    <x v="0"/>
    <x v="0"/>
    <x v="2"/>
  </r>
  <r>
    <x v="301"/>
    <d v="2021-07-08T00:00:00"/>
    <x v="27"/>
    <n v="30"/>
    <x v="1"/>
    <n v="603152"/>
    <d v="2021-08-07T00:00:00"/>
    <n v="1092"/>
    <n v="603152"/>
    <x v="0"/>
    <x v="4"/>
    <x v="0"/>
  </r>
  <r>
    <x v="302"/>
    <d v="2021-07-09T00:00:00"/>
    <x v="22"/>
    <n v="45"/>
    <x v="2"/>
    <n v="278159"/>
    <d v="2021-08-23T00:00:00"/>
    <n v="1076"/>
    <n v="278159"/>
    <x v="0"/>
    <x v="4"/>
    <x v="0"/>
  </r>
  <r>
    <x v="303"/>
    <d v="2021-07-12T00:00:00"/>
    <x v="3"/>
    <n v="45"/>
    <x v="2"/>
    <n v="700021"/>
    <d v="2021-08-26T00:00:00"/>
    <n v="1073"/>
    <n v="700021"/>
    <x v="0"/>
    <x v="1"/>
    <x v="1"/>
  </r>
  <r>
    <x v="304"/>
    <d v="2021-07-13T00:00:00"/>
    <x v="21"/>
    <n v="45"/>
    <x v="2"/>
    <n v="306409"/>
    <d v="2021-08-27T00:00:00"/>
    <n v="1072"/>
    <n v="306409"/>
    <x v="0"/>
    <x v="4"/>
    <x v="1"/>
  </r>
  <r>
    <x v="305"/>
    <d v="2021-07-14T00:00:00"/>
    <x v="9"/>
    <n v="7"/>
    <x v="0"/>
    <n v="220895"/>
    <d v="2021-07-21T00:00:00"/>
    <n v="1109"/>
    <n v="220895"/>
    <x v="0"/>
    <x v="0"/>
    <x v="1"/>
  </r>
  <r>
    <x v="306"/>
    <d v="2021-07-15T00:00:00"/>
    <x v="12"/>
    <n v="45"/>
    <x v="0"/>
    <n v="449616"/>
    <d v="2021-08-29T00:00:00"/>
    <n v="1070"/>
    <n v="449616"/>
    <x v="0"/>
    <x v="4"/>
    <x v="1"/>
  </r>
  <r>
    <x v="307"/>
    <d v="2021-07-16T00:00:00"/>
    <x v="15"/>
    <n v="30"/>
    <x v="0"/>
    <n v="405110"/>
    <d v="2021-08-15T00:00:00"/>
    <n v="1084"/>
    <n v="405110"/>
    <x v="0"/>
    <x v="1"/>
    <x v="0"/>
  </r>
  <r>
    <x v="308"/>
    <d v="2021-07-19T00:00:00"/>
    <x v="7"/>
    <n v="7"/>
    <x v="0"/>
    <n v="996637"/>
    <d v="2021-07-26T00:00:00"/>
    <n v="1104"/>
    <n v="996637"/>
    <x v="0"/>
    <x v="3"/>
    <x v="1"/>
  </r>
  <r>
    <x v="309"/>
    <d v="2021-07-20T00:00:00"/>
    <x v="7"/>
    <n v="30"/>
    <x v="0"/>
    <n v="966547"/>
    <d v="2021-08-19T00:00:00"/>
    <n v="1080"/>
    <n v="966547"/>
    <x v="0"/>
    <x v="3"/>
    <x v="1"/>
  </r>
  <r>
    <x v="310"/>
    <d v="2021-07-21T00:00:00"/>
    <x v="14"/>
    <n v="30"/>
    <x v="0"/>
    <n v="472203"/>
    <d v="2021-08-20T00:00:00"/>
    <n v="1079"/>
    <n v="472203"/>
    <x v="0"/>
    <x v="3"/>
    <x v="1"/>
  </r>
  <r>
    <x v="311"/>
    <d v="2021-07-22T00:00:00"/>
    <x v="13"/>
    <n v="7"/>
    <x v="2"/>
    <n v="224708"/>
    <d v="2021-07-29T00:00:00"/>
    <n v="1101"/>
    <n v="224708"/>
    <x v="0"/>
    <x v="4"/>
    <x v="0"/>
  </r>
  <r>
    <x v="312"/>
    <d v="2021-07-23T00:00:00"/>
    <x v="23"/>
    <n v="45"/>
    <x v="2"/>
    <n v="657995"/>
    <d v="2021-09-06T00:00:00"/>
    <n v="1062"/>
    <n v="657995"/>
    <x v="0"/>
    <x v="0"/>
    <x v="1"/>
  </r>
  <r>
    <x v="313"/>
    <d v="2021-07-26T00:00:00"/>
    <x v="9"/>
    <n v="7"/>
    <x v="0"/>
    <n v="293606"/>
    <d v="2021-08-02T00:00:00"/>
    <n v="1097"/>
    <n v="293606"/>
    <x v="0"/>
    <x v="0"/>
    <x v="1"/>
  </r>
  <r>
    <x v="314"/>
    <d v="2021-07-27T00:00:00"/>
    <x v="4"/>
    <n v="7"/>
    <x v="0"/>
    <n v="733468"/>
    <d v="2021-08-03T00:00:00"/>
    <n v="1096"/>
    <n v="733468"/>
    <x v="0"/>
    <x v="2"/>
    <x v="1"/>
  </r>
  <r>
    <x v="315"/>
    <d v="2021-07-28T00:00:00"/>
    <x v="28"/>
    <n v="30"/>
    <x v="2"/>
    <n v="719967"/>
    <d v="2021-08-27T00:00:00"/>
    <n v="1072"/>
    <n v="719967"/>
    <x v="0"/>
    <x v="4"/>
    <x v="0"/>
  </r>
  <r>
    <x v="8"/>
    <d v="2021-07-29T00:00:00"/>
    <x v="29"/>
    <n v="7"/>
    <x v="0"/>
    <n v="106682"/>
    <d v="2021-08-05T00:00:00"/>
    <n v="1094"/>
    <n v="106682"/>
    <x v="0"/>
    <x v="1"/>
    <x v="2"/>
  </r>
  <r>
    <x v="316"/>
    <d v="2021-07-30T00:00:00"/>
    <x v="17"/>
    <n v="30"/>
    <x v="1"/>
    <n v="531148"/>
    <d v="2021-08-29T00:00:00"/>
    <n v="1070"/>
    <n v="531148"/>
    <x v="0"/>
    <x v="1"/>
    <x v="0"/>
  </r>
  <r>
    <x v="317"/>
    <d v="2021-08-02T00:00:00"/>
    <x v="24"/>
    <n v="45"/>
    <x v="2"/>
    <n v="193156"/>
    <d v="2021-09-16T00:00:00"/>
    <n v="1052"/>
    <n v="193156"/>
    <x v="0"/>
    <x v="2"/>
    <x v="2"/>
  </r>
  <r>
    <x v="318"/>
    <d v="2021-08-03T00:00:00"/>
    <x v="14"/>
    <n v="45"/>
    <x v="0"/>
    <n v="385897"/>
    <d v="2021-09-17T00:00:00"/>
    <n v="1051"/>
    <n v="385897"/>
    <x v="0"/>
    <x v="3"/>
    <x v="1"/>
  </r>
  <r>
    <x v="319"/>
    <d v="2021-08-04T00:00:00"/>
    <x v="27"/>
    <n v="45"/>
    <x v="1"/>
    <n v="985373"/>
    <d v="2021-09-18T00:00:00"/>
    <n v="1050"/>
    <n v="985373"/>
    <x v="0"/>
    <x v="4"/>
    <x v="0"/>
  </r>
  <r>
    <x v="320"/>
    <d v="2021-08-05T00:00:00"/>
    <x v="0"/>
    <n v="7"/>
    <x v="0"/>
    <n v="894729"/>
    <d v="2021-08-12T00:00:00"/>
    <n v="1087"/>
    <n v="894729"/>
    <x v="0"/>
    <x v="0"/>
    <x v="0"/>
  </r>
  <r>
    <x v="321"/>
    <d v="2021-08-06T00:00:00"/>
    <x v="6"/>
    <n v="7"/>
    <x v="2"/>
    <n v="150587"/>
    <d v="2021-08-13T00:00:00"/>
    <n v="1086"/>
    <n v="150587"/>
    <x v="0"/>
    <x v="2"/>
    <x v="1"/>
  </r>
  <r>
    <x v="322"/>
    <d v="2021-08-09T00:00:00"/>
    <x v="6"/>
    <n v="45"/>
    <x v="2"/>
    <n v="252697"/>
    <d v="2021-09-23T00:00:00"/>
    <n v="1045"/>
    <n v="252697"/>
    <x v="0"/>
    <x v="2"/>
    <x v="1"/>
  </r>
  <r>
    <x v="323"/>
    <d v="2021-08-10T00:00:00"/>
    <x v="25"/>
    <n v="30"/>
    <x v="0"/>
    <n v="547468"/>
    <d v="2021-09-09T00:00:00"/>
    <n v="1059"/>
    <n v="547468"/>
    <x v="0"/>
    <x v="3"/>
    <x v="1"/>
  </r>
  <r>
    <x v="324"/>
    <d v="2021-08-11T00:00:00"/>
    <x v="15"/>
    <n v="30"/>
    <x v="0"/>
    <n v="889384"/>
    <d v="2021-09-10T00:00:00"/>
    <n v="1058"/>
    <n v="889384"/>
    <x v="0"/>
    <x v="1"/>
    <x v="0"/>
  </r>
  <r>
    <x v="325"/>
    <d v="2021-08-12T00:00:00"/>
    <x v="23"/>
    <n v="30"/>
    <x v="2"/>
    <n v="931028"/>
    <d v="2021-09-11T00:00:00"/>
    <n v="1057"/>
    <n v="931028"/>
    <x v="0"/>
    <x v="0"/>
    <x v="1"/>
  </r>
  <r>
    <x v="326"/>
    <d v="2021-08-13T00:00:00"/>
    <x v="14"/>
    <n v="30"/>
    <x v="0"/>
    <n v="179556"/>
    <d v="2021-09-12T00:00:00"/>
    <n v="1056"/>
    <n v="179556"/>
    <x v="0"/>
    <x v="3"/>
    <x v="1"/>
  </r>
  <r>
    <x v="327"/>
    <d v="2021-08-16T00:00:00"/>
    <x v="24"/>
    <n v="45"/>
    <x v="2"/>
    <n v="849561"/>
    <d v="2021-09-30T00:00:00"/>
    <n v="1038"/>
    <n v="849561"/>
    <x v="0"/>
    <x v="2"/>
    <x v="2"/>
  </r>
  <r>
    <x v="328"/>
    <d v="2021-08-17T00:00:00"/>
    <x v="6"/>
    <n v="30"/>
    <x v="2"/>
    <n v="658075"/>
    <d v="2021-09-16T00:00:00"/>
    <n v="1052"/>
    <n v="658075"/>
    <x v="0"/>
    <x v="2"/>
    <x v="1"/>
  </r>
  <r>
    <x v="329"/>
    <d v="2021-08-18T00:00:00"/>
    <x v="11"/>
    <n v="7"/>
    <x v="2"/>
    <n v="838704"/>
    <d v="2021-08-25T00:00:00"/>
    <n v="1074"/>
    <n v="838704"/>
    <x v="0"/>
    <x v="0"/>
    <x v="2"/>
  </r>
  <r>
    <x v="330"/>
    <d v="2021-08-19T00:00:00"/>
    <x v="11"/>
    <n v="7"/>
    <x v="2"/>
    <n v="992464"/>
    <d v="2021-08-26T00:00:00"/>
    <n v="1073"/>
    <n v="992464"/>
    <x v="0"/>
    <x v="0"/>
    <x v="2"/>
  </r>
  <r>
    <x v="331"/>
    <d v="2021-08-20T00:00:00"/>
    <x v="26"/>
    <n v="7"/>
    <x v="3"/>
    <n v="222853"/>
    <d v="2021-08-27T00:00:00"/>
    <n v="1072"/>
    <n v="222853"/>
    <x v="0"/>
    <x v="0"/>
    <x v="0"/>
  </r>
  <r>
    <x v="332"/>
    <d v="2021-08-23T00:00:00"/>
    <x v="2"/>
    <n v="7"/>
    <x v="2"/>
    <n v="515251"/>
    <d v="2021-08-30T00:00:00"/>
    <n v="1069"/>
    <n v="515251"/>
    <x v="0"/>
    <x v="2"/>
    <x v="0"/>
  </r>
  <r>
    <x v="333"/>
    <d v="2021-08-24T00:00:00"/>
    <x v="6"/>
    <n v="45"/>
    <x v="2"/>
    <n v="876750"/>
    <d v="2021-10-08T00:00:00"/>
    <n v="1030"/>
    <n v="876750"/>
    <x v="0"/>
    <x v="2"/>
    <x v="1"/>
  </r>
  <r>
    <x v="334"/>
    <d v="2021-08-25T00:00:00"/>
    <x v="25"/>
    <n v="30"/>
    <x v="0"/>
    <n v="123842"/>
    <d v="2021-09-24T00:00:00"/>
    <n v="1044"/>
    <n v="123842"/>
    <x v="0"/>
    <x v="3"/>
    <x v="1"/>
  </r>
  <r>
    <x v="335"/>
    <d v="2021-08-26T00:00:00"/>
    <x v="25"/>
    <n v="7"/>
    <x v="0"/>
    <n v="322073"/>
    <d v="2021-09-02T00:00:00"/>
    <n v="1066"/>
    <n v="322073"/>
    <x v="0"/>
    <x v="3"/>
    <x v="1"/>
  </r>
  <r>
    <x v="336"/>
    <d v="2021-08-27T00:00:00"/>
    <x v="4"/>
    <n v="45"/>
    <x v="0"/>
    <n v="434620"/>
    <d v="2021-10-11T00:00:00"/>
    <n v="1027"/>
    <n v="434620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80:C81" firstHeaderRow="0" firstDataRow="1" firstDataCol="0"/>
  <pivotFields count="14">
    <pivotField showAll="0">
      <items count="338">
        <item x="320"/>
        <item x="38"/>
        <item x="60"/>
        <item x="95"/>
        <item x="256"/>
        <item x="110"/>
        <item x="142"/>
        <item x="245"/>
        <item x="141"/>
        <item x="21"/>
        <item x="100"/>
        <item x="105"/>
        <item x="281"/>
        <item x="101"/>
        <item x="107"/>
        <item x="219"/>
        <item x="137"/>
        <item x="61"/>
        <item x="3"/>
        <item x="75"/>
        <item x="30"/>
        <item x="248"/>
        <item x="124"/>
        <item x="271"/>
        <item x="296"/>
        <item x="235"/>
        <item x="305"/>
        <item x="267"/>
        <item x="176"/>
        <item x="65"/>
        <item x="309"/>
        <item x="298"/>
        <item x="153"/>
        <item x="335"/>
        <item x="177"/>
        <item x="175"/>
        <item x="145"/>
        <item x="324"/>
        <item x="116"/>
        <item x="149"/>
        <item x="251"/>
        <item x="187"/>
        <item x="98"/>
        <item x="125"/>
        <item x="190"/>
        <item x="334"/>
        <item x="82"/>
        <item x="254"/>
        <item x="136"/>
        <item x="215"/>
        <item x="16"/>
        <item x="196"/>
        <item x="155"/>
        <item x="165"/>
        <item x="4"/>
        <item x="92"/>
        <item x="210"/>
        <item x="182"/>
        <item x="79"/>
        <item x="94"/>
        <item x="212"/>
        <item x="123"/>
        <item x="333"/>
        <item x="214"/>
        <item x="185"/>
        <item x="163"/>
        <item x="255"/>
        <item x="120"/>
        <item x="246"/>
        <item x="213"/>
        <item x="249"/>
        <item x="49"/>
        <item x="313"/>
        <item x="26"/>
        <item x="207"/>
        <item x="216"/>
        <item x="106"/>
        <item x="132"/>
        <item x="171"/>
        <item x="170"/>
        <item x="232"/>
        <item x="139"/>
        <item x="261"/>
        <item x="326"/>
        <item x="319"/>
        <item x="223"/>
        <item x="322"/>
        <item x="191"/>
        <item x="184"/>
        <item x="315"/>
        <item x="90"/>
        <item x="164"/>
        <item x="24"/>
        <item x="266"/>
        <item x="117"/>
        <item x="167"/>
        <item x="93"/>
        <item x="80"/>
        <item x="156"/>
        <item x="23"/>
        <item x="85"/>
        <item x="55"/>
        <item x="76"/>
        <item x="270"/>
        <item x="128"/>
        <item x="301"/>
        <item x="19"/>
        <item x="11"/>
        <item x="22"/>
        <item x="84"/>
        <item x="112"/>
        <item x="273"/>
        <item x="129"/>
        <item x="178"/>
        <item x="229"/>
        <item x="199"/>
        <item x="152"/>
        <item x="221"/>
        <item x="91"/>
        <item x="327"/>
        <item x="330"/>
        <item x="240"/>
        <item x="252"/>
        <item x="194"/>
        <item x="68"/>
        <item x="114"/>
        <item x="130"/>
        <item x="318"/>
        <item x="260"/>
        <item x="244"/>
        <item x="312"/>
        <item x="35"/>
        <item x="308"/>
        <item x="168"/>
        <item x="74"/>
        <item x="241"/>
        <item x="258"/>
        <item x="102"/>
        <item x="173"/>
        <item x="206"/>
        <item x="72"/>
        <item x="88"/>
        <item x="52"/>
        <item x="53"/>
        <item x="180"/>
        <item x="253"/>
        <item x="295"/>
        <item x="274"/>
        <item x="143"/>
        <item x="226"/>
        <item x="242"/>
        <item x="186"/>
        <item x="148"/>
        <item x="151"/>
        <item x="28"/>
        <item x="47"/>
        <item x="31"/>
        <item x="321"/>
        <item x="172"/>
        <item x="158"/>
        <item x="150"/>
        <item x="202"/>
        <item x="147"/>
        <item x="108"/>
        <item x="282"/>
        <item x="217"/>
        <item x="70"/>
        <item x="37"/>
        <item x="302"/>
        <item x="263"/>
        <item x="87"/>
        <item x="154"/>
        <item x="218"/>
        <item x="195"/>
        <item x="160"/>
        <item x="328"/>
        <item x="69"/>
        <item x="243"/>
        <item x="138"/>
        <item x="41"/>
        <item x="103"/>
        <item x="118"/>
        <item x="83"/>
        <item x="29"/>
        <item x="57"/>
        <item x="166"/>
        <item x="236"/>
        <item x="44"/>
        <item x="290"/>
        <item x="331"/>
        <item x="73"/>
        <item x="283"/>
        <item x="198"/>
        <item x="307"/>
        <item x="317"/>
        <item x="268"/>
        <item x="257"/>
        <item x="10"/>
        <item x="332"/>
        <item x="113"/>
        <item x="146"/>
        <item x="231"/>
        <item x="5"/>
        <item x="288"/>
        <item x="59"/>
        <item x="42"/>
        <item x="66"/>
        <item x="67"/>
        <item x="294"/>
        <item x="297"/>
        <item x="115"/>
        <item x="278"/>
        <item x="291"/>
        <item x="329"/>
        <item x="78"/>
        <item x="140"/>
        <item x="14"/>
        <item x="222"/>
        <item x="279"/>
        <item x="264"/>
        <item x="181"/>
        <item x="89"/>
        <item x="64"/>
        <item x="292"/>
        <item x="306"/>
        <item x="336"/>
        <item x="238"/>
        <item x="204"/>
        <item x="2"/>
        <item x="127"/>
        <item x="56"/>
        <item x="43"/>
        <item x="51"/>
        <item x="189"/>
        <item x="0"/>
        <item x="13"/>
        <item x="62"/>
        <item x="280"/>
        <item x="220"/>
        <item x="262"/>
        <item x="275"/>
        <item x="27"/>
        <item x="122"/>
        <item x="162"/>
        <item x="111"/>
        <item x="211"/>
        <item x="18"/>
        <item x="96"/>
        <item x="239"/>
        <item x="304"/>
        <item x="97"/>
        <item x="119"/>
        <item x="20"/>
        <item x="188"/>
        <item x="276"/>
        <item x="265"/>
        <item x="25"/>
        <item x="12"/>
        <item x="237"/>
        <item x="77"/>
        <item x="8"/>
        <item x="272"/>
        <item x="33"/>
        <item x="32"/>
        <item x="81"/>
        <item x="299"/>
        <item x="36"/>
        <item x="209"/>
        <item x="205"/>
        <item x="225"/>
        <item x="300"/>
        <item x="311"/>
        <item x="286"/>
        <item x="109"/>
        <item x="169"/>
        <item x="161"/>
        <item x="179"/>
        <item x="50"/>
        <item x="277"/>
        <item x="15"/>
        <item x="197"/>
        <item x="250"/>
        <item x="314"/>
        <item x="234"/>
        <item x="183"/>
        <item x="121"/>
        <item x="269"/>
        <item x="63"/>
        <item x="201"/>
        <item x="86"/>
        <item x="104"/>
        <item x="58"/>
        <item x="6"/>
        <item x="289"/>
        <item x="157"/>
        <item x="1"/>
        <item x="48"/>
        <item x="40"/>
        <item x="134"/>
        <item x="303"/>
        <item x="325"/>
        <item x="293"/>
        <item x="131"/>
        <item x="285"/>
        <item x="233"/>
        <item x="192"/>
        <item x="159"/>
        <item x="34"/>
        <item x="54"/>
        <item x="208"/>
        <item x="287"/>
        <item x="9"/>
        <item x="224"/>
        <item x="228"/>
        <item x="46"/>
        <item x="7"/>
        <item x="316"/>
        <item x="259"/>
        <item x="99"/>
        <item x="174"/>
        <item x="144"/>
        <item x="230"/>
        <item x="45"/>
        <item x="133"/>
        <item x="17"/>
        <item x="323"/>
        <item x="126"/>
        <item x="135"/>
        <item x="71"/>
        <item x="203"/>
        <item x="193"/>
        <item x="200"/>
        <item x="247"/>
        <item x="39"/>
        <item x="284"/>
        <item x="310"/>
        <item x="227"/>
        <item t="default"/>
      </items>
    </pivotField>
    <pivotField numFmtId="15" showAll="0"/>
    <pivotField showAll="0">
      <items count="31">
        <item x="19"/>
        <item x="14"/>
        <item x="8"/>
        <item x="10"/>
        <item x="21"/>
        <item x="18"/>
        <item x="4"/>
        <item x="9"/>
        <item x="26"/>
        <item x="23"/>
        <item x="15"/>
        <item x="5"/>
        <item x="17"/>
        <item x="2"/>
        <item x="27"/>
        <item x="16"/>
        <item x="6"/>
        <item x="13"/>
        <item x="25"/>
        <item x="1"/>
        <item x="7"/>
        <item x="11"/>
        <item x="3"/>
        <item x="0"/>
        <item x="12"/>
        <item x="28"/>
        <item x="29"/>
        <item x="24"/>
        <item x="22"/>
        <item x="20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dataField="1" numFmtId="164" showAll="0"/>
    <pivotField numFmtId="15" showAll="0"/>
    <pivotField numFmtId="4" showAll="0"/>
    <pivotField dataField="1" numFmtId="164" showAll="0"/>
    <pivotField showAll="0" sortType="ascending">
      <items count="6">
        <item x="4"/>
        <item x="1"/>
        <item x="3"/>
        <item x="2"/>
        <item x="0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Outstanding balance" fld="5" baseField="10" baseItem="0" numFmtId="167"/>
    <dataField name="Sum of Overdue balance" fld="8" baseField="0" baseItem="1" numFmtId="165"/>
    <dataField name="Sum of 00%" fld="13" baseField="0" baseItem="2" numFmtId="9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0:E67" firstHeaderRow="1" firstDataRow="2" firstDataCol="1"/>
  <pivotFields count="14">
    <pivotField showAll="0">
      <items count="338">
        <item x="320"/>
        <item x="38"/>
        <item x="60"/>
        <item x="95"/>
        <item x="256"/>
        <item x="110"/>
        <item x="142"/>
        <item x="245"/>
        <item x="141"/>
        <item x="21"/>
        <item x="100"/>
        <item x="105"/>
        <item x="281"/>
        <item x="101"/>
        <item x="107"/>
        <item x="219"/>
        <item x="137"/>
        <item x="61"/>
        <item x="3"/>
        <item x="75"/>
        <item x="30"/>
        <item x="248"/>
        <item x="124"/>
        <item x="271"/>
        <item x="296"/>
        <item x="235"/>
        <item x="305"/>
        <item x="267"/>
        <item x="176"/>
        <item x="65"/>
        <item x="309"/>
        <item x="298"/>
        <item x="153"/>
        <item x="335"/>
        <item x="177"/>
        <item x="175"/>
        <item x="145"/>
        <item x="324"/>
        <item x="116"/>
        <item x="149"/>
        <item x="251"/>
        <item x="187"/>
        <item x="98"/>
        <item x="125"/>
        <item x="190"/>
        <item x="334"/>
        <item x="82"/>
        <item x="254"/>
        <item x="136"/>
        <item x="215"/>
        <item x="16"/>
        <item x="196"/>
        <item x="155"/>
        <item x="165"/>
        <item x="4"/>
        <item x="92"/>
        <item x="210"/>
        <item x="182"/>
        <item x="79"/>
        <item x="94"/>
        <item x="212"/>
        <item x="123"/>
        <item x="333"/>
        <item x="214"/>
        <item x="185"/>
        <item x="163"/>
        <item x="255"/>
        <item x="120"/>
        <item x="246"/>
        <item x="213"/>
        <item x="249"/>
        <item x="49"/>
        <item x="313"/>
        <item x="26"/>
        <item x="207"/>
        <item x="216"/>
        <item x="106"/>
        <item x="132"/>
        <item x="171"/>
        <item x="170"/>
        <item x="232"/>
        <item x="139"/>
        <item x="261"/>
        <item x="326"/>
        <item x="319"/>
        <item x="223"/>
        <item x="322"/>
        <item x="191"/>
        <item x="184"/>
        <item x="315"/>
        <item x="90"/>
        <item x="164"/>
        <item x="24"/>
        <item x="266"/>
        <item x="117"/>
        <item x="167"/>
        <item x="93"/>
        <item x="80"/>
        <item x="156"/>
        <item x="23"/>
        <item x="85"/>
        <item x="55"/>
        <item x="76"/>
        <item x="270"/>
        <item x="128"/>
        <item x="301"/>
        <item x="19"/>
        <item x="11"/>
        <item x="22"/>
        <item x="84"/>
        <item x="112"/>
        <item x="273"/>
        <item x="129"/>
        <item x="178"/>
        <item x="229"/>
        <item x="199"/>
        <item x="152"/>
        <item x="221"/>
        <item x="91"/>
        <item x="327"/>
        <item x="330"/>
        <item x="240"/>
        <item x="252"/>
        <item x="194"/>
        <item x="68"/>
        <item x="114"/>
        <item x="130"/>
        <item x="318"/>
        <item x="260"/>
        <item x="244"/>
        <item x="312"/>
        <item x="35"/>
        <item x="308"/>
        <item x="168"/>
        <item x="74"/>
        <item x="241"/>
        <item x="258"/>
        <item x="102"/>
        <item x="173"/>
        <item x="206"/>
        <item x="72"/>
        <item x="88"/>
        <item x="52"/>
        <item x="53"/>
        <item x="180"/>
        <item x="253"/>
        <item x="295"/>
        <item x="274"/>
        <item x="143"/>
        <item x="226"/>
        <item x="242"/>
        <item x="186"/>
        <item x="148"/>
        <item x="151"/>
        <item x="28"/>
        <item x="47"/>
        <item x="31"/>
        <item x="321"/>
        <item x="172"/>
        <item x="158"/>
        <item x="150"/>
        <item x="202"/>
        <item x="147"/>
        <item x="108"/>
        <item x="282"/>
        <item x="217"/>
        <item x="70"/>
        <item x="37"/>
        <item x="302"/>
        <item x="263"/>
        <item x="87"/>
        <item x="154"/>
        <item x="218"/>
        <item x="195"/>
        <item x="160"/>
        <item x="328"/>
        <item x="69"/>
        <item x="243"/>
        <item x="138"/>
        <item x="41"/>
        <item x="103"/>
        <item x="118"/>
        <item x="83"/>
        <item x="29"/>
        <item x="57"/>
        <item x="166"/>
        <item x="236"/>
        <item x="44"/>
        <item x="290"/>
        <item x="331"/>
        <item x="73"/>
        <item x="283"/>
        <item x="198"/>
        <item x="307"/>
        <item x="317"/>
        <item x="268"/>
        <item x="257"/>
        <item x="10"/>
        <item x="332"/>
        <item x="113"/>
        <item x="146"/>
        <item x="231"/>
        <item x="5"/>
        <item x="288"/>
        <item x="59"/>
        <item x="42"/>
        <item x="66"/>
        <item x="67"/>
        <item x="294"/>
        <item x="297"/>
        <item x="115"/>
        <item x="278"/>
        <item x="291"/>
        <item x="329"/>
        <item x="78"/>
        <item x="140"/>
        <item x="14"/>
        <item x="222"/>
        <item x="279"/>
        <item x="264"/>
        <item x="181"/>
        <item x="89"/>
        <item x="64"/>
        <item x="292"/>
        <item x="306"/>
        <item x="336"/>
        <item x="238"/>
        <item x="204"/>
        <item x="2"/>
        <item x="127"/>
        <item x="56"/>
        <item x="43"/>
        <item x="51"/>
        <item x="189"/>
        <item x="0"/>
        <item x="13"/>
        <item x="62"/>
        <item x="280"/>
        <item x="220"/>
        <item x="262"/>
        <item x="275"/>
        <item x="27"/>
        <item x="122"/>
        <item x="162"/>
        <item x="111"/>
        <item x="211"/>
        <item x="18"/>
        <item x="96"/>
        <item x="239"/>
        <item x="304"/>
        <item x="97"/>
        <item x="119"/>
        <item x="20"/>
        <item x="188"/>
        <item x="276"/>
        <item x="265"/>
        <item x="25"/>
        <item x="12"/>
        <item x="237"/>
        <item x="77"/>
        <item x="8"/>
        <item x="272"/>
        <item x="33"/>
        <item x="32"/>
        <item x="81"/>
        <item x="299"/>
        <item x="36"/>
        <item x="209"/>
        <item x="205"/>
        <item x="225"/>
        <item x="300"/>
        <item x="311"/>
        <item x="286"/>
        <item x="109"/>
        <item x="169"/>
        <item x="161"/>
        <item x="179"/>
        <item x="50"/>
        <item x="277"/>
        <item x="15"/>
        <item x="197"/>
        <item x="250"/>
        <item x="314"/>
        <item x="234"/>
        <item x="183"/>
        <item x="121"/>
        <item x="269"/>
        <item x="63"/>
        <item x="201"/>
        <item x="86"/>
        <item x="104"/>
        <item x="58"/>
        <item x="6"/>
        <item x="289"/>
        <item x="157"/>
        <item x="1"/>
        <item x="48"/>
        <item x="40"/>
        <item x="134"/>
        <item x="303"/>
        <item x="325"/>
        <item x="293"/>
        <item x="131"/>
        <item x="285"/>
        <item x="233"/>
        <item x="192"/>
        <item x="159"/>
        <item x="34"/>
        <item x="54"/>
        <item x="208"/>
        <item x="287"/>
        <item x="9"/>
        <item x="224"/>
        <item x="228"/>
        <item x="46"/>
        <item x="7"/>
        <item x="316"/>
        <item x="259"/>
        <item x="99"/>
        <item x="174"/>
        <item x="144"/>
        <item x="230"/>
        <item x="45"/>
        <item x="133"/>
        <item x="17"/>
        <item x="323"/>
        <item x="126"/>
        <item x="135"/>
        <item x="71"/>
        <item x="203"/>
        <item x="193"/>
        <item x="200"/>
        <item x="247"/>
        <item x="39"/>
        <item x="284"/>
        <item x="310"/>
        <item x="227"/>
        <item t="default"/>
      </items>
    </pivotField>
    <pivotField numFmtId="15" showAll="0"/>
    <pivotField showAll="0">
      <items count="31">
        <item x="19"/>
        <item x="14"/>
        <item x="8"/>
        <item x="10"/>
        <item x="21"/>
        <item x="18"/>
        <item x="4"/>
        <item x="9"/>
        <item x="26"/>
        <item x="23"/>
        <item x="15"/>
        <item x="5"/>
        <item x="17"/>
        <item x="2"/>
        <item x="27"/>
        <item x="16"/>
        <item x="6"/>
        <item x="13"/>
        <item x="25"/>
        <item x="1"/>
        <item x="7"/>
        <item x="11"/>
        <item x="3"/>
        <item x="0"/>
        <item x="12"/>
        <item x="28"/>
        <item x="29"/>
        <item x="24"/>
        <item x="22"/>
        <item x="20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dataField="1" numFmtId="164" showAll="0"/>
    <pivotField numFmtId="15" showAll="0"/>
    <pivotField numFmtId="4" showAll="0"/>
    <pivotField numFmtId="164" showAll="0"/>
    <pivotField showAll="0" sortType="ascending">
      <items count="6">
        <item x="4"/>
        <item x="1"/>
        <item x="3"/>
        <item x="2"/>
        <item x="0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Outstanding balance" fld="5" baseField="10" baseItem="0" numFmtId="167"/>
  </dataFields>
  <formats count="1">
    <format dxfId="2">
      <pivotArea collapsedLevelsAreSubtotals="1" fieldPosition="0">
        <references count="1">
          <reference field="10" count="0"/>
        </references>
      </pivotArea>
    </format>
  </format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2:C47" firstHeaderRow="0" firstDataRow="1" firstDataCol="1"/>
  <pivotFields count="14">
    <pivotField showAll="0">
      <items count="338">
        <item x="320"/>
        <item x="38"/>
        <item x="60"/>
        <item x="95"/>
        <item x="256"/>
        <item x="110"/>
        <item x="142"/>
        <item x="245"/>
        <item x="141"/>
        <item x="21"/>
        <item x="100"/>
        <item x="105"/>
        <item x="281"/>
        <item x="101"/>
        <item x="107"/>
        <item x="219"/>
        <item x="137"/>
        <item x="61"/>
        <item x="3"/>
        <item x="75"/>
        <item x="30"/>
        <item x="248"/>
        <item x="124"/>
        <item x="271"/>
        <item x="296"/>
        <item x="235"/>
        <item x="305"/>
        <item x="267"/>
        <item x="176"/>
        <item x="65"/>
        <item x="309"/>
        <item x="298"/>
        <item x="153"/>
        <item x="335"/>
        <item x="177"/>
        <item x="175"/>
        <item x="145"/>
        <item x="324"/>
        <item x="116"/>
        <item x="149"/>
        <item x="251"/>
        <item x="187"/>
        <item x="98"/>
        <item x="125"/>
        <item x="190"/>
        <item x="334"/>
        <item x="82"/>
        <item x="254"/>
        <item x="136"/>
        <item x="215"/>
        <item x="16"/>
        <item x="196"/>
        <item x="155"/>
        <item x="165"/>
        <item x="4"/>
        <item x="92"/>
        <item x="210"/>
        <item x="182"/>
        <item x="79"/>
        <item x="94"/>
        <item x="212"/>
        <item x="123"/>
        <item x="333"/>
        <item x="214"/>
        <item x="185"/>
        <item x="163"/>
        <item x="255"/>
        <item x="120"/>
        <item x="246"/>
        <item x="213"/>
        <item x="249"/>
        <item x="49"/>
        <item x="313"/>
        <item x="26"/>
        <item x="207"/>
        <item x="216"/>
        <item x="106"/>
        <item x="132"/>
        <item x="171"/>
        <item x="170"/>
        <item x="232"/>
        <item x="139"/>
        <item x="261"/>
        <item x="326"/>
        <item x="319"/>
        <item x="223"/>
        <item x="322"/>
        <item x="191"/>
        <item x="184"/>
        <item x="315"/>
        <item x="90"/>
        <item x="164"/>
        <item x="24"/>
        <item x="266"/>
        <item x="117"/>
        <item x="167"/>
        <item x="93"/>
        <item x="80"/>
        <item x="156"/>
        <item x="23"/>
        <item x="85"/>
        <item x="55"/>
        <item x="76"/>
        <item x="270"/>
        <item x="128"/>
        <item x="301"/>
        <item x="19"/>
        <item x="11"/>
        <item x="22"/>
        <item x="84"/>
        <item x="112"/>
        <item x="273"/>
        <item x="129"/>
        <item x="178"/>
        <item x="229"/>
        <item x="199"/>
        <item x="152"/>
        <item x="221"/>
        <item x="91"/>
        <item x="327"/>
        <item x="330"/>
        <item x="240"/>
        <item x="252"/>
        <item x="194"/>
        <item x="68"/>
        <item x="114"/>
        <item x="130"/>
        <item x="318"/>
        <item x="260"/>
        <item x="244"/>
        <item x="312"/>
        <item x="35"/>
        <item x="308"/>
        <item x="168"/>
        <item x="74"/>
        <item x="241"/>
        <item x="258"/>
        <item x="102"/>
        <item x="173"/>
        <item x="206"/>
        <item x="72"/>
        <item x="88"/>
        <item x="52"/>
        <item x="53"/>
        <item x="180"/>
        <item x="253"/>
        <item x="295"/>
        <item x="274"/>
        <item x="143"/>
        <item x="226"/>
        <item x="242"/>
        <item x="186"/>
        <item x="148"/>
        <item x="151"/>
        <item x="28"/>
        <item x="47"/>
        <item x="31"/>
        <item x="321"/>
        <item x="172"/>
        <item x="158"/>
        <item x="150"/>
        <item x="202"/>
        <item x="147"/>
        <item x="108"/>
        <item x="282"/>
        <item x="217"/>
        <item x="70"/>
        <item x="37"/>
        <item x="302"/>
        <item x="263"/>
        <item x="87"/>
        <item x="154"/>
        <item x="218"/>
        <item x="195"/>
        <item x="160"/>
        <item x="328"/>
        <item x="69"/>
        <item x="243"/>
        <item x="138"/>
        <item x="41"/>
        <item x="103"/>
        <item x="118"/>
        <item x="83"/>
        <item x="29"/>
        <item x="57"/>
        <item x="166"/>
        <item x="236"/>
        <item x="44"/>
        <item x="290"/>
        <item x="331"/>
        <item x="73"/>
        <item x="283"/>
        <item x="198"/>
        <item x="307"/>
        <item x="317"/>
        <item x="268"/>
        <item x="257"/>
        <item x="10"/>
        <item x="332"/>
        <item x="113"/>
        <item x="146"/>
        <item x="231"/>
        <item x="5"/>
        <item x="288"/>
        <item x="59"/>
        <item x="42"/>
        <item x="66"/>
        <item x="67"/>
        <item x="294"/>
        <item x="297"/>
        <item x="115"/>
        <item x="278"/>
        <item x="291"/>
        <item x="329"/>
        <item x="78"/>
        <item x="140"/>
        <item x="14"/>
        <item x="222"/>
        <item x="279"/>
        <item x="264"/>
        <item x="181"/>
        <item x="89"/>
        <item x="64"/>
        <item x="292"/>
        <item x="306"/>
        <item x="336"/>
        <item x="238"/>
        <item x="204"/>
        <item x="2"/>
        <item x="127"/>
        <item x="56"/>
        <item x="43"/>
        <item x="51"/>
        <item x="189"/>
        <item x="0"/>
        <item x="13"/>
        <item x="62"/>
        <item x="280"/>
        <item x="220"/>
        <item x="262"/>
        <item x="275"/>
        <item x="27"/>
        <item x="122"/>
        <item x="162"/>
        <item x="111"/>
        <item x="211"/>
        <item x="18"/>
        <item x="96"/>
        <item x="239"/>
        <item x="304"/>
        <item x="97"/>
        <item x="119"/>
        <item x="20"/>
        <item x="188"/>
        <item x="276"/>
        <item x="265"/>
        <item x="25"/>
        <item x="12"/>
        <item x="237"/>
        <item x="77"/>
        <item x="8"/>
        <item x="272"/>
        <item x="33"/>
        <item x="32"/>
        <item x="81"/>
        <item x="299"/>
        <item x="36"/>
        <item x="209"/>
        <item x="205"/>
        <item x="225"/>
        <item x="300"/>
        <item x="311"/>
        <item x="286"/>
        <item x="109"/>
        <item x="169"/>
        <item x="161"/>
        <item x="179"/>
        <item x="50"/>
        <item x="277"/>
        <item x="15"/>
        <item x="197"/>
        <item x="250"/>
        <item x="314"/>
        <item x="234"/>
        <item x="183"/>
        <item x="121"/>
        <item x="269"/>
        <item x="63"/>
        <item x="201"/>
        <item x="86"/>
        <item x="104"/>
        <item x="58"/>
        <item x="6"/>
        <item x="289"/>
        <item x="157"/>
        <item x="1"/>
        <item x="48"/>
        <item x="40"/>
        <item x="134"/>
        <item x="303"/>
        <item x="325"/>
        <item x="293"/>
        <item x="131"/>
        <item x="285"/>
        <item x="233"/>
        <item x="192"/>
        <item x="159"/>
        <item x="34"/>
        <item x="54"/>
        <item x="208"/>
        <item x="287"/>
        <item x="9"/>
        <item x="224"/>
        <item x="228"/>
        <item x="46"/>
        <item x="7"/>
        <item x="316"/>
        <item x="259"/>
        <item x="99"/>
        <item x="174"/>
        <item x="144"/>
        <item x="230"/>
        <item x="45"/>
        <item x="133"/>
        <item x="17"/>
        <item x="323"/>
        <item x="126"/>
        <item x="135"/>
        <item x="71"/>
        <item x="203"/>
        <item x="193"/>
        <item x="200"/>
        <item x="247"/>
        <item x="39"/>
        <item x="284"/>
        <item x="310"/>
        <item x="227"/>
        <item t="default"/>
      </items>
    </pivotField>
    <pivotField numFmtId="15" showAll="0"/>
    <pivotField showAll="0">
      <items count="31">
        <item x="19"/>
        <item x="14"/>
        <item x="8"/>
        <item x="10"/>
        <item x="21"/>
        <item x="18"/>
        <item x="4"/>
        <item x="9"/>
        <item x="26"/>
        <item x="23"/>
        <item x="15"/>
        <item x="5"/>
        <item x="17"/>
        <item x="2"/>
        <item x="27"/>
        <item x="16"/>
        <item x="6"/>
        <item x="13"/>
        <item x="25"/>
        <item x="1"/>
        <item x="7"/>
        <item x="11"/>
        <item x="3"/>
        <item x="0"/>
        <item x="12"/>
        <item x="28"/>
        <item x="29"/>
        <item x="24"/>
        <item x="22"/>
        <item x="2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numFmtId="164" showAll="0"/>
    <pivotField numFmtId="15" showAll="0"/>
    <pivotField numFmtId="4" showAll="0"/>
    <pivotField dataField="1" numFmtId="164" showAll="0"/>
    <pivotField showAll="0" sortType="ascending">
      <items count="6">
        <item x="4"/>
        <item x="1"/>
        <item x="3"/>
        <item x="2"/>
        <item x="0"/>
        <item t="default"/>
      </items>
    </pivotField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t due" fld="12" baseField="0" baseItem="0" numFmtId="164"/>
    <dataField name="Sum of Overdue balance" fld="8" baseField="0" baseItem="0"/>
  </dataFields>
  <formats count="1">
    <format dxfId="3">
      <pivotArea collapsedLevelsAreSubtotals="1" fieldPosition="0">
        <references count="1">
          <reference field="4" count="0"/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5:B30" firstHeaderRow="1" firstDataRow="1" firstDataCol="1"/>
  <pivotFields count="14">
    <pivotField showAll="0">
      <items count="338">
        <item x="320"/>
        <item x="38"/>
        <item x="60"/>
        <item x="95"/>
        <item x="256"/>
        <item x="110"/>
        <item x="142"/>
        <item x="245"/>
        <item x="141"/>
        <item x="21"/>
        <item x="100"/>
        <item x="105"/>
        <item x="281"/>
        <item x="101"/>
        <item x="107"/>
        <item x="219"/>
        <item x="137"/>
        <item x="61"/>
        <item x="3"/>
        <item x="75"/>
        <item x="30"/>
        <item x="248"/>
        <item x="124"/>
        <item x="271"/>
        <item x="296"/>
        <item x="235"/>
        <item x="305"/>
        <item x="267"/>
        <item x="176"/>
        <item x="65"/>
        <item x="309"/>
        <item x="298"/>
        <item x="153"/>
        <item x="335"/>
        <item x="177"/>
        <item x="175"/>
        <item x="145"/>
        <item x="324"/>
        <item x="116"/>
        <item x="149"/>
        <item x="251"/>
        <item x="187"/>
        <item x="98"/>
        <item x="125"/>
        <item x="190"/>
        <item x="334"/>
        <item x="82"/>
        <item x="254"/>
        <item x="136"/>
        <item x="215"/>
        <item x="16"/>
        <item x="196"/>
        <item x="155"/>
        <item x="165"/>
        <item x="4"/>
        <item x="92"/>
        <item x="210"/>
        <item x="182"/>
        <item x="79"/>
        <item x="94"/>
        <item x="212"/>
        <item x="123"/>
        <item x="333"/>
        <item x="214"/>
        <item x="185"/>
        <item x="163"/>
        <item x="255"/>
        <item x="120"/>
        <item x="246"/>
        <item x="213"/>
        <item x="249"/>
        <item x="49"/>
        <item x="313"/>
        <item x="26"/>
        <item x="207"/>
        <item x="216"/>
        <item x="106"/>
        <item x="132"/>
        <item x="171"/>
        <item x="170"/>
        <item x="232"/>
        <item x="139"/>
        <item x="261"/>
        <item x="326"/>
        <item x="319"/>
        <item x="223"/>
        <item x="322"/>
        <item x="191"/>
        <item x="184"/>
        <item x="315"/>
        <item x="90"/>
        <item x="164"/>
        <item x="24"/>
        <item x="266"/>
        <item x="117"/>
        <item x="167"/>
        <item x="93"/>
        <item x="80"/>
        <item x="156"/>
        <item x="23"/>
        <item x="85"/>
        <item x="55"/>
        <item x="76"/>
        <item x="270"/>
        <item x="128"/>
        <item x="301"/>
        <item x="19"/>
        <item x="11"/>
        <item x="22"/>
        <item x="84"/>
        <item x="112"/>
        <item x="273"/>
        <item x="129"/>
        <item x="178"/>
        <item x="229"/>
        <item x="199"/>
        <item x="152"/>
        <item x="221"/>
        <item x="91"/>
        <item x="327"/>
        <item x="330"/>
        <item x="240"/>
        <item x="252"/>
        <item x="194"/>
        <item x="68"/>
        <item x="114"/>
        <item x="130"/>
        <item x="318"/>
        <item x="260"/>
        <item x="244"/>
        <item x="312"/>
        <item x="35"/>
        <item x="308"/>
        <item x="168"/>
        <item x="74"/>
        <item x="241"/>
        <item x="258"/>
        <item x="102"/>
        <item x="173"/>
        <item x="206"/>
        <item x="72"/>
        <item x="88"/>
        <item x="52"/>
        <item x="53"/>
        <item x="180"/>
        <item x="253"/>
        <item x="295"/>
        <item x="274"/>
        <item x="143"/>
        <item x="226"/>
        <item x="242"/>
        <item x="186"/>
        <item x="148"/>
        <item x="151"/>
        <item x="28"/>
        <item x="47"/>
        <item x="31"/>
        <item x="321"/>
        <item x="172"/>
        <item x="158"/>
        <item x="150"/>
        <item x="202"/>
        <item x="147"/>
        <item x="108"/>
        <item x="282"/>
        <item x="217"/>
        <item x="70"/>
        <item x="37"/>
        <item x="302"/>
        <item x="263"/>
        <item x="87"/>
        <item x="154"/>
        <item x="218"/>
        <item x="195"/>
        <item x="160"/>
        <item x="328"/>
        <item x="69"/>
        <item x="243"/>
        <item x="138"/>
        <item x="41"/>
        <item x="103"/>
        <item x="118"/>
        <item x="83"/>
        <item x="29"/>
        <item x="57"/>
        <item x="166"/>
        <item x="236"/>
        <item x="44"/>
        <item x="290"/>
        <item x="331"/>
        <item x="73"/>
        <item x="283"/>
        <item x="198"/>
        <item x="307"/>
        <item x="317"/>
        <item x="268"/>
        <item x="257"/>
        <item x="10"/>
        <item x="332"/>
        <item x="113"/>
        <item x="146"/>
        <item x="231"/>
        <item x="5"/>
        <item x="288"/>
        <item x="59"/>
        <item x="42"/>
        <item x="66"/>
        <item x="67"/>
        <item x="294"/>
        <item x="297"/>
        <item x="115"/>
        <item x="278"/>
        <item x="291"/>
        <item x="329"/>
        <item x="78"/>
        <item x="140"/>
        <item x="14"/>
        <item x="222"/>
        <item x="279"/>
        <item x="264"/>
        <item x="181"/>
        <item x="89"/>
        <item x="64"/>
        <item x="292"/>
        <item x="306"/>
        <item x="336"/>
        <item x="238"/>
        <item x="204"/>
        <item x="2"/>
        <item x="127"/>
        <item x="56"/>
        <item x="43"/>
        <item x="51"/>
        <item x="189"/>
        <item x="0"/>
        <item x="13"/>
        <item x="62"/>
        <item x="280"/>
        <item x="220"/>
        <item x="262"/>
        <item x="275"/>
        <item x="27"/>
        <item x="122"/>
        <item x="162"/>
        <item x="111"/>
        <item x="211"/>
        <item x="18"/>
        <item x="96"/>
        <item x="239"/>
        <item x="304"/>
        <item x="97"/>
        <item x="119"/>
        <item x="20"/>
        <item x="188"/>
        <item x="276"/>
        <item x="265"/>
        <item x="25"/>
        <item x="12"/>
        <item x="237"/>
        <item x="77"/>
        <item x="8"/>
        <item x="272"/>
        <item x="33"/>
        <item x="32"/>
        <item x="81"/>
        <item x="299"/>
        <item x="36"/>
        <item x="209"/>
        <item x="205"/>
        <item x="225"/>
        <item x="300"/>
        <item x="311"/>
        <item x="286"/>
        <item x="109"/>
        <item x="169"/>
        <item x="161"/>
        <item x="179"/>
        <item x="50"/>
        <item x="277"/>
        <item x="15"/>
        <item x="197"/>
        <item x="250"/>
        <item x="314"/>
        <item x="234"/>
        <item x="183"/>
        <item x="121"/>
        <item x="269"/>
        <item x="63"/>
        <item x="201"/>
        <item x="86"/>
        <item x="104"/>
        <item x="58"/>
        <item x="6"/>
        <item x="289"/>
        <item x="157"/>
        <item x="1"/>
        <item x="48"/>
        <item x="40"/>
        <item x="134"/>
        <item x="303"/>
        <item x="325"/>
        <item x="293"/>
        <item x="131"/>
        <item x="285"/>
        <item x="233"/>
        <item x="192"/>
        <item x="159"/>
        <item x="34"/>
        <item x="54"/>
        <item x="208"/>
        <item x="287"/>
        <item x="9"/>
        <item x="224"/>
        <item x="228"/>
        <item x="46"/>
        <item x="7"/>
        <item x="316"/>
        <item x="259"/>
        <item x="99"/>
        <item x="174"/>
        <item x="144"/>
        <item x="230"/>
        <item x="45"/>
        <item x="133"/>
        <item x="17"/>
        <item x="323"/>
        <item x="126"/>
        <item x="135"/>
        <item x="71"/>
        <item x="203"/>
        <item x="193"/>
        <item x="200"/>
        <item x="247"/>
        <item x="39"/>
        <item x="284"/>
        <item x="310"/>
        <item x="227"/>
        <item t="default"/>
      </items>
    </pivotField>
    <pivotField numFmtId="15" showAll="0"/>
    <pivotField showAll="0">
      <items count="31">
        <item x="19"/>
        <item x="14"/>
        <item x="8"/>
        <item x="10"/>
        <item x="21"/>
        <item x="18"/>
        <item x="4"/>
        <item x="9"/>
        <item x="26"/>
        <item x="23"/>
        <item x="15"/>
        <item x="5"/>
        <item x="17"/>
        <item x="2"/>
        <item x="27"/>
        <item x="16"/>
        <item x="6"/>
        <item x="13"/>
        <item x="25"/>
        <item x="1"/>
        <item x="7"/>
        <item x="11"/>
        <item x="3"/>
        <item x="0"/>
        <item x="12"/>
        <item x="28"/>
        <item x="29"/>
        <item x="24"/>
        <item x="22"/>
        <item x="2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dataField="1" numFmtId="164" showAll="0"/>
    <pivotField numFmtId="15" showAll="0"/>
    <pivotField numFmtId="4" showAll="0"/>
    <pivotField numFmtId="164" showAll="0"/>
    <pivotField showAll="0" sortType="ascending">
      <items count="6">
        <item x="4"/>
        <item x="1"/>
        <item x="3"/>
        <item x="2"/>
        <item x="0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utstanding balance" fld="5" baseField="0" baseItem="0"/>
  </dataFields>
  <formats count="1">
    <format dxfId="4">
      <pivotArea collapsedLevelsAreSubtotals="1" fieldPosition="0">
        <references count="1">
          <reference field="4" count="0"/>
        </references>
      </pivotArea>
    </format>
  </formats>
  <chartFormats count="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1" firstHeaderRow="1" firstDataRow="1" firstDataCol="1"/>
  <pivotFields count="14">
    <pivotField showAll="0"/>
    <pivotField numFmtId="15" showAll="0"/>
    <pivotField showAll="0"/>
    <pivotField showAll="0"/>
    <pivotField showAll="0"/>
    <pivotField dataField="1" numFmtId="164" showAll="0"/>
    <pivotField numFmtId="15" showAll="0"/>
    <pivotField numFmtId="4" showAll="0"/>
    <pivotField numFmtId="164" showAll="0"/>
    <pivotField axis="axisRow" showAll="0" sortType="ascending">
      <items count="6">
        <item x="4"/>
        <item x="1"/>
        <item x="3"/>
        <item x="2"/>
        <item x="0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utstanding balance" fld="5" baseField="9" baseItem="0" numFmtId="167"/>
  </dataFields>
  <formats count="1">
    <format dxfId="5">
      <pivotArea collapsedLevelsAreSubtotals="1" fieldPosition="0">
        <references count="1">
          <reference field="9" count="0"/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showGridLines="0" tabSelected="1"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40"/>
  <sheetViews>
    <sheetView topLeftCell="A116" workbookViewId="0">
      <selection activeCell="B124" sqref="B124:B135"/>
    </sheetView>
  </sheetViews>
  <sheetFormatPr defaultColWidth="12.5703125" defaultRowHeight="15.75" customHeight="1" x14ac:dyDescent="0.2"/>
  <cols>
    <col min="1" max="1" width="14.85546875" bestFit="1" customWidth="1"/>
    <col min="2" max="2" width="11.85546875" customWidth="1"/>
    <col min="3" max="3" width="28.85546875" bestFit="1" customWidth="1"/>
    <col min="4" max="4" width="14.5703125" bestFit="1" customWidth="1"/>
    <col min="5" max="5" width="12.140625" bestFit="1" customWidth="1"/>
    <col min="6" max="6" width="19.85546875" bestFit="1" customWidth="1"/>
    <col min="7" max="7" width="10" bestFit="1" customWidth="1"/>
    <col min="8" max="8" width="13.140625" bestFit="1" customWidth="1"/>
    <col min="9" max="9" width="16.140625" bestFit="1" customWidth="1"/>
    <col min="10" max="10" width="11.42578125" bestFit="1" customWidth="1"/>
    <col min="11" max="11" width="10" bestFit="1" customWidth="1"/>
    <col min="12" max="12" width="14.140625" bestFit="1" customWidth="1"/>
  </cols>
  <sheetData>
    <row r="1" spans="1:12" ht="20.2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x14ac:dyDescent="0.25">
      <c r="A2" s="1" t="s">
        <v>12</v>
      </c>
      <c r="B2" s="17">
        <v>44148</v>
      </c>
      <c r="C2" s="1" t="s">
        <v>13</v>
      </c>
      <c r="D2" s="1">
        <v>7</v>
      </c>
      <c r="E2" s="1" t="s">
        <v>14</v>
      </c>
      <c r="F2" s="3">
        <v>122881</v>
      </c>
      <c r="G2" s="2">
        <f t="shared" ref="G2:G340" si="0">+B2+D2</f>
        <v>44155</v>
      </c>
      <c r="H2" s="4">
        <f ca="1">IF(TODAY()-G2&lt;0,"Not Available",TODAY()-G2)</f>
        <v>1357</v>
      </c>
      <c r="I2" s="3">
        <f t="shared" ref="I2:I340" ca="1" si="1">IF(H2="Not due",0,F2)</f>
        <v>122881</v>
      </c>
      <c r="J2" s="1" t="str">
        <f ca="1">IF(H2="Not due","Not due",VLOOKUP(H2,slip!$A$1:$B$5,2,TRUE))</f>
        <v>Above 360</v>
      </c>
      <c r="K2" s="1" t="str">
        <f>VLOOKUP($C2,setup!$B$1:$D$31,2,FALSE)</f>
        <v>Karachi</v>
      </c>
      <c r="L2" s="1" t="str">
        <f>VLOOKUP($C2,setup!$B$1:$D$31,3,FALSE)</f>
        <v>Dealer</v>
      </c>
    </row>
    <row r="3" spans="1:12" ht="15" x14ac:dyDescent="0.25">
      <c r="A3" s="1" t="s">
        <v>15</v>
      </c>
      <c r="B3" s="17">
        <v>44178</v>
      </c>
      <c r="C3" s="1" t="s">
        <v>16</v>
      </c>
      <c r="D3" s="1">
        <v>45</v>
      </c>
      <c r="E3" s="1" t="s">
        <v>17</v>
      </c>
      <c r="F3" s="3">
        <v>898779</v>
      </c>
      <c r="G3" s="2">
        <f t="shared" si="0"/>
        <v>44223</v>
      </c>
      <c r="H3" s="4">
        <f t="shared" ref="H3:H340" ca="1" si="2">TODAY()-G3</f>
        <v>1289</v>
      </c>
      <c r="I3" s="3">
        <f t="shared" ca="1" si="1"/>
        <v>898779</v>
      </c>
      <c r="J3" s="1" t="str">
        <f ca="1">IF(H3="Not due","Not due",VLOOKUP(H3,slip!$A$1:$B$5,2,TRUE))</f>
        <v>Above 360</v>
      </c>
      <c r="K3" s="1" t="str">
        <f>VLOOKUP($C3,setup!$B$1:$D$31,2,FALSE)</f>
        <v>Islamabad</v>
      </c>
      <c r="L3" s="1" t="str">
        <f>VLOOKUP(C3,setup!$B$1:$D$31,3,TRUE)</f>
        <v>Dealer</v>
      </c>
    </row>
    <row r="4" spans="1:12" ht="15" x14ac:dyDescent="0.25">
      <c r="A4" s="1" t="s">
        <v>18</v>
      </c>
      <c r="B4" s="17">
        <v>44209</v>
      </c>
      <c r="C4" s="1" t="s">
        <v>19</v>
      </c>
      <c r="D4" s="1">
        <v>45</v>
      </c>
      <c r="E4" s="1" t="s">
        <v>20</v>
      </c>
      <c r="F4" s="3">
        <v>510971</v>
      </c>
      <c r="G4" s="2">
        <f t="shared" si="0"/>
        <v>44254</v>
      </c>
      <c r="H4" s="4">
        <f t="shared" ca="1" si="2"/>
        <v>1258</v>
      </c>
      <c r="I4" s="3">
        <f t="shared" ca="1" si="1"/>
        <v>510971</v>
      </c>
      <c r="J4" s="1" t="str">
        <f ca="1">IF(H4="Not due","Not due",VLOOKUP(H4,slip!$A$1:$B$5,2,TRUE))</f>
        <v>Above 360</v>
      </c>
      <c r="K4" s="1" t="str">
        <f>VLOOKUP($C4,setup!$B$1:$D$31,2,FALSE)</f>
        <v>Lahore</v>
      </c>
      <c r="L4" s="1" t="str">
        <f>VLOOKUP(C4,setup!$B$1:$D$31,3,TRUE)</f>
        <v>Dealer</v>
      </c>
    </row>
    <row r="5" spans="1:12" ht="15" x14ac:dyDescent="0.25">
      <c r="A5" s="1" t="s">
        <v>21</v>
      </c>
      <c r="B5" s="17">
        <v>44240</v>
      </c>
      <c r="C5" s="1" t="s">
        <v>22</v>
      </c>
      <c r="D5" s="1">
        <v>45</v>
      </c>
      <c r="E5" s="1" t="s">
        <v>20</v>
      </c>
      <c r="F5" s="3">
        <v>322646</v>
      </c>
      <c r="G5" s="2">
        <f t="shared" si="0"/>
        <v>44285</v>
      </c>
      <c r="H5" s="4">
        <f t="shared" ca="1" si="2"/>
        <v>1227</v>
      </c>
      <c r="I5" s="3">
        <f t="shared" ca="1" si="1"/>
        <v>322646</v>
      </c>
      <c r="J5" s="1" t="str">
        <f ca="1">IF(H5="Not due","Not due",VLOOKUP(H5,slip!$A$1:$B$5,2,TRUE))</f>
        <v>Above 360</v>
      </c>
      <c r="K5" s="1" t="str">
        <f>VLOOKUP($C5,setup!$B$1:$D$31,2,FALSE)</f>
        <v>Islamabad</v>
      </c>
      <c r="L5" s="1" t="str">
        <f>VLOOKUP(C5,setup!$B$1:$D$31,3,TRUE)</f>
        <v>Retailer</v>
      </c>
    </row>
    <row r="6" spans="1:12" ht="15" x14ac:dyDescent="0.25">
      <c r="A6" s="1" t="s">
        <v>23</v>
      </c>
      <c r="B6" s="17">
        <v>44268</v>
      </c>
      <c r="C6" s="1" t="s">
        <v>24</v>
      </c>
      <c r="D6" s="1">
        <v>30</v>
      </c>
      <c r="E6" s="1" t="s">
        <v>14</v>
      </c>
      <c r="F6" s="3">
        <v>447638</v>
      </c>
      <c r="G6" s="2">
        <f t="shared" si="0"/>
        <v>44298</v>
      </c>
      <c r="H6" s="4">
        <f t="shared" ca="1" si="2"/>
        <v>1214</v>
      </c>
      <c r="I6" s="3">
        <f t="shared" ca="1" si="1"/>
        <v>447638</v>
      </c>
      <c r="J6" s="1" t="str">
        <f ca="1">IF(H6="Not due","Not due",VLOOKUP(H6,slip!$A$1:$B$5,2,TRUE))</f>
        <v>Above 360</v>
      </c>
      <c r="K6" s="1" t="str">
        <f>VLOOKUP($C6,setup!$B$1:$D$31,2,FALSE)</f>
        <v>Lahore</v>
      </c>
      <c r="L6" s="1" t="str">
        <f>VLOOKUP(C6,setup!$B$1:$D$31,3,TRUE)</f>
        <v>Retailer</v>
      </c>
    </row>
    <row r="7" spans="1:12" ht="15" x14ac:dyDescent="0.25">
      <c r="A7" s="1" t="s">
        <v>25</v>
      </c>
      <c r="B7" s="17">
        <v>44299</v>
      </c>
      <c r="C7" s="1" t="s">
        <v>26</v>
      </c>
      <c r="D7" s="1">
        <v>45</v>
      </c>
      <c r="E7" s="1" t="s">
        <v>27</v>
      </c>
      <c r="F7" s="3">
        <v>330962</v>
      </c>
      <c r="G7" s="2">
        <f t="shared" si="0"/>
        <v>44344</v>
      </c>
      <c r="H7" s="4">
        <f t="shared" ca="1" si="2"/>
        <v>1168</v>
      </c>
      <c r="I7" s="3">
        <f t="shared" ca="1" si="1"/>
        <v>330962</v>
      </c>
      <c r="J7" s="1" t="str">
        <f ca="1">IF(H7="Not due","Not due",VLOOKUP(H7,slip!$A$1:$B$5,2,TRUE))</f>
        <v>Above 360</v>
      </c>
      <c r="K7" s="1" t="str">
        <f>VLOOKUP($C7,setup!$B$1:$D$31,2,FALSE)</f>
        <v>Islamabad</v>
      </c>
      <c r="L7" s="1" t="str">
        <f>VLOOKUP(C7,setup!$B$1:$D$31,3,TRUE)</f>
        <v>Dealer</v>
      </c>
    </row>
    <row r="8" spans="1:12" ht="15" x14ac:dyDescent="0.25">
      <c r="A8" s="1" t="s">
        <v>28</v>
      </c>
      <c r="B8" s="17">
        <v>44329</v>
      </c>
      <c r="C8" s="1" t="s">
        <v>29</v>
      </c>
      <c r="D8" s="1">
        <v>7</v>
      </c>
      <c r="E8" s="1" t="s">
        <v>20</v>
      </c>
      <c r="F8" s="3">
        <v>488778</v>
      </c>
      <c r="G8" s="2">
        <f t="shared" si="0"/>
        <v>44336</v>
      </c>
      <c r="H8" s="4">
        <f t="shared" ca="1" si="2"/>
        <v>1176</v>
      </c>
      <c r="I8" s="3">
        <f t="shared" ca="1" si="1"/>
        <v>488778</v>
      </c>
      <c r="J8" s="1" t="str">
        <f ca="1">IF(H8="Not due","Not due",VLOOKUP(H8,slip!$A$1:$B$5,2,TRUE))</f>
        <v>Above 360</v>
      </c>
      <c r="K8" s="1" t="str">
        <f>VLOOKUP($C8,setup!$B$1:$D$31,2,FALSE)</f>
        <v>Lahore</v>
      </c>
      <c r="L8" s="1" t="str">
        <f>VLOOKUP(C8,setup!$B$1:$D$31,3,TRUE)</f>
        <v>Retailer</v>
      </c>
    </row>
    <row r="9" spans="1:12" ht="15" x14ac:dyDescent="0.25">
      <c r="A9" s="1" t="s">
        <v>30</v>
      </c>
      <c r="B9" s="17">
        <v>44360</v>
      </c>
      <c r="C9" s="1" t="s">
        <v>31</v>
      </c>
      <c r="D9" s="1">
        <v>30</v>
      </c>
      <c r="E9" s="1" t="s">
        <v>14</v>
      </c>
      <c r="F9" s="3">
        <v>235145</v>
      </c>
      <c r="G9" s="2">
        <f t="shared" si="0"/>
        <v>44390</v>
      </c>
      <c r="H9" s="4">
        <f t="shared" ca="1" si="2"/>
        <v>1122</v>
      </c>
      <c r="I9" s="3">
        <f t="shared" ca="1" si="1"/>
        <v>235145</v>
      </c>
      <c r="J9" s="1" t="str">
        <f ca="1">IF(H9="Not due","Not due",VLOOKUP(H9,slip!$A$1:$B$5,2,TRUE))</f>
        <v>Above 360</v>
      </c>
      <c r="K9" s="1" t="str">
        <f>VLOOKUP($C9,setup!$B$1:$D$31,2,FALSE)</f>
        <v>Peshawer</v>
      </c>
      <c r="L9" s="1" t="str">
        <f>VLOOKUP(C9,setup!$B$1:$D$31,3,TRUE)</f>
        <v>Retailer</v>
      </c>
    </row>
    <row r="10" spans="1:12" ht="15" x14ac:dyDescent="0.25">
      <c r="A10" s="1" t="s">
        <v>32</v>
      </c>
      <c r="B10" s="17">
        <v>44390</v>
      </c>
      <c r="C10" s="1" t="s">
        <v>33</v>
      </c>
      <c r="D10" s="1">
        <v>45</v>
      </c>
      <c r="E10" s="1" t="s">
        <v>14</v>
      </c>
      <c r="F10" s="3">
        <v>364529</v>
      </c>
      <c r="G10" s="2">
        <f t="shared" si="0"/>
        <v>44435</v>
      </c>
      <c r="H10" s="4">
        <f t="shared" ca="1" si="2"/>
        <v>1077</v>
      </c>
      <c r="I10" s="3">
        <f t="shared" ca="1" si="1"/>
        <v>364529</v>
      </c>
      <c r="J10" s="1" t="str">
        <f ca="1">IF(H10="Not due","Not due",VLOOKUP(H10,slip!$A$1:$B$5,2,TRUE))</f>
        <v>Above 360</v>
      </c>
      <c r="K10" s="1" t="str">
        <f>VLOOKUP($C10,setup!$B$1:$D$31,2,FALSE)</f>
        <v>Lahore</v>
      </c>
      <c r="L10" s="1" t="str">
        <f>VLOOKUP(C10,setup!$B$1:$D$31,3,TRUE)</f>
        <v>Retailer</v>
      </c>
    </row>
    <row r="11" spans="1:12" ht="15" x14ac:dyDescent="0.25">
      <c r="A11" s="1" t="s">
        <v>34</v>
      </c>
      <c r="B11" s="17">
        <v>44421</v>
      </c>
      <c r="C11" s="1" t="s">
        <v>35</v>
      </c>
      <c r="D11" s="1">
        <v>45</v>
      </c>
      <c r="E11" s="1" t="s">
        <v>14</v>
      </c>
      <c r="F11" s="3">
        <v>135165</v>
      </c>
      <c r="G11" s="2">
        <f t="shared" si="0"/>
        <v>44466</v>
      </c>
      <c r="H11" s="4">
        <f t="shared" ca="1" si="2"/>
        <v>1046</v>
      </c>
      <c r="I11" s="3">
        <f t="shared" ca="1" si="1"/>
        <v>135165</v>
      </c>
      <c r="J11" s="1" t="str">
        <f ca="1">IF(H11="Not due","Not due",VLOOKUP(H11,slip!$A$1:$B$5,2,TRUE))</f>
        <v>Above 360</v>
      </c>
      <c r="K11" s="1" t="str">
        <f>VLOOKUP($C11,setup!$B$1:$D$31,2,FALSE)</f>
        <v>Karachi</v>
      </c>
      <c r="L11" s="1" t="str">
        <f>VLOOKUP(C11,setup!$B$1:$D$31,3,TRUE)</f>
        <v>Retailer</v>
      </c>
    </row>
    <row r="12" spans="1:12" ht="15" x14ac:dyDescent="0.25">
      <c r="A12" s="1" t="s">
        <v>36</v>
      </c>
      <c r="B12" s="17">
        <v>44452</v>
      </c>
      <c r="C12" s="1" t="s">
        <v>19</v>
      </c>
      <c r="D12" s="1">
        <v>30</v>
      </c>
      <c r="E12" s="1" t="s">
        <v>20</v>
      </c>
      <c r="F12" s="3">
        <v>164641</v>
      </c>
      <c r="G12" s="2">
        <f t="shared" si="0"/>
        <v>44482</v>
      </c>
      <c r="H12" s="4">
        <f t="shared" ca="1" si="2"/>
        <v>1030</v>
      </c>
      <c r="I12" s="3">
        <f t="shared" ca="1" si="1"/>
        <v>164641</v>
      </c>
      <c r="J12" s="1" t="str">
        <f ca="1">IF(H12="Not due","Not due",VLOOKUP(H12,slip!$A$1:$B$5,2,TRUE))</f>
        <v>Above 360</v>
      </c>
      <c r="K12" s="1" t="str">
        <f>VLOOKUP($C12,setup!$B$1:$D$31,2,FALSE)</f>
        <v>Lahore</v>
      </c>
      <c r="L12" s="1" t="str">
        <f>VLOOKUP(C12,setup!$B$1:$D$31,3,TRUE)</f>
        <v>Dealer</v>
      </c>
    </row>
    <row r="13" spans="1:12" ht="15" x14ac:dyDescent="0.25">
      <c r="A13" s="1" t="s">
        <v>37</v>
      </c>
      <c r="B13" s="17">
        <v>44482</v>
      </c>
      <c r="C13" s="1" t="s">
        <v>38</v>
      </c>
      <c r="D13" s="1">
        <v>45</v>
      </c>
      <c r="E13" s="1" t="s">
        <v>14</v>
      </c>
      <c r="F13" s="3">
        <v>273843</v>
      </c>
      <c r="G13" s="2">
        <f t="shared" si="0"/>
        <v>44527</v>
      </c>
      <c r="H13" s="4">
        <f t="shared" ca="1" si="2"/>
        <v>985</v>
      </c>
      <c r="I13" s="3">
        <f t="shared" ca="1" si="1"/>
        <v>273843</v>
      </c>
      <c r="J13" s="1" t="str">
        <f ca="1">IF(H13="Not due","Not due",VLOOKUP(H13,slip!$A$1:$B$5,2,TRUE))</f>
        <v>Above 360</v>
      </c>
      <c r="K13" s="1" t="str">
        <f>VLOOKUP($C13,setup!$B$1:$D$31,2,FALSE)</f>
        <v>Peshawer</v>
      </c>
      <c r="L13" s="1" t="str">
        <f>VLOOKUP(C13,setup!$B$1:$D$31,3,TRUE)</f>
        <v>Retailer</v>
      </c>
    </row>
    <row r="14" spans="1:12" ht="15" x14ac:dyDescent="0.25">
      <c r="A14" s="1" t="s">
        <v>39</v>
      </c>
      <c r="B14" s="17">
        <v>44513</v>
      </c>
      <c r="C14" s="1" t="s">
        <v>40</v>
      </c>
      <c r="D14" s="1">
        <v>30</v>
      </c>
      <c r="E14" s="1" t="s">
        <v>20</v>
      </c>
      <c r="F14" s="3">
        <v>498113</v>
      </c>
      <c r="G14" s="2">
        <f t="shared" si="0"/>
        <v>44543</v>
      </c>
      <c r="H14" s="4">
        <f t="shared" ca="1" si="2"/>
        <v>969</v>
      </c>
      <c r="I14" s="3">
        <f t="shared" ca="1" si="1"/>
        <v>498113</v>
      </c>
      <c r="J14" s="1" t="str">
        <f ca="1">IF(H14="Not due","Not due",VLOOKUP(H14,slip!$A$1:$B$5,2,TRUE))</f>
        <v>Above 360</v>
      </c>
      <c r="K14" s="1" t="str">
        <f>VLOOKUP($C14,setup!$B$1:$D$31,2,FALSE)</f>
        <v>Karachi</v>
      </c>
      <c r="L14" s="1" t="str">
        <f>VLOOKUP(C14,setup!$B$1:$D$31,3,TRUE)</f>
        <v>OEM</v>
      </c>
    </row>
    <row r="15" spans="1:12" ht="15" x14ac:dyDescent="0.25">
      <c r="A15" s="1" t="s">
        <v>41</v>
      </c>
      <c r="B15" s="17">
        <v>44543</v>
      </c>
      <c r="C15" s="1" t="s">
        <v>42</v>
      </c>
      <c r="D15" s="1">
        <v>7</v>
      </c>
      <c r="E15" s="1" t="s">
        <v>14</v>
      </c>
      <c r="F15" s="3">
        <v>328503</v>
      </c>
      <c r="G15" s="2">
        <f t="shared" si="0"/>
        <v>44550</v>
      </c>
      <c r="H15" s="4">
        <f t="shared" ca="1" si="2"/>
        <v>962</v>
      </c>
      <c r="I15" s="3">
        <f t="shared" ca="1" si="1"/>
        <v>328503</v>
      </c>
      <c r="J15" s="1" t="str">
        <f ca="1">IF(H15="Not due","Not due",VLOOKUP(H15,slip!$A$1:$B$5,2,TRUE))</f>
        <v>Above 360</v>
      </c>
      <c r="K15" s="1" t="str">
        <f>VLOOKUP($C15,setup!$B$1:$D$31,2,FALSE)</f>
        <v>Quetta</v>
      </c>
      <c r="L15" s="1" t="str">
        <f>VLOOKUP(C15,setup!$B$1:$D$31,3,TRUE)</f>
        <v>Retailer</v>
      </c>
    </row>
    <row r="16" spans="1:12" ht="15" x14ac:dyDescent="0.25">
      <c r="A16" s="1" t="s">
        <v>43</v>
      </c>
      <c r="B16" s="17">
        <v>44574</v>
      </c>
      <c r="C16" s="1" t="s">
        <v>44</v>
      </c>
      <c r="D16" s="1">
        <v>7</v>
      </c>
      <c r="E16" s="1" t="s">
        <v>20</v>
      </c>
      <c r="F16" s="3">
        <v>671645</v>
      </c>
      <c r="G16" s="2">
        <f t="shared" si="0"/>
        <v>44581</v>
      </c>
      <c r="H16" s="4">
        <f t="shared" ca="1" si="2"/>
        <v>931</v>
      </c>
      <c r="I16" s="3">
        <f t="shared" ca="1" si="1"/>
        <v>671645</v>
      </c>
      <c r="J16" s="1" t="str">
        <f ca="1">IF(H16="Not due","Not due",VLOOKUP(H16,slip!$A$1:$B$5,2,TRUE))</f>
        <v>Above 360</v>
      </c>
      <c r="K16" s="1" t="str">
        <f>VLOOKUP($C16,setup!$B$1:$D$31,2,FALSE)</f>
        <v>Quetta</v>
      </c>
      <c r="L16" s="1" t="str">
        <f>VLOOKUP(C16,setup!$B$1:$D$31,3,TRUE)</f>
        <v>Dealer</v>
      </c>
    </row>
    <row r="17" spans="1:12" ht="15" x14ac:dyDescent="0.25">
      <c r="A17" s="1" t="s">
        <v>45</v>
      </c>
      <c r="B17" s="17">
        <v>44605</v>
      </c>
      <c r="C17" s="1" t="s">
        <v>46</v>
      </c>
      <c r="D17" s="1">
        <v>7</v>
      </c>
      <c r="E17" s="1" t="s">
        <v>14</v>
      </c>
      <c r="F17" s="3">
        <v>746319</v>
      </c>
      <c r="G17" s="2">
        <f t="shared" si="0"/>
        <v>44612</v>
      </c>
      <c r="H17" s="4">
        <f t="shared" ca="1" si="2"/>
        <v>900</v>
      </c>
      <c r="I17" s="3">
        <f t="shared" ca="1" si="1"/>
        <v>746319</v>
      </c>
      <c r="J17" s="1" t="str">
        <f ca="1">IF(H17="Not due","Not due",VLOOKUP(H17,slip!$A$1:$B$5,2,TRUE))</f>
        <v>Above 360</v>
      </c>
      <c r="K17" s="1" t="str">
        <f>VLOOKUP($C17,setup!$B$1:$D$31,2,FALSE)</f>
        <v>Peshawer</v>
      </c>
      <c r="L17" s="1" t="str">
        <f>VLOOKUP(C17,setup!$B$1:$D$31,3,TRUE)</f>
        <v>Retailer</v>
      </c>
    </row>
    <row r="18" spans="1:12" ht="15" x14ac:dyDescent="0.25">
      <c r="A18" s="1" t="s">
        <v>47</v>
      </c>
      <c r="B18" s="17">
        <v>44633</v>
      </c>
      <c r="C18" s="1" t="s">
        <v>19</v>
      </c>
      <c r="D18" s="1">
        <v>30</v>
      </c>
      <c r="E18" s="1" t="s">
        <v>20</v>
      </c>
      <c r="F18" s="3">
        <v>396223</v>
      </c>
      <c r="G18" s="2">
        <f t="shared" si="0"/>
        <v>44663</v>
      </c>
      <c r="H18" s="4">
        <f t="shared" ca="1" si="2"/>
        <v>849</v>
      </c>
      <c r="I18" s="3">
        <f t="shared" ca="1" si="1"/>
        <v>396223</v>
      </c>
      <c r="J18" s="1" t="str">
        <f ca="1">IF(H18="Not due","Not due",VLOOKUP(H18,slip!$A$1:$B$5,2,TRUE))</f>
        <v>Above 360</v>
      </c>
      <c r="K18" s="1" t="str">
        <f>VLOOKUP($C18,setup!$B$1:$D$31,2,FALSE)</f>
        <v>Lahore</v>
      </c>
      <c r="L18" s="1" t="str">
        <f>VLOOKUP(C18,setup!$B$1:$D$31,3,TRUE)</f>
        <v>Dealer</v>
      </c>
    </row>
    <row r="19" spans="1:12" ht="15" x14ac:dyDescent="0.25">
      <c r="A19" s="1" t="s">
        <v>48</v>
      </c>
      <c r="B19" s="17">
        <v>44664</v>
      </c>
      <c r="C19" s="1" t="s">
        <v>38</v>
      </c>
      <c r="D19" s="1">
        <v>30</v>
      </c>
      <c r="E19" s="1" t="s">
        <v>14</v>
      </c>
      <c r="F19" s="3">
        <v>733702</v>
      </c>
      <c r="G19" s="2">
        <f t="shared" si="0"/>
        <v>44694</v>
      </c>
      <c r="H19" s="4">
        <f t="shared" ca="1" si="2"/>
        <v>818</v>
      </c>
      <c r="I19" s="3">
        <f t="shared" ca="1" si="1"/>
        <v>733702</v>
      </c>
      <c r="J19" s="1" t="str">
        <f ca="1">IF(H19="Not due","Not due",VLOOKUP(H19,slip!$A$1:$B$5,2,TRUE))</f>
        <v>Above 360</v>
      </c>
      <c r="K19" s="1" t="str">
        <f>VLOOKUP($C19,setup!$B$1:$D$31,2,FALSE)</f>
        <v>Peshawer</v>
      </c>
      <c r="L19" s="1" t="str">
        <f>VLOOKUP(C19,setup!$B$1:$D$31,3,TRUE)</f>
        <v>Retailer</v>
      </c>
    </row>
    <row r="20" spans="1:12" ht="15" x14ac:dyDescent="0.25">
      <c r="A20" s="1" t="s">
        <v>49</v>
      </c>
      <c r="B20" s="17">
        <v>44694</v>
      </c>
      <c r="C20" s="1" t="s">
        <v>50</v>
      </c>
      <c r="D20" s="1">
        <v>7</v>
      </c>
      <c r="E20" s="1" t="s">
        <v>14</v>
      </c>
      <c r="F20" s="3">
        <v>481638</v>
      </c>
      <c r="G20" s="2">
        <f t="shared" si="0"/>
        <v>44701</v>
      </c>
      <c r="H20" s="4">
        <f t="shared" ca="1" si="2"/>
        <v>811</v>
      </c>
      <c r="I20" s="3">
        <f t="shared" ca="1" si="1"/>
        <v>481638</v>
      </c>
      <c r="J20" s="1" t="str">
        <f ca="1">IF(H20="Not due","Not due",VLOOKUP(H20,slip!$A$1:$B$5,2,TRUE))</f>
        <v>Above 360</v>
      </c>
      <c r="K20" s="1" t="str">
        <f>VLOOKUP($C20,setup!$B$1:$D$31,2,FALSE)</f>
        <v>Islamabad</v>
      </c>
      <c r="L20" s="1" t="str">
        <f>VLOOKUP(C20,setup!$B$1:$D$31,3,TRUE)</f>
        <v>Dealer</v>
      </c>
    </row>
    <row r="21" spans="1:12" ht="15" x14ac:dyDescent="0.25">
      <c r="A21" s="1" t="s">
        <v>51</v>
      </c>
      <c r="B21" s="17">
        <v>44725</v>
      </c>
      <c r="C21" s="1" t="s">
        <v>52</v>
      </c>
      <c r="D21" s="1">
        <v>7</v>
      </c>
      <c r="E21" s="1" t="s">
        <v>17</v>
      </c>
      <c r="F21" s="3">
        <v>697123</v>
      </c>
      <c r="G21" s="2">
        <f t="shared" si="0"/>
        <v>44732</v>
      </c>
      <c r="H21" s="4">
        <f t="shared" ca="1" si="2"/>
        <v>780</v>
      </c>
      <c r="I21" s="3">
        <f t="shared" ca="1" si="1"/>
        <v>697123</v>
      </c>
      <c r="J21" s="1" t="str">
        <f ca="1">IF(H21="Not due","Not due",VLOOKUP(H21,slip!$A$1:$B$5,2,TRUE))</f>
        <v>Above 360</v>
      </c>
      <c r="K21" s="1" t="str">
        <f>VLOOKUP($C21,setup!$B$1:$D$31,2,FALSE)</f>
        <v>Peshawer</v>
      </c>
      <c r="L21" s="1" t="str">
        <f>VLOOKUP(C21,setup!$B$1:$D$31,3,TRUE)</f>
        <v>Dealer</v>
      </c>
    </row>
    <row r="22" spans="1:12" ht="15" x14ac:dyDescent="0.25">
      <c r="A22" s="1" t="s">
        <v>53</v>
      </c>
      <c r="B22" s="17">
        <v>44755</v>
      </c>
      <c r="C22" s="1" t="s">
        <v>19</v>
      </c>
      <c r="D22" s="1">
        <v>30</v>
      </c>
      <c r="E22" s="1" t="s">
        <v>20</v>
      </c>
      <c r="F22" s="3">
        <v>937681</v>
      </c>
      <c r="G22" s="2">
        <f t="shared" si="0"/>
        <v>44785</v>
      </c>
      <c r="H22" s="4">
        <f t="shared" ca="1" si="2"/>
        <v>727</v>
      </c>
      <c r="I22" s="3">
        <f t="shared" ca="1" si="1"/>
        <v>937681</v>
      </c>
      <c r="J22" s="1" t="str">
        <f ca="1">IF(H22="Not due","Not due",VLOOKUP(H22,slip!$A$1:$B$5,2,TRUE))</f>
        <v>Above 360</v>
      </c>
      <c r="K22" s="1" t="str">
        <f>VLOOKUP($C22,setup!$B$1:$D$31,2,FALSE)</f>
        <v>Lahore</v>
      </c>
      <c r="L22" s="1" t="str">
        <f>VLOOKUP(C22,setup!$B$1:$D$31,3,TRUE)</f>
        <v>Dealer</v>
      </c>
    </row>
    <row r="23" spans="1:12" ht="15" x14ac:dyDescent="0.25">
      <c r="A23" s="1" t="s">
        <v>54</v>
      </c>
      <c r="B23" s="17">
        <v>44786</v>
      </c>
      <c r="C23" s="1" t="s">
        <v>55</v>
      </c>
      <c r="D23" s="1">
        <v>45</v>
      </c>
      <c r="E23" s="1" t="s">
        <v>17</v>
      </c>
      <c r="F23" s="3">
        <v>231789</v>
      </c>
      <c r="G23" s="2">
        <f t="shared" si="0"/>
        <v>44831</v>
      </c>
      <c r="H23" s="4">
        <f t="shared" ca="1" si="2"/>
        <v>681</v>
      </c>
      <c r="I23" s="3">
        <f t="shared" ca="1" si="1"/>
        <v>231789</v>
      </c>
      <c r="J23" s="1" t="str">
        <f ca="1">IF(H23="Not due","Not due",VLOOKUP(H23,slip!$A$1:$B$5,2,TRUE))</f>
        <v>Above 360</v>
      </c>
      <c r="K23" s="1" t="str">
        <f>VLOOKUP($C23,setup!$B$1:$D$31,2,FALSE)</f>
        <v>Islamabad</v>
      </c>
      <c r="L23" s="1" t="str">
        <f>VLOOKUP(C23,setup!$B$1:$D$31,3,TRUE)</f>
        <v>Dealer</v>
      </c>
    </row>
    <row r="24" spans="1:12" ht="15" x14ac:dyDescent="0.25">
      <c r="A24" s="1" t="s">
        <v>56</v>
      </c>
      <c r="B24" s="17">
        <v>44817</v>
      </c>
      <c r="C24" s="1" t="s">
        <v>57</v>
      </c>
      <c r="D24" s="1">
        <v>7</v>
      </c>
      <c r="E24" s="1" t="s">
        <v>17</v>
      </c>
      <c r="F24" s="3">
        <v>305050</v>
      </c>
      <c r="G24" s="2">
        <f t="shared" si="0"/>
        <v>44824</v>
      </c>
      <c r="H24" s="4">
        <f t="shared" ca="1" si="2"/>
        <v>688</v>
      </c>
      <c r="I24" s="3">
        <f t="shared" ca="1" si="1"/>
        <v>305050</v>
      </c>
      <c r="J24" s="1" t="str">
        <f ca="1">IF(H24="Not due","Not due",VLOOKUP(H24,slip!$A$1:$B$5,2,TRUE))</f>
        <v>Above 360</v>
      </c>
      <c r="K24" s="1" t="str">
        <f>VLOOKUP($C24,setup!$B$1:$D$31,2,FALSE)</f>
        <v>Islamabad</v>
      </c>
      <c r="L24" s="1" t="str">
        <f>VLOOKUP(C24,setup!$B$1:$D$31,3,TRUE)</f>
        <v>OEM</v>
      </c>
    </row>
    <row r="25" spans="1:12" ht="15" x14ac:dyDescent="0.25">
      <c r="A25" s="1" t="s">
        <v>58</v>
      </c>
      <c r="B25" s="17">
        <v>44847</v>
      </c>
      <c r="C25" s="1" t="s">
        <v>31</v>
      </c>
      <c r="D25" s="1">
        <v>30</v>
      </c>
      <c r="E25" s="1" t="s">
        <v>14</v>
      </c>
      <c r="F25" s="3">
        <v>252229</v>
      </c>
      <c r="G25" s="2">
        <f t="shared" si="0"/>
        <v>44877</v>
      </c>
      <c r="H25" s="4">
        <f t="shared" ca="1" si="2"/>
        <v>635</v>
      </c>
      <c r="I25" s="3">
        <f t="shared" ca="1" si="1"/>
        <v>252229</v>
      </c>
      <c r="J25" s="1" t="str">
        <f ca="1">IF(H25="Not due","Not due",VLOOKUP(H25,slip!$A$1:$B$5,2,TRUE))</f>
        <v>Above 360</v>
      </c>
      <c r="K25" s="1" t="str">
        <f>VLOOKUP($C25,setup!$B$1:$D$31,2,FALSE)</f>
        <v>Peshawer</v>
      </c>
      <c r="L25" s="1" t="str">
        <f>VLOOKUP(C25,setup!$B$1:$D$31,3,TRUE)</f>
        <v>Retailer</v>
      </c>
    </row>
    <row r="26" spans="1:12" ht="15" x14ac:dyDescent="0.25">
      <c r="A26" s="1" t="s">
        <v>59</v>
      </c>
      <c r="B26" s="17">
        <v>44878</v>
      </c>
      <c r="C26" s="1" t="s">
        <v>35</v>
      </c>
      <c r="D26" s="1">
        <v>45</v>
      </c>
      <c r="E26" s="1" t="s">
        <v>14</v>
      </c>
      <c r="F26" s="3">
        <v>210715</v>
      </c>
      <c r="G26" s="2">
        <f t="shared" si="0"/>
        <v>44923</v>
      </c>
      <c r="H26" s="4">
        <f t="shared" ca="1" si="2"/>
        <v>589</v>
      </c>
      <c r="I26" s="3">
        <f t="shared" ca="1" si="1"/>
        <v>210715</v>
      </c>
      <c r="J26" s="1" t="str">
        <f ca="1">IF(H26="Not due","Not due",VLOOKUP(H26,slip!$A$1:$B$5,2,TRUE))</f>
        <v>Above 360</v>
      </c>
      <c r="K26" s="1" t="str">
        <f>VLOOKUP($C26,setup!$B$1:$D$31,2,FALSE)</f>
        <v>Karachi</v>
      </c>
      <c r="L26" s="1" t="str">
        <f>VLOOKUP(C26,setup!$B$1:$D$31,3,TRUE)</f>
        <v>Retailer</v>
      </c>
    </row>
    <row r="27" spans="1:12" ht="15" x14ac:dyDescent="0.25">
      <c r="A27" s="1" t="s">
        <v>60</v>
      </c>
      <c r="B27" s="17">
        <v>44908</v>
      </c>
      <c r="C27" s="1" t="s">
        <v>61</v>
      </c>
      <c r="D27" s="1">
        <v>45</v>
      </c>
      <c r="E27" s="1" t="s">
        <v>17</v>
      </c>
      <c r="F27" s="3">
        <v>451132</v>
      </c>
      <c r="G27" s="2">
        <f t="shared" si="0"/>
        <v>44953</v>
      </c>
      <c r="H27" s="4">
        <f t="shared" ca="1" si="2"/>
        <v>559</v>
      </c>
      <c r="I27" s="3">
        <f t="shared" ca="1" si="1"/>
        <v>451132</v>
      </c>
      <c r="J27" s="1" t="str">
        <f ca="1">IF(H27="Not due","Not due",VLOOKUP(H27,slip!$A$1:$B$5,2,TRUE))</f>
        <v>Above 360</v>
      </c>
      <c r="K27" s="1" t="str">
        <f>VLOOKUP($C27,setup!$B$1:$D$31,2,FALSE)</f>
        <v>Peshawer</v>
      </c>
      <c r="L27" s="1" t="str">
        <f>VLOOKUP(C27,setup!$B$1:$D$31,3,TRUE)</f>
        <v>OEM</v>
      </c>
    </row>
    <row r="28" spans="1:12" ht="15" x14ac:dyDescent="0.25">
      <c r="A28" s="1" t="s">
        <v>62</v>
      </c>
      <c r="B28" s="17">
        <v>44939</v>
      </c>
      <c r="C28" s="1" t="s">
        <v>38</v>
      </c>
      <c r="D28" s="1">
        <v>7</v>
      </c>
      <c r="E28" s="1" t="s">
        <v>14</v>
      </c>
      <c r="F28" s="3">
        <v>367361</v>
      </c>
      <c r="G28" s="2">
        <f t="shared" si="0"/>
        <v>44946</v>
      </c>
      <c r="H28" s="4">
        <f t="shared" ca="1" si="2"/>
        <v>566</v>
      </c>
      <c r="I28" s="3">
        <f t="shared" ca="1" si="1"/>
        <v>367361</v>
      </c>
      <c r="J28" s="1" t="str">
        <f ca="1">IF(H28="Not due","Not due",VLOOKUP(H28,slip!$A$1:$B$5,2,TRUE))</f>
        <v>Above 360</v>
      </c>
      <c r="K28" s="1" t="str">
        <f>VLOOKUP($C28,setup!$B$1:$D$31,2,FALSE)</f>
        <v>Peshawer</v>
      </c>
      <c r="L28" s="1" t="str">
        <f>VLOOKUP(C28,setup!$B$1:$D$31,3,TRUE)</f>
        <v>Retailer</v>
      </c>
    </row>
    <row r="29" spans="1:12" ht="15" x14ac:dyDescent="0.25">
      <c r="A29" s="1" t="s">
        <v>63</v>
      </c>
      <c r="B29" s="17">
        <v>44970</v>
      </c>
      <c r="C29" s="1" t="s">
        <v>64</v>
      </c>
      <c r="D29" s="1">
        <v>30</v>
      </c>
      <c r="E29" s="1" t="s">
        <v>17</v>
      </c>
      <c r="F29" s="3">
        <v>766142</v>
      </c>
      <c r="G29" s="2">
        <f t="shared" si="0"/>
        <v>45000</v>
      </c>
      <c r="H29" s="4">
        <f t="shared" ca="1" si="2"/>
        <v>512</v>
      </c>
      <c r="I29" s="3">
        <f t="shared" ca="1" si="1"/>
        <v>766142</v>
      </c>
      <c r="J29" s="1" t="str">
        <f ca="1">IF(H29="Not due","Not due",VLOOKUP(H29,slip!$A$1:$B$5,2,TRUE))</f>
        <v>Above 360</v>
      </c>
      <c r="K29" s="1" t="str">
        <f>VLOOKUP($C29,setup!$B$1:$D$31,2,FALSE)</f>
        <v>Quetta</v>
      </c>
      <c r="L29" s="1" t="str">
        <f>VLOOKUP(C29,setup!$B$1:$D$31,3,TRUE)</f>
        <v>Dealer</v>
      </c>
    </row>
    <row r="30" spans="1:12" ht="15" x14ac:dyDescent="0.25">
      <c r="A30" s="1" t="s">
        <v>65</v>
      </c>
      <c r="B30" s="17">
        <v>44998</v>
      </c>
      <c r="C30" s="1" t="s">
        <v>46</v>
      </c>
      <c r="D30" s="1">
        <v>45</v>
      </c>
      <c r="E30" s="1" t="s">
        <v>14</v>
      </c>
      <c r="F30" s="3">
        <v>472117</v>
      </c>
      <c r="G30" s="2">
        <f t="shared" si="0"/>
        <v>45043</v>
      </c>
      <c r="H30" s="4">
        <f t="shared" ca="1" si="2"/>
        <v>469</v>
      </c>
      <c r="I30" s="3">
        <f t="shared" ca="1" si="1"/>
        <v>472117</v>
      </c>
      <c r="J30" s="1" t="str">
        <f ca="1">IF(H30="Not due","Not due",VLOOKUP(H30,slip!$A$1:$B$5,2,TRUE))</f>
        <v>Above 360</v>
      </c>
      <c r="K30" s="1" t="str">
        <f>VLOOKUP($C30,setup!$B$1:$D$31,2,FALSE)</f>
        <v>Peshawer</v>
      </c>
      <c r="L30" s="1" t="str">
        <f>VLOOKUP(C30,setup!$B$1:$D$31,3,TRUE)</f>
        <v>Retailer</v>
      </c>
    </row>
    <row r="31" spans="1:12" ht="15" x14ac:dyDescent="0.25">
      <c r="A31" s="1" t="s">
        <v>66</v>
      </c>
      <c r="B31" s="17">
        <v>45029</v>
      </c>
      <c r="C31" s="1" t="s">
        <v>16</v>
      </c>
      <c r="D31" s="1">
        <v>45</v>
      </c>
      <c r="E31" s="1" t="s">
        <v>17</v>
      </c>
      <c r="F31" s="3">
        <v>838780</v>
      </c>
      <c r="G31" s="2">
        <f t="shared" si="0"/>
        <v>45074</v>
      </c>
      <c r="H31" s="4">
        <f t="shared" ca="1" si="2"/>
        <v>438</v>
      </c>
      <c r="I31" s="3">
        <f t="shared" ca="1" si="1"/>
        <v>838780</v>
      </c>
      <c r="J31" s="1" t="str">
        <f ca="1">IF(H31="Not due","Not due",VLOOKUP(H31,slip!$A$1:$B$5,2,TRUE))</f>
        <v>Above 360</v>
      </c>
      <c r="K31" s="1" t="str">
        <f>VLOOKUP($C31,setup!$B$1:$D$31,2,FALSE)</f>
        <v>Islamabad</v>
      </c>
      <c r="L31" s="1" t="str">
        <f>VLOOKUP(C31,setup!$B$1:$D$31,3,TRUE)</f>
        <v>Dealer</v>
      </c>
    </row>
    <row r="32" spans="1:12" ht="15" x14ac:dyDescent="0.25">
      <c r="A32" s="1" t="s">
        <v>67</v>
      </c>
      <c r="B32" s="17">
        <v>45059</v>
      </c>
      <c r="C32" s="1" t="s">
        <v>44</v>
      </c>
      <c r="D32" s="1">
        <v>7</v>
      </c>
      <c r="E32" s="1" t="s">
        <v>20</v>
      </c>
      <c r="F32" s="3">
        <v>758237</v>
      </c>
      <c r="G32" s="2">
        <f t="shared" si="0"/>
        <v>45066</v>
      </c>
      <c r="H32" s="4">
        <f t="shared" ca="1" si="2"/>
        <v>446</v>
      </c>
      <c r="I32" s="3">
        <f t="shared" ca="1" si="1"/>
        <v>758237</v>
      </c>
      <c r="J32" s="1" t="str">
        <f ca="1">IF(H32="Not due","Not due",VLOOKUP(H32,slip!$A$1:$B$5,2,TRUE))</f>
        <v>Above 360</v>
      </c>
      <c r="K32" s="1" t="str">
        <f>VLOOKUP($C32,setup!$B$1:$D$31,2,FALSE)</f>
        <v>Quetta</v>
      </c>
      <c r="L32" s="1" t="str">
        <f>VLOOKUP(C32,setup!$B$1:$D$31,3,TRUE)</f>
        <v>Dealer</v>
      </c>
    </row>
    <row r="33" spans="1:12" ht="15" x14ac:dyDescent="0.25">
      <c r="A33" s="1" t="s">
        <v>68</v>
      </c>
      <c r="B33" s="17">
        <v>45090</v>
      </c>
      <c r="C33" s="1" t="s">
        <v>44</v>
      </c>
      <c r="D33" s="1">
        <v>45</v>
      </c>
      <c r="E33" s="1" t="s">
        <v>20</v>
      </c>
      <c r="F33" s="3">
        <v>857333</v>
      </c>
      <c r="G33" s="2">
        <f t="shared" si="0"/>
        <v>45135</v>
      </c>
      <c r="H33" s="4">
        <f t="shared" ca="1" si="2"/>
        <v>377</v>
      </c>
      <c r="I33" s="3">
        <f t="shared" ca="1" si="1"/>
        <v>857333</v>
      </c>
      <c r="J33" s="1" t="str">
        <f ca="1">IF(H33="Not due","Not due",VLOOKUP(H33,slip!$A$1:$B$5,2,TRUE))</f>
        <v>Above 360</v>
      </c>
      <c r="K33" s="1" t="str">
        <f>VLOOKUP($C33,setup!$B$1:$D$31,2,FALSE)</f>
        <v>Quetta</v>
      </c>
      <c r="L33" s="1" t="str">
        <f>VLOOKUP(C33,setup!$B$1:$D$31,3,TRUE)</f>
        <v>Dealer</v>
      </c>
    </row>
    <row r="34" spans="1:12" ht="15" x14ac:dyDescent="0.25">
      <c r="A34" s="1" t="s">
        <v>69</v>
      </c>
      <c r="B34" s="17">
        <v>45120</v>
      </c>
      <c r="C34" s="1" t="s">
        <v>70</v>
      </c>
      <c r="D34" s="1">
        <v>30</v>
      </c>
      <c r="E34" s="1" t="s">
        <v>20</v>
      </c>
      <c r="F34" s="3">
        <v>946887</v>
      </c>
      <c r="G34" s="2">
        <f t="shared" si="0"/>
        <v>45150</v>
      </c>
      <c r="H34" s="4">
        <f t="shared" ca="1" si="2"/>
        <v>362</v>
      </c>
      <c r="I34" s="3">
        <f t="shared" ca="1" si="1"/>
        <v>946887</v>
      </c>
      <c r="J34" s="1" t="str">
        <f ca="1">IF(H34="Not due","Not due",VLOOKUP(H34,slip!$A$1:$B$5,2,TRUE))</f>
        <v>Above 360</v>
      </c>
      <c r="K34" s="1" t="str">
        <f>VLOOKUP($C34,setup!$B$1:$D$31,2,FALSE)</f>
        <v>Quetta</v>
      </c>
      <c r="L34" s="1" t="str">
        <f>VLOOKUP(C34,setup!$B$1:$D$31,3,TRUE)</f>
        <v>Retailer</v>
      </c>
    </row>
    <row r="35" spans="1:12" ht="15" x14ac:dyDescent="0.25">
      <c r="A35" s="1" t="s">
        <v>71</v>
      </c>
      <c r="B35" s="17">
        <v>45151</v>
      </c>
      <c r="C35" s="1" t="s">
        <v>46</v>
      </c>
      <c r="D35" s="1">
        <v>30</v>
      </c>
      <c r="E35" s="1" t="s">
        <v>14</v>
      </c>
      <c r="F35" s="3">
        <v>875849</v>
      </c>
      <c r="G35" s="2">
        <f t="shared" si="0"/>
        <v>45181</v>
      </c>
      <c r="H35" s="4">
        <f t="shared" ca="1" si="2"/>
        <v>331</v>
      </c>
      <c r="I35" s="3">
        <f t="shared" ca="1" si="1"/>
        <v>875849</v>
      </c>
      <c r="J35" s="1" t="str">
        <f ca="1">IF(H35="Not due","Not due",VLOOKUP(H35,slip!$A$1:$B$5,2,TRUE))</f>
        <v>181 - 360</v>
      </c>
      <c r="K35" s="1" t="str">
        <f>VLOOKUP($C35,setup!$B$1:$D$31,2,FALSE)</f>
        <v>Peshawer</v>
      </c>
      <c r="L35" s="1" t="str">
        <f>VLOOKUP(C35,setup!$B$1:$D$31,3,TRUE)</f>
        <v>Retailer</v>
      </c>
    </row>
    <row r="36" spans="1:12" ht="15" x14ac:dyDescent="0.25">
      <c r="A36" s="1" t="s">
        <v>72</v>
      </c>
      <c r="B36" s="17">
        <v>45182</v>
      </c>
      <c r="C36" s="1" t="s">
        <v>61</v>
      </c>
      <c r="D36" s="1">
        <v>7</v>
      </c>
      <c r="E36" s="1" t="s">
        <v>17</v>
      </c>
      <c r="F36" s="3">
        <v>120641</v>
      </c>
      <c r="G36" s="2">
        <f t="shared" si="0"/>
        <v>45189</v>
      </c>
      <c r="H36" s="4">
        <f t="shared" ca="1" si="2"/>
        <v>323</v>
      </c>
      <c r="I36" s="3">
        <f t="shared" ca="1" si="1"/>
        <v>120641</v>
      </c>
      <c r="J36" s="1" t="str">
        <f ca="1">IF(H36="Not due","Not due",VLOOKUP(H36,slip!$A$1:$B$5,2,TRUE))</f>
        <v>181 - 360</v>
      </c>
      <c r="K36" s="1" t="str">
        <f>VLOOKUP($C36,setup!$B$1:$D$31,2,FALSE)</f>
        <v>Peshawer</v>
      </c>
      <c r="L36" s="1" t="str">
        <f>VLOOKUP(C36,setup!$B$1:$D$31,3,TRUE)</f>
        <v>OEM</v>
      </c>
    </row>
    <row r="37" spans="1:12" ht="15" x14ac:dyDescent="0.25">
      <c r="A37" s="1" t="s">
        <v>73</v>
      </c>
      <c r="B37" s="17">
        <v>45212</v>
      </c>
      <c r="C37" s="1" t="s">
        <v>74</v>
      </c>
      <c r="D37" s="1">
        <v>30</v>
      </c>
      <c r="E37" s="1" t="s">
        <v>20</v>
      </c>
      <c r="F37" s="3">
        <v>371483</v>
      </c>
      <c r="G37" s="2">
        <f t="shared" si="0"/>
        <v>45242</v>
      </c>
      <c r="H37" s="4">
        <f t="shared" ca="1" si="2"/>
        <v>270</v>
      </c>
      <c r="I37" s="3">
        <f t="shared" ca="1" si="1"/>
        <v>371483</v>
      </c>
      <c r="J37" s="1" t="str">
        <f ca="1">IF(H37="Not due","Not due",VLOOKUP(H37,slip!$A$1:$B$5,2,TRUE))</f>
        <v>181 - 360</v>
      </c>
      <c r="K37" s="1" t="str">
        <f>VLOOKUP($C37,setup!$B$1:$D$31,2,FALSE)</f>
        <v>Quetta</v>
      </c>
      <c r="L37" s="1" t="str">
        <f>VLOOKUP(C37,setup!$B$1:$D$31,3,TRUE)</f>
        <v>Dealer</v>
      </c>
    </row>
    <row r="38" spans="1:12" ht="15" x14ac:dyDescent="0.25">
      <c r="A38" s="1" t="s">
        <v>75</v>
      </c>
      <c r="B38" s="17">
        <v>45243</v>
      </c>
      <c r="C38" s="1" t="s">
        <v>55</v>
      </c>
      <c r="D38" s="1">
        <v>45</v>
      </c>
      <c r="E38" s="1" t="s">
        <v>17</v>
      </c>
      <c r="F38" s="3">
        <v>573449</v>
      </c>
      <c r="G38" s="2">
        <f t="shared" si="0"/>
        <v>45288</v>
      </c>
      <c r="H38" s="4">
        <f t="shared" ca="1" si="2"/>
        <v>224</v>
      </c>
      <c r="I38" s="3">
        <f t="shared" ca="1" si="1"/>
        <v>573449</v>
      </c>
      <c r="J38" s="1" t="str">
        <f ca="1">IF(H38="Not due","Not due",VLOOKUP(H38,slip!$A$1:$B$5,2,TRUE))</f>
        <v>181 - 360</v>
      </c>
      <c r="K38" s="1" t="str">
        <f>VLOOKUP($C38,setup!$B$1:$D$31,2,FALSE)</f>
        <v>Islamabad</v>
      </c>
      <c r="L38" s="1" t="str">
        <f>VLOOKUP(C38,setup!$B$1:$D$31,3,TRUE)</f>
        <v>Dealer</v>
      </c>
    </row>
    <row r="39" spans="1:12" ht="15" x14ac:dyDescent="0.25">
      <c r="A39" s="1" t="s">
        <v>76</v>
      </c>
      <c r="B39" s="17">
        <v>45273</v>
      </c>
      <c r="C39" s="1" t="s">
        <v>50</v>
      </c>
      <c r="D39" s="1">
        <v>45</v>
      </c>
      <c r="E39" s="1" t="s">
        <v>14</v>
      </c>
      <c r="F39" s="3">
        <v>463282</v>
      </c>
      <c r="G39" s="2">
        <f t="shared" si="0"/>
        <v>45318</v>
      </c>
      <c r="H39" s="4">
        <f t="shared" ca="1" si="2"/>
        <v>194</v>
      </c>
      <c r="I39" s="3">
        <f t="shared" ca="1" si="1"/>
        <v>463282</v>
      </c>
      <c r="J39" s="1" t="str">
        <f ca="1">IF(H39="Not due","Not due",VLOOKUP(H39,slip!$A$1:$B$5,2,TRUE))</f>
        <v>181 - 360</v>
      </c>
      <c r="K39" s="1" t="str">
        <f>VLOOKUP($C39,setup!$B$1:$D$31,2,FALSE)</f>
        <v>Islamabad</v>
      </c>
      <c r="L39" s="1" t="str">
        <f>VLOOKUP(C39,setup!$B$1:$D$31,3,TRUE)</f>
        <v>Dealer</v>
      </c>
    </row>
    <row r="40" spans="1:12" ht="15" x14ac:dyDescent="0.25">
      <c r="A40" s="1" t="s">
        <v>77</v>
      </c>
      <c r="B40" s="17">
        <v>45304</v>
      </c>
      <c r="C40" s="1" t="s">
        <v>78</v>
      </c>
      <c r="D40" s="1">
        <v>7</v>
      </c>
      <c r="E40" s="1" t="s">
        <v>20</v>
      </c>
      <c r="F40" s="3">
        <v>637341</v>
      </c>
      <c r="G40" s="2">
        <f t="shared" si="0"/>
        <v>45311</v>
      </c>
      <c r="H40" s="4">
        <f t="shared" ca="1" si="2"/>
        <v>201</v>
      </c>
      <c r="I40" s="3">
        <f t="shared" ca="1" si="1"/>
        <v>637341</v>
      </c>
      <c r="J40" s="1" t="str">
        <f ca="1">IF(H40="Not due","Not due",VLOOKUP(H40,slip!$A$1:$B$5,2,TRUE))</f>
        <v>181 - 360</v>
      </c>
      <c r="K40" s="1" t="str">
        <f>VLOOKUP($C40,setup!$B$1:$D$31,2,FALSE)</f>
        <v>Karachi</v>
      </c>
      <c r="L40" s="1" t="str">
        <f>VLOOKUP(C40,setup!$B$1:$D$31,3,TRUE)</f>
        <v>Retailer</v>
      </c>
    </row>
    <row r="41" spans="1:12" ht="15" x14ac:dyDescent="0.25">
      <c r="A41" s="1" t="s">
        <v>79</v>
      </c>
      <c r="B41" s="17">
        <v>45335</v>
      </c>
      <c r="C41" s="1" t="s">
        <v>44</v>
      </c>
      <c r="D41" s="1">
        <v>30</v>
      </c>
      <c r="E41" s="1" t="s">
        <v>20</v>
      </c>
      <c r="F41" s="3">
        <v>802151</v>
      </c>
      <c r="G41" s="2">
        <f t="shared" si="0"/>
        <v>45365</v>
      </c>
      <c r="H41" s="4">
        <f t="shared" ca="1" si="2"/>
        <v>147</v>
      </c>
      <c r="I41" s="3">
        <f t="shared" ca="1" si="1"/>
        <v>802151</v>
      </c>
      <c r="J41" s="1" t="str">
        <f ca="1">IF(H41="Not due","Not due",VLOOKUP(H41,slip!$A$1:$B$5,2,TRUE))</f>
        <v>91 - 180</v>
      </c>
      <c r="K41" s="1" t="str">
        <f>VLOOKUP($C41,setup!$B$1:$D$31,2,FALSE)</f>
        <v>Quetta</v>
      </c>
      <c r="L41" s="1" t="str">
        <f>VLOOKUP(C41,setup!$B$1:$D$31,3,TRUE)</f>
        <v>Dealer</v>
      </c>
    </row>
    <row r="42" spans="1:12" ht="15" x14ac:dyDescent="0.25">
      <c r="A42" s="1" t="s">
        <v>80</v>
      </c>
      <c r="B42" s="17">
        <v>45364</v>
      </c>
      <c r="C42" s="1" t="s">
        <v>52</v>
      </c>
      <c r="D42" s="1">
        <v>30</v>
      </c>
      <c r="E42" s="1" t="s">
        <v>17</v>
      </c>
      <c r="F42" s="3">
        <v>773644</v>
      </c>
      <c r="G42" s="2">
        <f t="shared" si="0"/>
        <v>45394</v>
      </c>
      <c r="H42" s="4">
        <f t="shared" ca="1" si="2"/>
        <v>118</v>
      </c>
      <c r="I42" s="3">
        <f t="shared" ca="1" si="1"/>
        <v>773644</v>
      </c>
      <c r="J42" s="1" t="str">
        <f ca="1">IF(H42="Not due","Not due",VLOOKUP(H42,slip!$A$1:$B$5,2,TRUE))</f>
        <v>91 - 180</v>
      </c>
      <c r="K42" s="1" t="str">
        <f>VLOOKUP($C42,setup!$B$1:$D$31,2,FALSE)</f>
        <v>Peshawer</v>
      </c>
      <c r="L42" s="1" t="str">
        <f>VLOOKUP(C42,setup!$B$1:$D$31,3,TRUE)</f>
        <v>Dealer</v>
      </c>
    </row>
    <row r="43" spans="1:12" ht="15" x14ac:dyDescent="0.25">
      <c r="A43" s="1" t="s">
        <v>81</v>
      </c>
      <c r="B43" s="17">
        <v>45395</v>
      </c>
      <c r="C43" s="1" t="s">
        <v>44</v>
      </c>
      <c r="D43" s="1">
        <v>45</v>
      </c>
      <c r="E43" s="1" t="s">
        <v>20</v>
      </c>
      <c r="F43" s="3">
        <v>522370</v>
      </c>
      <c r="G43" s="2">
        <f t="shared" si="0"/>
        <v>45440</v>
      </c>
      <c r="H43" s="4">
        <f t="shared" ca="1" si="2"/>
        <v>72</v>
      </c>
      <c r="I43" s="3">
        <f t="shared" ca="1" si="1"/>
        <v>522370</v>
      </c>
      <c r="J43" s="1" t="str">
        <f ca="1">IF(H43="Not due","Not due",VLOOKUP(H43,slip!$A$1:$B$5,2,TRUE))</f>
        <v>31 - 90</v>
      </c>
      <c r="K43" s="1" t="str">
        <f>VLOOKUP($C43,setup!$B$1:$D$31,2,FALSE)</f>
        <v>Quetta</v>
      </c>
      <c r="L43" s="1" t="str">
        <f>VLOOKUP(C43,setup!$B$1:$D$31,3,TRUE)</f>
        <v>Dealer</v>
      </c>
    </row>
    <row r="44" spans="1:12" ht="15" x14ac:dyDescent="0.25">
      <c r="A44" s="1" t="s">
        <v>82</v>
      </c>
      <c r="B44" s="17">
        <v>45425</v>
      </c>
      <c r="C44" s="1" t="s">
        <v>64</v>
      </c>
      <c r="D44" s="1">
        <v>30</v>
      </c>
      <c r="E44" s="1" t="s">
        <v>17</v>
      </c>
      <c r="F44" s="3">
        <v>916616</v>
      </c>
      <c r="G44" s="2">
        <f t="shared" si="0"/>
        <v>45455</v>
      </c>
      <c r="H44" s="4">
        <f t="shared" ca="1" si="2"/>
        <v>57</v>
      </c>
      <c r="I44" s="3">
        <f t="shared" ca="1" si="1"/>
        <v>916616</v>
      </c>
      <c r="J44" s="1" t="str">
        <f ca="1">IF(H44="Not due","Not due",VLOOKUP(H44,slip!$A$1:$B$5,2,TRUE))</f>
        <v>31 - 90</v>
      </c>
      <c r="K44" s="1" t="str">
        <f>VLOOKUP($C44,setup!$B$1:$D$31,2,FALSE)</f>
        <v>Quetta</v>
      </c>
      <c r="L44" s="1" t="str">
        <f>VLOOKUP(C44,setup!$B$1:$D$31,3,TRUE)</f>
        <v>Dealer</v>
      </c>
    </row>
    <row r="45" spans="1:12" ht="15" x14ac:dyDescent="0.25">
      <c r="A45" s="1" t="s">
        <v>83</v>
      </c>
      <c r="B45" s="17">
        <v>45456</v>
      </c>
      <c r="C45" s="1" t="s">
        <v>84</v>
      </c>
      <c r="D45" s="1">
        <v>45</v>
      </c>
      <c r="E45" s="1" t="s">
        <v>20</v>
      </c>
      <c r="F45" s="3">
        <v>119573</v>
      </c>
      <c r="G45" s="2">
        <f t="shared" si="0"/>
        <v>45501</v>
      </c>
      <c r="H45" s="4">
        <f t="shared" ca="1" si="2"/>
        <v>11</v>
      </c>
      <c r="I45" s="3">
        <f t="shared" ca="1" si="1"/>
        <v>119573</v>
      </c>
      <c r="J45" s="1" t="str">
        <f ca="1">IF(H45="Not due","Not due",VLOOKUP(H45,slip!$A$1:$B$5,2,TRUE))</f>
        <v>0 - 30</v>
      </c>
      <c r="K45" s="1" t="str">
        <f>VLOOKUP($C45,setup!$B$1:$D$31,2,FALSE)</f>
        <v>Lahore</v>
      </c>
      <c r="L45" s="1" t="str">
        <f>VLOOKUP(C45,setup!$B$1:$D$31,3,TRUE)</f>
        <v>OEM</v>
      </c>
    </row>
    <row r="46" spans="1:12" ht="15" x14ac:dyDescent="0.25">
      <c r="A46" s="1" t="s">
        <v>85</v>
      </c>
      <c r="B46" s="17">
        <v>44025</v>
      </c>
      <c r="C46" s="1" t="s">
        <v>42</v>
      </c>
      <c r="D46" s="1">
        <v>7</v>
      </c>
      <c r="E46" s="1" t="s">
        <v>14</v>
      </c>
      <c r="F46" s="3">
        <v>962826</v>
      </c>
      <c r="G46" s="2">
        <f t="shared" si="0"/>
        <v>44032</v>
      </c>
      <c r="H46" s="4">
        <f t="shared" ca="1" si="2"/>
        <v>1480</v>
      </c>
      <c r="I46" s="3">
        <f t="shared" ca="1" si="1"/>
        <v>962826</v>
      </c>
      <c r="J46" s="1" t="str">
        <f ca="1">IF(H46="Not due","Not due",VLOOKUP(H46,slip!$A$1:$B$5,2,TRUE))</f>
        <v>Above 360</v>
      </c>
      <c r="K46" s="1" t="str">
        <f>VLOOKUP($C46,setup!$B$1:$D$31,2,FALSE)</f>
        <v>Quetta</v>
      </c>
      <c r="L46" s="1" t="str">
        <f>VLOOKUP(C46,setup!$B$1:$D$31,3,TRUE)</f>
        <v>Retailer</v>
      </c>
    </row>
    <row r="47" spans="1:12" ht="15" x14ac:dyDescent="0.25">
      <c r="A47" s="1" t="s">
        <v>86</v>
      </c>
      <c r="B47" s="17">
        <v>44026</v>
      </c>
      <c r="C47" s="1" t="s">
        <v>87</v>
      </c>
      <c r="D47" s="1">
        <v>30</v>
      </c>
      <c r="E47" s="1" t="s">
        <v>14</v>
      </c>
      <c r="F47" s="3">
        <v>271329</v>
      </c>
      <c r="G47" s="2">
        <f t="shared" si="0"/>
        <v>44056</v>
      </c>
      <c r="H47" s="4">
        <f t="shared" ca="1" si="2"/>
        <v>1456</v>
      </c>
      <c r="I47" s="3">
        <f t="shared" ca="1" si="1"/>
        <v>271329</v>
      </c>
      <c r="J47" s="1" t="str">
        <f ca="1">IF(H47="Not due","Not due",VLOOKUP(H47,slip!$A$1:$B$5,2,TRUE))</f>
        <v>Above 360</v>
      </c>
      <c r="K47" s="1" t="str">
        <f>VLOOKUP($C47,setup!$B$1:$D$31,2,FALSE)</f>
        <v>Peshawer</v>
      </c>
      <c r="L47" s="1" t="str">
        <f>VLOOKUP(C47,setup!$B$1:$D$31,3,TRUE)</f>
        <v>Retailer</v>
      </c>
    </row>
    <row r="48" spans="1:12" ht="15" x14ac:dyDescent="0.25">
      <c r="A48" s="1" t="s">
        <v>88</v>
      </c>
      <c r="B48" s="17">
        <v>44027</v>
      </c>
      <c r="C48" s="1" t="s">
        <v>50</v>
      </c>
      <c r="D48" s="1">
        <v>45</v>
      </c>
      <c r="E48" s="1" t="s">
        <v>14</v>
      </c>
      <c r="F48" s="3">
        <v>305207</v>
      </c>
      <c r="G48" s="2">
        <f t="shared" si="0"/>
        <v>44072</v>
      </c>
      <c r="H48" s="4">
        <f t="shared" ca="1" si="2"/>
        <v>1440</v>
      </c>
      <c r="I48" s="3">
        <f t="shared" ca="1" si="1"/>
        <v>305207</v>
      </c>
      <c r="J48" s="1" t="str">
        <f ca="1">IF(H48="Not due","Not due",VLOOKUP(H48,slip!$A$1:$B$5,2,TRUE))</f>
        <v>Above 360</v>
      </c>
      <c r="K48" s="1" t="str">
        <f>VLOOKUP($C48,setup!$B$1:$D$31,2,FALSE)</f>
        <v>Islamabad</v>
      </c>
      <c r="L48" s="1" t="str">
        <f>VLOOKUP(C48,setup!$B$1:$D$31,3,TRUE)</f>
        <v>Dealer</v>
      </c>
    </row>
    <row r="49" spans="1:12" ht="15" x14ac:dyDescent="0.25">
      <c r="A49" s="1" t="s">
        <v>89</v>
      </c>
      <c r="B49" s="17">
        <v>44028</v>
      </c>
      <c r="C49" s="1" t="s">
        <v>40</v>
      </c>
      <c r="D49" s="1">
        <v>30</v>
      </c>
      <c r="E49" s="1" t="s">
        <v>20</v>
      </c>
      <c r="F49" s="3">
        <v>134390</v>
      </c>
      <c r="G49" s="2">
        <f t="shared" si="0"/>
        <v>44058</v>
      </c>
      <c r="H49" s="4">
        <f t="shared" ca="1" si="2"/>
        <v>1454</v>
      </c>
      <c r="I49" s="3">
        <f t="shared" ca="1" si="1"/>
        <v>134390</v>
      </c>
      <c r="J49" s="1" t="str">
        <f ca="1">IF(H49="Not due","Not due",VLOOKUP(H49,slip!$A$1:$B$5,2,TRUE))</f>
        <v>Above 360</v>
      </c>
      <c r="K49" s="1" t="str">
        <f>VLOOKUP($C49,setup!$B$1:$D$31,2,FALSE)</f>
        <v>Karachi</v>
      </c>
      <c r="L49" s="1" t="str">
        <f>VLOOKUP(C49,setup!$B$1:$D$31,3,TRUE)</f>
        <v>OEM</v>
      </c>
    </row>
    <row r="50" spans="1:12" ht="15" x14ac:dyDescent="0.25">
      <c r="A50" s="1" t="s">
        <v>90</v>
      </c>
      <c r="B50" s="17">
        <v>44029</v>
      </c>
      <c r="C50" s="1" t="s">
        <v>91</v>
      </c>
      <c r="D50" s="1">
        <v>7</v>
      </c>
      <c r="E50" s="1" t="s">
        <v>27</v>
      </c>
      <c r="F50" s="3">
        <v>583725</v>
      </c>
      <c r="G50" s="2">
        <f t="shared" si="0"/>
        <v>44036</v>
      </c>
      <c r="H50" s="4">
        <f t="shared" ca="1" si="2"/>
        <v>1476</v>
      </c>
      <c r="I50" s="3">
        <f t="shared" ca="1" si="1"/>
        <v>583725</v>
      </c>
      <c r="J50" s="1" t="str">
        <f ca="1">IF(H50="Not due","Not due",VLOOKUP(H50,slip!$A$1:$B$5,2,TRUE))</f>
        <v>Above 360</v>
      </c>
      <c r="K50" s="1" t="str">
        <f>VLOOKUP($C50,setup!$B$1:$D$31,2,FALSE)</f>
        <v>Karachi</v>
      </c>
      <c r="L50" s="1" t="str">
        <f>VLOOKUP(C50,setup!$B$1:$D$31,3,TRUE)</f>
        <v>Dealer</v>
      </c>
    </row>
    <row r="51" spans="1:12" ht="15" x14ac:dyDescent="0.25">
      <c r="A51" s="1" t="s">
        <v>92</v>
      </c>
      <c r="B51" s="17">
        <v>44032</v>
      </c>
      <c r="C51" s="1" t="s">
        <v>44</v>
      </c>
      <c r="D51" s="1">
        <v>30</v>
      </c>
      <c r="E51" s="1" t="s">
        <v>20</v>
      </c>
      <c r="F51" s="3">
        <v>300393</v>
      </c>
      <c r="G51" s="2">
        <f t="shared" si="0"/>
        <v>44062</v>
      </c>
      <c r="H51" s="4">
        <f t="shared" ca="1" si="2"/>
        <v>1450</v>
      </c>
      <c r="I51" s="3">
        <f t="shared" ca="1" si="1"/>
        <v>300393</v>
      </c>
      <c r="J51" s="1" t="str">
        <f ca="1">IF(H51="Not due","Not due",VLOOKUP(H51,slip!$A$1:$B$5,2,TRUE))</f>
        <v>Above 360</v>
      </c>
      <c r="K51" s="1" t="str">
        <f>VLOOKUP($C51,setup!$B$1:$D$31,2,FALSE)</f>
        <v>Quetta</v>
      </c>
      <c r="L51" s="1" t="str">
        <f>VLOOKUP(C51,setup!$B$1:$D$31,3,TRUE)</f>
        <v>Dealer</v>
      </c>
    </row>
    <row r="52" spans="1:12" ht="15" x14ac:dyDescent="0.25">
      <c r="A52" s="1" t="s">
        <v>93</v>
      </c>
      <c r="B52" s="17">
        <v>44033</v>
      </c>
      <c r="C52" s="1" t="s">
        <v>19</v>
      </c>
      <c r="D52" s="1">
        <v>45</v>
      </c>
      <c r="E52" s="1" t="s">
        <v>20</v>
      </c>
      <c r="F52" s="3">
        <v>721799</v>
      </c>
      <c r="G52" s="2">
        <f t="shared" si="0"/>
        <v>44078</v>
      </c>
      <c r="H52" s="4">
        <f t="shared" ca="1" si="2"/>
        <v>1434</v>
      </c>
      <c r="I52" s="3">
        <f t="shared" ca="1" si="1"/>
        <v>721799</v>
      </c>
      <c r="J52" s="1" t="str">
        <f ca="1">IF(H52="Not due","Not due",VLOOKUP(H52,slip!$A$1:$B$5,2,TRUE))</f>
        <v>Above 360</v>
      </c>
      <c r="K52" s="1" t="str">
        <f>VLOOKUP($C52,setup!$B$1:$D$31,2,FALSE)</f>
        <v>Lahore</v>
      </c>
      <c r="L52" s="1" t="str">
        <f>VLOOKUP(C52,setup!$B$1:$D$31,3,TRUE)</f>
        <v>Dealer</v>
      </c>
    </row>
    <row r="53" spans="1:12" ht="15" x14ac:dyDescent="0.25">
      <c r="A53" s="1" t="s">
        <v>94</v>
      </c>
      <c r="B53" s="17">
        <v>44034</v>
      </c>
      <c r="C53" s="1" t="s">
        <v>24</v>
      </c>
      <c r="D53" s="1">
        <v>7</v>
      </c>
      <c r="E53" s="1" t="s">
        <v>14</v>
      </c>
      <c r="F53" s="3">
        <v>337469</v>
      </c>
      <c r="G53" s="2">
        <f t="shared" si="0"/>
        <v>44041</v>
      </c>
      <c r="H53" s="4">
        <f t="shared" ca="1" si="2"/>
        <v>1471</v>
      </c>
      <c r="I53" s="3">
        <f t="shared" ca="1" si="1"/>
        <v>337469</v>
      </c>
      <c r="J53" s="1" t="str">
        <f ca="1">IF(H53="Not due","Not due",VLOOKUP(H53,slip!$A$1:$B$5,2,TRUE))</f>
        <v>Above 360</v>
      </c>
      <c r="K53" s="1" t="str">
        <f>VLOOKUP($C53,setup!$B$1:$D$31,2,FALSE)</f>
        <v>Lahore</v>
      </c>
      <c r="L53" s="1" t="str">
        <f>VLOOKUP(C53,setup!$B$1:$D$31,3,TRUE)</f>
        <v>Retailer</v>
      </c>
    </row>
    <row r="54" spans="1:12" ht="15" x14ac:dyDescent="0.25">
      <c r="A54" s="1" t="s">
        <v>95</v>
      </c>
      <c r="B54" s="17">
        <v>44035</v>
      </c>
      <c r="C54" s="1" t="s">
        <v>33</v>
      </c>
      <c r="D54" s="1">
        <v>7</v>
      </c>
      <c r="E54" s="1" t="s">
        <v>14</v>
      </c>
      <c r="F54" s="3">
        <v>844090</v>
      </c>
      <c r="G54" s="2">
        <f t="shared" si="0"/>
        <v>44042</v>
      </c>
      <c r="H54" s="4">
        <f t="shared" ca="1" si="2"/>
        <v>1470</v>
      </c>
      <c r="I54" s="3">
        <f t="shared" ca="1" si="1"/>
        <v>844090</v>
      </c>
      <c r="J54" s="1" t="str">
        <f ca="1">IF(H54="Not due","Not due",VLOOKUP(H54,slip!$A$1:$B$5,2,TRUE))</f>
        <v>Above 360</v>
      </c>
      <c r="K54" s="1" t="str">
        <f>VLOOKUP($C54,setup!$B$1:$D$31,2,FALSE)</f>
        <v>Lahore</v>
      </c>
      <c r="L54" s="1" t="str">
        <f>VLOOKUP(C54,setup!$B$1:$D$31,3,TRUE)</f>
        <v>Retailer</v>
      </c>
    </row>
    <row r="55" spans="1:12" ht="15" x14ac:dyDescent="0.25">
      <c r="A55" s="1" t="s">
        <v>96</v>
      </c>
      <c r="B55" s="17">
        <v>44036</v>
      </c>
      <c r="C55" s="1" t="s">
        <v>33</v>
      </c>
      <c r="D55" s="1">
        <v>7</v>
      </c>
      <c r="E55" s="1" t="s">
        <v>14</v>
      </c>
      <c r="F55" s="3">
        <v>680916</v>
      </c>
      <c r="G55" s="2">
        <f t="shared" si="0"/>
        <v>44043</v>
      </c>
      <c r="H55" s="4">
        <f t="shared" ca="1" si="2"/>
        <v>1469</v>
      </c>
      <c r="I55" s="3">
        <f t="shared" ca="1" si="1"/>
        <v>680916</v>
      </c>
      <c r="J55" s="1" t="str">
        <f ca="1">IF(H55="Not due","Not due",VLOOKUP(H55,slip!$A$1:$B$5,2,TRUE))</f>
        <v>Above 360</v>
      </c>
      <c r="K55" s="1" t="str">
        <f>VLOOKUP($C55,setup!$B$1:$D$31,2,FALSE)</f>
        <v>Lahore</v>
      </c>
      <c r="L55" s="1" t="str">
        <f>VLOOKUP(C55,setup!$B$1:$D$31,3,TRUE)</f>
        <v>Retailer</v>
      </c>
    </row>
    <row r="56" spans="1:12" ht="15" x14ac:dyDescent="0.25">
      <c r="A56" s="1" t="s">
        <v>97</v>
      </c>
      <c r="B56" s="17">
        <v>44039</v>
      </c>
      <c r="C56" s="1" t="s">
        <v>35</v>
      </c>
      <c r="D56" s="1">
        <v>30</v>
      </c>
      <c r="E56" s="1" t="s">
        <v>14</v>
      </c>
      <c r="F56" s="3">
        <v>481648</v>
      </c>
      <c r="G56" s="2">
        <f t="shared" si="0"/>
        <v>44069</v>
      </c>
      <c r="H56" s="4">
        <f t="shared" ca="1" si="2"/>
        <v>1443</v>
      </c>
      <c r="I56" s="3">
        <f t="shared" ca="1" si="1"/>
        <v>481648</v>
      </c>
      <c r="J56" s="1" t="str">
        <f ca="1">IF(H56="Not due","Not due",VLOOKUP(H56,slip!$A$1:$B$5,2,TRUE))</f>
        <v>Above 360</v>
      </c>
      <c r="K56" s="1" t="str">
        <f>VLOOKUP($C56,setup!$B$1:$D$31,2,FALSE)</f>
        <v>Karachi</v>
      </c>
      <c r="L56" s="1" t="str">
        <f>VLOOKUP(C56,setup!$B$1:$D$31,3,TRUE)</f>
        <v>Retailer</v>
      </c>
    </row>
    <row r="57" spans="1:12" ht="15" x14ac:dyDescent="0.25">
      <c r="A57" s="1" t="s">
        <v>98</v>
      </c>
      <c r="B57" s="17">
        <v>44040</v>
      </c>
      <c r="C57" s="1" t="s">
        <v>70</v>
      </c>
      <c r="D57" s="1">
        <v>45</v>
      </c>
      <c r="E57" s="1" t="s">
        <v>20</v>
      </c>
      <c r="F57" s="3">
        <v>300726</v>
      </c>
      <c r="G57" s="2">
        <f t="shared" si="0"/>
        <v>44085</v>
      </c>
      <c r="H57" s="4">
        <f t="shared" ca="1" si="2"/>
        <v>1427</v>
      </c>
      <c r="I57" s="3">
        <f t="shared" ca="1" si="1"/>
        <v>300726</v>
      </c>
      <c r="J57" s="1" t="str">
        <f ca="1">IF(H57="Not due","Not due",VLOOKUP(H57,slip!$A$1:$B$5,2,TRUE))</f>
        <v>Above 360</v>
      </c>
      <c r="K57" s="1" t="str">
        <f>VLOOKUP($C57,setup!$B$1:$D$31,2,FALSE)</f>
        <v>Quetta</v>
      </c>
      <c r="L57" s="1" t="str">
        <f>VLOOKUP(C57,setup!$B$1:$D$31,3,TRUE)</f>
        <v>Retailer</v>
      </c>
    </row>
    <row r="58" spans="1:12" ht="15" x14ac:dyDescent="0.25">
      <c r="A58" s="1" t="s">
        <v>99</v>
      </c>
      <c r="B58" s="17">
        <v>44041</v>
      </c>
      <c r="C58" s="1" t="s">
        <v>26</v>
      </c>
      <c r="D58" s="1">
        <v>30</v>
      </c>
      <c r="E58" s="1" t="s">
        <v>27</v>
      </c>
      <c r="F58" s="3">
        <v>678570</v>
      </c>
      <c r="G58" s="2">
        <f t="shared" si="0"/>
        <v>44071</v>
      </c>
      <c r="H58" s="4">
        <f t="shared" ca="1" si="2"/>
        <v>1441</v>
      </c>
      <c r="I58" s="3">
        <f t="shared" ca="1" si="1"/>
        <v>678570</v>
      </c>
      <c r="J58" s="1" t="str">
        <f ca="1">IF(H58="Not due","Not due",VLOOKUP(H58,slip!$A$1:$B$5,2,TRUE))</f>
        <v>Above 360</v>
      </c>
      <c r="K58" s="1" t="str">
        <f>VLOOKUP($C58,setup!$B$1:$D$31,2,FALSE)</f>
        <v>Islamabad</v>
      </c>
      <c r="L58" s="1" t="str">
        <f>VLOOKUP(C58,setup!$B$1:$D$31,3,TRUE)</f>
        <v>Dealer</v>
      </c>
    </row>
    <row r="59" spans="1:12" ht="15" x14ac:dyDescent="0.25">
      <c r="A59" s="1" t="s">
        <v>100</v>
      </c>
      <c r="B59" s="17">
        <v>44042</v>
      </c>
      <c r="C59" s="1" t="s">
        <v>22</v>
      </c>
      <c r="D59" s="1">
        <v>30</v>
      </c>
      <c r="E59" s="1" t="s">
        <v>20</v>
      </c>
      <c r="F59" s="3">
        <v>102288</v>
      </c>
      <c r="G59" s="2">
        <f t="shared" si="0"/>
        <v>44072</v>
      </c>
      <c r="H59" s="4">
        <f t="shared" ca="1" si="2"/>
        <v>1440</v>
      </c>
      <c r="I59" s="3">
        <f t="shared" ca="1" si="1"/>
        <v>102288</v>
      </c>
      <c r="J59" s="1" t="str">
        <f ca="1">IF(H59="Not due","Not due",VLOOKUP(H59,slip!$A$1:$B$5,2,TRUE))</f>
        <v>Above 360</v>
      </c>
      <c r="K59" s="1" t="str">
        <f>VLOOKUP($C59,setup!$B$1:$D$31,2,FALSE)</f>
        <v>Islamabad</v>
      </c>
      <c r="L59" s="1" t="str">
        <f>VLOOKUP(C59,setup!$B$1:$D$31,3,TRUE)</f>
        <v>Retailer</v>
      </c>
    </row>
    <row r="60" spans="1:12" ht="15" x14ac:dyDescent="0.25">
      <c r="A60" s="1" t="s">
        <v>101</v>
      </c>
      <c r="B60" s="17">
        <v>44043</v>
      </c>
      <c r="C60" s="1" t="s">
        <v>50</v>
      </c>
      <c r="D60" s="1">
        <v>30</v>
      </c>
      <c r="E60" s="1" t="s">
        <v>14</v>
      </c>
      <c r="F60" s="3">
        <v>958286</v>
      </c>
      <c r="G60" s="2">
        <f t="shared" si="0"/>
        <v>44073</v>
      </c>
      <c r="H60" s="4">
        <f t="shared" ca="1" si="2"/>
        <v>1439</v>
      </c>
      <c r="I60" s="3">
        <f t="shared" ca="1" si="1"/>
        <v>958286</v>
      </c>
      <c r="J60" s="1" t="str">
        <f ca="1">IF(H60="Not due","Not due",VLOOKUP(H60,slip!$A$1:$B$5,2,TRUE))</f>
        <v>Above 360</v>
      </c>
      <c r="K60" s="1" t="str">
        <f>VLOOKUP($C60,setup!$B$1:$D$31,2,FALSE)</f>
        <v>Islamabad</v>
      </c>
      <c r="L60" s="1" t="str">
        <f>VLOOKUP(C60,setup!$B$1:$D$31,3,TRUE)</f>
        <v>Dealer</v>
      </c>
    </row>
    <row r="61" spans="1:12" ht="15" x14ac:dyDescent="0.25">
      <c r="A61" s="1" t="s">
        <v>102</v>
      </c>
      <c r="B61" s="17">
        <v>44046</v>
      </c>
      <c r="C61" s="1" t="s">
        <v>22</v>
      </c>
      <c r="D61" s="1">
        <v>30</v>
      </c>
      <c r="E61" s="1" t="s">
        <v>20</v>
      </c>
      <c r="F61" s="3">
        <v>895285</v>
      </c>
      <c r="G61" s="2">
        <f t="shared" si="0"/>
        <v>44076</v>
      </c>
      <c r="H61" s="4">
        <f t="shared" ca="1" si="2"/>
        <v>1436</v>
      </c>
      <c r="I61" s="3">
        <f t="shared" ca="1" si="1"/>
        <v>895285</v>
      </c>
      <c r="J61" s="1" t="str">
        <f ca="1">IF(H61="Not due","Not due",VLOOKUP(H61,slip!$A$1:$B$5,2,TRUE))</f>
        <v>Above 360</v>
      </c>
      <c r="K61" s="1" t="str">
        <f>VLOOKUP($C61,setup!$B$1:$D$31,2,FALSE)</f>
        <v>Islamabad</v>
      </c>
      <c r="L61" s="1" t="str">
        <f>VLOOKUP(C61,setup!$B$1:$D$31,3,TRUE)</f>
        <v>Retailer</v>
      </c>
    </row>
    <row r="62" spans="1:12" ht="15" x14ac:dyDescent="0.25">
      <c r="A62" s="1" t="s">
        <v>103</v>
      </c>
      <c r="B62" s="17">
        <v>44047</v>
      </c>
      <c r="C62" s="1" t="s">
        <v>44</v>
      </c>
      <c r="D62" s="1">
        <v>7</v>
      </c>
      <c r="E62" s="1" t="s">
        <v>20</v>
      </c>
      <c r="F62" s="3">
        <v>874660</v>
      </c>
      <c r="G62" s="2">
        <f t="shared" si="0"/>
        <v>44054</v>
      </c>
      <c r="H62" s="4">
        <f t="shared" ca="1" si="2"/>
        <v>1458</v>
      </c>
      <c r="I62" s="3">
        <f t="shared" ca="1" si="1"/>
        <v>874660</v>
      </c>
      <c r="J62" s="1" t="str">
        <f ca="1">IF(H62="Not due","Not due",VLOOKUP(H62,slip!$A$1:$B$5,2,TRUE))</f>
        <v>Above 360</v>
      </c>
      <c r="K62" s="1" t="str">
        <f>VLOOKUP($C62,setup!$B$1:$D$31,2,FALSE)</f>
        <v>Quetta</v>
      </c>
      <c r="L62" s="1" t="str">
        <f>VLOOKUP(C62,setup!$B$1:$D$31,3,TRUE)</f>
        <v>Dealer</v>
      </c>
    </row>
    <row r="63" spans="1:12" ht="15" x14ac:dyDescent="0.25">
      <c r="A63" s="1" t="s">
        <v>104</v>
      </c>
      <c r="B63" s="17">
        <v>44048</v>
      </c>
      <c r="C63" s="1" t="s">
        <v>55</v>
      </c>
      <c r="D63" s="1">
        <v>45</v>
      </c>
      <c r="E63" s="1" t="s">
        <v>17</v>
      </c>
      <c r="F63" s="3">
        <v>630120</v>
      </c>
      <c r="G63" s="2">
        <f t="shared" si="0"/>
        <v>44093</v>
      </c>
      <c r="H63" s="4">
        <f t="shared" ca="1" si="2"/>
        <v>1419</v>
      </c>
      <c r="I63" s="3">
        <f t="shared" ca="1" si="1"/>
        <v>630120</v>
      </c>
      <c r="J63" s="1" t="str">
        <f ca="1">IF(H63="Not due","Not due",VLOOKUP(H63,slip!$A$1:$B$5,2,TRUE))</f>
        <v>Above 360</v>
      </c>
      <c r="K63" s="1" t="str">
        <f>VLOOKUP($C63,setup!$B$1:$D$31,2,FALSE)</f>
        <v>Islamabad</v>
      </c>
      <c r="L63" s="1" t="str">
        <f>VLOOKUP(C63,setup!$B$1:$D$31,3,TRUE)</f>
        <v>Dealer</v>
      </c>
    </row>
    <row r="64" spans="1:12" ht="15" x14ac:dyDescent="0.25">
      <c r="A64" s="1" t="s">
        <v>105</v>
      </c>
      <c r="B64" s="17">
        <v>44049</v>
      </c>
      <c r="C64" s="1" t="s">
        <v>70</v>
      </c>
      <c r="D64" s="1">
        <v>7</v>
      </c>
      <c r="E64" s="1" t="s">
        <v>20</v>
      </c>
      <c r="F64" s="3">
        <v>364255</v>
      </c>
      <c r="G64" s="2">
        <f t="shared" si="0"/>
        <v>44056</v>
      </c>
      <c r="H64" s="4">
        <f t="shared" ca="1" si="2"/>
        <v>1456</v>
      </c>
      <c r="I64" s="3">
        <f t="shared" ca="1" si="1"/>
        <v>364255</v>
      </c>
      <c r="J64" s="1" t="str">
        <f ca="1">IF(H64="Not due","Not due",VLOOKUP(H64,slip!$A$1:$B$5,2,TRUE))</f>
        <v>Above 360</v>
      </c>
      <c r="K64" s="1" t="str">
        <f>VLOOKUP($C64,setup!$B$1:$D$31,2,FALSE)</f>
        <v>Quetta</v>
      </c>
      <c r="L64" s="1" t="str">
        <f>VLOOKUP(C64,setup!$B$1:$D$31,3,TRUE)</f>
        <v>Retailer</v>
      </c>
    </row>
    <row r="65" spans="1:12" ht="15" x14ac:dyDescent="0.25">
      <c r="A65" s="1" t="s">
        <v>106</v>
      </c>
      <c r="B65" s="17">
        <v>44050</v>
      </c>
      <c r="C65" s="1" t="s">
        <v>24</v>
      </c>
      <c r="D65" s="1">
        <v>30</v>
      </c>
      <c r="E65" s="1" t="s">
        <v>14</v>
      </c>
      <c r="F65" s="3">
        <v>591275</v>
      </c>
      <c r="G65" s="2">
        <f t="shared" si="0"/>
        <v>44080</v>
      </c>
      <c r="H65" s="4">
        <f t="shared" ca="1" si="2"/>
        <v>1432</v>
      </c>
      <c r="I65" s="3">
        <f t="shared" ca="1" si="1"/>
        <v>591275</v>
      </c>
      <c r="J65" s="1" t="str">
        <f ca="1">IF(H65="Not due","Not due",VLOOKUP(H65,slip!$A$1:$B$5,2,TRUE))</f>
        <v>Above 360</v>
      </c>
      <c r="K65" s="1" t="str">
        <f>VLOOKUP($C65,setup!$B$1:$D$31,2,FALSE)</f>
        <v>Lahore</v>
      </c>
      <c r="L65" s="1" t="str">
        <f>VLOOKUP(C65,setup!$B$1:$D$31,3,TRUE)</f>
        <v>Retailer</v>
      </c>
    </row>
    <row r="66" spans="1:12" ht="15" x14ac:dyDescent="0.25">
      <c r="A66" s="1" t="s">
        <v>107</v>
      </c>
      <c r="B66" s="17">
        <v>44053</v>
      </c>
      <c r="C66" s="1" t="s">
        <v>70</v>
      </c>
      <c r="D66" s="1">
        <v>45</v>
      </c>
      <c r="E66" s="1" t="s">
        <v>20</v>
      </c>
      <c r="F66" s="3">
        <v>961222</v>
      </c>
      <c r="G66" s="2">
        <f t="shared" si="0"/>
        <v>44098</v>
      </c>
      <c r="H66" s="4">
        <f t="shared" ca="1" si="2"/>
        <v>1414</v>
      </c>
      <c r="I66" s="3">
        <f t="shared" ca="1" si="1"/>
        <v>961222</v>
      </c>
      <c r="J66" s="1" t="str">
        <f ca="1">IF(H66="Not due","Not due",VLOOKUP(H66,slip!$A$1:$B$5,2,TRUE))</f>
        <v>Above 360</v>
      </c>
      <c r="K66" s="1" t="str">
        <f>VLOOKUP($C66,setup!$B$1:$D$31,2,FALSE)</f>
        <v>Quetta</v>
      </c>
      <c r="L66" s="1" t="str">
        <f>VLOOKUP(C66,setup!$B$1:$D$31,3,TRUE)</f>
        <v>Retailer</v>
      </c>
    </row>
    <row r="67" spans="1:12" ht="15" x14ac:dyDescent="0.25">
      <c r="A67" s="1" t="s">
        <v>108</v>
      </c>
      <c r="B67" s="17">
        <v>44054</v>
      </c>
      <c r="C67" s="1" t="s">
        <v>78</v>
      </c>
      <c r="D67" s="1">
        <v>7</v>
      </c>
      <c r="E67" s="1" t="s">
        <v>20</v>
      </c>
      <c r="F67" s="3">
        <v>221311</v>
      </c>
      <c r="G67" s="2">
        <f t="shared" si="0"/>
        <v>44061</v>
      </c>
      <c r="H67" s="4">
        <f t="shared" ca="1" si="2"/>
        <v>1451</v>
      </c>
      <c r="I67" s="3">
        <f t="shared" ca="1" si="1"/>
        <v>221311</v>
      </c>
      <c r="J67" s="1" t="str">
        <f ca="1">IF(H67="Not due","Not due",VLOOKUP(H67,slip!$A$1:$B$5,2,TRUE))</f>
        <v>Above 360</v>
      </c>
      <c r="K67" s="1" t="str">
        <f>VLOOKUP($C67,setup!$B$1:$D$31,2,FALSE)</f>
        <v>Karachi</v>
      </c>
      <c r="L67" s="1" t="str">
        <f>VLOOKUP(C67,setup!$B$1:$D$31,3,TRUE)</f>
        <v>Retailer</v>
      </c>
    </row>
    <row r="68" spans="1:12" ht="15" x14ac:dyDescent="0.25">
      <c r="A68" s="1" t="s">
        <v>109</v>
      </c>
      <c r="B68" s="17">
        <v>44055</v>
      </c>
      <c r="C68" s="1" t="s">
        <v>50</v>
      </c>
      <c r="D68" s="1">
        <v>7</v>
      </c>
      <c r="E68" s="1" t="s">
        <v>14</v>
      </c>
      <c r="F68" s="3">
        <v>115062</v>
      </c>
      <c r="G68" s="2">
        <f t="shared" si="0"/>
        <v>44062</v>
      </c>
      <c r="H68" s="4">
        <f t="shared" ca="1" si="2"/>
        <v>1450</v>
      </c>
      <c r="I68" s="3">
        <f t="shared" ca="1" si="1"/>
        <v>115062</v>
      </c>
      <c r="J68" s="1" t="str">
        <f ca="1">IF(H68="Not due","Not due",VLOOKUP(H68,slip!$A$1:$B$5,2,TRUE))</f>
        <v>Above 360</v>
      </c>
      <c r="K68" s="1" t="str">
        <f>VLOOKUP($C68,setup!$B$1:$D$31,2,FALSE)</f>
        <v>Islamabad</v>
      </c>
      <c r="L68" s="1" t="str">
        <f>VLOOKUP(C68,setup!$B$1:$D$31,3,TRUE)</f>
        <v>Dealer</v>
      </c>
    </row>
    <row r="69" spans="1:12" ht="15" x14ac:dyDescent="0.25">
      <c r="A69" s="1" t="s">
        <v>110</v>
      </c>
      <c r="B69" s="17">
        <v>44056</v>
      </c>
      <c r="C69" s="1" t="s">
        <v>38</v>
      </c>
      <c r="D69" s="1">
        <v>30</v>
      </c>
      <c r="E69" s="1" t="s">
        <v>14</v>
      </c>
      <c r="F69" s="3">
        <v>330145</v>
      </c>
      <c r="G69" s="2">
        <f t="shared" si="0"/>
        <v>44086</v>
      </c>
      <c r="H69" s="4">
        <f t="shared" ca="1" si="2"/>
        <v>1426</v>
      </c>
      <c r="I69" s="3">
        <f t="shared" ca="1" si="1"/>
        <v>330145</v>
      </c>
      <c r="J69" s="1" t="str">
        <f ca="1">IF(H69="Not due","Not due",VLOOKUP(H69,slip!$A$1:$B$5,2,TRUE))</f>
        <v>Above 360</v>
      </c>
      <c r="K69" s="1" t="str">
        <f>VLOOKUP($C69,setup!$B$1:$D$31,2,FALSE)</f>
        <v>Peshawer</v>
      </c>
      <c r="L69" s="1" t="str">
        <f>VLOOKUP(C69,setup!$B$1:$D$31,3,TRUE)</f>
        <v>Retailer</v>
      </c>
    </row>
    <row r="70" spans="1:12" ht="15" x14ac:dyDescent="0.25">
      <c r="A70" s="1" t="s">
        <v>111</v>
      </c>
      <c r="B70" s="17">
        <v>44057</v>
      </c>
      <c r="C70" s="1" t="s">
        <v>31</v>
      </c>
      <c r="D70" s="1">
        <v>30</v>
      </c>
      <c r="E70" s="1" t="s">
        <v>14</v>
      </c>
      <c r="F70" s="3">
        <v>148136</v>
      </c>
      <c r="G70" s="2">
        <f t="shared" si="0"/>
        <v>44087</v>
      </c>
      <c r="H70" s="4">
        <f t="shared" ca="1" si="2"/>
        <v>1425</v>
      </c>
      <c r="I70" s="3">
        <f t="shared" ca="1" si="1"/>
        <v>148136</v>
      </c>
      <c r="J70" s="1" t="str">
        <f ca="1">IF(H70="Not due","Not due",VLOOKUP(H70,slip!$A$1:$B$5,2,TRUE))</f>
        <v>Above 360</v>
      </c>
      <c r="K70" s="1" t="str">
        <f>VLOOKUP($C70,setup!$B$1:$D$31,2,FALSE)</f>
        <v>Peshawer</v>
      </c>
      <c r="L70" s="1" t="str">
        <f>VLOOKUP(C70,setup!$B$1:$D$31,3,TRUE)</f>
        <v>Retailer</v>
      </c>
    </row>
    <row r="71" spans="1:12" ht="15" x14ac:dyDescent="0.25">
      <c r="A71" s="1" t="s">
        <v>112</v>
      </c>
      <c r="B71" s="17">
        <v>44060</v>
      </c>
      <c r="C71" s="1" t="s">
        <v>16</v>
      </c>
      <c r="D71" s="1">
        <v>45</v>
      </c>
      <c r="E71" s="1" t="s">
        <v>17</v>
      </c>
      <c r="F71" s="3">
        <v>621318</v>
      </c>
      <c r="G71" s="2">
        <f t="shared" si="0"/>
        <v>44105</v>
      </c>
      <c r="H71" s="4">
        <f t="shared" ca="1" si="2"/>
        <v>1407</v>
      </c>
      <c r="I71" s="3">
        <f t="shared" ca="1" si="1"/>
        <v>621318</v>
      </c>
      <c r="J71" s="1" t="str">
        <f ca="1">IF(H71="Not due","Not due",VLOOKUP(H71,slip!$A$1:$B$5,2,TRUE))</f>
        <v>Above 360</v>
      </c>
      <c r="K71" s="1" t="str">
        <f>VLOOKUP($C71,setup!$B$1:$D$31,2,FALSE)</f>
        <v>Islamabad</v>
      </c>
      <c r="L71" s="1" t="str">
        <f>VLOOKUP(C71,setup!$B$1:$D$31,3,TRUE)</f>
        <v>Dealer</v>
      </c>
    </row>
    <row r="72" spans="1:12" ht="15" x14ac:dyDescent="0.25">
      <c r="A72" s="1" t="s">
        <v>113</v>
      </c>
      <c r="B72" s="17">
        <v>44061</v>
      </c>
      <c r="C72" s="1" t="s">
        <v>50</v>
      </c>
      <c r="D72" s="1">
        <v>7</v>
      </c>
      <c r="E72" s="1" t="s">
        <v>14</v>
      </c>
      <c r="F72" s="3">
        <v>576143</v>
      </c>
      <c r="G72" s="2">
        <f t="shared" si="0"/>
        <v>44068</v>
      </c>
      <c r="H72" s="4">
        <f t="shared" ca="1" si="2"/>
        <v>1444</v>
      </c>
      <c r="I72" s="3">
        <f t="shared" ca="1" si="1"/>
        <v>576143</v>
      </c>
      <c r="J72" s="1" t="str">
        <f ca="1">IF(H72="Not due","Not due",VLOOKUP(H72,slip!$A$1:$B$5,2,TRUE))</f>
        <v>Above 360</v>
      </c>
      <c r="K72" s="1" t="str">
        <f>VLOOKUP($C72,setup!$B$1:$D$31,2,FALSE)</f>
        <v>Islamabad</v>
      </c>
      <c r="L72" s="1" t="str">
        <f>VLOOKUP(C72,setup!$B$1:$D$31,3,TRUE)</f>
        <v>Dealer</v>
      </c>
    </row>
    <row r="73" spans="1:12" ht="15" x14ac:dyDescent="0.25">
      <c r="A73" s="1" t="s">
        <v>114</v>
      </c>
      <c r="B73" s="17">
        <v>44062</v>
      </c>
      <c r="C73" s="1" t="s">
        <v>13</v>
      </c>
      <c r="D73" s="1">
        <v>45</v>
      </c>
      <c r="E73" s="1" t="s">
        <v>14</v>
      </c>
      <c r="F73" s="3">
        <v>170092</v>
      </c>
      <c r="G73" s="2">
        <f t="shared" si="0"/>
        <v>44107</v>
      </c>
      <c r="H73" s="4">
        <f t="shared" ca="1" si="2"/>
        <v>1405</v>
      </c>
      <c r="I73" s="3">
        <f t="shared" ca="1" si="1"/>
        <v>170092</v>
      </c>
      <c r="J73" s="1" t="str">
        <f ca="1">IF(H73="Not due","Not due",VLOOKUP(H73,slip!$A$1:$B$5,2,TRUE))</f>
        <v>Above 360</v>
      </c>
      <c r="K73" s="1" t="str">
        <f>VLOOKUP($C73,setup!$B$1:$D$31,2,FALSE)</f>
        <v>Karachi</v>
      </c>
      <c r="L73" s="1" t="str">
        <f>VLOOKUP(C73,setup!$B$1:$D$31,3,TRUE)</f>
        <v>Dealer</v>
      </c>
    </row>
    <row r="74" spans="1:12" ht="15" x14ac:dyDescent="0.25">
      <c r="A74" s="1" t="s">
        <v>115</v>
      </c>
      <c r="B74" s="17">
        <v>44063</v>
      </c>
      <c r="C74" s="1" t="s">
        <v>40</v>
      </c>
      <c r="D74" s="1">
        <v>45</v>
      </c>
      <c r="E74" s="1" t="s">
        <v>20</v>
      </c>
      <c r="F74" s="3">
        <v>541433</v>
      </c>
      <c r="G74" s="2">
        <f t="shared" si="0"/>
        <v>44108</v>
      </c>
      <c r="H74" s="4">
        <f t="shared" ca="1" si="2"/>
        <v>1404</v>
      </c>
      <c r="I74" s="3">
        <f t="shared" ca="1" si="1"/>
        <v>541433</v>
      </c>
      <c r="J74" s="1" t="str">
        <f ca="1">IF(H74="Not due","Not due",VLOOKUP(H74,slip!$A$1:$B$5,2,TRUE))</f>
        <v>Above 360</v>
      </c>
      <c r="K74" s="1" t="str">
        <f>VLOOKUP($C74,setup!$B$1:$D$31,2,FALSE)</f>
        <v>Karachi</v>
      </c>
      <c r="L74" s="1" t="str">
        <f>VLOOKUP(C74,setup!$B$1:$D$31,3,TRUE)</f>
        <v>OEM</v>
      </c>
    </row>
    <row r="75" spans="1:12" ht="15" x14ac:dyDescent="0.25">
      <c r="A75" s="1" t="s">
        <v>116</v>
      </c>
      <c r="B75" s="17">
        <v>44064</v>
      </c>
      <c r="C75" s="1" t="s">
        <v>24</v>
      </c>
      <c r="D75" s="1">
        <v>30</v>
      </c>
      <c r="E75" s="1" t="s">
        <v>14</v>
      </c>
      <c r="F75" s="3">
        <v>592737</v>
      </c>
      <c r="G75" s="2">
        <f t="shared" si="0"/>
        <v>44094</v>
      </c>
      <c r="H75" s="4">
        <f t="shared" ca="1" si="2"/>
        <v>1418</v>
      </c>
      <c r="I75" s="3">
        <f t="shared" ca="1" si="1"/>
        <v>592737</v>
      </c>
      <c r="J75" s="1" t="str">
        <f ca="1">IF(H75="Not due","Not due",VLOOKUP(H75,slip!$A$1:$B$5,2,TRUE))</f>
        <v>Above 360</v>
      </c>
      <c r="K75" s="1" t="str">
        <f>VLOOKUP($C75,setup!$B$1:$D$31,2,FALSE)</f>
        <v>Lahore</v>
      </c>
      <c r="L75" s="1" t="str">
        <f>VLOOKUP(C75,setup!$B$1:$D$31,3,TRUE)</f>
        <v>Retailer</v>
      </c>
    </row>
    <row r="76" spans="1:12" ht="15" x14ac:dyDescent="0.25">
      <c r="A76" s="1" t="s">
        <v>117</v>
      </c>
      <c r="B76" s="17">
        <v>44067</v>
      </c>
      <c r="C76" s="1" t="s">
        <v>24</v>
      </c>
      <c r="D76" s="1">
        <v>45</v>
      </c>
      <c r="E76" s="1" t="s">
        <v>14</v>
      </c>
      <c r="F76" s="3">
        <v>928406</v>
      </c>
      <c r="G76" s="2">
        <f t="shared" si="0"/>
        <v>44112</v>
      </c>
      <c r="H76" s="4">
        <f t="shared" ca="1" si="2"/>
        <v>1400</v>
      </c>
      <c r="I76" s="3">
        <f t="shared" ca="1" si="1"/>
        <v>928406</v>
      </c>
      <c r="J76" s="1" t="str">
        <f ca="1">IF(H76="Not due","Not due",VLOOKUP(H76,slip!$A$1:$B$5,2,TRUE))</f>
        <v>Above 360</v>
      </c>
      <c r="K76" s="1" t="str">
        <f>VLOOKUP($C76,setup!$B$1:$D$31,2,FALSE)</f>
        <v>Lahore</v>
      </c>
      <c r="L76" s="1" t="str">
        <f>VLOOKUP(C76,setup!$B$1:$D$31,3,TRUE)</f>
        <v>Retailer</v>
      </c>
    </row>
    <row r="77" spans="1:12" ht="15" x14ac:dyDescent="0.25">
      <c r="A77" s="1" t="s">
        <v>118</v>
      </c>
      <c r="B77" s="17">
        <v>44068</v>
      </c>
      <c r="C77" s="1" t="s">
        <v>50</v>
      </c>
      <c r="D77" s="1">
        <v>30</v>
      </c>
      <c r="E77" s="1" t="s">
        <v>14</v>
      </c>
      <c r="F77" s="3">
        <v>492699</v>
      </c>
      <c r="G77" s="2">
        <f t="shared" si="0"/>
        <v>44098</v>
      </c>
      <c r="H77" s="4">
        <f t="shared" ca="1" si="2"/>
        <v>1414</v>
      </c>
      <c r="I77" s="3">
        <f t="shared" ca="1" si="1"/>
        <v>492699</v>
      </c>
      <c r="J77" s="1" t="str">
        <f ca="1">IF(H77="Not due","Not due",VLOOKUP(H77,slip!$A$1:$B$5,2,TRUE))</f>
        <v>Above 360</v>
      </c>
      <c r="K77" s="1" t="str">
        <f>VLOOKUP($C77,setup!$B$1:$D$31,2,FALSE)</f>
        <v>Islamabad</v>
      </c>
      <c r="L77" s="1" t="str">
        <f>VLOOKUP(C77,setup!$B$1:$D$31,3,TRUE)</f>
        <v>Dealer</v>
      </c>
    </row>
    <row r="78" spans="1:12" ht="15" x14ac:dyDescent="0.25">
      <c r="A78" s="1" t="s">
        <v>119</v>
      </c>
      <c r="B78" s="17">
        <v>44069</v>
      </c>
      <c r="C78" s="1" t="s">
        <v>16</v>
      </c>
      <c r="D78" s="1">
        <v>7</v>
      </c>
      <c r="E78" s="1" t="s">
        <v>17</v>
      </c>
      <c r="F78" s="3">
        <v>314531</v>
      </c>
      <c r="G78" s="2">
        <f t="shared" si="0"/>
        <v>44076</v>
      </c>
      <c r="H78" s="4">
        <f t="shared" ca="1" si="2"/>
        <v>1436</v>
      </c>
      <c r="I78" s="3">
        <f t="shared" ca="1" si="1"/>
        <v>314531</v>
      </c>
      <c r="J78" s="1" t="str">
        <f ca="1">IF(H78="Not due","Not due",VLOOKUP(H78,slip!$A$1:$B$5,2,TRUE))</f>
        <v>Above 360</v>
      </c>
      <c r="K78" s="1" t="str">
        <f>VLOOKUP($C78,setup!$B$1:$D$31,2,FALSE)</f>
        <v>Islamabad</v>
      </c>
      <c r="L78" s="1" t="str">
        <f>VLOOKUP(C78,setup!$B$1:$D$31,3,TRUE)</f>
        <v>Dealer</v>
      </c>
    </row>
    <row r="79" spans="1:12" ht="15" x14ac:dyDescent="0.25">
      <c r="A79" s="1" t="s">
        <v>120</v>
      </c>
      <c r="B79" s="17">
        <v>44070</v>
      </c>
      <c r="C79" s="1" t="s">
        <v>24</v>
      </c>
      <c r="D79" s="1">
        <v>7</v>
      </c>
      <c r="E79" s="1" t="s">
        <v>14</v>
      </c>
      <c r="F79" s="3">
        <v>180737</v>
      </c>
      <c r="G79" s="2">
        <f t="shared" si="0"/>
        <v>44077</v>
      </c>
      <c r="H79" s="4">
        <f t="shared" ca="1" si="2"/>
        <v>1435</v>
      </c>
      <c r="I79" s="3">
        <f t="shared" ca="1" si="1"/>
        <v>180737</v>
      </c>
      <c r="J79" s="1" t="str">
        <f ca="1">IF(H79="Not due","Not due",VLOOKUP(H79,slip!$A$1:$B$5,2,TRUE))</f>
        <v>Above 360</v>
      </c>
      <c r="K79" s="1" t="str">
        <f>VLOOKUP($C79,setup!$B$1:$D$31,2,FALSE)</f>
        <v>Lahore</v>
      </c>
      <c r="L79" s="1" t="str">
        <f>VLOOKUP(C79,setup!$B$1:$D$31,3,TRUE)</f>
        <v>Retailer</v>
      </c>
    </row>
    <row r="80" spans="1:12" ht="15" x14ac:dyDescent="0.25">
      <c r="A80" s="1" t="s">
        <v>121</v>
      </c>
      <c r="B80" s="17">
        <v>44071</v>
      </c>
      <c r="C80" s="1" t="s">
        <v>29</v>
      </c>
      <c r="D80" s="1">
        <v>30</v>
      </c>
      <c r="E80" s="1" t="s">
        <v>20</v>
      </c>
      <c r="F80" s="3">
        <v>296586</v>
      </c>
      <c r="G80" s="2">
        <f t="shared" si="0"/>
        <v>44101</v>
      </c>
      <c r="H80" s="4">
        <f t="shared" ca="1" si="2"/>
        <v>1411</v>
      </c>
      <c r="I80" s="3">
        <f t="shared" ca="1" si="1"/>
        <v>296586</v>
      </c>
      <c r="J80" s="1" t="str">
        <f ca="1">IF(H80="Not due","Not due",VLOOKUP(H80,slip!$A$1:$B$5,2,TRUE))</f>
        <v>Above 360</v>
      </c>
      <c r="K80" s="1" t="str">
        <f>VLOOKUP($C80,setup!$B$1:$D$31,2,FALSE)</f>
        <v>Lahore</v>
      </c>
      <c r="L80" s="1" t="str">
        <f>VLOOKUP(C80,setup!$B$1:$D$31,3,TRUE)</f>
        <v>Retailer</v>
      </c>
    </row>
    <row r="81" spans="1:12" ht="15" x14ac:dyDescent="0.25">
      <c r="A81" s="1" t="s">
        <v>122</v>
      </c>
      <c r="B81" s="17">
        <v>44074</v>
      </c>
      <c r="C81" s="1" t="s">
        <v>64</v>
      </c>
      <c r="D81" s="1">
        <v>7</v>
      </c>
      <c r="E81" s="1" t="s">
        <v>17</v>
      </c>
      <c r="F81" s="3">
        <v>318160</v>
      </c>
      <c r="G81" s="2">
        <f t="shared" si="0"/>
        <v>44081</v>
      </c>
      <c r="H81" s="4">
        <f t="shared" ca="1" si="2"/>
        <v>1431</v>
      </c>
      <c r="I81" s="3">
        <f t="shared" ca="1" si="1"/>
        <v>318160</v>
      </c>
      <c r="J81" s="1" t="str">
        <f ca="1">IF(H81="Not due","Not due",VLOOKUP(H81,slip!$A$1:$B$5,2,TRUE))</f>
        <v>Above 360</v>
      </c>
      <c r="K81" s="1" t="str">
        <f>VLOOKUP($C81,setup!$B$1:$D$31,2,FALSE)</f>
        <v>Quetta</v>
      </c>
      <c r="L81" s="1" t="str">
        <f>VLOOKUP(C81,setup!$B$1:$D$31,3,TRUE)</f>
        <v>Dealer</v>
      </c>
    </row>
    <row r="82" spans="1:12" ht="15" x14ac:dyDescent="0.25">
      <c r="A82" s="1" t="s">
        <v>123</v>
      </c>
      <c r="B82" s="17">
        <v>44075</v>
      </c>
      <c r="C82" s="1" t="s">
        <v>13</v>
      </c>
      <c r="D82" s="1">
        <v>30</v>
      </c>
      <c r="E82" s="1" t="s">
        <v>14</v>
      </c>
      <c r="F82" s="3">
        <v>791164</v>
      </c>
      <c r="G82" s="2">
        <f t="shared" si="0"/>
        <v>44105</v>
      </c>
      <c r="H82" s="4">
        <f t="shared" ca="1" si="2"/>
        <v>1407</v>
      </c>
      <c r="I82" s="3">
        <f t="shared" ca="1" si="1"/>
        <v>791164</v>
      </c>
      <c r="J82" s="1" t="str">
        <f ca="1">IF(H82="Not due","Not due",VLOOKUP(H82,slip!$A$1:$B$5,2,TRUE))</f>
        <v>Above 360</v>
      </c>
      <c r="K82" s="1" t="str">
        <f>VLOOKUP($C82,setup!$B$1:$D$31,2,FALSE)</f>
        <v>Karachi</v>
      </c>
      <c r="L82" s="1" t="str">
        <f>VLOOKUP(C82,setup!$B$1:$D$31,3,TRUE)</f>
        <v>Dealer</v>
      </c>
    </row>
    <row r="83" spans="1:12" ht="15" x14ac:dyDescent="0.25">
      <c r="A83" s="1" t="s">
        <v>124</v>
      </c>
      <c r="B83" s="17">
        <v>44076</v>
      </c>
      <c r="C83" s="1" t="s">
        <v>22</v>
      </c>
      <c r="D83" s="1">
        <v>45</v>
      </c>
      <c r="E83" s="1" t="s">
        <v>20</v>
      </c>
      <c r="F83" s="3">
        <v>732599</v>
      </c>
      <c r="G83" s="2">
        <f t="shared" si="0"/>
        <v>44121</v>
      </c>
      <c r="H83" s="4">
        <f t="shared" ca="1" si="2"/>
        <v>1391</v>
      </c>
      <c r="I83" s="3">
        <f t="shared" ca="1" si="1"/>
        <v>732599</v>
      </c>
      <c r="J83" s="1" t="str">
        <f ca="1">IF(H83="Not due","Not due",VLOOKUP(H83,slip!$A$1:$B$5,2,TRUE))</f>
        <v>Above 360</v>
      </c>
      <c r="K83" s="1" t="str">
        <f>VLOOKUP($C83,setup!$B$1:$D$31,2,FALSE)</f>
        <v>Islamabad</v>
      </c>
      <c r="L83" s="1" t="str">
        <f>VLOOKUP(C83,setup!$B$1:$D$31,3,TRUE)</f>
        <v>Retailer</v>
      </c>
    </row>
    <row r="84" spans="1:12" ht="15" x14ac:dyDescent="0.25">
      <c r="A84" s="1" t="s">
        <v>125</v>
      </c>
      <c r="B84" s="17">
        <v>44077</v>
      </c>
      <c r="C84" s="1" t="s">
        <v>40</v>
      </c>
      <c r="D84" s="1">
        <v>45</v>
      </c>
      <c r="E84" s="1" t="s">
        <v>20</v>
      </c>
      <c r="F84" s="3">
        <v>237826</v>
      </c>
      <c r="G84" s="2">
        <f t="shared" si="0"/>
        <v>44122</v>
      </c>
      <c r="H84" s="4">
        <f t="shared" ca="1" si="2"/>
        <v>1390</v>
      </c>
      <c r="I84" s="3">
        <f t="shared" ca="1" si="1"/>
        <v>237826</v>
      </c>
      <c r="J84" s="1" t="str">
        <f ca="1">IF(H84="Not due","Not due",VLOOKUP(H84,slip!$A$1:$B$5,2,TRUE))</f>
        <v>Above 360</v>
      </c>
      <c r="K84" s="1" t="str">
        <f>VLOOKUP($C84,setup!$B$1:$D$31,2,FALSE)</f>
        <v>Karachi</v>
      </c>
      <c r="L84" s="1" t="str">
        <f>VLOOKUP(C84,setup!$B$1:$D$31,3,TRUE)</f>
        <v>OEM</v>
      </c>
    </row>
    <row r="85" spans="1:12" ht="15" x14ac:dyDescent="0.25">
      <c r="A85" s="1" t="s">
        <v>126</v>
      </c>
      <c r="B85" s="17">
        <v>44078</v>
      </c>
      <c r="C85" s="1" t="s">
        <v>46</v>
      </c>
      <c r="D85" s="1">
        <v>30</v>
      </c>
      <c r="E85" s="1" t="s">
        <v>14</v>
      </c>
      <c r="F85" s="3">
        <v>503910</v>
      </c>
      <c r="G85" s="2">
        <f t="shared" si="0"/>
        <v>44108</v>
      </c>
      <c r="H85" s="4">
        <f t="shared" ca="1" si="2"/>
        <v>1404</v>
      </c>
      <c r="I85" s="3">
        <f t="shared" ca="1" si="1"/>
        <v>503910</v>
      </c>
      <c r="J85" s="1" t="str">
        <f ca="1">IF(H85="Not due","Not due",VLOOKUP(H85,slip!$A$1:$B$5,2,TRUE))</f>
        <v>Above 360</v>
      </c>
      <c r="K85" s="1" t="str">
        <f>VLOOKUP($C85,setup!$B$1:$D$31,2,FALSE)</f>
        <v>Peshawer</v>
      </c>
      <c r="L85" s="1" t="str">
        <f>VLOOKUP(C85,setup!$B$1:$D$31,3,TRUE)</f>
        <v>Retailer</v>
      </c>
    </row>
    <row r="86" spans="1:12" ht="15" x14ac:dyDescent="0.25">
      <c r="A86" s="1" t="s">
        <v>127</v>
      </c>
      <c r="B86" s="17">
        <v>44081</v>
      </c>
      <c r="C86" s="1" t="s">
        <v>40</v>
      </c>
      <c r="D86" s="1">
        <v>7</v>
      </c>
      <c r="E86" s="1" t="s">
        <v>20</v>
      </c>
      <c r="F86" s="3">
        <v>943494</v>
      </c>
      <c r="G86" s="2">
        <f t="shared" si="0"/>
        <v>44088</v>
      </c>
      <c r="H86" s="4">
        <f t="shared" ca="1" si="2"/>
        <v>1424</v>
      </c>
      <c r="I86" s="3">
        <f t="shared" ca="1" si="1"/>
        <v>943494</v>
      </c>
      <c r="J86" s="1" t="str">
        <f ca="1">IF(H86="Not due","Not due",VLOOKUP(H86,slip!$A$1:$B$5,2,TRUE))</f>
        <v>Above 360</v>
      </c>
      <c r="K86" s="1" t="str">
        <f>VLOOKUP($C86,setup!$B$1:$D$31,2,FALSE)</f>
        <v>Karachi</v>
      </c>
      <c r="L86" s="1" t="str">
        <f>VLOOKUP(C86,setup!$B$1:$D$31,3,TRUE)</f>
        <v>OEM</v>
      </c>
    </row>
    <row r="87" spans="1:12" ht="15" x14ac:dyDescent="0.25">
      <c r="A87" s="1" t="s">
        <v>128</v>
      </c>
      <c r="B87" s="17">
        <v>44082</v>
      </c>
      <c r="C87" s="1" t="s">
        <v>26</v>
      </c>
      <c r="D87" s="1">
        <v>45</v>
      </c>
      <c r="E87" s="1" t="s">
        <v>27</v>
      </c>
      <c r="F87" s="3">
        <v>417944</v>
      </c>
      <c r="G87" s="2">
        <f t="shared" si="0"/>
        <v>44127</v>
      </c>
      <c r="H87" s="4">
        <f t="shared" ca="1" si="2"/>
        <v>1385</v>
      </c>
      <c r="I87" s="3">
        <f t="shared" ca="1" si="1"/>
        <v>417944</v>
      </c>
      <c r="J87" s="1" t="str">
        <f ca="1">IF(H87="Not due","Not due",VLOOKUP(H87,slip!$A$1:$B$5,2,TRUE))</f>
        <v>Above 360</v>
      </c>
      <c r="K87" s="1" t="str">
        <f>VLOOKUP($C87,setup!$B$1:$D$31,2,FALSE)</f>
        <v>Islamabad</v>
      </c>
      <c r="L87" s="1" t="str">
        <f>VLOOKUP(C87,setup!$B$1:$D$31,3,TRUE)</f>
        <v>Dealer</v>
      </c>
    </row>
    <row r="88" spans="1:12" ht="15" x14ac:dyDescent="0.25">
      <c r="A88" s="1" t="s">
        <v>129</v>
      </c>
      <c r="B88" s="17">
        <v>44083</v>
      </c>
      <c r="C88" s="1" t="s">
        <v>44</v>
      </c>
      <c r="D88" s="1">
        <v>7</v>
      </c>
      <c r="E88" s="1" t="s">
        <v>20</v>
      </c>
      <c r="F88" s="3">
        <v>633329</v>
      </c>
      <c r="G88" s="2">
        <f t="shared" si="0"/>
        <v>44090</v>
      </c>
      <c r="H88" s="4">
        <f t="shared" ca="1" si="2"/>
        <v>1422</v>
      </c>
      <c r="I88" s="3">
        <f t="shared" ca="1" si="1"/>
        <v>633329</v>
      </c>
      <c r="J88" s="1" t="str">
        <f ca="1">IF(H88="Not due","Not due",VLOOKUP(H88,slip!$A$1:$B$5,2,TRUE))</f>
        <v>Above 360</v>
      </c>
      <c r="K88" s="1" t="str">
        <f>VLOOKUP($C88,setup!$B$1:$D$31,2,FALSE)</f>
        <v>Quetta</v>
      </c>
      <c r="L88" s="1" t="str">
        <f>VLOOKUP(C88,setup!$B$1:$D$31,3,TRUE)</f>
        <v>Dealer</v>
      </c>
    </row>
    <row r="89" spans="1:12" ht="15" x14ac:dyDescent="0.25">
      <c r="A89" s="1" t="s">
        <v>130</v>
      </c>
      <c r="B89" s="17">
        <v>44084</v>
      </c>
      <c r="C89" s="1" t="s">
        <v>22</v>
      </c>
      <c r="D89" s="1">
        <v>30</v>
      </c>
      <c r="E89" s="1" t="s">
        <v>20</v>
      </c>
      <c r="F89" s="3">
        <v>543847</v>
      </c>
      <c r="G89" s="2">
        <f t="shared" si="0"/>
        <v>44114</v>
      </c>
      <c r="H89" s="4">
        <f t="shared" ca="1" si="2"/>
        <v>1398</v>
      </c>
      <c r="I89" s="3">
        <f t="shared" ca="1" si="1"/>
        <v>543847</v>
      </c>
      <c r="J89" s="1" t="str">
        <f ca="1">IF(H89="Not due","Not due",VLOOKUP(H89,slip!$A$1:$B$5,2,TRUE))</f>
        <v>Above 360</v>
      </c>
      <c r="K89" s="1" t="str">
        <f>VLOOKUP($C89,setup!$B$1:$D$31,2,FALSE)</f>
        <v>Islamabad</v>
      </c>
      <c r="L89" s="1" t="str">
        <f>VLOOKUP(C89,setup!$B$1:$D$31,3,TRUE)</f>
        <v>Retailer</v>
      </c>
    </row>
    <row r="90" spans="1:12" ht="15" x14ac:dyDescent="0.25">
      <c r="A90" s="1" t="s">
        <v>131</v>
      </c>
      <c r="B90" s="17">
        <v>44085</v>
      </c>
      <c r="C90" s="1" t="s">
        <v>50</v>
      </c>
      <c r="D90" s="1">
        <v>7</v>
      </c>
      <c r="E90" s="1" t="s">
        <v>14</v>
      </c>
      <c r="F90" s="3">
        <v>489465</v>
      </c>
      <c r="G90" s="2">
        <f t="shared" si="0"/>
        <v>44092</v>
      </c>
      <c r="H90" s="4">
        <f t="shared" ca="1" si="2"/>
        <v>1420</v>
      </c>
      <c r="I90" s="3">
        <f t="shared" ca="1" si="1"/>
        <v>489465</v>
      </c>
      <c r="J90" s="1" t="str">
        <f ca="1">IF(H90="Not due","Not due",VLOOKUP(H90,slip!$A$1:$B$5,2,TRUE))</f>
        <v>Above 360</v>
      </c>
      <c r="K90" s="1" t="str">
        <f>VLOOKUP($C90,setup!$B$1:$D$31,2,FALSE)</f>
        <v>Islamabad</v>
      </c>
      <c r="L90" s="1" t="str">
        <f>VLOOKUP(C90,setup!$B$1:$D$31,3,TRUE)</f>
        <v>Dealer</v>
      </c>
    </row>
    <row r="91" spans="1:12" ht="15" x14ac:dyDescent="0.25">
      <c r="A91" s="1" t="s">
        <v>132</v>
      </c>
      <c r="B91" s="17">
        <v>44088</v>
      </c>
      <c r="C91" s="1" t="s">
        <v>24</v>
      </c>
      <c r="D91" s="1">
        <v>7</v>
      </c>
      <c r="E91" s="1" t="s">
        <v>14</v>
      </c>
      <c r="F91" s="3">
        <v>812182</v>
      </c>
      <c r="G91" s="2">
        <f t="shared" si="0"/>
        <v>44095</v>
      </c>
      <c r="H91" s="4">
        <f t="shared" ca="1" si="2"/>
        <v>1417</v>
      </c>
      <c r="I91" s="3">
        <f t="shared" ca="1" si="1"/>
        <v>812182</v>
      </c>
      <c r="J91" s="1" t="str">
        <f ca="1">IF(H91="Not due","Not due",VLOOKUP(H91,slip!$A$1:$B$5,2,TRUE))</f>
        <v>Above 360</v>
      </c>
      <c r="K91" s="1" t="str">
        <f>VLOOKUP($C91,setup!$B$1:$D$31,2,FALSE)</f>
        <v>Lahore</v>
      </c>
      <c r="L91" s="1" t="str">
        <f>VLOOKUP(C91,setup!$B$1:$D$31,3,TRUE)</f>
        <v>Retailer</v>
      </c>
    </row>
    <row r="92" spans="1:12" ht="15" x14ac:dyDescent="0.25">
      <c r="A92" s="1" t="s">
        <v>133</v>
      </c>
      <c r="B92" s="17">
        <v>44089</v>
      </c>
      <c r="C92" s="1" t="s">
        <v>52</v>
      </c>
      <c r="D92" s="1">
        <v>30</v>
      </c>
      <c r="E92" s="1" t="s">
        <v>17</v>
      </c>
      <c r="F92" s="3">
        <v>816920</v>
      </c>
      <c r="G92" s="2">
        <f t="shared" si="0"/>
        <v>44119</v>
      </c>
      <c r="H92" s="4">
        <f t="shared" ca="1" si="2"/>
        <v>1393</v>
      </c>
      <c r="I92" s="3">
        <f t="shared" ca="1" si="1"/>
        <v>816920</v>
      </c>
      <c r="J92" s="1" t="str">
        <f ca="1">IF(H92="Not due","Not due",VLOOKUP(H92,slip!$A$1:$B$5,2,TRUE))</f>
        <v>Above 360</v>
      </c>
      <c r="K92" s="1" t="str">
        <f>VLOOKUP($C92,setup!$B$1:$D$31,2,FALSE)</f>
        <v>Peshawer</v>
      </c>
      <c r="L92" s="1" t="str">
        <f>VLOOKUP(C92,setup!$B$1:$D$31,3,TRUE)</f>
        <v>Dealer</v>
      </c>
    </row>
    <row r="93" spans="1:12" ht="15" x14ac:dyDescent="0.25">
      <c r="A93" s="1" t="s">
        <v>134</v>
      </c>
      <c r="B93" s="17">
        <v>44090</v>
      </c>
      <c r="C93" s="1" t="s">
        <v>42</v>
      </c>
      <c r="D93" s="1">
        <v>30</v>
      </c>
      <c r="E93" s="1" t="s">
        <v>14</v>
      </c>
      <c r="F93" s="3">
        <v>749435</v>
      </c>
      <c r="G93" s="2">
        <f t="shared" si="0"/>
        <v>44120</v>
      </c>
      <c r="H93" s="4">
        <f t="shared" ca="1" si="2"/>
        <v>1392</v>
      </c>
      <c r="I93" s="3">
        <f t="shared" ca="1" si="1"/>
        <v>749435</v>
      </c>
      <c r="J93" s="1" t="str">
        <f ca="1">IF(H93="Not due","Not due",VLOOKUP(H93,slip!$A$1:$B$5,2,TRUE))</f>
        <v>Above 360</v>
      </c>
      <c r="K93" s="1" t="str">
        <f>VLOOKUP($C93,setup!$B$1:$D$31,2,FALSE)</f>
        <v>Quetta</v>
      </c>
      <c r="L93" s="1" t="str">
        <f>VLOOKUP(C93,setup!$B$1:$D$31,3,TRUE)</f>
        <v>Retailer</v>
      </c>
    </row>
    <row r="94" spans="1:12" ht="15" x14ac:dyDescent="0.25">
      <c r="A94" s="1" t="s">
        <v>135</v>
      </c>
      <c r="B94" s="17">
        <v>44091</v>
      </c>
      <c r="C94" s="1" t="s">
        <v>22</v>
      </c>
      <c r="D94" s="1">
        <v>45</v>
      </c>
      <c r="E94" s="1" t="s">
        <v>20</v>
      </c>
      <c r="F94" s="3">
        <v>342711</v>
      </c>
      <c r="G94" s="2">
        <f t="shared" si="0"/>
        <v>44136</v>
      </c>
      <c r="H94" s="4">
        <f t="shared" ca="1" si="2"/>
        <v>1376</v>
      </c>
      <c r="I94" s="3">
        <f t="shared" ca="1" si="1"/>
        <v>342711</v>
      </c>
      <c r="J94" s="1" t="str">
        <f ca="1">IF(H94="Not due","Not due",VLOOKUP(H94,slip!$A$1:$B$5,2,TRUE))</f>
        <v>Above 360</v>
      </c>
      <c r="K94" s="1" t="str">
        <f>VLOOKUP($C94,setup!$B$1:$D$31,2,FALSE)</f>
        <v>Islamabad</v>
      </c>
      <c r="L94" s="1" t="str">
        <f>VLOOKUP(C94,setup!$B$1:$D$31,3,TRUE)</f>
        <v>Retailer</v>
      </c>
    </row>
    <row r="95" spans="1:12" ht="15" x14ac:dyDescent="0.25">
      <c r="A95" s="1" t="s">
        <v>136</v>
      </c>
      <c r="B95" s="17">
        <v>44092</v>
      </c>
      <c r="C95" s="1" t="s">
        <v>57</v>
      </c>
      <c r="D95" s="1">
        <v>45</v>
      </c>
      <c r="E95" s="1" t="s">
        <v>17</v>
      </c>
      <c r="F95" s="3">
        <v>712767</v>
      </c>
      <c r="G95" s="2">
        <f t="shared" si="0"/>
        <v>44137</v>
      </c>
      <c r="H95" s="4">
        <f t="shared" ca="1" si="2"/>
        <v>1375</v>
      </c>
      <c r="I95" s="3">
        <f t="shared" ca="1" si="1"/>
        <v>712767</v>
      </c>
      <c r="J95" s="1" t="str">
        <f ca="1">IF(H95="Not due","Not due",VLOOKUP(H95,slip!$A$1:$B$5,2,TRUE))</f>
        <v>Above 360</v>
      </c>
      <c r="K95" s="1" t="str">
        <f>VLOOKUP($C95,setup!$B$1:$D$31,2,FALSE)</f>
        <v>Islamabad</v>
      </c>
      <c r="L95" s="1" t="str">
        <f>VLOOKUP(C95,setup!$B$1:$D$31,3,TRUE)</f>
        <v>OEM</v>
      </c>
    </row>
    <row r="96" spans="1:12" ht="15" x14ac:dyDescent="0.25">
      <c r="A96" s="1" t="s">
        <v>137</v>
      </c>
      <c r="B96" s="17">
        <v>44095</v>
      </c>
      <c r="C96" s="1" t="s">
        <v>138</v>
      </c>
      <c r="D96" s="1">
        <v>45</v>
      </c>
      <c r="E96" s="1" t="s">
        <v>17</v>
      </c>
      <c r="F96" s="3">
        <v>628810</v>
      </c>
      <c r="G96" s="2">
        <f t="shared" si="0"/>
        <v>44140</v>
      </c>
      <c r="H96" s="4">
        <f t="shared" ca="1" si="2"/>
        <v>1372</v>
      </c>
      <c r="I96" s="3">
        <f t="shared" ca="1" si="1"/>
        <v>628810</v>
      </c>
      <c r="J96" s="1" t="str">
        <f ca="1">IF(H96="Not due","Not due",VLOOKUP(H96,slip!$A$1:$B$5,2,TRUE))</f>
        <v>Above 360</v>
      </c>
      <c r="K96" s="1" t="str">
        <f>VLOOKUP($C96,setup!$B$1:$D$31,2,FALSE)</f>
        <v>Quetta</v>
      </c>
      <c r="L96" s="1" t="str">
        <f>VLOOKUP(C96,setup!$B$1:$D$31,3,TRUE)</f>
        <v>Dealer</v>
      </c>
    </row>
    <row r="97" spans="1:12" ht="15" x14ac:dyDescent="0.25">
      <c r="A97" s="1" t="s">
        <v>139</v>
      </c>
      <c r="B97" s="17">
        <v>44096</v>
      </c>
      <c r="C97" s="1" t="s">
        <v>84</v>
      </c>
      <c r="D97" s="1">
        <v>45</v>
      </c>
      <c r="E97" s="1" t="s">
        <v>20</v>
      </c>
      <c r="F97" s="3">
        <v>954817</v>
      </c>
      <c r="G97" s="2">
        <f t="shared" si="0"/>
        <v>44141</v>
      </c>
      <c r="H97" s="4">
        <f t="shared" ca="1" si="2"/>
        <v>1371</v>
      </c>
      <c r="I97" s="3">
        <f t="shared" ca="1" si="1"/>
        <v>954817</v>
      </c>
      <c r="J97" s="1" t="str">
        <f ca="1">IF(H97="Not due","Not due",VLOOKUP(H97,slip!$A$1:$B$5,2,TRUE))</f>
        <v>Above 360</v>
      </c>
      <c r="K97" s="1" t="str">
        <f>VLOOKUP($C97,setup!$B$1:$D$31,2,FALSE)</f>
        <v>Lahore</v>
      </c>
      <c r="L97" s="1" t="str">
        <f>VLOOKUP(C97,setup!$B$1:$D$31,3,TRUE)</f>
        <v>OEM</v>
      </c>
    </row>
    <row r="98" spans="1:12" ht="15" x14ac:dyDescent="0.25">
      <c r="A98" s="1" t="s">
        <v>140</v>
      </c>
      <c r="B98" s="17">
        <v>44097</v>
      </c>
      <c r="C98" s="1" t="s">
        <v>22</v>
      </c>
      <c r="D98" s="1">
        <v>7</v>
      </c>
      <c r="E98" s="1" t="s">
        <v>20</v>
      </c>
      <c r="F98" s="3">
        <v>580104</v>
      </c>
      <c r="G98" s="2">
        <f t="shared" si="0"/>
        <v>44104</v>
      </c>
      <c r="H98" s="4">
        <f t="shared" ca="1" si="2"/>
        <v>1408</v>
      </c>
      <c r="I98" s="3">
        <f t="shared" ca="1" si="1"/>
        <v>580104</v>
      </c>
      <c r="J98" s="1" t="str">
        <f ca="1">IF(H98="Not due","Not due",VLOOKUP(H98,slip!$A$1:$B$5,2,TRUE))</f>
        <v>Above 360</v>
      </c>
      <c r="K98" s="1" t="str">
        <f>VLOOKUP($C98,setup!$B$1:$D$31,2,FALSE)</f>
        <v>Islamabad</v>
      </c>
      <c r="L98" s="1" t="str">
        <f>VLOOKUP(C98,setup!$B$1:$D$31,3,TRUE)</f>
        <v>Retailer</v>
      </c>
    </row>
    <row r="99" spans="1:12" ht="15" x14ac:dyDescent="0.25">
      <c r="A99" s="1" t="s">
        <v>141</v>
      </c>
      <c r="B99" s="17">
        <v>44098</v>
      </c>
      <c r="C99" s="1" t="s">
        <v>142</v>
      </c>
      <c r="D99" s="1">
        <v>30</v>
      </c>
      <c r="E99" s="1" t="s">
        <v>20</v>
      </c>
      <c r="F99" s="3">
        <v>479119</v>
      </c>
      <c r="G99" s="2">
        <f t="shared" si="0"/>
        <v>44128</v>
      </c>
      <c r="H99" s="4">
        <f t="shared" ca="1" si="2"/>
        <v>1384</v>
      </c>
      <c r="I99" s="3">
        <f t="shared" ca="1" si="1"/>
        <v>479119</v>
      </c>
      <c r="J99" s="1" t="str">
        <f ca="1">IF(H99="Not due","Not due",VLOOKUP(H99,slip!$A$1:$B$5,2,TRUE))</f>
        <v>Above 360</v>
      </c>
      <c r="K99" s="1" t="str">
        <f>VLOOKUP($C99,setup!$B$1:$D$31,2,FALSE)</f>
        <v>Quetta</v>
      </c>
      <c r="L99" s="1" t="str">
        <f>VLOOKUP(C99,setup!$B$1:$D$31,3,TRUE)</f>
        <v>Dealer</v>
      </c>
    </row>
    <row r="100" spans="1:12" ht="15" x14ac:dyDescent="0.25">
      <c r="A100" s="1" t="s">
        <v>143</v>
      </c>
      <c r="B100" s="17">
        <v>44099</v>
      </c>
      <c r="C100" s="1" t="s">
        <v>144</v>
      </c>
      <c r="D100" s="1">
        <v>45</v>
      </c>
      <c r="E100" s="1" t="s">
        <v>14</v>
      </c>
      <c r="F100" s="3">
        <v>529405</v>
      </c>
      <c r="G100" s="2">
        <f t="shared" si="0"/>
        <v>44144</v>
      </c>
      <c r="H100" s="4">
        <f t="shared" ca="1" si="2"/>
        <v>1368</v>
      </c>
      <c r="I100" s="3">
        <f t="shared" ca="1" si="1"/>
        <v>529405</v>
      </c>
      <c r="J100" s="1" t="str">
        <f ca="1">IF(H100="Not due","Not due",VLOOKUP(H100,slip!$A$1:$B$5,2,TRUE))</f>
        <v>Above 360</v>
      </c>
      <c r="K100" s="1" t="str">
        <f>VLOOKUP($C100,setup!$B$1:$D$31,2,FALSE)</f>
        <v>Islamabad</v>
      </c>
      <c r="L100" s="1" t="str">
        <f>VLOOKUP(C100,setup!$B$1:$D$31,3,TRUE)</f>
        <v>OEM</v>
      </c>
    </row>
    <row r="101" spans="1:12" ht="15" x14ac:dyDescent="0.25">
      <c r="A101" s="1" t="s">
        <v>145</v>
      </c>
      <c r="B101" s="17">
        <v>44102</v>
      </c>
      <c r="C101" s="1" t="s">
        <v>138</v>
      </c>
      <c r="D101" s="1">
        <v>30</v>
      </c>
      <c r="E101" s="1" t="s">
        <v>17</v>
      </c>
      <c r="F101" s="3">
        <v>257267</v>
      </c>
      <c r="G101" s="2">
        <f t="shared" si="0"/>
        <v>44132</v>
      </c>
      <c r="H101" s="4">
        <f t="shared" ca="1" si="2"/>
        <v>1380</v>
      </c>
      <c r="I101" s="3">
        <f t="shared" ca="1" si="1"/>
        <v>257267</v>
      </c>
      <c r="J101" s="1" t="str">
        <f ca="1">IF(H101="Not due","Not due",VLOOKUP(H101,slip!$A$1:$B$5,2,TRUE))</f>
        <v>Above 360</v>
      </c>
      <c r="K101" s="1" t="str">
        <f>VLOOKUP($C101,setup!$B$1:$D$31,2,FALSE)</f>
        <v>Quetta</v>
      </c>
      <c r="L101" s="1" t="str">
        <f>VLOOKUP(C101,setup!$B$1:$D$31,3,TRUE)</f>
        <v>Dealer</v>
      </c>
    </row>
    <row r="102" spans="1:12" ht="15" x14ac:dyDescent="0.25">
      <c r="A102" s="1" t="s">
        <v>146</v>
      </c>
      <c r="B102" s="17">
        <v>44103</v>
      </c>
      <c r="C102" s="1" t="s">
        <v>74</v>
      </c>
      <c r="D102" s="1">
        <v>30</v>
      </c>
      <c r="E102" s="1" t="s">
        <v>20</v>
      </c>
      <c r="F102" s="3">
        <v>545676</v>
      </c>
      <c r="G102" s="2">
        <f t="shared" si="0"/>
        <v>44133</v>
      </c>
      <c r="H102" s="4">
        <f t="shared" ca="1" si="2"/>
        <v>1379</v>
      </c>
      <c r="I102" s="3">
        <f t="shared" ca="1" si="1"/>
        <v>545676</v>
      </c>
      <c r="J102" s="1" t="str">
        <f ca="1">IF(H102="Not due","Not due",VLOOKUP(H102,slip!$A$1:$B$5,2,TRUE))</f>
        <v>Above 360</v>
      </c>
      <c r="K102" s="1" t="str">
        <f>VLOOKUP($C102,setup!$B$1:$D$31,2,FALSE)</f>
        <v>Quetta</v>
      </c>
      <c r="L102" s="1" t="str">
        <f>VLOOKUP(C102,setup!$B$1:$D$31,3,TRUE)</f>
        <v>Dealer</v>
      </c>
    </row>
    <row r="103" spans="1:12" ht="15" x14ac:dyDescent="0.25">
      <c r="A103" s="1" t="s">
        <v>147</v>
      </c>
      <c r="B103" s="17">
        <v>44104</v>
      </c>
      <c r="C103" s="1" t="s">
        <v>22</v>
      </c>
      <c r="D103" s="1">
        <v>7</v>
      </c>
      <c r="E103" s="1" t="s">
        <v>20</v>
      </c>
      <c r="F103" s="3">
        <v>423995</v>
      </c>
      <c r="G103" s="2">
        <f t="shared" si="0"/>
        <v>44111</v>
      </c>
      <c r="H103" s="4">
        <f t="shared" ca="1" si="2"/>
        <v>1401</v>
      </c>
      <c r="I103" s="3">
        <f t="shared" ca="1" si="1"/>
        <v>423995</v>
      </c>
      <c r="J103" s="1" t="str">
        <f ca="1">IF(H103="Not due","Not due",VLOOKUP(H103,slip!$A$1:$B$5,2,TRUE))</f>
        <v>Above 360</v>
      </c>
      <c r="K103" s="1" t="str">
        <f>VLOOKUP($C103,setup!$B$1:$D$31,2,FALSE)</f>
        <v>Islamabad</v>
      </c>
      <c r="L103" s="1" t="str">
        <f>VLOOKUP(C103,setup!$B$1:$D$31,3,TRUE)</f>
        <v>Retailer</v>
      </c>
    </row>
    <row r="104" spans="1:12" ht="15" x14ac:dyDescent="0.25">
      <c r="A104" s="1" t="s">
        <v>148</v>
      </c>
      <c r="B104" s="17">
        <v>44105</v>
      </c>
      <c r="C104" s="1" t="s">
        <v>50</v>
      </c>
      <c r="D104" s="1">
        <v>30</v>
      </c>
      <c r="E104" s="1" t="s">
        <v>14</v>
      </c>
      <c r="F104" s="3">
        <v>181301</v>
      </c>
      <c r="G104" s="2">
        <f t="shared" si="0"/>
        <v>44135</v>
      </c>
      <c r="H104" s="4">
        <f t="shared" ca="1" si="2"/>
        <v>1377</v>
      </c>
      <c r="I104" s="3">
        <f t="shared" ca="1" si="1"/>
        <v>181301</v>
      </c>
      <c r="J104" s="1" t="str">
        <f ca="1">IF(H104="Not due","Not due",VLOOKUP(H104,slip!$A$1:$B$5,2,TRUE))</f>
        <v>Above 360</v>
      </c>
      <c r="K104" s="1" t="str">
        <f>VLOOKUP($C104,setup!$B$1:$D$31,2,FALSE)</f>
        <v>Islamabad</v>
      </c>
      <c r="L104" s="1" t="str">
        <f>VLOOKUP(C104,setup!$B$1:$D$31,3,TRUE)</f>
        <v>Dealer</v>
      </c>
    </row>
    <row r="105" spans="1:12" ht="15" x14ac:dyDescent="0.25">
      <c r="A105" s="1" t="s">
        <v>149</v>
      </c>
      <c r="B105" s="17">
        <v>44106</v>
      </c>
      <c r="C105" s="1" t="s">
        <v>24</v>
      </c>
      <c r="D105" s="1">
        <v>7</v>
      </c>
      <c r="E105" s="1" t="s">
        <v>14</v>
      </c>
      <c r="F105" s="3">
        <v>818672</v>
      </c>
      <c r="G105" s="2">
        <f t="shared" si="0"/>
        <v>44113</v>
      </c>
      <c r="H105" s="4">
        <f t="shared" ca="1" si="2"/>
        <v>1399</v>
      </c>
      <c r="I105" s="3">
        <f t="shared" ca="1" si="1"/>
        <v>818672</v>
      </c>
      <c r="J105" s="1" t="str">
        <f ca="1">IF(H105="Not due","Not due",VLOOKUP(H105,slip!$A$1:$B$5,2,TRUE))</f>
        <v>Above 360</v>
      </c>
      <c r="K105" s="1" t="str">
        <f>VLOOKUP($C105,setup!$B$1:$D$31,2,FALSE)</f>
        <v>Lahore</v>
      </c>
      <c r="L105" s="1" t="str">
        <f>VLOOKUP(C105,setup!$B$1:$D$31,3,TRUE)</f>
        <v>Retailer</v>
      </c>
    </row>
    <row r="106" spans="1:12" ht="15" x14ac:dyDescent="0.25">
      <c r="A106" s="1" t="s">
        <v>150</v>
      </c>
      <c r="B106" s="17">
        <v>44109</v>
      </c>
      <c r="C106" s="1" t="s">
        <v>33</v>
      </c>
      <c r="D106" s="1">
        <v>7</v>
      </c>
      <c r="E106" s="1" t="s">
        <v>14</v>
      </c>
      <c r="F106" s="3">
        <v>302111</v>
      </c>
      <c r="G106" s="2">
        <f t="shared" si="0"/>
        <v>44116</v>
      </c>
      <c r="H106" s="4">
        <f t="shared" ca="1" si="2"/>
        <v>1396</v>
      </c>
      <c r="I106" s="3">
        <f t="shared" ca="1" si="1"/>
        <v>302111</v>
      </c>
      <c r="J106" s="1" t="str">
        <f ca="1">IF(H106="Not due","Not due",VLOOKUP(H106,slip!$A$1:$B$5,2,TRUE))</f>
        <v>Above 360</v>
      </c>
      <c r="K106" s="1" t="str">
        <f>VLOOKUP($C106,setup!$B$1:$D$31,2,FALSE)</f>
        <v>Lahore</v>
      </c>
      <c r="L106" s="1" t="str">
        <f>VLOOKUP(C106,setup!$B$1:$D$31,3,TRUE)</f>
        <v>Retailer</v>
      </c>
    </row>
    <row r="107" spans="1:12" ht="15" x14ac:dyDescent="0.25">
      <c r="A107" s="1" t="s">
        <v>151</v>
      </c>
      <c r="B107" s="17">
        <v>44110</v>
      </c>
      <c r="C107" s="1" t="s">
        <v>29</v>
      </c>
      <c r="D107" s="1">
        <v>30</v>
      </c>
      <c r="E107" s="1" t="s">
        <v>20</v>
      </c>
      <c r="F107" s="3">
        <v>206727</v>
      </c>
      <c r="G107" s="2">
        <f t="shared" si="0"/>
        <v>44140</v>
      </c>
      <c r="H107" s="4">
        <f t="shared" ca="1" si="2"/>
        <v>1372</v>
      </c>
      <c r="I107" s="3">
        <f t="shared" ca="1" si="1"/>
        <v>206727</v>
      </c>
      <c r="J107" s="1" t="str">
        <f ca="1">IF(H107="Not due","Not due",VLOOKUP(H107,slip!$A$1:$B$5,2,TRUE))</f>
        <v>Above 360</v>
      </c>
      <c r="K107" s="1" t="str">
        <f>VLOOKUP($C107,setup!$B$1:$D$31,2,FALSE)</f>
        <v>Lahore</v>
      </c>
      <c r="L107" s="1" t="str">
        <f>VLOOKUP(C107,setup!$B$1:$D$31,3,TRUE)</f>
        <v>Retailer</v>
      </c>
    </row>
    <row r="108" spans="1:12" ht="15" x14ac:dyDescent="0.25">
      <c r="A108" s="1" t="s">
        <v>152</v>
      </c>
      <c r="B108" s="17">
        <v>44111</v>
      </c>
      <c r="C108" s="1" t="s">
        <v>87</v>
      </c>
      <c r="D108" s="1">
        <v>30</v>
      </c>
      <c r="E108" s="1" t="s">
        <v>14</v>
      </c>
      <c r="F108" s="3">
        <v>605214</v>
      </c>
      <c r="G108" s="2">
        <f t="shared" si="0"/>
        <v>44141</v>
      </c>
      <c r="H108" s="4">
        <f t="shared" ca="1" si="2"/>
        <v>1371</v>
      </c>
      <c r="I108" s="3">
        <f t="shared" ca="1" si="1"/>
        <v>605214</v>
      </c>
      <c r="J108" s="1" t="str">
        <f ca="1">IF(H108="Not due","Not due",VLOOKUP(H108,slip!$A$1:$B$5,2,TRUE))</f>
        <v>Above 360</v>
      </c>
      <c r="K108" s="1" t="str">
        <f>VLOOKUP($C108,setup!$B$1:$D$31,2,FALSE)</f>
        <v>Peshawer</v>
      </c>
      <c r="L108" s="1" t="str">
        <f>VLOOKUP(C108,setup!$B$1:$D$31,3,TRUE)</f>
        <v>Retailer</v>
      </c>
    </row>
    <row r="109" spans="1:12" ht="15" x14ac:dyDescent="0.25">
      <c r="A109" s="1" t="s">
        <v>153</v>
      </c>
      <c r="B109" s="17">
        <v>44112</v>
      </c>
      <c r="C109" s="1" t="s">
        <v>42</v>
      </c>
      <c r="D109" s="1">
        <v>45</v>
      </c>
      <c r="E109" s="1" t="s">
        <v>14</v>
      </c>
      <c r="F109" s="3">
        <v>331376</v>
      </c>
      <c r="G109" s="2">
        <f t="shared" si="0"/>
        <v>44157</v>
      </c>
      <c r="H109" s="4">
        <f t="shared" ca="1" si="2"/>
        <v>1355</v>
      </c>
      <c r="I109" s="3">
        <f t="shared" ca="1" si="1"/>
        <v>331376</v>
      </c>
      <c r="J109" s="1" t="str">
        <f ca="1">IF(H109="Not due","Not due",VLOOKUP(H109,slip!$A$1:$B$5,2,TRUE))</f>
        <v>Above 360</v>
      </c>
      <c r="K109" s="1" t="str">
        <f>VLOOKUP($C109,setup!$B$1:$D$31,2,FALSE)</f>
        <v>Quetta</v>
      </c>
      <c r="L109" s="1" t="str">
        <f>VLOOKUP(C109,setup!$B$1:$D$31,3,TRUE)</f>
        <v>Retailer</v>
      </c>
    </row>
    <row r="110" spans="1:12" ht="15" x14ac:dyDescent="0.25">
      <c r="A110" s="1" t="s">
        <v>154</v>
      </c>
      <c r="B110" s="17">
        <v>44113</v>
      </c>
      <c r="C110" s="1" t="s">
        <v>46</v>
      </c>
      <c r="D110" s="1">
        <v>30</v>
      </c>
      <c r="E110" s="1" t="s">
        <v>14</v>
      </c>
      <c r="F110" s="3">
        <v>385968</v>
      </c>
      <c r="G110" s="2">
        <f t="shared" si="0"/>
        <v>44143</v>
      </c>
      <c r="H110" s="4">
        <f t="shared" ca="1" si="2"/>
        <v>1369</v>
      </c>
      <c r="I110" s="3">
        <f t="shared" ca="1" si="1"/>
        <v>385968</v>
      </c>
      <c r="J110" s="1" t="str">
        <f ca="1">IF(H110="Not due","Not due",VLOOKUP(H110,slip!$A$1:$B$5,2,TRUE))</f>
        <v>Above 360</v>
      </c>
      <c r="K110" s="1" t="str">
        <f>VLOOKUP($C110,setup!$B$1:$D$31,2,FALSE)</f>
        <v>Peshawer</v>
      </c>
      <c r="L110" s="1" t="str">
        <f>VLOOKUP(C110,setup!$B$1:$D$31,3,TRUE)</f>
        <v>Retailer</v>
      </c>
    </row>
    <row r="111" spans="1:12" ht="15" x14ac:dyDescent="0.25">
      <c r="A111" s="5" t="s">
        <v>155</v>
      </c>
      <c r="B111" s="17">
        <v>44116</v>
      </c>
      <c r="C111" s="1" t="s">
        <v>22</v>
      </c>
      <c r="D111" s="1">
        <v>30</v>
      </c>
      <c r="E111" s="1" t="s">
        <v>20</v>
      </c>
      <c r="F111" s="3">
        <v>686675</v>
      </c>
      <c r="G111" s="2">
        <f t="shared" si="0"/>
        <v>44146</v>
      </c>
      <c r="H111" s="4">
        <f t="shared" ca="1" si="2"/>
        <v>1366</v>
      </c>
      <c r="I111" s="3">
        <f t="shared" ca="1" si="1"/>
        <v>686675</v>
      </c>
      <c r="J111" s="1" t="str">
        <f ca="1">IF(H111="Not due","Not due",VLOOKUP(H111,slip!$A$1:$B$5,2,TRUE))</f>
        <v>Above 360</v>
      </c>
      <c r="K111" s="1" t="str">
        <f>VLOOKUP($C111,setup!$B$1:$D$31,2,FALSE)</f>
        <v>Islamabad</v>
      </c>
      <c r="L111" s="1" t="str">
        <f>VLOOKUP(C111,setup!$B$1:$D$31,3,TRUE)</f>
        <v>Retailer</v>
      </c>
    </row>
    <row r="112" spans="1:12" ht="15" x14ac:dyDescent="0.25">
      <c r="A112" s="6" t="s">
        <v>156</v>
      </c>
      <c r="B112" s="17">
        <v>44117</v>
      </c>
      <c r="C112" s="1" t="s">
        <v>24</v>
      </c>
      <c r="D112" s="1">
        <v>30</v>
      </c>
      <c r="E112" s="1" t="s">
        <v>14</v>
      </c>
      <c r="F112" s="3">
        <v>921409</v>
      </c>
      <c r="G112" s="2">
        <f t="shared" si="0"/>
        <v>44147</v>
      </c>
      <c r="H112" s="4">
        <f t="shared" ca="1" si="2"/>
        <v>1365</v>
      </c>
      <c r="I112" s="3">
        <f t="shared" ca="1" si="1"/>
        <v>921409</v>
      </c>
      <c r="J112" s="1" t="str">
        <f ca="1">IF(H112="Not due","Not due",VLOOKUP(H112,slip!$A$1:$B$5,2,TRUE))</f>
        <v>Above 360</v>
      </c>
      <c r="K112" s="1" t="str">
        <f>VLOOKUP($C112,setup!$B$1:$D$31,2,FALSE)</f>
        <v>Lahore</v>
      </c>
      <c r="L112" s="1" t="str">
        <f>VLOOKUP(C112,setup!$B$1:$D$31,3,TRUE)</f>
        <v>Retailer</v>
      </c>
    </row>
    <row r="113" spans="1:12" ht="15" x14ac:dyDescent="0.25">
      <c r="A113" s="6" t="s">
        <v>157</v>
      </c>
      <c r="B113" s="17">
        <v>44118</v>
      </c>
      <c r="C113" s="1" t="s">
        <v>46</v>
      </c>
      <c r="D113" s="1">
        <v>30</v>
      </c>
      <c r="E113" s="1" t="s">
        <v>14</v>
      </c>
      <c r="F113" s="3">
        <v>322922</v>
      </c>
      <c r="G113" s="2">
        <f t="shared" si="0"/>
        <v>44148</v>
      </c>
      <c r="H113" s="4">
        <f t="shared" ca="1" si="2"/>
        <v>1364</v>
      </c>
      <c r="I113" s="3">
        <f t="shared" ca="1" si="1"/>
        <v>322922</v>
      </c>
      <c r="J113" s="1" t="str">
        <f ca="1">IF(H113="Not due","Not due",VLOOKUP(H113,slip!$A$1:$B$5,2,TRUE))</f>
        <v>Above 360</v>
      </c>
      <c r="K113" s="1" t="str">
        <f>VLOOKUP($C113,setup!$B$1:$D$31,2,FALSE)</f>
        <v>Peshawer</v>
      </c>
      <c r="L113" s="1" t="str">
        <f>VLOOKUP(C113,setup!$B$1:$D$31,3,TRUE)</f>
        <v>Retailer</v>
      </c>
    </row>
    <row r="114" spans="1:12" ht="15" x14ac:dyDescent="0.25">
      <c r="A114" s="5" t="s">
        <v>158</v>
      </c>
      <c r="B114" s="17">
        <v>44119</v>
      </c>
      <c r="C114" s="1" t="s">
        <v>35</v>
      </c>
      <c r="D114" s="1">
        <v>7</v>
      </c>
      <c r="E114" s="1" t="s">
        <v>14</v>
      </c>
      <c r="F114" s="3">
        <v>373262</v>
      </c>
      <c r="G114" s="2">
        <f t="shared" si="0"/>
        <v>44126</v>
      </c>
      <c r="H114" s="4">
        <f t="shared" ca="1" si="2"/>
        <v>1386</v>
      </c>
      <c r="I114" s="3">
        <f t="shared" ca="1" si="1"/>
        <v>373262</v>
      </c>
      <c r="J114" s="1" t="str">
        <f ca="1">IF(H114="Not due","Not due",VLOOKUP(H114,slip!$A$1:$B$5,2,TRUE))</f>
        <v>Above 360</v>
      </c>
      <c r="K114" s="1" t="str">
        <f>VLOOKUP($C114,setup!$B$1:$D$31,2,FALSE)</f>
        <v>Karachi</v>
      </c>
      <c r="L114" s="1" t="str">
        <f>VLOOKUP(C114,setup!$B$1:$D$31,3,TRUE)</f>
        <v>Retailer</v>
      </c>
    </row>
    <row r="115" spans="1:12" ht="15" x14ac:dyDescent="0.25">
      <c r="A115" s="5" t="s">
        <v>159</v>
      </c>
      <c r="B115" s="17">
        <v>44120</v>
      </c>
      <c r="C115" s="1" t="s">
        <v>16</v>
      </c>
      <c r="D115" s="1">
        <v>45</v>
      </c>
      <c r="E115" s="1" t="s">
        <v>17</v>
      </c>
      <c r="F115" s="3">
        <v>810270</v>
      </c>
      <c r="G115" s="2">
        <f t="shared" si="0"/>
        <v>44165</v>
      </c>
      <c r="H115" s="4">
        <f t="shared" ca="1" si="2"/>
        <v>1347</v>
      </c>
      <c r="I115" s="3">
        <f t="shared" ca="1" si="1"/>
        <v>810270</v>
      </c>
      <c r="J115" s="1" t="str">
        <f ca="1">IF(H115="Not due","Not due",VLOOKUP(H115,slip!$A$1:$B$5,2,TRUE))</f>
        <v>Above 360</v>
      </c>
      <c r="K115" s="1" t="str">
        <f>VLOOKUP($C115,setup!$B$1:$D$31,2,FALSE)</f>
        <v>Islamabad</v>
      </c>
      <c r="L115" s="1" t="str">
        <f>VLOOKUP(C115,setup!$B$1:$D$31,3,TRUE)</f>
        <v>Dealer</v>
      </c>
    </row>
    <row r="116" spans="1:12" ht="15" x14ac:dyDescent="0.25">
      <c r="A116" s="5" t="s">
        <v>160</v>
      </c>
      <c r="B116" s="17">
        <v>44123</v>
      </c>
      <c r="C116" s="1" t="s">
        <v>26</v>
      </c>
      <c r="D116" s="1">
        <v>45</v>
      </c>
      <c r="E116" s="1" t="s">
        <v>27</v>
      </c>
      <c r="F116" s="3">
        <v>481370</v>
      </c>
      <c r="G116" s="2">
        <f t="shared" si="0"/>
        <v>44168</v>
      </c>
      <c r="H116" s="4">
        <f t="shared" ca="1" si="2"/>
        <v>1344</v>
      </c>
      <c r="I116" s="3">
        <f t="shared" ca="1" si="1"/>
        <v>481370</v>
      </c>
      <c r="J116" s="1" t="str">
        <f ca="1">IF(H116="Not due","Not due",VLOOKUP(H116,slip!$A$1:$B$5,2,TRUE))</f>
        <v>Above 360</v>
      </c>
      <c r="K116" s="1" t="str">
        <f>VLOOKUP($C116,setup!$B$1:$D$31,2,FALSE)</f>
        <v>Islamabad</v>
      </c>
      <c r="L116" s="1" t="str">
        <f>VLOOKUP(C116,setup!$B$1:$D$31,3,TRUE)</f>
        <v>Dealer</v>
      </c>
    </row>
    <row r="117" spans="1:12" ht="15" x14ac:dyDescent="0.25">
      <c r="A117" s="5" t="s">
        <v>161</v>
      </c>
      <c r="B117" s="17">
        <v>44124</v>
      </c>
      <c r="C117" s="1" t="s">
        <v>52</v>
      </c>
      <c r="D117" s="1">
        <v>7</v>
      </c>
      <c r="E117" s="1" t="s">
        <v>17</v>
      </c>
      <c r="F117" s="3">
        <v>308494</v>
      </c>
      <c r="G117" s="2">
        <f t="shared" si="0"/>
        <v>44131</v>
      </c>
      <c r="H117" s="4">
        <f t="shared" ca="1" si="2"/>
        <v>1381</v>
      </c>
      <c r="I117" s="3">
        <f t="shared" ca="1" si="1"/>
        <v>308494</v>
      </c>
      <c r="J117" s="1" t="str">
        <f ca="1">IF(H117="Not due","Not due",VLOOKUP(H117,slip!$A$1:$B$5,2,TRUE))</f>
        <v>Above 360</v>
      </c>
      <c r="K117" s="1" t="str">
        <f>VLOOKUP($C117,setup!$B$1:$D$31,2,FALSE)</f>
        <v>Peshawer</v>
      </c>
      <c r="L117" s="1" t="str">
        <f>VLOOKUP(C117,setup!$B$1:$D$31,3,TRUE)</f>
        <v>Dealer</v>
      </c>
    </row>
    <row r="118" spans="1:12" ht="15" x14ac:dyDescent="0.25">
      <c r="A118" s="5" t="s">
        <v>162</v>
      </c>
      <c r="B118" s="17">
        <v>44125</v>
      </c>
      <c r="C118" s="1" t="s">
        <v>26</v>
      </c>
      <c r="D118" s="1">
        <v>30</v>
      </c>
      <c r="E118" s="1" t="s">
        <v>27</v>
      </c>
      <c r="F118" s="3">
        <v>617364</v>
      </c>
      <c r="G118" s="2">
        <f t="shared" si="0"/>
        <v>44155</v>
      </c>
      <c r="H118" s="4">
        <f t="shared" ca="1" si="2"/>
        <v>1357</v>
      </c>
      <c r="I118" s="3">
        <f t="shared" ca="1" si="1"/>
        <v>617364</v>
      </c>
      <c r="J118" s="1" t="str">
        <f ca="1">IF(H118="Not due","Not due",VLOOKUP(H118,slip!$A$1:$B$5,2,TRUE))</f>
        <v>Above 360</v>
      </c>
      <c r="K118" s="1" t="str">
        <f>VLOOKUP($C118,setup!$B$1:$D$31,2,FALSE)</f>
        <v>Islamabad</v>
      </c>
      <c r="L118" s="1" t="str">
        <f>VLOOKUP(C118,setup!$B$1:$D$31,3,TRUE)</f>
        <v>Dealer</v>
      </c>
    </row>
    <row r="119" spans="1:12" ht="15" x14ac:dyDescent="0.25">
      <c r="A119" s="5" t="s">
        <v>163</v>
      </c>
      <c r="B119" s="17">
        <v>44126</v>
      </c>
      <c r="C119" s="1" t="s">
        <v>42</v>
      </c>
      <c r="D119" s="1">
        <v>45</v>
      </c>
      <c r="E119" s="1" t="s">
        <v>14</v>
      </c>
      <c r="F119" s="3">
        <v>346002</v>
      </c>
      <c r="G119" s="2">
        <f t="shared" si="0"/>
        <v>44171</v>
      </c>
      <c r="H119" s="4">
        <f t="shared" ca="1" si="2"/>
        <v>1341</v>
      </c>
      <c r="I119" s="3">
        <f t="shared" ca="1" si="1"/>
        <v>346002</v>
      </c>
      <c r="J119" s="1" t="str">
        <f ca="1">IF(H119="Not due","Not due",VLOOKUP(H119,slip!$A$1:$B$5,2,TRUE))</f>
        <v>Above 360</v>
      </c>
      <c r="K119" s="1" t="str">
        <f>VLOOKUP($C119,setup!$B$1:$D$31,2,FALSE)</f>
        <v>Quetta</v>
      </c>
      <c r="L119" s="1" t="str">
        <f>VLOOKUP(C119,setup!$B$1:$D$31,3,TRUE)</f>
        <v>Retailer</v>
      </c>
    </row>
    <row r="120" spans="1:12" ht="15" x14ac:dyDescent="0.25">
      <c r="A120" s="5" t="s">
        <v>164</v>
      </c>
      <c r="B120" s="17">
        <v>44127</v>
      </c>
      <c r="C120" s="1" t="s">
        <v>50</v>
      </c>
      <c r="D120" s="1">
        <v>30</v>
      </c>
      <c r="E120" s="1" t="s">
        <v>14</v>
      </c>
      <c r="F120" s="3">
        <v>435278</v>
      </c>
      <c r="G120" s="2">
        <f t="shared" si="0"/>
        <v>44157</v>
      </c>
      <c r="H120" s="4">
        <f t="shared" ca="1" si="2"/>
        <v>1355</v>
      </c>
      <c r="I120" s="3">
        <f t="shared" ca="1" si="1"/>
        <v>435278</v>
      </c>
      <c r="J120" s="1" t="str">
        <f ca="1">IF(H120="Not due","Not due",VLOOKUP(H120,slip!$A$1:$B$5,2,TRUE))</f>
        <v>Above 360</v>
      </c>
      <c r="K120" s="1" t="str">
        <f>VLOOKUP($C120,setup!$B$1:$D$31,2,FALSE)</f>
        <v>Islamabad</v>
      </c>
      <c r="L120" s="1" t="str">
        <f>VLOOKUP(C120,setup!$B$1:$D$31,3,TRUE)</f>
        <v>Dealer</v>
      </c>
    </row>
    <row r="121" spans="1:12" ht="15" x14ac:dyDescent="0.25">
      <c r="A121" s="6" t="s">
        <v>165</v>
      </c>
      <c r="B121" s="17">
        <v>44130</v>
      </c>
      <c r="C121" s="1" t="s">
        <v>55</v>
      </c>
      <c r="D121" s="1">
        <v>45</v>
      </c>
      <c r="E121" s="1" t="s">
        <v>17</v>
      </c>
      <c r="F121" s="3">
        <v>735085</v>
      </c>
      <c r="G121" s="2">
        <f t="shared" si="0"/>
        <v>44175</v>
      </c>
      <c r="H121" s="4">
        <f t="shared" ca="1" si="2"/>
        <v>1337</v>
      </c>
      <c r="I121" s="3">
        <f t="shared" ca="1" si="1"/>
        <v>735085</v>
      </c>
      <c r="J121" s="1" t="str">
        <f ca="1">IF(H121="Not due","Not due",VLOOKUP(H121,slip!$A$1:$B$5,2,TRUE))</f>
        <v>Above 360</v>
      </c>
      <c r="K121" s="1" t="str">
        <f>VLOOKUP($C121,setup!$B$1:$D$31,2,FALSE)</f>
        <v>Islamabad</v>
      </c>
      <c r="L121" s="1" t="str">
        <f>VLOOKUP(C121,setup!$B$1:$D$31,3,TRUE)</f>
        <v>Dealer</v>
      </c>
    </row>
    <row r="122" spans="1:12" ht="15" x14ac:dyDescent="0.25">
      <c r="A122" s="5" t="s">
        <v>166</v>
      </c>
      <c r="B122" s="17">
        <v>44131</v>
      </c>
      <c r="C122" s="1" t="s">
        <v>138</v>
      </c>
      <c r="D122" s="1">
        <v>45</v>
      </c>
      <c r="E122" s="1" t="s">
        <v>17</v>
      </c>
      <c r="F122" s="3">
        <v>688699</v>
      </c>
      <c r="G122" s="2">
        <f t="shared" si="0"/>
        <v>44176</v>
      </c>
      <c r="H122" s="4">
        <f t="shared" ca="1" si="2"/>
        <v>1336</v>
      </c>
      <c r="I122" s="3">
        <f t="shared" ca="1" si="1"/>
        <v>688699</v>
      </c>
      <c r="J122" s="1" t="str">
        <f ca="1">IF(H122="Not due","Not due",VLOOKUP(H122,slip!$A$1:$B$5,2,TRUE))</f>
        <v>Above 360</v>
      </c>
      <c r="K122" s="1" t="str">
        <f>VLOOKUP($C122,setup!$B$1:$D$31,2,FALSE)</f>
        <v>Quetta</v>
      </c>
      <c r="L122" s="1" t="str">
        <f>VLOOKUP(C122,setup!$B$1:$D$31,3,TRUE)</f>
        <v>Dealer</v>
      </c>
    </row>
    <row r="123" spans="1:12" ht="15" x14ac:dyDescent="0.25">
      <c r="A123" s="1" t="s">
        <v>167</v>
      </c>
      <c r="B123" s="17">
        <v>44132</v>
      </c>
      <c r="C123" s="1" t="s">
        <v>64</v>
      </c>
      <c r="D123" s="1">
        <v>7</v>
      </c>
      <c r="E123" s="1" t="s">
        <v>17</v>
      </c>
      <c r="F123" s="3">
        <v>882909</v>
      </c>
      <c r="G123" s="2">
        <f t="shared" si="0"/>
        <v>44139</v>
      </c>
      <c r="H123" s="4">
        <f t="shared" ca="1" si="2"/>
        <v>1373</v>
      </c>
      <c r="I123" s="3">
        <f t="shared" ca="1" si="1"/>
        <v>882909</v>
      </c>
      <c r="J123" s="1" t="str">
        <f ca="1">IF(H123="Not due","Not due",VLOOKUP(H123,slip!$A$1:$B$5,2,TRUE))</f>
        <v>Above 360</v>
      </c>
      <c r="K123" s="1" t="str">
        <f>VLOOKUP($C123,setup!$B$1:$D$31,2,FALSE)</f>
        <v>Quetta</v>
      </c>
      <c r="L123" s="1" t="str">
        <f>VLOOKUP(C123,setup!$B$1:$D$31,3,TRUE)</f>
        <v>Dealer</v>
      </c>
    </row>
    <row r="124" spans="1:12" ht="15" x14ac:dyDescent="0.25">
      <c r="A124" s="1" t="s">
        <v>168</v>
      </c>
      <c r="B124" s="17">
        <v>45120</v>
      </c>
      <c r="C124" s="1" t="s">
        <v>70</v>
      </c>
      <c r="D124" s="1">
        <v>45</v>
      </c>
      <c r="E124" s="1" t="s">
        <v>20</v>
      </c>
      <c r="F124" s="3">
        <v>852087</v>
      </c>
      <c r="G124" s="2">
        <f t="shared" si="0"/>
        <v>45165</v>
      </c>
      <c r="H124" s="4">
        <f t="shared" ca="1" si="2"/>
        <v>347</v>
      </c>
      <c r="I124" s="3">
        <f t="shared" ca="1" si="1"/>
        <v>852087</v>
      </c>
      <c r="J124" s="1" t="str">
        <f ca="1">IF(H124="Not due","Not due",VLOOKUP(H124,slip!$A$1:$B$5,2,TRUE))</f>
        <v>181 - 360</v>
      </c>
      <c r="K124" s="1" t="str">
        <f>VLOOKUP($C124,setup!$B$1:$D$31,2,FALSE)</f>
        <v>Quetta</v>
      </c>
      <c r="L124" s="1" t="str">
        <f>VLOOKUP(C124,setup!$B$1:$D$31,3,TRUE)</f>
        <v>Retailer</v>
      </c>
    </row>
    <row r="125" spans="1:12" ht="15" x14ac:dyDescent="0.25">
      <c r="A125" s="1" t="s">
        <v>169</v>
      </c>
      <c r="B125" s="17">
        <v>45151</v>
      </c>
      <c r="C125" s="1" t="s">
        <v>70</v>
      </c>
      <c r="D125" s="1">
        <v>7</v>
      </c>
      <c r="E125" s="1" t="s">
        <v>20</v>
      </c>
      <c r="F125" s="3">
        <v>136784</v>
      </c>
      <c r="G125" s="2">
        <f t="shared" si="0"/>
        <v>45158</v>
      </c>
      <c r="H125" s="4">
        <f t="shared" ca="1" si="2"/>
        <v>354</v>
      </c>
      <c r="I125" s="3">
        <f t="shared" ca="1" si="1"/>
        <v>136784</v>
      </c>
      <c r="J125" s="1" t="str">
        <f ca="1">IF(H125="Not due","Not due",VLOOKUP(H125,slip!$A$1:$B$5,2,TRUE))</f>
        <v>181 - 360</v>
      </c>
      <c r="K125" s="1" t="str">
        <f>VLOOKUP($C125,setup!$B$1:$D$31,2,FALSE)</f>
        <v>Quetta</v>
      </c>
      <c r="L125" s="1" t="str">
        <f>VLOOKUP(C125,setup!$B$1:$D$31,3,TRUE)</f>
        <v>Retailer</v>
      </c>
    </row>
    <row r="126" spans="1:12" ht="15" x14ac:dyDescent="0.25">
      <c r="A126" s="1" t="s">
        <v>170</v>
      </c>
      <c r="B126" s="17">
        <v>45182</v>
      </c>
      <c r="C126" s="1" t="s">
        <v>52</v>
      </c>
      <c r="D126" s="1">
        <v>45</v>
      </c>
      <c r="E126" s="1" t="s">
        <v>17</v>
      </c>
      <c r="F126" s="3">
        <v>595472</v>
      </c>
      <c r="G126" s="2">
        <f t="shared" si="0"/>
        <v>45227</v>
      </c>
      <c r="H126" s="4">
        <f t="shared" ca="1" si="2"/>
        <v>285</v>
      </c>
      <c r="I126" s="3">
        <f t="shared" ca="1" si="1"/>
        <v>595472</v>
      </c>
      <c r="J126" s="1" t="str">
        <f ca="1">IF(H126="Not due","Not due",VLOOKUP(H126,slip!$A$1:$B$5,2,TRUE))</f>
        <v>181 - 360</v>
      </c>
      <c r="K126" s="1" t="str">
        <f>VLOOKUP($C126,setup!$B$1:$D$31,2,FALSE)</f>
        <v>Peshawer</v>
      </c>
      <c r="L126" s="1" t="str">
        <f>VLOOKUP(C126,setup!$B$1:$D$31,3,TRUE)</f>
        <v>Dealer</v>
      </c>
    </row>
    <row r="127" spans="1:12" ht="15" x14ac:dyDescent="0.25">
      <c r="A127" s="1" t="s">
        <v>171</v>
      </c>
      <c r="B127" s="17">
        <v>45212</v>
      </c>
      <c r="C127" s="1" t="s">
        <v>74</v>
      </c>
      <c r="D127" s="1">
        <v>30</v>
      </c>
      <c r="E127" s="1" t="s">
        <v>20</v>
      </c>
      <c r="F127" s="3">
        <v>595502</v>
      </c>
      <c r="G127" s="2">
        <f t="shared" si="0"/>
        <v>45242</v>
      </c>
      <c r="H127" s="4">
        <f t="shared" ca="1" si="2"/>
        <v>270</v>
      </c>
      <c r="I127" s="3">
        <f t="shared" ca="1" si="1"/>
        <v>595502</v>
      </c>
      <c r="J127" s="1" t="str">
        <f ca="1">IF(H127="Not due","Not due",VLOOKUP(H127,slip!$A$1:$B$5,2,TRUE))</f>
        <v>181 - 360</v>
      </c>
      <c r="K127" s="1" t="str">
        <f>VLOOKUP($C127,setup!$B$1:$D$31,2,FALSE)</f>
        <v>Quetta</v>
      </c>
      <c r="L127" s="1" t="str">
        <f>VLOOKUP(C127,setup!$B$1:$D$31,3,TRUE)</f>
        <v>Dealer</v>
      </c>
    </row>
    <row r="128" spans="1:12" ht="15" x14ac:dyDescent="0.25">
      <c r="A128" s="1" t="s">
        <v>172</v>
      </c>
      <c r="B128" s="17">
        <v>45243</v>
      </c>
      <c r="C128" s="1" t="s">
        <v>84</v>
      </c>
      <c r="D128" s="1">
        <v>7</v>
      </c>
      <c r="E128" s="1" t="s">
        <v>20</v>
      </c>
      <c r="F128" s="3">
        <v>709000</v>
      </c>
      <c r="G128" s="2">
        <f t="shared" si="0"/>
        <v>45250</v>
      </c>
      <c r="H128" s="4">
        <f t="shared" ca="1" si="2"/>
        <v>262</v>
      </c>
      <c r="I128" s="3">
        <f t="shared" ca="1" si="1"/>
        <v>709000</v>
      </c>
      <c r="J128" s="1" t="str">
        <f ca="1">IF(H128="Not due","Not due",VLOOKUP(H128,slip!$A$1:$B$5,2,TRUE))</f>
        <v>181 - 360</v>
      </c>
      <c r="K128" s="1" t="str">
        <f>VLOOKUP($C128,setup!$B$1:$D$31,2,FALSE)</f>
        <v>Lahore</v>
      </c>
      <c r="L128" s="1" t="str">
        <f>VLOOKUP(C128,setup!$B$1:$D$31,3,TRUE)</f>
        <v>OEM</v>
      </c>
    </row>
    <row r="129" spans="1:12" ht="15" x14ac:dyDescent="0.25">
      <c r="A129" s="1" t="s">
        <v>173</v>
      </c>
      <c r="B129" s="17">
        <v>45273</v>
      </c>
      <c r="C129" s="1" t="s">
        <v>87</v>
      </c>
      <c r="D129" s="1">
        <v>7</v>
      </c>
      <c r="E129" s="1" t="s">
        <v>14</v>
      </c>
      <c r="F129" s="3">
        <v>470515</v>
      </c>
      <c r="G129" s="2">
        <f t="shared" si="0"/>
        <v>45280</v>
      </c>
      <c r="H129" s="4">
        <f t="shared" ca="1" si="2"/>
        <v>232</v>
      </c>
      <c r="I129" s="3">
        <f t="shared" ca="1" si="1"/>
        <v>470515</v>
      </c>
      <c r="J129" s="1" t="str">
        <f ca="1">IF(H129="Not due","Not due",VLOOKUP(H129,slip!$A$1:$B$5,2,TRUE))</f>
        <v>181 - 360</v>
      </c>
      <c r="K129" s="1" t="str">
        <f>VLOOKUP($C129,setup!$B$1:$D$31,2,FALSE)</f>
        <v>Peshawer</v>
      </c>
      <c r="L129" s="1" t="str">
        <f>VLOOKUP(C129,setup!$B$1:$D$31,3,TRUE)</f>
        <v>Retailer</v>
      </c>
    </row>
    <row r="130" spans="1:12" ht="15" x14ac:dyDescent="0.25">
      <c r="A130" s="1" t="s">
        <v>174</v>
      </c>
      <c r="B130" s="17">
        <v>45304</v>
      </c>
      <c r="C130" s="1" t="s">
        <v>22</v>
      </c>
      <c r="D130" s="1">
        <v>45</v>
      </c>
      <c r="E130" s="1" t="s">
        <v>20</v>
      </c>
      <c r="F130" s="3">
        <v>271055</v>
      </c>
      <c r="G130" s="2">
        <f t="shared" si="0"/>
        <v>45349</v>
      </c>
      <c r="H130" s="4">
        <f t="shared" ca="1" si="2"/>
        <v>163</v>
      </c>
      <c r="I130" s="3">
        <f t="shared" ca="1" si="1"/>
        <v>271055</v>
      </c>
      <c r="J130" s="1" t="str">
        <f ca="1">IF(H130="Not due","Not due",VLOOKUP(H130,slip!$A$1:$B$5,2,TRUE))</f>
        <v>91 - 180</v>
      </c>
      <c r="K130" s="1" t="str">
        <f>VLOOKUP($C130,setup!$B$1:$D$31,2,FALSE)</f>
        <v>Islamabad</v>
      </c>
      <c r="L130" s="1" t="str">
        <f>VLOOKUP(C130,setup!$B$1:$D$31,3,TRUE)</f>
        <v>Retailer</v>
      </c>
    </row>
    <row r="131" spans="1:12" ht="15" x14ac:dyDescent="0.25">
      <c r="A131" s="1" t="s">
        <v>175</v>
      </c>
      <c r="B131" s="17">
        <v>45335</v>
      </c>
      <c r="C131" s="1" t="s">
        <v>13</v>
      </c>
      <c r="D131" s="1">
        <v>30</v>
      </c>
      <c r="E131" s="1" t="s">
        <v>14</v>
      </c>
      <c r="F131" s="3">
        <v>659612</v>
      </c>
      <c r="G131" s="2">
        <f t="shared" si="0"/>
        <v>45365</v>
      </c>
      <c r="H131" s="4">
        <f t="shared" ca="1" si="2"/>
        <v>147</v>
      </c>
      <c r="I131" s="3">
        <f t="shared" ca="1" si="1"/>
        <v>659612</v>
      </c>
      <c r="J131" s="1" t="str">
        <f ca="1">IF(H131="Not due","Not due",VLOOKUP(H131,slip!$A$1:$B$5,2,TRUE))</f>
        <v>91 - 180</v>
      </c>
      <c r="K131" s="1" t="str">
        <f>VLOOKUP($C131,setup!$B$1:$D$31,2,FALSE)</f>
        <v>Karachi</v>
      </c>
      <c r="L131" s="1" t="str">
        <f>VLOOKUP(C131,setup!$B$1:$D$31,3,TRUE)</f>
        <v>Dealer</v>
      </c>
    </row>
    <row r="132" spans="1:12" ht="15" x14ac:dyDescent="0.25">
      <c r="A132" s="1" t="s">
        <v>176</v>
      </c>
      <c r="B132" s="17">
        <v>45364</v>
      </c>
      <c r="C132" s="1" t="s">
        <v>84</v>
      </c>
      <c r="D132" s="1">
        <v>30</v>
      </c>
      <c r="E132" s="1" t="s">
        <v>20</v>
      </c>
      <c r="F132" s="3">
        <v>212978</v>
      </c>
      <c r="G132" s="2">
        <f t="shared" si="0"/>
        <v>45394</v>
      </c>
      <c r="H132" s="4">
        <f t="shared" ca="1" si="2"/>
        <v>118</v>
      </c>
      <c r="I132" s="3">
        <f t="shared" ca="1" si="1"/>
        <v>212978</v>
      </c>
      <c r="J132" s="1" t="str">
        <f ca="1">IF(H132="Not due","Not due",VLOOKUP(H132,slip!$A$1:$B$5,2,TRUE))</f>
        <v>91 - 180</v>
      </c>
      <c r="K132" s="1" t="str">
        <f>VLOOKUP($C132,setup!$B$1:$D$31,2,FALSE)</f>
        <v>Lahore</v>
      </c>
      <c r="L132" s="1" t="str">
        <f>VLOOKUP(C132,setup!$B$1:$D$31,3,TRUE)</f>
        <v>OEM</v>
      </c>
    </row>
    <row r="133" spans="1:12" ht="15" x14ac:dyDescent="0.25">
      <c r="A133" s="1" t="s">
        <v>177</v>
      </c>
      <c r="B133" s="17">
        <v>45395</v>
      </c>
      <c r="C133" s="1" t="s">
        <v>44</v>
      </c>
      <c r="D133" s="1">
        <v>7</v>
      </c>
      <c r="E133" s="1" t="s">
        <v>20</v>
      </c>
      <c r="F133" s="3">
        <v>229367</v>
      </c>
      <c r="G133" s="2">
        <f t="shared" si="0"/>
        <v>45402</v>
      </c>
      <c r="H133" s="4">
        <f t="shared" ca="1" si="2"/>
        <v>110</v>
      </c>
      <c r="I133" s="3">
        <f t="shared" ca="1" si="1"/>
        <v>229367</v>
      </c>
      <c r="J133" s="1" t="str">
        <f ca="1">IF(H133="Not due","Not due",VLOOKUP(H133,slip!$A$1:$B$5,2,TRUE))</f>
        <v>91 - 180</v>
      </c>
      <c r="K133" s="1" t="str">
        <f>VLOOKUP($C133,setup!$B$1:$D$31,2,FALSE)</f>
        <v>Quetta</v>
      </c>
      <c r="L133" s="1" t="str">
        <f>VLOOKUP(C133,setup!$B$1:$D$31,3,TRUE)</f>
        <v>Dealer</v>
      </c>
    </row>
    <row r="134" spans="1:12" ht="15" x14ac:dyDescent="0.25">
      <c r="A134" s="1" t="s">
        <v>178</v>
      </c>
      <c r="B134" s="17">
        <v>45425</v>
      </c>
      <c r="C134" s="1" t="s">
        <v>91</v>
      </c>
      <c r="D134" s="1">
        <v>30</v>
      </c>
      <c r="E134" s="1" t="s">
        <v>27</v>
      </c>
      <c r="F134" s="3">
        <v>811519</v>
      </c>
      <c r="G134" s="2">
        <f t="shared" si="0"/>
        <v>45455</v>
      </c>
      <c r="H134" s="4">
        <f t="shared" ca="1" si="2"/>
        <v>57</v>
      </c>
      <c r="I134" s="3">
        <f t="shared" ca="1" si="1"/>
        <v>811519</v>
      </c>
      <c r="J134" s="1" t="str">
        <f ca="1">IF(H134="Not due","Not due",VLOOKUP(H134,slip!$A$1:$B$5,2,TRUE))</f>
        <v>31 - 90</v>
      </c>
      <c r="K134" s="1" t="str">
        <f>VLOOKUP($C134,setup!$B$1:$D$31,2,FALSE)</f>
        <v>Karachi</v>
      </c>
      <c r="L134" s="1" t="str">
        <f>VLOOKUP(C134,setup!$B$1:$D$31,3,TRUE)</f>
        <v>Dealer</v>
      </c>
    </row>
    <row r="135" spans="1:12" ht="15" x14ac:dyDescent="0.25">
      <c r="A135" s="1" t="s">
        <v>179</v>
      </c>
      <c r="B135" s="17">
        <v>45456</v>
      </c>
      <c r="C135" s="1" t="s">
        <v>22</v>
      </c>
      <c r="D135" s="1">
        <v>45</v>
      </c>
      <c r="E135" s="1" t="s">
        <v>20</v>
      </c>
      <c r="F135" s="3">
        <v>909953</v>
      </c>
      <c r="G135" s="2">
        <f t="shared" si="0"/>
        <v>45501</v>
      </c>
      <c r="H135" s="4">
        <f t="shared" ca="1" si="2"/>
        <v>11</v>
      </c>
      <c r="I135" s="3">
        <f t="shared" ca="1" si="1"/>
        <v>909953</v>
      </c>
      <c r="J135" s="1" t="str">
        <f ca="1">IF(H135="Not due","Not due",VLOOKUP(H135,slip!$A$1:$B$5,2,TRUE))</f>
        <v>0 - 30</v>
      </c>
      <c r="K135" s="1" t="str">
        <f>VLOOKUP($C135,setup!$B$1:$D$31,2,FALSE)</f>
        <v>Islamabad</v>
      </c>
      <c r="L135" s="1" t="str">
        <f>VLOOKUP(C135,setup!$B$1:$D$31,3,TRUE)</f>
        <v>Retailer</v>
      </c>
    </row>
    <row r="136" spans="1:12" ht="15" x14ac:dyDescent="0.25">
      <c r="A136" s="1" t="s">
        <v>180</v>
      </c>
      <c r="B136" s="17">
        <v>44151</v>
      </c>
      <c r="C136" s="1" t="s">
        <v>91</v>
      </c>
      <c r="D136" s="1">
        <v>45</v>
      </c>
      <c r="E136" s="1" t="s">
        <v>27</v>
      </c>
      <c r="F136" s="3">
        <v>967369</v>
      </c>
      <c r="G136" s="2">
        <f t="shared" si="0"/>
        <v>44196</v>
      </c>
      <c r="H136" s="4">
        <f t="shared" ca="1" si="2"/>
        <v>1316</v>
      </c>
      <c r="I136" s="3">
        <f t="shared" ca="1" si="1"/>
        <v>967369</v>
      </c>
      <c r="J136" s="1" t="str">
        <f ca="1">IF(H136="Not due","Not due",VLOOKUP(H136,slip!$A$1:$B$5,2,TRUE))</f>
        <v>Above 360</v>
      </c>
      <c r="K136" s="1" t="str">
        <f>VLOOKUP($C136,setup!$B$1:$D$31,2,FALSE)</f>
        <v>Karachi</v>
      </c>
      <c r="L136" s="1" t="str">
        <f>VLOOKUP(C136,setup!$B$1:$D$31,3,TRUE)</f>
        <v>Dealer</v>
      </c>
    </row>
    <row r="137" spans="1:12" ht="15" x14ac:dyDescent="0.25">
      <c r="A137" s="1" t="s">
        <v>181</v>
      </c>
      <c r="B137" s="17">
        <v>44152</v>
      </c>
      <c r="C137" s="1" t="s">
        <v>138</v>
      </c>
      <c r="D137" s="1">
        <v>7</v>
      </c>
      <c r="E137" s="1" t="s">
        <v>17</v>
      </c>
      <c r="F137" s="3">
        <v>978700</v>
      </c>
      <c r="G137" s="2">
        <f t="shared" si="0"/>
        <v>44159</v>
      </c>
      <c r="H137" s="4">
        <f t="shared" ca="1" si="2"/>
        <v>1353</v>
      </c>
      <c r="I137" s="3">
        <f t="shared" ca="1" si="1"/>
        <v>978700</v>
      </c>
      <c r="J137" s="1" t="str">
        <f ca="1">IF(H137="Not due","Not due",VLOOKUP(H137,slip!$A$1:$B$5,2,TRUE))</f>
        <v>Above 360</v>
      </c>
      <c r="K137" s="1" t="str">
        <f>VLOOKUP($C137,setup!$B$1:$D$31,2,FALSE)</f>
        <v>Quetta</v>
      </c>
      <c r="L137" s="1" t="str">
        <f>VLOOKUP(C137,setup!$B$1:$D$31,3,TRUE)</f>
        <v>Dealer</v>
      </c>
    </row>
    <row r="138" spans="1:12" ht="15" x14ac:dyDescent="0.25">
      <c r="A138" s="1" t="s">
        <v>182</v>
      </c>
      <c r="B138" s="17">
        <v>44153</v>
      </c>
      <c r="C138" s="1" t="s">
        <v>52</v>
      </c>
      <c r="D138" s="1">
        <v>30</v>
      </c>
      <c r="E138" s="1" t="s">
        <v>17</v>
      </c>
      <c r="F138" s="3">
        <v>373951</v>
      </c>
      <c r="G138" s="2">
        <f t="shared" si="0"/>
        <v>44183</v>
      </c>
      <c r="H138" s="4">
        <f t="shared" ca="1" si="2"/>
        <v>1329</v>
      </c>
      <c r="I138" s="3">
        <f t="shared" ca="1" si="1"/>
        <v>373951</v>
      </c>
      <c r="J138" s="1" t="str">
        <f ca="1">IF(H138="Not due","Not due",VLOOKUP(H138,slip!$A$1:$B$5,2,TRUE))</f>
        <v>Above 360</v>
      </c>
      <c r="K138" s="1" t="str">
        <f>VLOOKUP($C138,setup!$B$1:$D$31,2,FALSE)</f>
        <v>Peshawer</v>
      </c>
      <c r="L138" s="1" t="str">
        <f>VLOOKUP(C138,setup!$B$1:$D$31,3,TRUE)</f>
        <v>Dealer</v>
      </c>
    </row>
    <row r="139" spans="1:12" ht="15" x14ac:dyDescent="0.25">
      <c r="A139" s="1" t="s">
        <v>183</v>
      </c>
      <c r="B139" s="17">
        <v>44154</v>
      </c>
      <c r="C139" s="1" t="s">
        <v>78</v>
      </c>
      <c r="D139" s="1">
        <v>45</v>
      </c>
      <c r="E139" s="1" t="s">
        <v>20</v>
      </c>
      <c r="F139" s="3">
        <v>245080</v>
      </c>
      <c r="G139" s="2">
        <f t="shared" si="0"/>
        <v>44199</v>
      </c>
      <c r="H139" s="4">
        <f t="shared" ca="1" si="2"/>
        <v>1313</v>
      </c>
      <c r="I139" s="3">
        <f t="shared" ca="1" si="1"/>
        <v>245080</v>
      </c>
      <c r="J139" s="1" t="str">
        <f ca="1">IF(H139="Not due","Not due",VLOOKUP(H139,slip!$A$1:$B$5,2,TRUE))</f>
        <v>Above 360</v>
      </c>
      <c r="K139" s="1" t="str">
        <f>VLOOKUP($C139,setup!$B$1:$D$31,2,FALSE)</f>
        <v>Karachi</v>
      </c>
      <c r="L139" s="1" t="str">
        <f>VLOOKUP(C139,setup!$B$1:$D$31,3,TRUE)</f>
        <v>Retailer</v>
      </c>
    </row>
    <row r="140" spans="1:12" ht="15" x14ac:dyDescent="0.25">
      <c r="A140" s="1" t="s">
        <v>184</v>
      </c>
      <c r="B140" s="17">
        <v>44155</v>
      </c>
      <c r="C140" s="1" t="s">
        <v>64</v>
      </c>
      <c r="D140" s="1">
        <v>45</v>
      </c>
      <c r="E140" s="1" t="s">
        <v>17</v>
      </c>
      <c r="F140" s="3">
        <v>362626</v>
      </c>
      <c r="G140" s="2">
        <f t="shared" si="0"/>
        <v>44200</v>
      </c>
      <c r="H140" s="4">
        <f t="shared" ca="1" si="2"/>
        <v>1312</v>
      </c>
      <c r="I140" s="3">
        <f t="shared" ca="1" si="1"/>
        <v>362626</v>
      </c>
      <c r="J140" s="1" t="str">
        <f ca="1">IF(H140="Not due","Not due",VLOOKUP(H140,slip!$A$1:$B$5,2,TRUE))</f>
        <v>Above 360</v>
      </c>
      <c r="K140" s="1" t="str">
        <f>VLOOKUP($C140,setup!$B$1:$D$31,2,FALSE)</f>
        <v>Quetta</v>
      </c>
      <c r="L140" s="1" t="str">
        <f>VLOOKUP(C140,setup!$B$1:$D$31,3,TRUE)</f>
        <v>Dealer</v>
      </c>
    </row>
    <row r="141" spans="1:12" ht="15" x14ac:dyDescent="0.25">
      <c r="A141" s="1" t="s">
        <v>185</v>
      </c>
      <c r="B141" s="17">
        <v>44158</v>
      </c>
      <c r="C141" s="1" t="s">
        <v>74</v>
      </c>
      <c r="D141" s="1">
        <v>45</v>
      </c>
      <c r="E141" s="1" t="s">
        <v>20</v>
      </c>
      <c r="F141" s="3">
        <v>110656</v>
      </c>
      <c r="G141" s="2">
        <f t="shared" si="0"/>
        <v>44203</v>
      </c>
      <c r="H141" s="4">
        <f t="shared" ca="1" si="2"/>
        <v>1309</v>
      </c>
      <c r="I141" s="3">
        <f t="shared" ca="1" si="1"/>
        <v>110656</v>
      </c>
      <c r="J141" s="1" t="str">
        <f ca="1">IF(H141="Not due","Not due",VLOOKUP(H141,slip!$A$1:$B$5,2,TRUE))</f>
        <v>Above 360</v>
      </c>
      <c r="K141" s="1" t="str">
        <f>VLOOKUP($C141,setup!$B$1:$D$31,2,FALSE)</f>
        <v>Quetta</v>
      </c>
      <c r="L141" s="1" t="str">
        <f>VLOOKUP(C141,setup!$B$1:$D$31,3,TRUE)</f>
        <v>Dealer</v>
      </c>
    </row>
    <row r="142" spans="1:12" ht="15" x14ac:dyDescent="0.25">
      <c r="A142" s="1" t="s">
        <v>186</v>
      </c>
      <c r="B142" s="17">
        <v>44159</v>
      </c>
      <c r="C142" s="1" t="s">
        <v>31</v>
      </c>
      <c r="D142" s="1">
        <v>30</v>
      </c>
      <c r="E142" s="1" t="s">
        <v>14</v>
      </c>
      <c r="F142" s="3">
        <v>339132</v>
      </c>
      <c r="G142" s="2">
        <f t="shared" si="0"/>
        <v>44189</v>
      </c>
      <c r="H142" s="4">
        <f t="shared" ca="1" si="2"/>
        <v>1323</v>
      </c>
      <c r="I142" s="3">
        <f t="shared" ca="1" si="1"/>
        <v>339132</v>
      </c>
      <c r="J142" s="1" t="str">
        <f ca="1">IF(H142="Not due","Not due",VLOOKUP(H142,slip!$A$1:$B$5,2,TRUE))</f>
        <v>Above 360</v>
      </c>
      <c r="K142" s="1" t="str">
        <f>VLOOKUP($C142,setup!$B$1:$D$31,2,FALSE)</f>
        <v>Peshawer</v>
      </c>
      <c r="L142" s="1" t="str">
        <f>VLOOKUP(C142,setup!$B$1:$D$31,3,TRUE)</f>
        <v>Retailer</v>
      </c>
    </row>
    <row r="143" spans="1:12" ht="15" x14ac:dyDescent="0.25">
      <c r="A143" s="1" t="s">
        <v>187</v>
      </c>
      <c r="B143" s="17">
        <v>44160</v>
      </c>
      <c r="C143" s="1" t="s">
        <v>26</v>
      </c>
      <c r="D143" s="1">
        <v>7</v>
      </c>
      <c r="E143" s="1" t="s">
        <v>27</v>
      </c>
      <c r="F143" s="3">
        <v>726787</v>
      </c>
      <c r="G143" s="2">
        <f t="shared" si="0"/>
        <v>44167</v>
      </c>
      <c r="H143" s="4">
        <f t="shared" ca="1" si="2"/>
        <v>1345</v>
      </c>
      <c r="I143" s="3">
        <f t="shared" ca="1" si="1"/>
        <v>726787</v>
      </c>
      <c r="J143" s="1" t="str">
        <f ca="1">IF(H143="Not due","Not due",VLOOKUP(H143,slip!$A$1:$B$5,2,TRUE))</f>
        <v>Above 360</v>
      </c>
      <c r="K143" s="1" t="str">
        <f>VLOOKUP($C143,setup!$B$1:$D$31,2,FALSE)</f>
        <v>Islamabad</v>
      </c>
      <c r="L143" s="1" t="str">
        <f>VLOOKUP(C143,setup!$B$1:$D$31,3,TRUE)</f>
        <v>Dealer</v>
      </c>
    </row>
    <row r="144" spans="1:12" ht="15" x14ac:dyDescent="0.25">
      <c r="A144" s="1" t="s">
        <v>188</v>
      </c>
      <c r="B144" s="17">
        <v>44161</v>
      </c>
      <c r="C144" s="1" t="s">
        <v>35</v>
      </c>
      <c r="D144" s="1">
        <v>45</v>
      </c>
      <c r="E144" s="1" t="s">
        <v>14</v>
      </c>
      <c r="F144" s="3">
        <v>372886</v>
      </c>
      <c r="G144" s="2">
        <f t="shared" si="0"/>
        <v>44206</v>
      </c>
      <c r="H144" s="4">
        <f t="shared" ca="1" si="2"/>
        <v>1306</v>
      </c>
      <c r="I144" s="3">
        <f t="shared" ca="1" si="1"/>
        <v>372886</v>
      </c>
      <c r="J144" s="1" t="str">
        <f ca="1">IF(H144="Not due","Not due",VLOOKUP(H144,slip!$A$1:$B$5,2,TRUE))</f>
        <v>Above 360</v>
      </c>
      <c r="K144" s="1" t="str">
        <f>VLOOKUP($C144,setup!$B$1:$D$31,2,FALSE)</f>
        <v>Karachi</v>
      </c>
      <c r="L144" s="1" t="str">
        <f>VLOOKUP(C144,setup!$B$1:$D$31,3,TRUE)</f>
        <v>Retailer</v>
      </c>
    </row>
    <row r="145" spans="1:12" ht="15" x14ac:dyDescent="0.25">
      <c r="A145" s="1" t="s">
        <v>189</v>
      </c>
      <c r="B145" s="17">
        <v>44162</v>
      </c>
      <c r="C145" s="1" t="s">
        <v>52</v>
      </c>
      <c r="D145" s="1">
        <v>45</v>
      </c>
      <c r="E145" s="1" t="s">
        <v>17</v>
      </c>
      <c r="F145" s="3">
        <v>874531</v>
      </c>
      <c r="G145" s="2">
        <f t="shared" si="0"/>
        <v>44207</v>
      </c>
      <c r="H145" s="4">
        <f t="shared" ca="1" si="2"/>
        <v>1305</v>
      </c>
      <c r="I145" s="3">
        <f t="shared" ca="1" si="1"/>
        <v>874531</v>
      </c>
      <c r="J145" s="1" t="str">
        <f ca="1">IF(H145="Not due","Not due",VLOOKUP(H145,slip!$A$1:$B$5,2,TRUE))</f>
        <v>Above 360</v>
      </c>
      <c r="K145" s="1" t="str">
        <f>VLOOKUP($C145,setup!$B$1:$D$31,2,FALSE)</f>
        <v>Peshawer</v>
      </c>
      <c r="L145" s="1" t="str">
        <f>VLOOKUP(C145,setup!$B$1:$D$31,3,TRUE)</f>
        <v>Dealer</v>
      </c>
    </row>
    <row r="146" spans="1:12" ht="15" x14ac:dyDescent="0.25">
      <c r="A146" s="1" t="s">
        <v>190</v>
      </c>
      <c r="B146" s="17">
        <v>44165</v>
      </c>
      <c r="C146" s="1" t="s">
        <v>22</v>
      </c>
      <c r="D146" s="1">
        <v>45</v>
      </c>
      <c r="E146" s="1" t="s">
        <v>20</v>
      </c>
      <c r="F146" s="3">
        <v>941476</v>
      </c>
      <c r="G146" s="2">
        <f t="shared" si="0"/>
        <v>44210</v>
      </c>
      <c r="H146" s="4">
        <f t="shared" ca="1" si="2"/>
        <v>1302</v>
      </c>
      <c r="I146" s="3">
        <f t="shared" ca="1" si="1"/>
        <v>941476</v>
      </c>
      <c r="J146" s="1" t="str">
        <f ca="1">IF(H146="Not due","Not due",VLOOKUP(H146,slip!$A$1:$B$5,2,TRUE))</f>
        <v>Above 360</v>
      </c>
      <c r="K146" s="1" t="str">
        <f>VLOOKUP($C146,setup!$B$1:$D$31,2,FALSE)</f>
        <v>Islamabad</v>
      </c>
      <c r="L146" s="1" t="str">
        <f>VLOOKUP(C146,setup!$B$1:$D$31,3,TRUE)</f>
        <v>Retailer</v>
      </c>
    </row>
    <row r="147" spans="1:12" ht="15" x14ac:dyDescent="0.25">
      <c r="A147" s="1" t="s">
        <v>191</v>
      </c>
      <c r="B147" s="17">
        <v>44166</v>
      </c>
      <c r="C147" s="1" t="s">
        <v>61</v>
      </c>
      <c r="D147" s="1">
        <v>30</v>
      </c>
      <c r="E147" s="1" t="s">
        <v>17</v>
      </c>
      <c r="F147" s="3">
        <v>109382</v>
      </c>
      <c r="G147" s="2">
        <f t="shared" si="0"/>
        <v>44196</v>
      </c>
      <c r="H147" s="4">
        <f t="shared" ca="1" si="2"/>
        <v>1316</v>
      </c>
      <c r="I147" s="3">
        <f t="shared" ca="1" si="1"/>
        <v>109382</v>
      </c>
      <c r="J147" s="1" t="str">
        <f ca="1">IF(H147="Not due","Not due",VLOOKUP(H147,slip!$A$1:$B$5,2,TRUE))</f>
        <v>Above 360</v>
      </c>
      <c r="K147" s="1" t="str">
        <f>VLOOKUP($C147,setup!$B$1:$D$31,2,FALSE)</f>
        <v>Peshawer</v>
      </c>
      <c r="L147" s="1" t="str">
        <f>VLOOKUP(C147,setup!$B$1:$D$31,3,TRUE)</f>
        <v>OEM</v>
      </c>
    </row>
    <row r="148" spans="1:12" ht="15" x14ac:dyDescent="0.25">
      <c r="A148" s="1" t="s">
        <v>192</v>
      </c>
      <c r="B148" s="17">
        <v>44167</v>
      </c>
      <c r="C148" s="1" t="s">
        <v>52</v>
      </c>
      <c r="D148" s="1">
        <v>45</v>
      </c>
      <c r="E148" s="1" t="s">
        <v>17</v>
      </c>
      <c r="F148" s="3">
        <v>480752</v>
      </c>
      <c r="G148" s="2">
        <f t="shared" si="0"/>
        <v>44212</v>
      </c>
      <c r="H148" s="4">
        <f t="shared" ca="1" si="2"/>
        <v>1300</v>
      </c>
      <c r="I148" s="3">
        <f t="shared" ca="1" si="1"/>
        <v>480752</v>
      </c>
      <c r="J148" s="1" t="str">
        <f ca="1">IF(H148="Not due","Not due",VLOOKUP(H148,slip!$A$1:$B$5,2,TRUE))</f>
        <v>Above 360</v>
      </c>
      <c r="K148" s="1" t="str">
        <f>VLOOKUP($C148,setup!$B$1:$D$31,2,FALSE)</f>
        <v>Peshawer</v>
      </c>
      <c r="L148" s="1" t="str">
        <f>VLOOKUP(C148,setup!$B$1:$D$31,3,TRUE)</f>
        <v>Dealer</v>
      </c>
    </row>
    <row r="149" spans="1:12" ht="15" x14ac:dyDescent="0.25">
      <c r="A149" s="1" t="s">
        <v>193</v>
      </c>
      <c r="B149" s="17">
        <v>44168</v>
      </c>
      <c r="C149" s="1" t="s">
        <v>142</v>
      </c>
      <c r="D149" s="1">
        <v>7</v>
      </c>
      <c r="E149" s="1" t="s">
        <v>20</v>
      </c>
      <c r="F149" s="3">
        <v>932927</v>
      </c>
      <c r="G149" s="2">
        <f t="shared" si="0"/>
        <v>44175</v>
      </c>
      <c r="H149" s="4">
        <f t="shared" ca="1" si="2"/>
        <v>1337</v>
      </c>
      <c r="I149" s="3">
        <f t="shared" ca="1" si="1"/>
        <v>932927</v>
      </c>
      <c r="J149" s="1" t="str">
        <f ca="1">IF(H149="Not due","Not due",VLOOKUP(H149,slip!$A$1:$B$5,2,TRUE))</f>
        <v>Above 360</v>
      </c>
      <c r="K149" s="1" t="str">
        <f>VLOOKUP($C149,setup!$B$1:$D$31,2,FALSE)</f>
        <v>Quetta</v>
      </c>
      <c r="L149" s="1" t="str">
        <f>VLOOKUP(C149,setup!$B$1:$D$31,3,TRUE)</f>
        <v>Dealer</v>
      </c>
    </row>
    <row r="150" spans="1:12" ht="15" x14ac:dyDescent="0.25">
      <c r="A150" s="1" t="s">
        <v>194</v>
      </c>
      <c r="B150" s="17">
        <v>44169</v>
      </c>
      <c r="C150" s="1" t="s">
        <v>78</v>
      </c>
      <c r="D150" s="1">
        <v>30</v>
      </c>
      <c r="E150" s="1" t="s">
        <v>20</v>
      </c>
      <c r="F150" s="3">
        <v>352504</v>
      </c>
      <c r="G150" s="2">
        <f t="shared" si="0"/>
        <v>44199</v>
      </c>
      <c r="H150" s="4">
        <f t="shared" ca="1" si="2"/>
        <v>1313</v>
      </c>
      <c r="I150" s="3">
        <f t="shared" ca="1" si="1"/>
        <v>352504</v>
      </c>
      <c r="J150" s="1" t="str">
        <f ca="1">IF(H150="Not due","Not due",VLOOKUP(H150,slip!$A$1:$B$5,2,TRUE))</f>
        <v>Above 360</v>
      </c>
      <c r="K150" s="1" t="str">
        <f>VLOOKUP($C150,setup!$B$1:$D$31,2,FALSE)</f>
        <v>Karachi</v>
      </c>
      <c r="L150" s="1" t="str">
        <f>VLOOKUP(C150,setup!$B$1:$D$31,3,TRUE)</f>
        <v>Retailer</v>
      </c>
    </row>
    <row r="151" spans="1:12" ht="15" x14ac:dyDescent="0.25">
      <c r="A151" s="1" t="s">
        <v>195</v>
      </c>
      <c r="B151" s="17">
        <v>44172</v>
      </c>
      <c r="C151" s="1" t="s">
        <v>57</v>
      </c>
      <c r="D151" s="1">
        <v>7</v>
      </c>
      <c r="E151" s="1" t="s">
        <v>17</v>
      </c>
      <c r="F151" s="3">
        <v>413067</v>
      </c>
      <c r="G151" s="2">
        <f t="shared" si="0"/>
        <v>44179</v>
      </c>
      <c r="H151" s="4">
        <f t="shared" ca="1" si="2"/>
        <v>1333</v>
      </c>
      <c r="I151" s="3">
        <f t="shared" ca="1" si="1"/>
        <v>413067</v>
      </c>
      <c r="J151" s="1" t="str">
        <f ca="1">IF(H151="Not due","Not due",VLOOKUP(H151,slip!$A$1:$B$5,2,TRUE))</f>
        <v>Above 360</v>
      </c>
      <c r="K151" s="1" t="str">
        <f>VLOOKUP($C151,setup!$B$1:$D$31,2,FALSE)</f>
        <v>Islamabad</v>
      </c>
      <c r="L151" s="1" t="str">
        <f>VLOOKUP(C151,setup!$B$1:$D$31,3,TRUE)</f>
        <v>OEM</v>
      </c>
    </row>
    <row r="152" spans="1:12" ht="15" x14ac:dyDescent="0.25">
      <c r="A152" s="1" t="s">
        <v>196</v>
      </c>
      <c r="B152" s="17">
        <v>44173</v>
      </c>
      <c r="C152" s="1" t="s">
        <v>52</v>
      </c>
      <c r="D152" s="1">
        <v>7</v>
      </c>
      <c r="E152" s="1" t="s">
        <v>17</v>
      </c>
      <c r="F152" s="3">
        <v>515363</v>
      </c>
      <c r="G152" s="2">
        <f t="shared" si="0"/>
        <v>44180</v>
      </c>
      <c r="H152" s="4">
        <f t="shared" ca="1" si="2"/>
        <v>1332</v>
      </c>
      <c r="I152" s="3">
        <f t="shared" ca="1" si="1"/>
        <v>515363</v>
      </c>
      <c r="J152" s="1" t="str">
        <f ca="1">IF(H152="Not due","Not due",VLOOKUP(H152,slip!$A$1:$B$5,2,TRUE))</f>
        <v>Above 360</v>
      </c>
      <c r="K152" s="1" t="str">
        <f>VLOOKUP($C152,setup!$B$1:$D$31,2,FALSE)</f>
        <v>Peshawer</v>
      </c>
      <c r="L152" s="1" t="str">
        <f>VLOOKUP(C152,setup!$B$1:$D$31,3,TRUE)</f>
        <v>Dealer</v>
      </c>
    </row>
    <row r="153" spans="1:12" ht="15" x14ac:dyDescent="0.25">
      <c r="A153" s="1" t="s">
        <v>197</v>
      </c>
      <c r="B153" s="17">
        <v>44174</v>
      </c>
      <c r="C153" s="1" t="s">
        <v>84</v>
      </c>
      <c r="D153" s="1">
        <v>7</v>
      </c>
      <c r="E153" s="1" t="s">
        <v>20</v>
      </c>
      <c r="F153" s="3">
        <v>955051</v>
      </c>
      <c r="G153" s="2">
        <f t="shared" si="0"/>
        <v>44181</v>
      </c>
      <c r="H153" s="4">
        <f t="shared" ca="1" si="2"/>
        <v>1331</v>
      </c>
      <c r="I153" s="3">
        <f t="shared" ca="1" si="1"/>
        <v>955051</v>
      </c>
      <c r="J153" s="1" t="str">
        <f ca="1">IF(H153="Not due","Not due",VLOOKUP(H153,slip!$A$1:$B$5,2,TRUE))</f>
        <v>Above 360</v>
      </c>
      <c r="K153" s="1" t="str">
        <f>VLOOKUP($C153,setup!$B$1:$D$31,2,FALSE)</f>
        <v>Lahore</v>
      </c>
      <c r="L153" s="1" t="str">
        <f>VLOOKUP(C153,setup!$B$1:$D$31,3,TRUE)</f>
        <v>OEM</v>
      </c>
    </row>
    <row r="154" spans="1:12" ht="15" x14ac:dyDescent="0.25">
      <c r="A154" s="1" t="s">
        <v>198</v>
      </c>
      <c r="B154" s="17">
        <v>44175</v>
      </c>
      <c r="C154" s="1" t="s">
        <v>78</v>
      </c>
      <c r="D154" s="1">
        <v>30</v>
      </c>
      <c r="E154" s="1" t="s">
        <v>20</v>
      </c>
      <c r="F154" s="3">
        <v>667555</v>
      </c>
      <c r="G154" s="2">
        <f t="shared" si="0"/>
        <v>44205</v>
      </c>
      <c r="H154" s="4">
        <f t="shared" ca="1" si="2"/>
        <v>1307</v>
      </c>
      <c r="I154" s="3">
        <f t="shared" ca="1" si="1"/>
        <v>667555</v>
      </c>
      <c r="J154" s="1" t="str">
        <f ca="1">IF(H154="Not due","Not due",VLOOKUP(H154,slip!$A$1:$B$5,2,TRUE))</f>
        <v>Above 360</v>
      </c>
      <c r="K154" s="1" t="str">
        <f>VLOOKUP($C154,setup!$B$1:$D$31,2,FALSE)</f>
        <v>Karachi</v>
      </c>
      <c r="L154" s="1" t="str">
        <f>VLOOKUP(C154,setup!$B$1:$D$31,3,TRUE)</f>
        <v>Retailer</v>
      </c>
    </row>
    <row r="155" spans="1:12" ht="15" x14ac:dyDescent="0.25">
      <c r="A155" s="1" t="s">
        <v>199</v>
      </c>
      <c r="B155" s="17">
        <v>44176</v>
      </c>
      <c r="C155" s="1" t="s">
        <v>64</v>
      </c>
      <c r="D155" s="1">
        <v>45</v>
      </c>
      <c r="E155" s="1" t="s">
        <v>17</v>
      </c>
      <c r="F155" s="3">
        <v>588605</v>
      </c>
      <c r="G155" s="2">
        <f t="shared" si="0"/>
        <v>44221</v>
      </c>
      <c r="H155" s="4">
        <f t="shared" ca="1" si="2"/>
        <v>1291</v>
      </c>
      <c r="I155" s="3">
        <f t="shared" ca="1" si="1"/>
        <v>588605</v>
      </c>
      <c r="J155" s="1" t="str">
        <f ca="1">IF(H155="Not due","Not due",VLOOKUP(H155,slip!$A$1:$B$5,2,TRUE))</f>
        <v>Above 360</v>
      </c>
      <c r="K155" s="1" t="str">
        <f>VLOOKUP($C155,setup!$B$1:$D$31,2,FALSE)</f>
        <v>Quetta</v>
      </c>
      <c r="L155" s="1" t="str">
        <f>VLOOKUP(C155,setup!$B$1:$D$31,3,TRUE)</f>
        <v>Dealer</v>
      </c>
    </row>
    <row r="156" spans="1:12" ht="15" x14ac:dyDescent="0.25">
      <c r="A156" s="1" t="s">
        <v>200</v>
      </c>
      <c r="B156" s="17">
        <v>44179</v>
      </c>
      <c r="C156" s="1" t="s">
        <v>74</v>
      </c>
      <c r="D156" s="1">
        <v>7</v>
      </c>
      <c r="E156" s="1" t="s">
        <v>20</v>
      </c>
      <c r="F156" s="3">
        <v>729428</v>
      </c>
      <c r="G156" s="2">
        <f t="shared" si="0"/>
        <v>44186</v>
      </c>
      <c r="H156" s="4">
        <f t="shared" ca="1" si="2"/>
        <v>1326</v>
      </c>
      <c r="I156" s="3">
        <f t="shared" ca="1" si="1"/>
        <v>729428</v>
      </c>
      <c r="J156" s="1" t="str">
        <f ca="1">IF(H156="Not due","Not due",VLOOKUP(H156,slip!$A$1:$B$5,2,TRUE))</f>
        <v>Above 360</v>
      </c>
      <c r="K156" s="1" t="str">
        <f>VLOOKUP($C156,setup!$B$1:$D$31,2,FALSE)</f>
        <v>Quetta</v>
      </c>
      <c r="L156" s="1" t="str">
        <f>VLOOKUP(C156,setup!$B$1:$D$31,3,TRUE)</f>
        <v>Dealer</v>
      </c>
    </row>
    <row r="157" spans="1:12" ht="15" x14ac:dyDescent="0.25">
      <c r="A157" s="1" t="s">
        <v>201</v>
      </c>
      <c r="B157" s="17">
        <v>44180</v>
      </c>
      <c r="C157" s="1" t="s">
        <v>44</v>
      </c>
      <c r="D157" s="1">
        <v>7</v>
      </c>
      <c r="E157" s="1" t="s">
        <v>20</v>
      </c>
      <c r="F157" s="3">
        <v>231713</v>
      </c>
      <c r="G157" s="2">
        <f t="shared" si="0"/>
        <v>44187</v>
      </c>
      <c r="H157" s="4">
        <f t="shared" ca="1" si="2"/>
        <v>1325</v>
      </c>
      <c r="I157" s="3">
        <f t="shared" ca="1" si="1"/>
        <v>231713</v>
      </c>
      <c r="J157" s="1" t="str">
        <f ca="1">IF(H157="Not due","Not due",VLOOKUP(H157,slip!$A$1:$B$5,2,TRUE))</f>
        <v>Above 360</v>
      </c>
      <c r="K157" s="1" t="str">
        <f>VLOOKUP($C157,setup!$B$1:$D$31,2,FALSE)</f>
        <v>Quetta</v>
      </c>
      <c r="L157" s="1" t="str">
        <f>VLOOKUP(C157,setup!$B$1:$D$31,3,TRUE)</f>
        <v>Dealer</v>
      </c>
    </row>
    <row r="158" spans="1:12" ht="15" x14ac:dyDescent="0.25">
      <c r="A158" s="1" t="s">
        <v>202</v>
      </c>
      <c r="B158" s="17">
        <v>44181</v>
      </c>
      <c r="C158" s="1" t="s">
        <v>50</v>
      </c>
      <c r="D158" s="1">
        <v>45</v>
      </c>
      <c r="E158" s="1" t="s">
        <v>14</v>
      </c>
      <c r="F158" s="3">
        <v>633932</v>
      </c>
      <c r="G158" s="2">
        <f t="shared" si="0"/>
        <v>44226</v>
      </c>
      <c r="H158" s="4">
        <f t="shared" ca="1" si="2"/>
        <v>1286</v>
      </c>
      <c r="I158" s="3">
        <f t="shared" ca="1" si="1"/>
        <v>633932</v>
      </c>
      <c r="J158" s="1" t="str">
        <f ca="1">IF(H158="Not due","Not due",VLOOKUP(H158,slip!$A$1:$B$5,2,TRUE))</f>
        <v>Above 360</v>
      </c>
      <c r="K158" s="1" t="str">
        <f>VLOOKUP($C158,setup!$B$1:$D$31,2,FALSE)</f>
        <v>Islamabad</v>
      </c>
      <c r="L158" s="1" t="str">
        <f>VLOOKUP(C158,setup!$B$1:$D$31,3,TRUE)</f>
        <v>Dealer</v>
      </c>
    </row>
    <row r="159" spans="1:12" ht="15" x14ac:dyDescent="0.25">
      <c r="A159" s="1" t="s">
        <v>203</v>
      </c>
      <c r="B159" s="17">
        <v>44182</v>
      </c>
      <c r="C159" s="1" t="s">
        <v>138</v>
      </c>
      <c r="D159" s="1">
        <v>45</v>
      </c>
      <c r="E159" s="1" t="s">
        <v>17</v>
      </c>
      <c r="F159" s="3">
        <v>848361</v>
      </c>
      <c r="G159" s="2">
        <f t="shared" si="0"/>
        <v>44227</v>
      </c>
      <c r="H159" s="4">
        <f t="shared" ca="1" si="2"/>
        <v>1285</v>
      </c>
      <c r="I159" s="3">
        <f t="shared" ca="1" si="1"/>
        <v>848361</v>
      </c>
      <c r="J159" s="1" t="str">
        <f ca="1">IF(H159="Not due","Not due",VLOOKUP(H159,slip!$A$1:$B$5,2,TRUE))</f>
        <v>Above 360</v>
      </c>
      <c r="K159" s="1" t="str">
        <f>VLOOKUP($C159,setup!$B$1:$D$31,2,FALSE)</f>
        <v>Quetta</v>
      </c>
      <c r="L159" s="1" t="str">
        <f>VLOOKUP(C159,setup!$B$1:$D$31,3,TRUE)</f>
        <v>Dealer</v>
      </c>
    </row>
    <row r="160" spans="1:12" ht="15" x14ac:dyDescent="0.25">
      <c r="A160" s="1" t="s">
        <v>204</v>
      </c>
      <c r="B160" s="17">
        <v>44183</v>
      </c>
      <c r="C160" s="1" t="s">
        <v>16</v>
      </c>
      <c r="D160" s="1">
        <v>7</v>
      </c>
      <c r="E160" s="1" t="s">
        <v>17</v>
      </c>
      <c r="F160" s="3">
        <v>384427</v>
      </c>
      <c r="G160" s="2">
        <f t="shared" si="0"/>
        <v>44190</v>
      </c>
      <c r="H160" s="4">
        <f t="shared" ca="1" si="2"/>
        <v>1322</v>
      </c>
      <c r="I160" s="3">
        <f t="shared" ca="1" si="1"/>
        <v>384427</v>
      </c>
      <c r="J160" s="1" t="str">
        <f ca="1">IF(H160="Not due","Not due",VLOOKUP(H160,slip!$A$1:$B$5,2,TRUE))</f>
        <v>Above 360</v>
      </c>
      <c r="K160" s="1" t="str">
        <f>VLOOKUP($C160,setup!$B$1:$D$31,2,FALSE)</f>
        <v>Islamabad</v>
      </c>
      <c r="L160" s="1" t="str">
        <f>VLOOKUP(C160,setup!$B$1:$D$31,3,TRUE)</f>
        <v>Dealer</v>
      </c>
    </row>
    <row r="161" spans="1:12" ht="15" x14ac:dyDescent="0.25">
      <c r="A161" s="1" t="s">
        <v>205</v>
      </c>
      <c r="B161" s="17">
        <v>44186</v>
      </c>
      <c r="C161" s="1" t="s">
        <v>42</v>
      </c>
      <c r="D161" s="1">
        <v>30</v>
      </c>
      <c r="E161" s="1" t="s">
        <v>14</v>
      </c>
      <c r="F161" s="3">
        <v>301937</v>
      </c>
      <c r="G161" s="2">
        <f t="shared" si="0"/>
        <v>44216</v>
      </c>
      <c r="H161" s="4">
        <f t="shared" ca="1" si="2"/>
        <v>1296</v>
      </c>
      <c r="I161" s="3">
        <f t="shared" ca="1" si="1"/>
        <v>301937</v>
      </c>
      <c r="J161" s="1" t="str">
        <f ca="1">IF(H161="Not due","Not due",VLOOKUP(H161,slip!$A$1:$B$5,2,TRUE))</f>
        <v>Above 360</v>
      </c>
      <c r="K161" s="1" t="str">
        <f>VLOOKUP($C161,setup!$B$1:$D$31,2,FALSE)</f>
        <v>Quetta</v>
      </c>
      <c r="L161" s="1" t="str">
        <f>VLOOKUP(C161,setup!$B$1:$D$31,3,TRUE)</f>
        <v>Retailer</v>
      </c>
    </row>
    <row r="162" spans="1:12" ht="15" x14ac:dyDescent="0.25">
      <c r="A162" s="1" t="s">
        <v>206</v>
      </c>
      <c r="B162" s="17">
        <v>44187</v>
      </c>
      <c r="C162" s="1" t="s">
        <v>46</v>
      </c>
      <c r="D162" s="1">
        <v>7</v>
      </c>
      <c r="E162" s="1" t="s">
        <v>14</v>
      </c>
      <c r="F162" s="3">
        <v>250750</v>
      </c>
      <c r="G162" s="2">
        <f t="shared" si="0"/>
        <v>44194</v>
      </c>
      <c r="H162" s="4">
        <f t="shared" ca="1" si="2"/>
        <v>1318</v>
      </c>
      <c r="I162" s="3">
        <f t="shared" ca="1" si="1"/>
        <v>250750</v>
      </c>
      <c r="J162" s="1" t="str">
        <f ca="1">IF(H162="Not due","Not due",VLOOKUP(H162,slip!$A$1:$B$5,2,TRUE))</f>
        <v>Above 360</v>
      </c>
      <c r="K162" s="1" t="str">
        <f>VLOOKUP($C162,setup!$B$1:$D$31,2,FALSE)</f>
        <v>Peshawer</v>
      </c>
      <c r="L162" s="1" t="str">
        <f>VLOOKUP(C162,setup!$B$1:$D$31,3,TRUE)</f>
        <v>Retailer</v>
      </c>
    </row>
    <row r="163" spans="1:12" ht="15" x14ac:dyDescent="0.25">
      <c r="A163" s="1" t="s">
        <v>207</v>
      </c>
      <c r="B163" s="17">
        <v>44188</v>
      </c>
      <c r="C163" s="1" t="s">
        <v>50</v>
      </c>
      <c r="D163" s="1">
        <v>30</v>
      </c>
      <c r="E163" s="1" t="s">
        <v>14</v>
      </c>
      <c r="F163" s="3">
        <v>951851</v>
      </c>
      <c r="G163" s="2">
        <f t="shared" si="0"/>
        <v>44218</v>
      </c>
      <c r="H163" s="4">
        <f t="shared" ca="1" si="2"/>
        <v>1294</v>
      </c>
      <c r="I163" s="3">
        <f t="shared" ca="1" si="1"/>
        <v>951851</v>
      </c>
      <c r="J163" s="1" t="str">
        <f ca="1">IF(H163="Not due","Not due",VLOOKUP(H163,slip!$A$1:$B$5,2,TRUE))</f>
        <v>Above 360</v>
      </c>
      <c r="K163" s="1" t="str">
        <f>VLOOKUP($C163,setup!$B$1:$D$31,2,FALSE)</f>
        <v>Islamabad</v>
      </c>
      <c r="L163" s="1" t="str">
        <f>VLOOKUP(C163,setup!$B$1:$D$31,3,TRUE)</f>
        <v>Dealer</v>
      </c>
    </row>
    <row r="164" spans="1:12" ht="15" x14ac:dyDescent="0.25">
      <c r="A164" s="1" t="s">
        <v>208</v>
      </c>
      <c r="B164" s="17">
        <v>44189</v>
      </c>
      <c r="C164" s="1" t="s">
        <v>22</v>
      </c>
      <c r="D164" s="1">
        <v>30</v>
      </c>
      <c r="E164" s="1" t="s">
        <v>20</v>
      </c>
      <c r="F164" s="3">
        <v>338513</v>
      </c>
      <c r="G164" s="2">
        <f t="shared" si="0"/>
        <v>44219</v>
      </c>
      <c r="H164" s="4">
        <f t="shared" ca="1" si="2"/>
        <v>1293</v>
      </c>
      <c r="I164" s="3">
        <f t="shared" ca="1" si="1"/>
        <v>338513</v>
      </c>
      <c r="J164" s="1" t="str">
        <f ca="1">IF(H164="Not due","Not due",VLOOKUP(H164,slip!$A$1:$B$5,2,TRUE))</f>
        <v>Above 360</v>
      </c>
      <c r="K164" s="1" t="str">
        <f>VLOOKUP($C164,setup!$B$1:$D$31,2,FALSE)</f>
        <v>Islamabad</v>
      </c>
      <c r="L164" s="1" t="str">
        <f>VLOOKUP(C164,setup!$B$1:$D$31,3,TRUE)</f>
        <v>Retailer</v>
      </c>
    </row>
    <row r="165" spans="1:12" ht="15" x14ac:dyDescent="0.25">
      <c r="A165" s="1" t="s">
        <v>209</v>
      </c>
      <c r="B165" s="17">
        <v>44190</v>
      </c>
      <c r="C165" s="1" t="s">
        <v>84</v>
      </c>
      <c r="D165" s="1">
        <v>30</v>
      </c>
      <c r="E165" s="1" t="s">
        <v>20</v>
      </c>
      <c r="F165" s="3">
        <v>795573</v>
      </c>
      <c r="G165" s="2">
        <f t="shared" si="0"/>
        <v>44220</v>
      </c>
      <c r="H165" s="4">
        <f t="shared" ca="1" si="2"/>
        <v>1292</v>
      </c>
      <c r="I165" s="3">
        <f t="shared" ca="1" si="1"/>
        <v>795573</v>
      </c>
      <c r="J165" s="1" t="str">
        <f ca="1">IF(H165="Not due","Not due",VLOOKUP(H165,slip!$A$1:$B$5,2,TRUE))</f>
        <v>Above 360</v>
      </c>
      <c r="K165" s="1" t="str">
        <f>VLOOKUP($C165,setup!$B$1:$D$31,2,FALSE)</f>
        <v>Lahore</v>
      </c>
      <c r="L165" s="1" t="str">
        <f>VLOOKUP(C165,setup!$B$1:$D$31,3,TRUE)</f>
        <v>OEM</v>
      </c>
    </row>
    <row r="166" spans="1:12" ht="15" x14ac:dyDescent="0.25">
      <c r="A166" s="1" t="s">
        <v>210</v>
      </c>
      <c r="B166" s="17">
        <v>44193</v>
      </c>
      <c r="C166" s="1" t="s">
        <v>142</v>
      </c>
      <c r="D166" s="1">
        <v>30</v>
      </c>
      <c r="E166" s="1" t="s">
        <v>20</v>
      </c>
      <c r="F166" s="3">
        <v>767743</v>
      </c>
      <c r="G166" s="2">
        <f t="shared" si="0"/>
        <v>44223</v>
      </c>
      <c r="H166" s="4">
        <f t="shared" ca="1" si="2"/>
        <v>1289</v>
      </c>
      <c r="I166" s="3">
        <f t="shared" ca="1" si="1"/>
        <v>767743</v>
      </c>
      <c r="J166" s="1" t="str">
        <f ca="1">IF(H166="Not due","Not due",VLOOKUP(H166,slip!$A$1:$B$5,2,TRUE))</f>
        <v>Above 360</v>
      </c>
      <c r="K166" s="1" t="str">
        <f>VLOOKUP($C166,setup!$B$1:$D$31,2,FALSE)</f>
        <v>Quetta</v>
      </c>
      <c r="L166" s="1" t="str">
        <f>VLOOKUP(C166,setup!$B$1:$D$31,3,TRUE)</f>
        <v>Dealer</v>
      </c>
    </row>
    <row r="167" spans="1:12" ht="15" x14ac:dyDescent="0.25">
      <c r="A167" s="1" t="s">
        <v>211</v>
      </c>
      <c r="B167" s="17">
        <v>44194</v>
      </c>
      <c r="C167" s="1" t="s">
        <v>70</v>
      </c>
      <c r="D167" s="1">
        <v>7</v>
      </c>
      <c r="E167" s="1" t="s">
        <v>20</v>
      </c>
      <c r="F167" s="3">
        <v>793569</v>
      </c>
      <c r="G167" s="2">
        <f t="shared" si="0"/>
        <v>44201</v>
      </c>
      <c r="H167" s="4">
        <f t="shared" ca="1" si="2"/>
        <v>1311</v>
      </c>
      <c r="I167" s="3">
        <f t="shared" ca="1" si="1"/>
        <v>793569</v>
      </c>
      <c r="J167" s="1" t="str">
        <f ca="1">IF(H167="Not due","Not due",VLOOKUP(H167,slip!$A$1:$B$5,2,TRUE))</f>
        <v>Above 360</v>
      </c>
      <c r="K167" s="1" t="str">
        <f>VLOOKUP($C167,setup!$B$1:$D$31,2,FALSE)</f>
        <v>Quetta</v>
      </c>
      <c r="L167" s="1" t="str">
        <f>VLOOKUP(C167,setup!$B$1:$D$31,3,TRUE)</f>
        <v>Retailer</v>
      </c>
    </row>
    <row r="168" spans="1:12" ht="15" x14ac:dyDescent="0.25">
      <c r="A168" s="1" t="s">
        <v>212</v>
      </c>
      <c r="B168" s="17">
        <v>44195</v>
      </c>
      <c r="C168" s="1" t="s">
        <v>84</v>
      </c>
      <c r="D168" s="1">
        <v>45</v>
      </c>
      <c r="E168" s="1" t="s">
        <v>20</v>
      </c>
      <c r="F168" s="3">
        <v>960799</v>
      </c>
      <c r="G168" s="2">
        <f t="shared" si="0"/>
        <v>44240</v>
      </c>
      <c r="H168" s="4">
        <f t="shared" ca="1" si="2"/>
        <v>1272</v>
      </c>
      <c r="I168" s="3">
        <f t="shared" ca="1" si="1"/>
        <v>960799</v>
      </c>
      <c r="J168" s="1" t="str">
        <f ca="1">IF(H168="Not due","Not due",VLOOKUP(H168,slip!$A$1:$B$5,2,TRUE))</f>
        <v>Above 360</v>
      </c>
      <c r="K168" s="1" t="str">
        <f>VLOOKUP($C168,setup!$B$1:$D$31,2,FALSE)</f>
        <v>Lahore</v>
      </c>
      <c r="L168" s="1" t="str">
        <f>VLOOKUP(C168,setup!$B$1:$D$31,3,TRUE)</f>
        <v>OEM</v>
      </c>
    </row>
    <row r="169" spans="1:12" ht="15" x14ac:dyDescent="0.25">
      <c r="A169" s="1" t="s">
        <v>213</v>
      </c>
      <c r="B169" s="17">
        <v>44196</v>
      </c>
      <c r="C169" s="1" t="s">
        <v>138</v>
      </c>
      <c r="D169" s="1">
        <v>7</v>
      </c>
      <c r="E169" s="1" t="s">
        <v>17</v>
      </c>
      <c r="F169" s="3">
        <v>848422</v>
      </c>
      <c r="G169" s="2">
        <f t="shared" si="0"/>
        <v>44203</v>
      </c>
      <c r="H169" s="4">
        <f t="shared" ca="1" si="2"/>
        <v>1309</v>
      </c>
      <c r="I169" s="3">
        <f t="shared" ca="1" si="1"/>
        <v>848422</v>
      </c>
      <c r="J169" s="1" t="str">
        <f ca="1">IF(H169="Not due","Not due",VLOOKUP(H169,slip!$A$1:$B$5,2,TRUE))</f>
        <v>Above 360</v>
      </c>
      <c r="K169" s="1" t="str">
        <f>VLOOKUP($C169,setup!$B$1:$D$31,2,FALSE)</f>
        <v>Quetta</v>
      </c>
      <c r="L169" s="1" t="str">
        <f>VLOOKUP(C169,setup!$B$1:$D$31,3,TRUE)</f>
        <v>Dealer</v>
      </c>
    </row>
    <row r="170" spans="1:12" ht="15" x14ac:dyDescent="0.25">
      <c r="A170" s="1" t="s">
        <v>214</v>
      </c>
      <c r="B170" s="17">
        <v>44197</v>
      </c>
      <c r="C170" s="1" t="s">
        <v>87</v>
      </c>
      <c r="D170" s="1">
        <v>45</v>
      </c>
      <c r="E170" s="1" t="s">
        <v>14</v>
      </c>
      <c r="F170" s="3">
        <v>456512</v>
      </c>
      <c r="G170" s="2">
        <f t="shared" si="0"/>
        <v>44242</v>
      </c>
      <c r="H170" s="4">
        <f t="shared" ca="1" si="2"/>
        <v>1270</v>
      </c>
      <c r="I170" s="3">
        <f t="shared" ca="1" si="1"/>
        <v>456512</v>
      </c>
      <c r="J170" s="1" t="str">
        <f ca="1">IF(H170="Not due","Not due",VLOOKUP(H170,slip!$A$1:$B$5,2,TRUE))</f>
        <v>Above 360</v>
      </c>
      <c r="K170" s="1" t="str">
        <f>VLOOKUP($C170,setup!$B$1:$D$31,2,FALSE)</f>
        <v>Peshawer</v>
      </c>
      <c r="L170" s="1" t="str">
        <f>VLOOKUP(C170,setup!$B$1:$D$31,3,TRUE)</f>
        <v>Retailer</v>
      </c>
    </row>
    <row r="171" spans="1:12" ht="15" x14ac:dyDescent="0.25">
      <c r="A171" s="1" t="s">
        <v>215</v>
      </c>
      <c r="B171" s="17">
        <v>44200</v>
      </c>
      <c r="C171" s="1" t="s">
        <v>44</v>
      </c>
      <c r="D171" s="1">
        <v>7</v>
      </c>
      <c r="E171" s="1" t="s">
        <v>20</v>
      </c>
      <c r="F171" s="3">
        <v>721826</v>
      </c>
      <c r="G171" s="2">
        <f t="shared" si="0"/>
        <v>44207</v>
      </c>
      <c r="H171" s="4">
        <f t="shared" ca="1" si="2"/>
        <v>1305</v>
      </c>
      <c r="I171" s="3">
        <f t="shared" ca="1" si="1"/>
        <v>721826</v>
      </c>
      <c r="J171" s="1" t="str">
        <f ca="1">IF(H171="Not due","Not due",VLOOKUP(H171,slip!$A$1:$B$5,2,TRUE))</f>
        <v>Above 360</v>
      </c>
      <c r="K171" s="1" t="str">
        <f>VLOOKUP($C171,setup!$B$1:$D$31,2,FALSE)</f>
        <v>Quetta</v>
      </c>
      <c r="L171" s="1" t="str">
        <f>VLOOKUP(C171,setup!$B$1:$D$31,3,TRUE)</f>
        <v>Dealer</v>
      </c>
    </row>
    <row r="172" spans="1:12" ht="15" x14ac:dyDescent="0.25">
      <c r="A172" s="1" t="s">
        <v>216</v>
      </c>
      <c r="B172" s="17">
        <v>44201</v>
      </c>
      <c r="C172" s="1" t="s">
        <v>50</v>
      </c>
      <c r="D172" s="1">
        <v>7</v>
      </c>
      <c r="E172" s="1" t="s">
        <v>14</v>
      </c>
      <c r="F172" s="3">
        <v>947768</v>
      </c>
      <c r="G172" s="2">
        <f t="shared" si="0"/>
        <v>44208</v>
      </c>
      <c r="H172" s="4">
        <f t="shared" ca="1" si="2"/>
        <v>1304</v>
      </c>
      <c r="I172" s="3">
        <f t="shared" ca="1" si="1"/>
        <v>947768</v>
      </c>
      <c r="J172" s="1" t="str">
        <f ca="1">IF(H172="Not due","Not due",VLOOKUP(H172,slip!$A$1:$B$5,2,TRUE))</f>
        <v>Above 360</v>
      </c>
      <c r="K172" s="1" t="str">
        <f>VLOOKUP($C172,setup!$B$1:$D$31,2,FALSE)</f>
        <v>Islamabad</v>
      </c>
      <c r="L172" s="1" t="str">
        <f>VLOOKUP(C172,setup!$B$1:$D$31,3,TRUE)</f>
        <v>Dealer</v>
      </c>
    </row>
    <row r="173" spans="1:12" ht="15" x14ac:dyDescent="0.25">
      <c r="A173" s="1" t="s">
        <v>217</v>
      </c>
      <c r="B173" s="17">
        <v>44202</v>
      </c>
      <c r="C173" s="1" t="s">
        <v>33</v>
      </c>
      <c r="D173" s="1">
        <v>45</v>
      </c>
      <c r="E173" s="1" t="s">
        <v>14</v>
      </c>
      <c r="F173" s="3">
        <v>843915</v>
      </c>
      <c r="G173" s="2">
        <f t="shared" si="0"/>
        <v>44247</v>
      </c>
      <c r="H173" s="4">
        <f t="shared" ca="1" si="2"/>
        <v>1265</v>
      </c>
      <c r="I173" s="3">
        <f t="shared" ca="1" si="1"/>
        <v>843915</v>
      </c>
      <c r="J173" s="1" t="str">
        <f ca="1">IF(H173="Not due","Not due",VLOOKUP(H173,slip!$A$1:$B$5,2,TRUE))</f>
        <v>Above 360</v>
      </c>
      <c r="K173" s="1" t="str">
        <f>VLOOKUP($C173,setup!$B$1:$D$31,2,FALSE)</f>
        <v>Lahore</v>
      </c>
      <c r="L173" s="1" t="str">
        <f>VLOOKUP(C173,setup!$B$1:$D$31,3,TRUE)</f>
        <v>Retailer</v>
      </c>
    </row>
    <row r="174" spans="1:12" ht="15" x14ac:dyDescent="0.25">
      <c r="A174" s="1" t="s">
        <v>218</v>
      </c>
      <c r="B174" s="17">
        <v>44203</v>
      </c>
      <c r="C174" s="1" t="s">
        <v>33</v>
      </c>
      <c r="D174" s="1">
        <v>30</v>
      </c>
      <c r="E174" s="1" t="s">
        <v>14</v>
      </c>
      <c r="F174" s="3">
        <v>339417</v>
      </c>
      <c r="G174" s="2">
        <f t="shared" si="0"/>
        <v>44233</v>
      </c>
      <c r="H174" s="4">
        <f t="shared" ca="1" si="2"/>
        <v>1279</v>
      </c>
      <c r="I174" s="3">
        <f t="shared" ca="1" si="1"/>
        <v>339417</v>
      </c>
      <c r="J174" s="1" t="str">
        <f ca="1">IF(H174="Not due","Not due",VLOOKUP(H174,slip!$A$1:$B$5,2,TRUE))</f>
        <v>Above 360</v>
      </c>
      <c r="K174" s="1" t="str">
        <f>VLOOKUP($C174,setup!$B$1:$D$31,2,FALSE)</f>
        <v>Lahore</v>
      </c>
      <c r="L174" s="1" t="str">
        <f>VLOOKUP(C174,setup!$B$1:$D$31,3,TRUE)</f>
        <v>Retailer</v>
      </c>
    </row>
    <row r="175" spans="1:12" ht="15" x14ac:dyDescent="0.25">
      <c r="A175" s="1" t="s">
        <v>219</v>
      </c>
      <c r="B175" s="17">
        <v>44204</v>
      </c>
      <c r="C175" s="1" t="s">
        <v>35</v>
      </c>
      <c r="D175" s="1">
        <v>45</v>
      </c>
      <c r="E175" s="1" t="s">
        <v>14</v>
      </c>
      <c r="F175" s="3">
        <v>309313</v>
      </c>
      <c r="G175" s="2">
        <f t="shared" si="0"/>
        <v>44249</v>
      </c>
      <c r="H175" s="4">
        <f t="shared" ca="1" si="2"/>
        <v>1263</v>
      </c>
      <c r="I175" s="3">
        <f t="shared" ca="1" si="1"/>
        <v>309313</v>
      </c>
      <c r="J175" s="1" t="str">
        <f ca="1">IF(H175="Not due","Not due",VLOOKUP(H175,slip!$A$1:$B$5,2,TRUE))</f>
        <v>Above 360</v>
      </c>
      <c r="K175" s="1" t="str">
        <f>VLOOKUP($C175,setup!$B$1:$D$31,2,FALSE)</f>
        <v>Karachi</v>
      </c>
      <c r="L175" s="1" t="str">
        <f>VLOOKUP(C175,setup!$B$1:$D$31,3,TRUE)</f>
        <v>Retailer</v>
      </c>
    </row>
    <row r="176" spans="1:12" ht="15" x14ac:dyDescent="0.25">
      <c r="A176" s="1" t="s">
        <v>220</v>
      </c>
      <c r="B176" s="17">
        <v>44207</v>
      </c>
      <c r="C176" s="1" t="s">
        <v>35</v>
      </c>
      <c r="D176" s="1">
        <v>30</v>
      </c>
      <c r="E176" s="1" t="s">
        <v>14</v>
      </c>
      <c r="F176" s="3">
        <v>820499</v>
      </c>
      <c r="G176" s="2">
        <f t="shared" si="0"/>
        <v>44237</v>
      </c>
      <c r="H176" s="4">
        <f t="shared" ca="1" si="2"/>
        <v>1275</v>
      </c>
      <c r="I176" s="3">
        <f t="shared" ca="1" si="1"/>
        <v>820499</v>
      </c>
      <c r="J176" s="1" t="str">
        <f ca="1">IF(H176="Not due","Not due",VLOOKUP(H176,slip!$A$1:$B$5,2,TRUE))</f>
        <v>Above 360</v>
      </c>
      <c r="K176" s="1" t="str">
        <f>VLOOKUP($C176,setup!$B$1:$D$31,2,FALSE)</f>
        <v>Karachi</v>
      </c>
      <c r="L176" s="1" t="str">
        <f>VLOOKUP(C176,setup!$B$1:$D$31,3,TRUE)</f>
        <v>Retailer</v>
      </c>
    </row>
    <row r="177" spans="1:12" ht="15" x14ac:dyDescent="0.25">
      <c r="A177" s="1" t="s">
        <v>221</v>
      </c>
      <c r="B177" s="17">
        <v>44208</v>
      </c>
      <c r="C177" s="1" t="s">
        <v>78</v>
      </c>
      <c r="D177" s="1">
        <v>45</v>
      </c>
      <c r="E177" s="1" t="s">
        <v>20</v>
      </c>
      <c r="F177" s="3">
        <v>291656</v>
      </c>
      <c r="G177" s="2">
        <f t="shared" si="0"/>
        <v>44253</v>
      </c>
      <c r="H177" s="4">
        <f t="shared" ca="1" si="2"/>
        <v>1259</v>
      </c>
      <c r="I177" s="3">
        <f t="shared" ca="1" si="1"/>
        <v>291656</v>
      </c>
      <c r="J177" s="1" t="str">
        <f ca="1">IF(H177="Not due","Not due",VLOOKUP(H177,slip!$A$1:$B$5,2,TRUE))</f>
        <v>Above 360</v>
      </c>
      <c r="K177" s="1" t="str">
        <f>VLOOKUP($C177,setup!$B$1:$D$31,2,FALSE)</f>
        <v>Karachi</v>
      </c>
      <c r="L177" s="1" t="str">
        <f>VLOOKUP(C177,setup!$B$1:$D$31,3,TRUE)</f>
        <v>Retailer</v>
      </c>
    </row>
    <row r="178" spans="1:12" ht="15" x14ac:dyDescent="0.25">
      <c r="A178" s="1" t="s">
        <v>222</v>
      </c>
      <c r="B178" s="17">
        <v>44209</v>
      </c>
      <c r="C178" s="1" t="s">
        <v>29</v>
      </c>
      <c r="D178" s="1">
        <v>30</v>
      </c>
      <c r="E178" s="1" t="s">
        <v>20</v>
      </c>
      <c r="F178" s="3">
        <v>588217</v>
      </c>
      <c r="G178" s="2">
        <f t="shared" si="0"/>
        <v>44239</v>
      </c>
      <c r="H178" s="4">
        <f t="shared" ca="1" si="2"/>
        <v>1273</v>
      </c>
      <c r="I178" s="3">
        <f t="shared" ca="1" si="1"/>
        <v>588217</v>
      </c>
      <c r="J178" s="1" t="str">
        <f ca="1">IF(H178="Not due","Not due",VLOOKUP(H178,slip!$A$1:$B$5,2,TRUE))</f>
        <v>Above 360</v>
      </c>
      <c r="K178" s="1" t="str">
        <f>VLOOKUP($C178,setup!$B$1:$D$31,2,FALSE)</f>
        <v>Lahore</v>
      </c>
      <c r="L178" s="1" t="str">
        <f>VLOOKUP(C178,setup!$B$1:$D$31,3,TRUE)</f>
        <v>Retailer</v>
      </c>
    </row>
    <row r="179" spans="1:12" ht="15" x14ac:dyDescent="0.25">
      <c r="A179" s="1" t="s">
        <v>223</v>
      </c>
      <c r="B179" s="17">
        <v>44210</v>
      </c>
      <c r="C179" s="1" t="s">
        <v>87</v>
      </c>
      <c r="D179" s="1">
        <v>30</v>
      </c>
      <c r="E179" s="1" t="s">
        <v>14</v>
      </c>
      <c r="F179" s="3">
        <v>732176</v>
      </c>
      <c r="G179" s="2">
        <f t="shared" si="0"/>
        <v>44240</v>
      </c>
      <c r="H179" s="4">
        <f t="shared" ca="1" si="2"/>
        <v>1272</v>
      </c>
      <c r="I179" s="3">
        <f t="shared" ca="1" si="1"/>
        <v>732176</v>
      </c>
      <c r="J179" s="1" t="str">
        <f ca="1">IF(H179="Not due","Not due",VLOOKUP(H179,slip!$A$1:$B$5,2,TRUE))</f>
        <v>Above 360</v>
      </c>
      <c r="K179" s="1" t="str">
        <f>VLOOKUP($C179,setup!$B$1:$D$31,2,FALSE)</f>
        <v>Peshawer</v>
      </c>
      <c r="L179" s="1" t="str">
        <f>VLOOKUP(C179,setup!$B$1:$D$31,3,TRUE)</f>
        <v>Retailer</v>
      </c>
    </row>
    <row r="180" spans="1:12" ht="15" x14ac:dyDescent="0.25">
      <c r="A180" s="1" t="s">
        <v>224</v>
      </c>
      <c r="B180" s="17">
        <v>44211</v>
      </c>
      <c r="C180" s="1" t="s">
        <v>29</v>
      </c>
      <c r="D180" s="1">
        <v>45</v>
      </c>
      <c r="E180" s="1" t="s">
        <v>20</v>
      </c>
      <c r="F180" s="3">
        <v>642545</v>
      </c>
      <c r="G180" s="2">
        <f t="shared" si="0"/>
        <v>44256</v>
      </c>
      <c r="H180" s="4">
        <f t="shared" ca="1" si="2"/>
        <v>1256</v>
      </c>
      <c r="I180" s="3">
        <f t="shared" ca="1" si="1"/>
        <v>642545</v>
      </c>
      <c r="J180" s="1" t="str">
        <f ca="1">IF(H180="Not due","Not due",VLOOKUP(H180,slip!$A$1:$B$5,2,TRUE))</f>
        <v>Above 360</v>
      </c>
      <c r="K180" s="1" t="str">
        <f>VLOOKUP($C180,setup!$B$1:$D$31,2,FALSE)</f>
        <v>Lahore</v>
      </c>
      <c r="L180" s="1" t="str">
        <f>VLOOKUP(C180,setup!$B$1:$D$31,3,TRUE)</f>
        <v>Retailer</v>
      </c>
    </row>
    <row r="181" spans="1:12" ht="15" x14ac:dyDescent="0.25">
      <c r="A181" s="1" t="s">
        <v>225</v>
      </c>
      <c r="B181" s="17">
        <v>44214</v>
      </c>
      <c r="C181" s="1" t="s">
        <v>33</v>
      </c>
      <c r="D181" s="1">
        <v>30</v>
      </c>
      <c r="E181" s="1" t="s">
        <v>14</v>
      </c>
      <c r="F181" s="3">
        <v>448151</v>
      </c>
      <c r="G181" s="2">
        <f t="shared" si="0"/>
        <v>44244</v>
      </c>
      <c r="H181" s="4">
        <f t="shared" ca="1" si="2"/>
        <v>1268</v>
      </c>
      <c r="I181" s="3">
        <f t="shared" ca="1" si="1"/>
        <v>448151</v>
      </c>
      <c r="J181" s="1" t="str">
        <f ca="1">IF(H181="Not due","Not due",VLOOKUP(H181,slip!$A$1:$B$5,2,TRUE))</f>
        <v>Above 360</v>
      </c>
      <c r="K181" s="1" t="str">
        <f>VLOOKUP($C181,setup!$B$1:$D$31,2,FALSE)</f>
        <v>Lahore</v>
      </c>
      <c r="L181" s="1" t="str">
        <f>VLOOKUP(C181,setup!$B$1:$D$31,3,TRUE)</f>
        <v>Retailer</v>
      </c>
    </row>
    <row r="182" spans="1:12" ht="15" x14ac:dyDescent="0.25">
      <c r="A182" s="1" t="s">
        <v>226</v>
      </c>
      <c r="B182" s="17">
        <v>44215</v>
      </c>
      <c r="C182" s="1" t="s">
        <v>52</v>
      </c>
      <c r="D182" s="1">
        <v>7</v>
      </c>
      <c r="E182" s="1" t="s">
        <v>17</v>
      </c>
      <c r="F182" s="3">
        <v>951190</v>
      </c>
      <c r="G182" s="2">
        <f t="shared" si="0"/>
        <v>44222</v>
      </c>
      <c r="H182" s="4">
        <f t="shared" ca="1" si="2"/>
        <v>1290</v>
      </c>
      <c r="I182" s="3">
        <f t="shared" ca="1" si="1"/>
        <v>951190</v>
      </c>
      <c r="J182" s="1" t="str">
        <f ca="1">IF(H182="Not due","Not due",VLOOKUP(H182,slip!$A$1:$B$5,2,TRUE))</f>
        <v>Above 360</v>
      </c>
      <c r="K182" s="1" t="str">
        <f>VLOOKUP($C182,setup!$B$1:$D$31,2,FALSE)</f>
        <v>Peshawer</v>
      </c>
      <c r="L182" s="1" t="str">
        <f>VLOOKUP(C182,setup!$B$1:$D$31,3,TRUE)</f>
        <v>Dealer</v>
      </c>
    </row>
    <row r="183" spans="1:12" ht="15" x14ac:dyDescent="0.25">
      <c r="A183" s="1" t="s">
        <v>227</v>
      </c>
      <c r="B183" s="17">
        <v>44216</v>
      </c>
      <c r="C183" s="1" t="s">
        <v>29</v>
      </c>
      <c r="D183" s="1">
        <v>30</v>
      </c>
      <c r="E183" s="1" t="s">
        <v>20</v>
      </c>
      <c r="F183" s="3">
        <v>211524</v>
      </c>
      <c r="G183" s="2">
        <f t="shared" si="0"/>
        <v>44246</v>
      </c>
      <c r="H183" s="4">
        <f t="shared" ca="1" si="2"/>
        <v>1266</v>
      </c>
      <c r="I183" s="3">
        <f t="shared" ca="1" si="1"/>
        <v>211524</v>
      </c>
      <c r="J183" s="1" t="str">
        <f ca="1">IF(H183="Not due","Not due",VLOOKUP(H183,slip!$A$1:$B$5,2,TRUE))</f>
        <v>Above 360</v>
      </c>
      <c r="K183" s="1" t="str">
        <f>VLOOKUP($C183,setup!$B$1:$D$31,2,FALSE)</f>
        <v>Lahore</v>
      </c>
      <c r="L183" s="1" t="str">
        <f>VLOOKUP(C183,setup!$B$1:$D$31,3,TRUE)</f>
        <v>Retailer</v>
      </c>
    </row>
    <row r="184" spans="1:12" ht="15" x14ac:dyDescent="0.25">
      <c r="A184" s="1" t="s">
        <v>228</v>
      </c>
      <c r="B184" s="17">
        <v>44217</v>
      </c>
      <c r="C184" s="1" t="s">
        <v>33</v>
      </c>
      <c r="D184" s="1">
        <v>30</v>
      </c>
      <c r="E184" s="1" t="s">
        <v>14</v>
      </c>
      <c r="F184" s="3">
        <v>594310</v>
      </c>
      <c r="G184" s="2">
        <f t="shared" si="0"/>
        <v>44247</v>
      </c>
      <c r="H184" s="4">
        <f t="shared" ca="1" si="2"/>
        <v>1265</v>
      </c>
      <c r="I184" s="3">
        <f t="shared" ca="1" si="1"/>
        <v>594310</v>
      </c>
      <c r="J184" s="1" t="str">
        <f ca="1">IF(H184="Not due","Not due",VLOOKUP(H184,slip!$A$1:$B$5,2,TRUE))</f>
        <v>Above 360</v>
      </c>
      <c r="K184" s="1" t="str">
        <f>VLOOKUP($C184,setup!$B$1:$D$31,2,FALSE)</f>
        <v>Lahore</v>
      </c>
      <c r="L184" s="1" t="str">
        <f>VLOOKUP(C184,setup!$B$1:$D$31,3,TRUE)</f>
        <v>Retailer</v>
      </c>
    </row>
    <row r="185" spans="1:12" ht="15" x14ac:dyDescent="0.25">
      <c r="A185" s="1" t="s">
        <v>229</v>
      </c>
      <c r="B185" s="17">
        <v>44218</v>
      </c>
      <c r="C185" s="1" t="s">
        <v>142</v>
      </c>
      <c r="D185" s="1">
        <v>7</v>
      </c>
      <c r="E185" s="1" t="s">
        <v>20</v>
      </c>
      <c r="F185" s="3">
        <v>714643</v>
      </c>
      <c r="G185" s="2">
        <f t="shared" si="0"/>
        <v>44225</v>
      </c>
      <c r="H185" s="4">
        <f t="shared" ca="1" si="2"/>
        <v>1287</v>
      </c>
      <c r="I185" s="3">
        <f t="shared" ca="1" si="1"/>
        <v>714643</v>
      </c>
      <c r="J185" s="1" t="str">
        <f ca="1">IF(H185="Not due","Not due",VLOOKUP(H185,slip!$A$1:$B$5,2,TRUE))</f>
        <v>Above 360</v>
      </c>
      <c r="K185" s="1" t="str">
        <f>VLOOKUP($C185,setup!$B$1:$D$31,2,FALSE)</f>
        <v>Quetta</v>
      </c>
      <c r="L185" s="1" t="str">
        <f>VLOOKUP(C185,setup!$B$1:$D$31,3,TRUE)</f>
        <v>Dealer</v>
      </c>
    </row>
    <row r="186" spans="1:12" ht="15" x14ac:dyDescent="0.25">
      <c r="A186" s="1" t="s">
        <v>230</v>
      </c>
      <c r="B186" s="17">
        <v>44221</v>
      </c>
      <c r="C186" s="1" t="s">
        <v>38</v>
      </c>
      <c r="D186" s="1">
        <v>45</v>
      </c>
      <c r="E186" s="1" t="s">
        <v>14</v>
      </c>
      <c r="F186" s="3">
        <v>477986</v>
      </c>
      <c r="G186" s="2">
        <f t="shared" si="0"/>
        <v>44266</v>
      </c>
      <c r="H186" s="4">
        <f t="shared" ca="1" si="2"/>
        <v>1246</v>
      </c>
      <c r="I186" s="3">
        <f t="shared" ca="1" si="1"/>
        <v>477986</v>
      </c>
      <c r="J186" s="1" t="str">
        <f ca="1">IF(H186="Not due","Not due",VLOOKUP(H186,slip!$A$1:$B$5,2,TRUE))</f>
        <v>Above 360</v>
      </c>
      <c r="K186" s="1" t="str">
        <f>VLOOKUP($C186,setup!$B$1:$D$31,2,FALSE)</f>
        <v>Peshawer</v>
      </c>
      <c r="L186" s="1" t="str">
        <f>VLOOKUP(C186,setup!$B$1:$D$31,3,TRUE)</f>
        <v>Retailer</v>
      </c>
    </row>
    <row r="187" spans="1:12" ht="15" x14ac:dyDescent="0.25">
      <c r="A187" s="1" t="s">
        <v>231</v>
      </c>
      <c r="B187" s="17">
        <v>44222</v>
      </c>
      <c r="C187" s="1" t="s">
        <v>84</v>
      </c>
      <c r="D187" s="1">
        <v>30</v>
      </c>
      <c r="E187" s="1" t="s">
        <v>20</v>
      </c>
      <c r="F187" s="3">
        <v>898046</v>
      </c>
      <c r="G187" s="2">
        <f t="shared" si="0"/>
        <v>44252</v>
      </c>
      <c r="H187" s="4">
        <f t="shared" ca="1" si="2"/>
        <v>1260</v>
      </c>
      <c r="I187" s="3">
        <f t="shared" ca="1" si="1"/>
        <v>898046</v>
      </c>
      <c r="J187" s="1" t="str">
        <f ca="1">IF(H187="Not due","Not due",VLOOKUP(H187,slip!$A$1:$B$5,2,TRUE))</f>
        <v>Above 360</v>
      </c>
      <c r="K187" s="1" t="str">
        <f>VLOOKUP($C187,setup!$B$1:$D$31,2,FALSE)</f>
        <v>Lahore</v>
      </c>
      <c r="L187" s="1" t="str">
        <f>VLOOKUP(C187,setup!$B$1:$D$31,3,TRUE)</f>
        <v>OEM</v>
      </c>
    </row>
    <row r="188" spans="1:12" ht="15" x14ac:dyDescent="0.25">
      <c r="A188" s="1" t="s">
        <v>232</v>
      </c>
      <c r="B188" s="17">
        <v>44223</v>
      </c>
      <c r="C188" s="1" t="s">
        <v>29</v>
      </c>
      <c r="D188" s="1">
        <v>30</v>
      </c>
      <c r="E188" s="1" t="s">
        <v>20</v>
      </c>
      <c r="F188" s="3">
        <v>245665</v>
      </c>
      <c r="G188" s="2">
        <f t="shared" si="0"/>
        <v>44253</v>
      </c>
      <c r="H188" s="4">
        <f t="shared" ca="1" si="2"/>
        <v>1259</v>
      </c>
      <c r="I188" s="3">
        <f t="shared" ca="1" si="1"/>
        <v>245665</v>
      </c>
      <c r="J188" s="1" t="str">
        <f ca="1">IF(H188="Not due","Not due",VLOOKUP(H188,slip!$A$1:$B$5,2,TRUE))</f>
        <v>Above 360</v>
      </c>
      <c r="K188" s="1" t="str">
        <f>VLOOKUP($C188,setup!$B$1:$D$31,2,FALSE)</f>
        <v>Lahore</v>
      </c>
      <c r="L188" s="1" t="str">
        <f>VLOOKUP(C188,setup!$B$1:$D$31,3,TRUE)</f>
        <v>Retailer</v>
      </c>
    </row>
    <row r="189" spans="1:12" ht="15" x14ac:dyDescent="0.25">
      <c r="A189" s="1" t="s">
        <v>233</v>
      </c>
      <c r="B189" s="17">
        <v>44224</v>
      </c>
      <c r="C189" s="1" t="s">
        <v>33</v>
      </c>
      <c r="D189" s="1">
        <v>45</v>
      </c>
      <c r="E189" s="1" t="s">
        <v>14</v>
      </c>
      <c r="F189" s="3">
        <v>351826</v>
      </c>
      <c r="G189" s="2">
        <f t="shared" si="0"/>
        <v>44269</v>
      </c>
      <c r="H189" s="4">
        <f t="shared" ca="1" si="2"/>
        <v>1243</v>
      </c>
      <c r="I189" s="3">
        <f t="shared" ca="1" si="1"/>
        <v>351826</v>
      </c>
      <c r="J189" s="1" t="str">
        <f ca="1">IF(H189="Not due","Not due",VLOOKUP(H189,slip!$A$1:$B$5,2,TRUE))</f>
        <v>Above 360</v>
      </c>
      <c r="K189" s="1" t="str">
        <f>VLOOKUP($C189,setup!$B$1:$D$31,2,FALSE)</f>
        <v>Lahore</v>
      </c>
      <c r="L189" s="1" t="str">
        <f>VLOOKUP(C189,setup!$B$1:$D$31,3,TRUE)</f>
        <v>Retailer</v>
      </c>
    </row>
    <row r="190" spans="1:12" ht="15" x14ac:dyDescent="0.25">
      <c r="A190" s="1" t="s">
        <v>234</v>
      </c>
      <c r="B190" s="17">
        <v>44225</v>
      </c>
      <c r="C190" s="1" t="s">
        <v>74</v>
      </c>
      <c r="D190" s="1">
        <v>45</v>
      </c>
      <c r="E190" s="1" t="s">
        <v>20</v>
      </c>
      <c r="F190" s="3">
        <v>676879</v>
      </c>
      <c r="G190" s="2">
        <f t="shared" si="0"/>
        <v>44270</v>
      </c>
      <c r="H190" s="4">
        <f t="shared" ca="1" si="2"/>
        <v>1242</v>
      </c>
      <c r="I190" s="3">
        <f t="shared" ca="1" si="1"/>
        <v>676879</v>
      </c>
      <c r="J190" s="1" t="str">
        <f ca="1">IF(H190="Not due","Not due",VLOOKUP(H190,slip!$A$1:$B$5,2,TRUE))</f>
        <v>Above 360</v>
      </c>
      <c r="K190" s="1" t="str">
        <f>VLOOKUP($C190,setup!$B$1:$D$31,2,FALSE)</f>
        <v>Quetta</v>
      </c>
      <c r="L190" s="1" t="str">
        <f>VLOOKUP(C190,setup!$B$1:$D$31,3,TRUE)</f>
        <v>Dealer</v>
      </c>
    </row>
    <row r="191" spans="1:12" ht="15" x14ac:dyDescent="0.25">
      <c r="A191" s="1" t="s">
        <v>235</v>
      </c>
      <c r="B191" s="17">
        <v>44228</v>
      </c>
      <c r="C191" s="1" t="s">
        <v>31</v>
      </c>
      <c r="D191" s="1">
        <v>7</v>
      </c>
      <c r="E191" s="1" t="s">
        <v>14</v>
      </c>
      <c r="F191" s="3">
        <v>609650</v>
      </c>
      <c r="G191" s="2">
        <f t="shared" si="0"/>
        <v>44235</v>
      </c>
      <c r="H191" s="4">
        <f t="shared" ca="1" si="2"/>
        <v>1277</v>
      </c>
      <c r="I191" s="3">
        <f t="shared" ca="1" si="1"/>
        <v>609650</v>
      </c>
      <c r="J191" s="1" t="str">
        <f ca="1">IF(H191="Not due","Not due",VLOOKUP(H191,slip!$A$1:$B$5,2,TRUE))</f>
        <v>Above 360</v>
      </c>
      <c r="K191" s="1" t="str">
        <f>VLOOKUP($C191,setup!$B$1:$D$31,2,FALSE)</f>
        <v>Peshawer</v>
      </c>
      <c r="L191" s="1" t="str">
        <f>VLOOKUP(C191,setup!$B$1:$D$31,3,TRUE)</f>
        <v>Retailer</v>
      </c>
    </row>
    <row r="192" spans="1:12" ht="15" x14ac:dyDescent="0.25">
      <c r="A192" s="1" t="s">
        <v>236</v>
      </c>
      <c r="B192" s="17">
        <v>44229</v>
      </c>
      <c r="C192" s="1" t="s">
        <v>33</v>
      </c>
      <c r="D192" s="1">
        <v>30</v>
      </c>
      <c r="E192" s="1" t="s">
        <v>14</v>
      </c>
      <c r="F192" s="3">
        <v>550093</v>
      </c>
      <c r="G192" s="2">
        <f t="shared" si="0"/>
        <v>44259</v>
      </c>
      <c r="H192" s="4">
        <f t="shared" ca="1" si="2"/>
        <v>1253</v>
      </c>
      <c r="I192" s="3">
        <f t="shared" ca="1" si="1"/>
        <v>550093</v>
      </c>
      <c r="J192" s="1" t="str">
        <f ca="1">IF(H192="Not due","Not due",VLOOKUP(H192,slip!$A$1:$B$5,2,TRUE))</f>
        <v>Above 360</v>
      </c>
      <c r="K192" s="1" t="str">
        <f>VLOOKUP($C192,setup!$B$1:$D$31,2,FALSE)</f>
        <v>Lahore</v>
      </c>
      <c r="L192" s="1" t="str">
        <f>VLOOKUP(C192,setup!$B$1:$D$31,3,TRUE)</f>
        <v>Retailer</v>
      </c>
    </row>
    <row r="193" spans="1:12" ht="15" x14ac:dyDescent="0.25">
      <c r="A193" s="1" t="s">
        <v>237</v>
      </c>
      <c r="B193" s="17">
        <v>44230</v>
      </c>
      <c r="C193" s="1" t="s">
        <v>42</v>
      </c>
      <c r="D193" s="1">
        <v>7</v>
      </c>
      <c r="E193" s="1" t="s">
        <v>14</v>
      </c>
      <c r="F193" s="3">
        <v>794453</v>
      </c>
      <c r="G193" s="2">
        <f t="shared" si="0"/>
        <v>44237</v>
      </c>
      <c r="H193" s="4">
        <f t="shared" ca="1" si="2"/>
        <v>1275</v>
      </c>
      <c r="I193" s="3">
        <f t="shared" ca="1" si="1"/>
        <v>794453</v>
      </c>
      <c r="J193" s="1" t="str">
        <f ca="1">IF(H193="Not due","Not due",VLOOKUP(H193,slip!$A$1:$B$5,2,TRUE))</f>
        <v>Above 360</v>
      </c>
      <c r="K193" s="1" t="str">
        <f>VLOOKUP($C193,setup!$B$1:$D$31,2,FALSE)</f>
        <v>Quetta</v>
      </c>
      <c r="L193" s="1" t="str">
        <f>VLOOKUP(C193,setup!$B$1:$D$31,3,TRUE)</f>
        <v>Retailer</v>
      </c>
    </row>
    <row r="194" spans="1:12" ht="15" x14ac:dyDescent="0.25">
      <c r="A194" s="1" t="s">
        <v>238</v>
      </c>
      <c r="B194" s="17">
        <v>44231</v>
      </c>
      <c r="C194" s="1" t="s">
        <v>26</v>
      </c>
      <c r="D194" s="1">
        <v>30</v>
      </c>
      <c r="E194" s="1" t="s">
        <v>27</v>
      </c>
      <c r="F194" s="3">
        <v>685025</v>
      </c>
      <c r="G194" s="2">
        <f t="shared" si="0"/>
        <v>44261</v>
      </c>
      <c r="H194" s="4">
        <f t="shared" ca="1" si="2"/>
        <v>1251</v>
      </c>
      <c r="I194" s="3">
        <f t="shared" ca="1" si="1"/>
        <v>685025</v>
      </c>
      <c r="J194" s="1" t="str">
        <f ca="1">IF(H194="Not due","Not due",VLOOKUP(H194,slip!$A$1:$B$5,2,TRUE))</f>
        <v>Above 360</v>
      </c>
      <c r="K194" s="1" t="str">
        <f>VLOOKUP($C194,setup!$B$1:$D$31,2,FALSE)</f>
        <v>Islamabad</v>
      </c>
      <c r="L194" s="1" t="str">
        <f>VLOOKUP(C194,setup!$B$1:$D$31,3,TRUE)</f>
        <v>Dealer</v>
      </c>
    </row>
    <row r="195" spans="1:12" ht="15" x14ac:dyDescent="0.25">
      <c r="A195" s="1" t="s">
        <v>239</v>
      </c>
      <c r="B195" s="17">
        <v>44232</v>
      </c>
      <c r="C195" s="1" t="s">
        <v>35</v>
      </c>
      <c r="D195" s="1">
        <v>7</v>
      </c>
      <c r="E195" s="1" t="s">
        <v>14</v>
      </c>
      <c r="F195" s="3">
        <v>868282</v>
      </c>
      <c r="G195" s="2">
        <f t="shared" si="0"/>
        <v>44239</v>
      </c>
      <c r="H195" s="4">
        <f t="shared" ca="1" si="2"/>
        <v>1273</v>
      </c>
      <c r="I195" s="3">
        <f t="shared" ca="1" si="1"/>
        <v>868282</v>
      </c>
      <c r="J195" s="1" t="str">
        <f ca="1">IF(H195="Not due","Not due",VLOOKUP(H195,slip!$A$1:$B$5,2,TRUE))</f>
        <v>Above 360</v>
      </c>
      <c r="K195" s="1" t="str">
        <f>VLOOKUP($C195,setup!$B$1:$D$31,2,FALSE)</f>
        <v>Karachi</v>
      </c>
      <c r="L195" s="1" t="str">
        <f>VLOOKUP(C195,setup!$B$1:$D$31,3,TRUE)</f>
        <v>Retailer</v>
      </c>
    </row>
    <row r="196" spans="1:12" ht="15" x14ac:dyDescent="0.25">
      <c r="A196" s="1" t="s">
        <v>240</v>
      </c>
      <c r="B196" s="17">
        <v>44235</v>
      </c>
      <c r="C196" s="1" t="s">
        <v>84</v>
      </c>
      <c r="D196" s="1">
        <v>7</v>
      </c>
      <c r="E196" s="1" t="s">
        <v>20</v>
      </c>
      <c r="F196" s="3">
        <v>453941</v>
      </c>
      <c r="G196" s="2">
        <f t="shared" si="0"/>
        <v>44242</v>
      </c>
      <c r="H196" s="4">
        <f t="shared" ca="1" si="2"/>
        <v>1270</v>
      </c>
      <c r="I196" s="3">
        <f t="shared" ca="1" si="1"/>
        <v>453941</v>
      </c>
      <c r="J196" s="1" t="str">
        <f ca="1">IF(H196="Not due","Not due",VLOOKUP(H196,slip!$A$1:$B$5,2,TRUE))</f>
        <v>Above 360</v>
      </c>
      <c r="K196" s="1" t="str">
        <f>VLOOKUP($C196,setup!$B$1:$D$31,2,FALSE)</f>
        <v>Lahore</v>
      </c>
      <c r="L196" s="1" t="str">
        <f>VLOOKUP(C196,setup!$B$1:$D$31,3,TRUE)</f>
        <v>OEM</v>
      </c>
    </row>
    <row r="197" spans="1:12" ht="15" x14ac:dyDescent="0.25">
      <c r="A197" s="1" t="s">
        <v>241</v>
      </c>
      <c r="B197" s="17">
        <v>44236</v>
      </c>
      <c r="C197" s="1" t="s">
        <v>87</v>
      </c>
      <c r="D197" s="1">
        <v>45</v>
      </c>
      <c r="E197" s="1" t="s">
        <v>14</v>
      </c>
      <c r="F197" s="3">
        <v>124233</v>
      </c>
      <c r="G197" s="2">
        <f t="shared" si="0"/>
        <v>44281</v>
      </c>
      <c r="H197" s="4">
        <f t="shared" ca="1" si="2"/>
        <v>1231</v>
      </c>
      <c r="I197" s="3">
        <f t="shared" ca="1" si="1"/>
        <v>124233</v>
      </c>
      <c r="J197" s="1" t="str">
        <f ca="1">IF(H197="Not due","Not due",VLOOKUP(H197,slip!$A$1:$B$5,2,TRUE))</f>
        <v>Above 360</v>
      </c>
      <c r="K197" s="1" t="str">
        <f>VLOOKUP($C197,setup!$B$1:$D$31,2,FALSE)</f>
        <v>Peshawer</v>
      </c>
      <c r="L197" s="1" t="str">
        <f>VLOOKUP(C197,setup!$B$1:$D$31,3,TRUE)</f>
        <v>Retailer</v>
      </c>
    </row>
    <row r="198" spans="1:12" ht="15" x14ac:dyDescent="0.25">
      <c r="A198" s="1" t="s">
        <v>242</v>
      </c>
      <c r="B198" s="17">
        <v>44237</v>
      </c>
      <c r="C198" s="1" t="s">
        <v>52</v>
      </c>
      <c r="D198" s="1">
        <v>45</v>
      </c>
      <c r="E198" s="1" t="s">
        <v>17</v>
      </c>
      <c r="F198" s="3">
        <v>455042</v>
      </c>
      <c r="G198" s="2">
        <f t="shared" si="0"/>
        <v>44282</v>
      </c>
      <c r="H198" s="4">
        <f t="shared" ca="1" si="2"/>
        <v>1230</v>
      </c>
      <c r="I198" s="3">
        <f t="shared" ca="1" si="1"/>
        <v>455042</v>
      </c>
      <c r="J198" s="1" t="str">
        <f ca="1">IF(H198="Not due","Not due",VLOOKUP(H198,slip!$A$1:$B$5,2,TRUE))</f>
        <v>Above 360</v>
      </c>
      <c r="K198" s="1" t="str">
        <f>VLOOKUP($C198,setup!$B$1:$D$31,2,FALSE)</f>
        <v>Peshawer</v>
      </c>
      <c r="L198" s="1" t="str">
        <f>VLOOKUP(C198,setup!$B$1:$D$31,3,TRUE)</f>
        <v>Dealer</v>
      </c>
    </row>
    <row r="199" spans="1:12" ht="15" x14ac:dyDescent="0.25">
      <c r="A199" s="1" t="s">
        <v>243</v>
      </c>
      <c r="B199" s="17">
        <v>44238</v>
      </c>
      <c r="C199" s="1" t="s">
        <v>74</v>
      </c>
      <c r="D199" s="1">
        <v>45</v>
      </c>
      <c r="E199" s="1" t="s">
        <v>20</v>
      </c>
      <c r="F199" s="3">
        <v>698258</v>
      </c>
      <c r="G199" s="2">
        <f t="shared" si="0"/>
        <v>44283</v>
      </c>
      <c r="H199" s="4">
        <f t="shared" ca="1" si="2"/>
        <v>1229</v>
      </c>
      <c r="I199" s="3">
        <f t="shared" ca="1" si="1"/>
        <v>698258</v>
      </c>
      <c r="J199" s="1" t="str">
        <f ca="1">IF(H199="Not due","Not due",VLOOKUP(H199,slip!$A$1:$B$5,2,TRUE))</f>
        <v>Above 360</v>
      </c>
      <c r="K199" s="1" t="str">
        <f>VLOOKUP($C199,setup!$B$1:$D$31,2,FALSE)</f>
        <v>Quetta</v>
      </c>
      <c r="L199" s="1" t="str">
        <f>VLOOKUP(C199,setup!$B$1:$D$31,3,TRUE)</f>
        <v>Dealer</v>
      </c>
    </row>
    <row r="200" spans="1:12" ht="15" x14ac:dyDescent="0.25">
      <c r="A200" s="1" t="s">
        <v>244</v>
      </c>
      <c r="B200" s="17">
        <v>44239</v>
      </c>
      <c r="C200" s="1" t="s">
        <v>38</v>
      </c>
      <c r="D200" s="1">
        <v>45</v>
      </c>
      <c r="E200" s="1" t="s">
        <v>14</v>
      </c>
      <c r="F200" s="3">
        <v>450664</v>
      </c>
      <c r="G200" s="2">
        <f t="shared" si="0"/>
        <v>44284</v>
      </c>
      <c r="H200" s="4">
        <f t="shared" ca="1" si="2"/>
        <v>1228</v>
      </c>
      <c r="I200" s="3">
        <f t="shared" ca="1" si="1"/>
        <v>450664</v>
      </c>
      <c r="J200" s="1" t="str">
        <f ca="1">IF(H200="Not due","Not due",VLOOKUP(H200,slip!$A$1:$B$5,2,TRUE))</f>
        <v>Above 360</v>
      </c>
      <c r="K200" s="1" t="str">
        <f>VLOOKUP($C200,setup!$B$1:$D$31,2,FALSE)</f>
        <v>Peshawer</v>
      </c>
      <c r="L200" s="1" t="str">
        <f>VLOOKUP(C200,setup!$B$1:$D$31,3,TRUE)</f>
        <v>Retailer</v>
      </c>
    </row>
    <row r="201" spans="1:12" ht="15" x14ac:dyDescent="0.25">
      <c r="A201" s="1" t="s">
        <v>245</v>
      </c>
      <c r="B201" s="17">
        <v>44242</v>
      </c>
      <c r="C201" s="1" t="s">
        <v>19</v>
      </c>
      <c r="D201" s="1">
        <v>7</v>
      </c>
      <c r="E201" s="1" t="s">
        <v>20</v>
      </c>
      <c r="F201" s="3">
        <v>396291</v>
      </c>
      <c r="G201" s="2">
        <f t="shared" si="0"/>
        <v>44249</v>
      </c>
      <c r="H201" s="4">
        <f t="shared" ca="1" si="2"/>
        <v>1263</v>
      </c>
      <c r="I201" s="3">
        <f t="shared" ca="1" si="1"/>
        <v>396291</v>
      </c>
      <c r="J201" s="1" t="str">
        <f ca="1">IF(H201="Not due","Not due",VLOOKUP(H201,slip!$A$1:$B$5,2,TRUE))</f>
        <v>Above 360</v>
      </c>
      <c r="K201" s="1" t="str">
        <f>VLOOKUP($C201,setup!$B$1:$D$31,2,FALSE)</f>
        <v>Lahore</v>
      </c>
      <c r="L201" s="1" t="str">
        <f>VLOOKUP(C201,setup!$B$1:$D$31,3,TRUE)</f>
        <v>Dealer</v>
      </c>
    </row>
    <row r="202" spans="1:12" ht="15" x14ac:dyDescent="0.25">
      <c r="A202" s="1" t="s">
        <v>246</v>
      </c>
      <c r="B202" s="17">
        <v>44243</v>
      </c>
      <c r="C202" s="1" t="s">
        <v>16</v>
      </c>
      <c r="D202" s="1">
        <v>7</v>
      </c>
      <c r="E202" s="1" t="s">
        <v>17</v>
      </c>
      <c r="F202" s="3">
        <v>810582</v>
      </c>
      <c r="G202" s="2">
        <f t="shared" si="0"/>
        <v>44250</v>
      </c>
      <c r="H202" s="4">
        <f t="shared" ca="1" si="2"/>
        <v>1262</v>
      </c>
      <c r="I202" s="3">
        <f t="shared" ca="1" si="1"/>
        <v>810582</v>
      </c>
      <c r="J202" s="1" t="str">
        <f ca="1">IF(H202="Not due","Not due",VLOOKUP(H202,slip!$A$1:$B$5,2,TRUE))</f>
        <v>Above 360</v>
      </c>
      <c r="K202" s="1" t="str">
        <f>VLOOKUP($C202,setup!$B$1:$D$31,2,FALSE)</f>
        <v>Islamabad</v>
      </c>
      <c r="L202" s="1" t="str">
        <f>VLOOKUP(C202,setup!$B$1:$D$31,3,TRUE)</f>
        <v>Dealer</v>
      </c>
    </row>
    <row r="203" spans="1:12" ht="15" x14ac:dyDescent="0.25">
      <c r="A203" s="1" t="s">
        <v>247</v>
      </c>
      <c r="B203" s="17">
        <v>44244</v>
      </c>
      <c r="C203" s="1" t="s">
        <v>29</v>
      </c>
      <c r="D203" s="1">
        <v>30</v>
      </c>
      <c r="E203" s="1" t="s">
        <v>20</v>
      </c>
      <c r="F203" s="3">
        <v>566749</v>
      </c>
      <c r="G203" s="2">
        <f t="shared" si="0"/>
        <v>44274</v>
      </c>
      <c r="H203" s="4">
        <f t="shared" ca="1" si="2"/>
        <v>1238</v>
      </c>
      <c r="I203" s="3">
        <f t="shared" ca="1" si="1"/>
        <v>566749</v>
      </c>
      <c r="J203" s="1" t="str">
        <f ca="1">IF(H203="Not due","Not due",VLOOKUP(H203,slip!$A$1:$B$5,2,TRUE))</f>
        <v>Above 360</v>
      </c>
      <c r="K203" s="1" t="str">
        <f>VLOOKUP($C203,setup!$B$1:$D$31,2,FALSE)</f>
        <v>Lahore</v>
      </c>
      <c r="L203" s="1" t="str">
        <f>VLOOKUP(C203,setup!$B$1:$D$31,3,TRUE)</f>
        <v>Retailer</v>
      </c>
    </row>
    <row r="204" spans="1:12" ht="15" x14ac:dyDescent="0.25">
      <c r="A204" s="1" t="s">
        <v>248</v>
      </c>
      <c r="B204" s="17">
        <v>44245</v>
      </c>
      <c r="C204" s="1" t="s">
        <v>19</v>
      </c>
      <c r="D204" s="1">
        <v>7</v>
      </c>
      <c r="E204" s="1" t="s">
        <v>20</v>
      </c>
      <c r="F204" s="3">
        <v>825858</v>
      </c>
      <c r="G204" s="2">
        <f t="shared" si="0"/>
        <v>44252</v>
      </c>
      <c r="H204" s="4">
        <f t="shared" ca="1" si="2"/>
        <v>1260</v>
      </c>
      <c r="I204" s="3">
        <f t="shared" ca="1" si="1"/>
        <v>825858</v>
      </c>
      <c r="J204" s="1" t="str">
        <f ca="1">IF(H204="Not due","Not due",VLOOKUP(H204,slip!$A$1:$B$5,2,TRUE))</f>
        <v>Above 360</v>
      </c>
      <c r="K204" s="1" t="str">
        <f>VLOOKUP($C204,setup!$B$1:$D$31,2,FALSE)</f>
        <v>Lahore</v>
      </c>
      <c r="L204" s="1" t="str">
        <f>VLOOKUP(C204,setup!$B$1:$D$31,3,TRUE)</f>
        <v>Dealer</v>
      </c>
    </row>
    <row r="205" spans="1:12" ht="15" x14ac:dyDescent="0.25">
      <c r="A205" s="1" t="s">
        <v>249</v>
      </c>
      <c r="B205" s="17">
        <v>44246</v>
      </c>
      <c r="C205" s="1" t="s">
        <v>52</v>
      </c>
      <c r="D205" s="1">
        <v>30</v>
      </c>
      <c r="E205" s="1" t="s">
        <v>17</v>
      </c>
      <c r="F205" s="3">
        <v>303429</v>
      </c>
      <c r="G205" s="2">
        <f t="shared" si="0"/>
        <v>44276</v>
      </c>
      <c r="H205" s="4">
        <f t="shared" ca="1" si="2"/>
        <v>1236</v>
      </c>
      <c r="I205" s="3">
        <f t="shared" ca="1" si="1"/>
        <v>303429</v>
      </c>
      <c r="J205" s="1" t="str">
        <f ca="1">IF(H205="Not due","Not due",VLOOKUP(H205,slip!$A$1:$B$5,2,TRUE))</f>
        <v>Above 360</v>
      </c>
      <c r="K205" s="1" t="str">
        <f>VLOOKUP($C205,setup!$B$1:$D$31,2,FALSE)</f>
        <v>Peshawer</v>
      </c>
      <c r="L205" s="1" t="str">
        <f>VLOOKUP(C205,setup!$B$1:$D$31,3,TRUE)</f>
        <v>Dealer</v>
      </c>
    </row>
    <row r="206" spans="1:12" ht="15" x14ac:dyDescent="0.25">
      <c r="A206" s="1" t="s">
        <v>250</v>
      </c>
      <c r="B206" s="17">
        <v>44249</v>
      </c>
      <c r="C206" s="1" t="s">
        <v>144</v>
      </c>
      <c r="D206" s="1">
        <v>45</v>
      </c>
      <c r="E206" s="1" t="s">
        <v>14</v>
      </c>
      <c r="F206" s="3">
        <v>340976</v>
      </c>
      <c r="G206" s="2">
        <f t="shared" si="0"/>
        <v>44294</v>
      </c>
      <c r="H206" s="4">
        <f t="shared" ca="1" si="2"/>
        <v>1218</v>
      </c>
      <c r="I206" s="3">
        <f t="shared" ca="1" si="1"/>
        <v>340976</v>
      </c>
      <c r="J206" s="1" t="str">
        <f ca="1">IF(H206="Not due","Not due",VLOOKUP(H206,slip!$A$1:$B$5,2,TRUE))</f>
        <v>Above 360</v>
      </c>
      <c r="K206" s="1" t="str">
        <f>VLOOKUP($C206,setup!$B$1:$D$31,2,FALSE)</f>
        <v>Islamabad</v>
      </c>
      <c r="L206" s="1" t="str">
        <f>VLOOKUP(C206,setup!$B$1:$D$31,3,TRUE)</f>
        <v>OEM</v>
      </c>
    </row>
    <row r="207" spans="1:12" ht="15" x14ac:dyDescent="0.25">
      <c r="A207" s="1" t="s">
        <v>251</v>
      </c>
      <c r="B207" s="17">
        <v>44250</v>
      </c>
      <c r="C207" s="1" t="s">
        <v>13</v>
      </c>
      <c r="D207" s="1">
        <v>30</v>
      </c>
      <c r="E207" s="1" t="s">
        <v>14</v>
      </c>
      <c r="F207" s="3">
        <v>330563</v>
      </c>
      <c r="G207" s="2">
        <f t="shared" si="0"/>
        <v>44280</v>
      </c>
      <c r="H207" s="4">
        <f t="shared" ca="1" si="2"/>
        <v>1232</v>
      </c>
      <c r="I207" s="3">
        <f t="shared" ca="1" si="1"/>
        <v>330563</v>
      </c>
      <c r="J207" s="1" t="str">
        <f ca="1">IF(H207="Not due","Not due",VLOOKUP(H207,slip!$A$1:$B$5,2,TRUE))</f>
        <v>Above 360</v>
      </c>
      <c r="K207" s="1" t="str">
        <f>VLOOKUP($C207,setup!$B$1:$D$31,2,FALSE)</f>
        <v>Karachi</v>
      </c>
      <c r="L207" s="1" t="str">
        <f>VLOOKUP(C207,setup!$B$1:$D$31,3,TRUE)</f>
        <v>Dealer</v>
      </c>
    </row>
    <row r="208" spans="1:12" ht="15" x14ac:dyDescent="0.25">
      <c r="A208" s="1" t="s">
        <v>252</v>
      </c>
      <c r="B208" s="17">
        <v>44251</v>
      </c>
      <c r="C208" s="1" t="s">
        <v>16</v>
      </c>
      <c r="D208" s="1">
        <v>7</v>
      </c>
      <c r="E208" s="1" t="s">
        <v>17</v>
      </c>
      <c r="F208" s="3">
        <v>318448</v>
      </c>
      <c r="G208" s="2">
        <f t="shared" si="0"/>
        <v>44258</v>
      </c>
      <c r="H208" s="4">
        <f t="shared" ca="1" si="2"/>
        <v>1254</v>
      </c>
      <c r="I208" s="3">
        <f t="shared" ca="1" si="1"/>
        <v>318448</v>
      </c>
      <c r="J208" s="1" t="str">
        <f ca="1">IF(H208="Not due","Not due",VLOOKUP(H208,slip!$A$1:$B$5,2,TRUE))</f>
        <v>Above 360</v>
      </c>
      <c r="K208" s="1" t="str">
        <f>VLOOKUP($C208,setup!$B$1:$D$31,2,FALSE)</f>
        <v>Islamabad</v>
      </c>
      <c r="L208" s="1" t="str">
        <f>VLOOKUP(C208,setup!$B$1:$D$31,3,TRUE)</f>
        <v>Dealer</v>
      </c>
    </row>
    <row r="209" spans="1:12" ht="15" x14ac:dyDescent="0.25">
      <c r="A209" s="1" t="s">
        <v>253</v>
      </c>
      <c r="B209" s="17">
        <v>44252</v>
      </c>
      <c r="C209" s="1" t="s">
        <v>144</v>
      </c>
      <c r="D209" s="1">
        <v>30</v>
      </c>
      <c r="E209" s="1" t="s">
        <v>14</v>
      </c>
      <c r="F209" s="3">
        <v>447565</v>
      </c>
      <c r="G209" s="2">
        <f t="shared" si="0"/>
        <v>44282</v>
      </c>
      <c r="H209" s="4">
        <f t="shared" ca="1" si="2"/>
        <v>1230</v>
      </c>
      <c r="I209" s="3">
        <f t="shared" ca="1" si="1"/>
        <v>447565</v>
      </c>
      <c r="J209" s="1" t="str">
        <f ca="1">IF(H209="Not due","Not due",VLOOKUP(H209,slip!$A$1:$B$5,2,TRUE))</f>
        <v>Above 360</v>
      </c>
      <c r="K209" s="1" t="str">
        <f>VLOOKUP($C209,setup!$B$1:$D$31,2,FALSE)</f>
        <v>Islamabad</v>
      </c>
      <c r="L209" s="1" t="str">
        <f>VLOOKUP(C209,setup!$B$1:$D$31,3,TRUE)</f>
        <v>OEM</v>
      </c>
    </row>
    <row r="210" spans="1:12" ht="15" x14ac:dyDescent="0.25">
      <c r="A210" s="1" t="s">
        <v>254</v>
      </c>
      <c r="B210" s="17">
        <v>44253</v>
      </c>
      <c r="C210" s="1" t="s">
        <v>74</v>
      </c>
      <c r="D210" s="1">
        <v>30</v>
      </c>
      <c r="E210" s="1" t="s">
        <v>20</v>
      </c>
      <c r="F210" s="3">
        <v>451925</v>
      </c>
      <c r="G210" s="2">
        <f t="shared" si="0"/>
        <v>44283</v>
      </c>
      <c r="H210" s="4">
        <f t="shared" ca="1" si="2"/>
        <v>1229</v>
      </c>
      <c r="I210" s="3">
        <f t="shared" ca="1" si="1"/>
        <v>451925</v>
      </c>
      <c r="J210" s="1" t="str">
        <f ca="1">IF(H210="Not due","Not due",VLOOKUP(H210,slip!$A$1:$B$5,2,TRUE))</f>
        <v>Above 360</v>
      </c>
      <c r="K210" s="1" t="str">
        <f>VLOOKUP($C210,setup!$B$1:$D$31,2,FALSE)</f>
        <v>Quetta</v>
      </c>
      <c r="L210" s="1" t="str">
        <f>VLOOKUP(C210,setup!$B$1:$D$31,3,TRUE)</f>
        <v>Dealer</v>
      </c>
    </row>
    <row r="211" spans="1:12" ht="15" x14ac:dyDescent="0.25">
      <c r="A211" s="1" t="s">
        <v>255</v>
      </c>
      <c r="B211" s="17">
        <v>44256</v>
      </c>
      <c r="C211" s="1" t="s">
        <v>16</v>
      </c>
      <c r="D211" s="1">
        <v>7</v>
      </c>
      <c r="E211" s="1" t="s">
        <v>17</v>
      </c>
      <c r="F211" s="3">
        <v>995891</v>
      </c>
      <c r="G211" s="2">
        <f t="shared" si="0"/>
        <v>44263</v>
      </c>
      <c r="H211" s="4">
        <f t="shared" ca="1" si="2"/>
        <v>1249</v>
      </c>
      <c r="I211" s="3">
        <f t="shared" ca="1" si="1"/>
        <v>995891</v>
      </c>
      <c r="J211" s="1" t="str">
        <f ca="1">IF(H211="Not due","Not due",VLOOKUP(H211,slip!$A$1:$B$5,2,TRUE))</f>
        <v>Above 360</v>
      </c>
      <c r="K211" s="1" t="str">
        <f>VLOOKUP($C211,setup!$B$1:$D$31,2,FALSE)</f>
        <v>Islamabad</v>
      </c>
      <c r="L211" s="1" t="str">
        <f>VLOOKUP(C211,setup!$B$1:$D$31,3,TRUE)</f>
        <v>Dealer</v>
      </c>
    </row>
    <row r="212" spans="1:12" ht="15" x14ac:dyDescent="0.25">
      <c r="A212" s="1" t="s">
        <v>256</v>
      </c>
      <c r="B212" s="17">
        <v>44257</v>
      </c>
      <c r="C212" s="1" t="s">
        <v>142</v>
      </c>
      <c r="D212" s="1">
        <v>30</v>
      </c>
      <c r="E212" s="1" t="s">
        <v>20</v>
      </c>
      <c r="F212" s="3">
        <v>247275</v>
      </c>
      <c r="G212" s="2">
        <f t="shared" si="0"/>
        <v>44287</v>
      </c>
      <c r="H212" s="4">
        <f t="shared" ca="1" si="2"/>
        <v>1225</v>
      </c>
      <c r="I212" s="3">
        <f t="shared" ca="1" si="1"/>
        <v>247275</v>
      </c>
      <c r="J212" s="1" t="str">
        <f ca="1">IF(H212="Not due","Not due",VLOOKUP(H212,slip!$A$1:$B$5,2,TRUE))</f>
        <v>Above 360</v>
      </c>
      <c r="K212" s="1" t="str">
        <f>VLOOKUP($C212,setup!$B$1:$D$31,2,FALSE)</f>
        <v>Quetta</v>
      </c>
      <c r="L212" s="1" t="str">
        <f>VLOOKUP(C212,setup!$B$1:$D$31,3,TRUE)</f>
        <v>Dealer</v>
      </c>
    </row>
    <row r="213" spans="1:12" ht="15" x14ac:dyDescent="0.25">
      <c r="A213" s="1" t="s">
        <v>257</v>
      </c>
      <c r="B213" s="17">
        <v>44258</v>
      </c>
      <c r="C213" s="1" t="s">
        <v>16</v>
      </c>
      <c r="D213" s="1">
        <v>45</v>
      </c>
      <c r="E213" s="1" t="s">
        <v>17</v>
      </c>
      <c r="F213" s="3">
        <v>921644</v>
      </c>
      <c r="G213" s="2">
        <f t="shared" si="0"/>
        <v>44303</v>
      </c>
      <c r="H213" s="4">
        <f t="shared" ca="1" si="2"/>
        <v>1209</v>
      </c>
      <c r="I213" s="3">
        <f t="shared" ca="1" si="1"/>
        <v>921644</v>
      </c>
      <c r="J213" s="1" t="str">
        <f ca="1">IF(H213="Not due","Not due",VLOOKUP(H213,slip!$A$1:$B$5,2,TRUE))</f>
        <v>Above 360</v>
      </c>
      <c r="K213" s="1" t="str">
        <f>VLOOKUP($C213,setup!$B$1:$D$31,2,FALSE)</f>
        <v>Islamabad</v>
      </c>
      <c r="L213" s="1" t="str">
        <f>VLOOKUP(C213,setup!$B$1:$D$31,3,TRUE)</f>
        <v>Dealer</v>
      </c>
    </row>
    <row r="214" spans="1:12" ht="15" x14ac:dyDescent="0.25">
      <c r="A214" s="1" t="s">
        <v>258</v>
      </c>
      <c r="B214" s="17">
        <v>44259</v>
      </c>
      <c r="C214" s="1" t="s">
        <v>78</v>
      </c>
      <c r="D214" s="1">
        <v>45</v>
      </c>
      <c r="E214" s="1" t="s">
        <v>20</v>
      </c>
      <c r="F214" s="3">
        <v>281927</v>
      </c>
      <c r="G214" s="2">
        <f t="shared" si="0"/>
        <v>44304</v>
      </c>
      <c r="H214" s="4">
        <f t="shared" ca="1" si="2"/>
        <v>1208</v>
      </c>
      <c r="I214" s="3">
        <f t="shared" ca="1" si="1"/>
        <v>281927</v>
      </c>
      <c r="J214" s="1" t="str">
        <f ca="1">IF(H214="Not due","Not due",VLOOKUP(H214,slip!$A$1:$B$5,2,TRUE))</f>
        <v>Above 360</v>
      </c>
      <c r="K214" s="1" t="str">
        <f>VLOOKUP($C214,setup!$B$1:$D$31,2,FALSE)</f>
        <v>Karachi</v>
      </c>
      <c r="L214" s="1" t="str">
        <f>VLOOKUP(C214,setup!$B$1:$D$31,3,TRUE)</f>
        <v>Retailer</v>
      </c>
    </row>
    <row r="215" spans="1:12" ht="15" x14ac:dyDescent="0.25">
      <c r="A215" s="1" t="s">
        <v>259</v>
      </c>
      <c r="B215" s="17">
        <v>44260</v>
      </c>
      <c r="C215" s="1" t="s">
        <v>91</v>
      </c>
      <c r="D215" s="1">
        <v>45</v>
      </c>
      <c r="E215" s="1" t="s">
        <v>27</v>
      </c>
      <c r="F215" s="3">
        <v>720644</v>
      </c>
      <c r="G215" s="2">
        <f t="shared" si="0"/>
        <v>44305</v>
      </c>
      <c r="H215" s="4">
        <f t="shared" ca="1" si="2"/>
        <v>1207</v>
      </c>
      <c r="I215" s="3">
        <f t="shared" ca="1" si="1"/>
        <v>720644</v>
      </c>
      <c r="J215" s="1" t="str">
        <f ca="1">IF(H215="Not due","Not due",VLOOKUP(H215,slip!$A$1:$B$5,2,TRUE))</f>
        <v>Above 360</v>
      </c>
      <c r="K215" s="1" t="str">
        <f>VLOOKUP($C215,setup!$B$1:$D$31,2,FALSE)</f>
        <v>Karachi</v>
      </c>
      <c r="L215" s="1" t="str">
        <f>VLOOKUP(C215,setup!$B$1:$D$31,3,TRUE)</f>
        <v>Dealer</v>
      </c>
    </row>
    <row r="216" spans="1:12" ht="15" x14ac:dyDescent="0.25">
      <c r="A216" s="1" t="s">
        <v>260</v>
      </c>
      <c r="B216" s="17">
        <v>44263</v>
      </c>
      <c r="C216" s="1" t="s">
        <v>138</v>
      </c>
      <c r="D216" s="1">
        <v>30</v>
      </c>
      <c r="E216" s="1" t="s">
        <v>17</v>
      </c>
      <c r="F216" s="3">
        <v>379610</v>
      </c>
      <c r="G216" s="2">
        <f t="shared" si="0"/>
        <v>44293</v>
      </c>
      <c r="H216" s="4">
        <f t="shared" ca="1" si="2"/>
        <v>1219</v>
      </c>
      <c r="I216" s="3">
        <f t="shared" ca="1" si="1"/>
        <v>379610</v>
      </c>
      <c r="J216" s="1" t="str">
        <f ca="1">IF(H216="Not due","Not due",VLOOKUP(H216,slip!$A$1:$B$5,2,TRUE))</f>
        <v>Above 360</v>
      </c>
      <c r="K216" s="1" t="str">
        <f>VLOOKUP($C216,setup!$B$1:$D$31,2,FALSE)</f>
        <v>Quetta</v>
      </c>
      <c r="L216" s="1" t="str">
        <f>VLOOKUP(C216,setup!$B$1:$D$31,3,TRUE)</f>
        <v>Dealer</v>
      </c>
    </row>
    <row r="217" spans="1:12" ht="15" x14ac:dyDescent="0.25">
      <c r="A217" s="1" t="s">
        <v>261</v>
      </c>
      <c r="B217" s="17">
        <v>44264</v>
      </c>
      <c r="C217" s="1" t="s">
        <v>31</v>
      </c>
      <c r="D217" s="1">
        <v>45</v>
      </c>
      <c r="E217" s="1" t="s">
        <v>14</v>
      </c>
      <c r="F217" s="3">
        <v>352977</v>
      </c>
      <c r="G217" s="2">
        <f t="shared" si="0"/>
        <v>44309</v>
      </c>
      <c r="H217" s="4">
        <f t="shared" ca="1" si="2"/>
        <v>1203</v>
      </c>
      <c r="I217" s="3">
        <f t="shared" ca="1" si="1"/>
        <v>352977</v>
      </c>
      <c r="J217" s="1" t="str">
        <f ca="1">IF(H217="Not due","Not due",VLOOKUP(H217,slip!$A$1:$B$5,2,TRUE))</f>
        <v>Above 360</v>
      </c>
      <c r="K217" s="1" t="str">
        <f>VLOOKUP($C217,setup!$B$1:$D$31,2,FALSE)</f>
        <v>Peshawer</v>
      </c>
      <c r="L217" s="1" t="str">
        <f>VLOOKUP(C217,setup!$B$1:$D$31,3,TRUE)</f>
        <v>Retailer</v>
      </c>
    </row>
    <row r="218" spans="1:12" ht="15" x14ac:dyDescent="0.25">
      <c r="A218" s="1" t="s">
        <v>262</v>
      </c>
      <c r="B218" s="17">
        <v>44265</v>
      </c>
      <c r="C218" s="1" t="s">
        <v>84</v>
      </c>
      <c r="D218" s="1">
        <v>30</v>
      </c>
      <c r="E218" s="1" t="s">
        <v>20</v>
      </c>
      <c r="F218" s="3">
        <v>293441</v>
      </c>
      <c r="G218" s="2">
        <f t="shared" si="0"/>
        <v>44295</v>
      </c>
      <c r="H218" s="4">
        <f t="shared" ca="1" si="2"/>
        <v>1217</v>
      </c>
      <c r="I218" s="3">
        <f t="shared" ca="1" si="1"/>
        <v>293441</v>
      </c>
      <c r="J218" s="1" t="str">
        <f ca="1">IF(H218="Not due","Not due",VLOOKUP(H218,slip!$A$1:$B$5,2,TRUE))</f>
        <v>Above 360</v>
      </c>
      <c r="K218" s="1" t="str">
        <f>VLOOKUP($C218,setup!$B$1:$D$31,2,FALSE)</f>
        <v>Lahore</v>
      </c>
      <c r="L218" s="1" t="str">
        <f>VLOOKUP(C218,setup!$B$1:$D$31,3,TRUE)</f>
        <v>OEM</v>
      </c>
    </row>
    <row r="219" spans="1:12" ht="15" x14ac:dyDescent="0.25">
      <c r="A219" s="1" t="s">
        <v>263</v>
      </c>
      <c r="B219" s="17">
        <v>44266</v>
      </c>
      <c r="C219" s="1" t="s">
        <v>44</v>
      </c>
      <c r="D219" s="1">
        <v>45</v>
      </c>
      <c r="E219" s="1" t="s">
        <v>20</v>
      </c>
      <c r="F219" s="3">
        <v>216536</v>
      </c>
      <c r="G219" s="2">
        <f t="shared" si="0"/>
        <v>44311</v>
      </c>
      <c r="H219" s="4">
        <f t="shared" ca="1" si="2"/>
        <v>1201</v>
      </c>
      <c r="I219" s="3">
        <f t="shared" ca="1" si="1"/>
        <v>216536</v>
      </c>
      <c r="J219" s="1" t="str">
        <f ca="1">IF(H219="Not due","Not due",VLOOKUP(H219,slip!$A$1:$B$5,2,TRUE))</f>
        <v>Above 360</v>
      </c>
      <c r="K219" s="1" t="str">
        <f>VLOOKUP($C219,setup!$B$1:$D$31,2,FALSE)</f>
        <v>Quetta</v>
      </c>
      <c r="L219" s="1" t="str">
        <f>VLOOKUP(C219,setup!$B$1:$D$31,3,TRUE)</f>
        <v>Dealer</v>
      </c>
    </row>
    <row r="220" spans="1:12" ht="15" x14ac:dyDescent="0.25">
      <c r="A220" s="1" t="s">
        <v>264</v>
      </c>
      <c r="B220" s="17">
        <v>44267</v>
      </c>
      <c r="C220" s="1" t="s">
        <v>78</v>
      </c>
      <c r="D220" s="1">
        <v>7</v>
      </c>
      <c r="E220" s="1" t="s">
        <v>20</v>
      </c>
      <c r="F220" s="3">
        <v>836653</v>
      </c>
      <c r="G220" s="2">
        <f t="shared" si="0"/>
        <v>44274</v>
      </c>
      <c r="H220" s="4">
        <f t="shared" ca="1" si="2"/>
        <v>1238</v>
      </c>
      <c r="I220" s="3">
        <f t="shared" ca="1" si="1"/>
        <v>836653</v>
      </c>
      <c r="J220" s="1" t="str">
        <f ca="1">IF(H220="Not due","Not due",VLOOKUP(H220,slip!$A$1:$B$5,2,TRUE))</f>
        <v>Above 360</v>
      </c>
      <c r="K220" s="1" t="str">
        <f>VLOOKUP($C220,setup!$B$1:$D$31,2,FALSE)</f>
        <v>Karachi</v>
      </c>
      <c r="L220" s="1" t="str">
        <f>VLOOKUP(C220,setup!$B$1:$D$31,3,TRUE)</f>
        <v>Retailer</v>
      </c>
    </row>
    <row r="221" spans="1:12" ht="15" x14ac:dyDescent="0.25">
      <c r="A221" s="1" t="s">
        <v>265</v>
      </c>
      <c r="B221" s="17">
        <v>44270</v>
      </c>
      <c r="C221" s="1" t="s">
        <v>40</v>
      </c>
      <c r="D221" s="1">
        <v>7</v>
      </c>
      <c r="E221" s="1" t="s">
        <v>20</v>
      </c>
      <c r="F221" s="3">
        <v>559714</v>
      </c>
      <c r="G221" s="2">
        <f t="shared" si="0"/>
        <v>44277</v>
      </c>
      <c r="H221" s="4">
        <f t="shared" ca="1" si="2"/>
        <v>1235</v>
      </c>
      <c r="I221" s="3">
        <f t="shared" ca="1" si="1"/>
        <v>559714</v>
      </c>
      <c r="J221" s="1" t="str">
        <f ca="1">IF(H221="Not due","Not due",VLOOKUP(H221,slip!$A$1:$B$5,2,TRUE))</f>
        <v>Above 360</v>
      </c>
      <c r="K221" s="1" t="str">
        <f>VLOOKUP($C221,setup!$B$1:$D$31,2,FALSE)</f>
        <v>Karachi</v>
      </c>
      <c r="L221" s="1" t="str">
        <f>VLOOKUP(C221,setup!$B$1:$D$31,3,TRUE)</f>
        <v>OEM</v>
      </c>
    </row>
    <row r="222" spans="1:12" ht="15" x14ac:dyDescent="0.25">
      <c r="A222" s="1" t="s">
        <v>266</v>
      </c>
      <c r="B222" s="17">
        <v>44271</v>
      </c>
      <c r="C222" s="1" t="s">
        <v>26</v>
      </c>
      <c r="D222" s="1">
        <v>45</v>
      </c>
      <c r="E222" s="1" t="s">
        <v>27</v>
      </c>
      <c r="F222" s="3">
        <v>613787</v>
      </c>
      <c r="G222" s="2">
        <f t="shared" si="0"/>
        <v>44316</v>
      </c>
      <c r="H222" s="4">
        <f t="shared" ca="1" si="2"/>
        <v>1196</v>
      </c>
      <c r="I222" s="3">
        <f t="shared" ca="1" si="1"/>
        <v>613787</v>
      </c>
      <c r="J222" s="1" t="str">
        <f ca="1">IF(H222="Not due","Not due",VLOOKUP(H222,slip!$A$1:$B$5,2,TRUE))</f>
        <v>Above 360</v>
      </c>
      <c r="K222" s="1" t="str">
        <f>VLOOKUP($C222,setup!$B$1:$D$31,2,FALSE)</f>
        <v>Islamabad</v>
      </c>
      <c r="L222" s="1" t="str">
        <f>VLOOKUP(C222,setup!$B$1:$D$31,3,TRUE)</f>
        <v>Dealer</v>
      </c>
    </row>
    <row r="223" spans="1:12" ht="15" x14ac:dyDescent="0.25">
      <c r="A223" s="1" t="s">
        <v>267</v>
      </c>
      <c r="B223" s="17">
        <v>44272</v>
      </c>
      <c r="C223" s="1" t="s">
        <v>29</v>
      </c>
      <c r="D223" s="1">
        <v>7</v>
      </c>
      <c r="E223" s="1" t="s">
        <v>20</v>
      </c>
      <c r="F223" s="3">
        <v>644812</v>
      </c>
      <c r="G223" s="2">
        <f t="shared" si="0"/>
        <v>44279</v>
      </c>
      <c r="H223" s="4">
        <f t="shared" ca="1" si="2"/>
        <v>1233</v>
      </c>
      <c r="I223" s="3">
        <f t="shared" ca="1" si="1"/>
        <v>644812</v>
      </c>
      <c r="J223" s="1" t="str">
        <f ca="1">IF(H223="Not due","Not due",VLOOKUP(H223,slip!$A$1:$B$5,2,TRUE))</f>
        <v>Above 360</v>
      </c>
      <c r="K223" s="1" t="str">
        <f>VLOOKUP($C223,setup!$B$1:$D$31,2,FALSE)</f>
        <v>Lahore</v>
      </c>
      <c r="L223" s="1" t="str">
        <f>VLOOKUP(C223,setup!$B$1:$D$31,3,TRUE)</f>
        <v>Retailer</v>
      </c>
    </row>
    <row r="224" spans="1:12" ht="15" x14ac:dyDescent="0.25">
      <c r="A224" s="1" t="s">
        <v>268</v>
      </c>
      <c r="B224" s="17">
        <v>44273</v>
      </c>
      <c r="C224" s="1" t="s">
        <v>46</v>
      </c>
      <c r="D224" s="1">
        <v>7</v>
      </c>
      <c r="E224" s="1" t="s">
        <v>14</v>
      </c>
      <c r="F224" s="3">
        <v>602659</v>
      </c>
      <c r="G224" s="2">
        <f t="shared" si="0"/>
        <v>44280</v>
      </c>
      <c r="H224" s="4">
        <f t="shared" ca="1" si="2"/>
        <v>1232</v>
      </c>
      <c r="I224" s="3">
        <f t="shared" ca="1" si="1"/>
        <v>602659</v>
      </c>
      <c r="J224" s="1" t="str">
        <f ca="1">IF(H224="Not due","Not due",VLOOKUP(H224,slip!$A$1:$B$5,2,TRUE))</f>
        <v>Above 360</v>
      </c>
      <c r="K224" s="1" t="str">
        <f>VLOOKUP($C224,setup!$B$1:$D$31,2,FALSE)</f>
        <v>Peshawer</v>
      </c>
      <c r="L224" s="1" t="str">
        <f>VLOOKUP(C224,setup!$B$1:$D$31,3,TRUE)</f>
        <v>Retailer</v>
      </c>
    </row>
    <row r="225" spans="1:12" ht="15" x14ac:dyDescent="0.25">
      <c r="A225" s="1" t="s">
        <v>269</v>
      </c>
      <c r="B225" s="17">
        <v>44274</v>
      </c>
      <c r="C225" s="1" t="s">
        <v>57</v>
      </c>
      <c r="D225" s="1">
        <v>7</v>
      </c>
      <c r="E225" s="1" t="s">
        <v>17</v>
      </c>
      <c r="F225" s="3">
        <v>674837</v>
      </c>
      <c r="G225" s="2">
        <f t="shared" si="0"/>
        <v>44281</v>
      </c>
      <c r="H225" s="4">
        <f t="shared" ca="1" si="2"/>
        <v>1231</v>
      </c>
      <c r="I225" s="3">
        <f t="shared" ca="1" si="1"/>
        <v>674837</v>
      </c>
      <c r="J225" s="1" t="str">
        <f ca="1">IF(H225="Not due","Not due",VLOOKUP(H225,slip!$A$1:$B$5,2,TRUE))</f>
        <v>Above 360</v>
      </c>
      <c r="K225" s="1" t="str">
        <f>VLOOKUP($C225,setup!$B$1:$D$31,2,FALSE)</f>
        <v>Islamabad</v>
      </c>
      <c r="L225" s="1" t="str">
        <f>VLOOKUP(C225,setup!$B$1:$D$31,3,TRUE)</f>
        <v>OEM</v>
      </c>
    </row>
    <row r="226" spans="1:12" ht="15" x14ac:dyDescent="0.25">
      <c r="A226" s="1" t="s">
        <v>270</v>
      </c>
      <c r="B226" s="17">
        <v>44277</v>
      </c>
      <c r="C226" s="1" t="s">
        <v>91</v>
      </c>
      <c r="D226" s="1">
        <v>45</v>
      </c>
      <c r="E226" s="1" t="s">
        <v>27</v>
      </c>
      <c r="F226" s="3">
        <v>856828</v>
      </c>
      <c r="G226" s="2">
        <f t="shared" si="0"/>
        <v>44322</v>
      </c>
      <c r="H226" s="4">
        <f t="shared" ca="1" si="2"/>
        <v>1190</v>
      </c>
      <c r="I226" s="3">
        <f t="shared" ca="1" si="1"/>
        <v>856828</v>
      </c>
      <c r="J226" s="1" t="str">
        <f ca="1">IF(H226="Not due","Not due",VLOOKUP(H226,slip!$A$1:$B$5,2,TRUE))</f>
        <v>Above 360</v>
      </c>
      <c r="K226" s="1" t="str">
        <f>VLOOKUP($C226,setup!$B$1:$D$31,2,FALSE)</f>
        <v>Karachi</v>
      </c>
      <c r="L226" s="1" t="str">
        <f>VLOOKUP(C226,setup!$B$1:$D$31,3,TRUE)</f>
        <v>Dealer</v>
      </c>
    </row>
    <row r="227" spans="1:12" ht="15" x14ac:dyDescent="0.25">
      <c r="A227" s="1" t="s">
        <v>271</v>
      </c>
      <c r="B227" s="17">
        <v>44278</v>
      </c>
      <c r="C227" s="1" t="s">
        <v>44</v>
      </c>
      <c r="D227" s="1">
        <v>30</v>
      </c>
      <c r="E227" s="1" t="s">
        <v>20</v>
      </c>
      <c r="F227" s="3">
        <v>936226</v>
      </c>
      <c r="G227" s="2">
        <f t="shared" si="0"/>
        <v>44308</v>
      </c>
      <c r="H227" s="4">
        <f t="shared" ca="1" si="2"/>
        <v>1204</v>
      </c>
      <c r="I227" s="3">
        <f t="shared" ca="1" si="1"/>
        <v>936226</v>
      </c>
      <c r="J227" s="1" t="str">
        <f ca="1">IF(H227="Not due","Not due",VLOOKUP(H227,slip!$A$1:$B$5,2,TRUE))</f>
        <v>Above 360</v>
      </c>
      <c r="K227" s="1" t="str">
        <f>VLOOKUP($C227,setup!$B$1:$D$31,2,FALSE)</f>
        <v>Quetta</v>
      </c>
      <c r="L227" s="1" t="str">
        <f>VLOOKUP(C227,setup!$B$1:$D$31,3,TRUE)</f>
        <v>Dealer</v>
      </c>
    </row>
    <row r="228" spans="1:12" ht="15" x14ac:dyDescent="0.25">
      <c r="A228" s="1" t="s">
        <v>272</v>
      </c>
      <c r="B228" s="17">
        <v>44279</v>
      </c>
      <c r="C228" s="1" t="s">
        <v>33</v>
      </c>
      <c r="D228" s="1">
        <v>45</v>
      </c>
      <c r="E228" s="1" t="s">
        <v>14</v>
      </c>
      <c r="F228" s="3">
        <v>452562</v>
      </c>
      <c r="G228" s="2">
        <f t="shared" si="0"/>
        <v>44324</v>
      </c>
      <c r="H228" s="4">
        <f t="shared" ca="1" si="2"/>
        <v>1188</v>
      </c>
      <c r="I228" s="3">
        <f t="shared" ca="1" si="1"/>
        <v>452562</v>
      </c>
      <c r="J228" s="1" t="str">
        <f ca="1">IF(H228="Not due","Not due",VLOOKUP(H228,slip!$A$1:$B$5,2,TRUE))</f>
        <v>Above 360</v>
      </c>
      <c r="K228" s="1" t="str">
        <f>VLOOKUP($C228,setup!$B$1:$D$31,2,FALSE)</f>
        <v>Lahore</v>
      </c>
      <c r="L228" s="1" t="str">
        <f>VLOOKUP(C228,setup!$B$1:$D$31,3,TRUE)</f>
        <v>Retailer</v>
      </c>
    </row>
    <row r="229" spans="1:12" ht="15" x14ac:dyDescent="0.25">
      <c r="A229" s="1" t="s">
        <v>273</v>
      </c>
      <c r="B229" s="17">
        <v>44280</v>
      </c>
      <c r="C229" s="1" t="s">
        <v>144</v>
      </c>
      <c r="D229" s="1">
        <v>7</v>
      </c>
      <c r="E229" s="1" t="s">
        <v>14</v>
      </c>
      <c r="F229" s="3">
        <v>869078</v>
      </c>
      <c r="G229" s="2">
        <f t="shared" si="0"/>
        <v>44287</v>
      </c>
      <c r="H229" s="4">
        <f t="shared" ca="1" si="2"/>
        <v>1225</v>
      </c>
      <c r="I229" s="3">
        <f t="shared" ca="1" si="1"/>
        <v>869078</v>
      </c>
      <c r="J229" s="1" t="str">
        <f ca="1">IF(H229="Not due","Not due",VLOOKUP(H229,slip!$A$1:$B$5,2,TRUE))</f>
        <v>Above 360</v>
      </c>
      <c r="K229" s="1" t="str">
        <f>VLOOKUP($C229,setup!$B$1:$D$31,2,FALSE)</f>
        <v>Islamabad</v>
      </c>
      <c r="L229" s="1" t="str">
        <f>VLOOKUP(C229,setup!$B$1:$D$31,3,TRUE)</f>
        <v>OEM</v>
      </c>
    </row>
    <row r="230" spans="1:12" ht="15" x14ac:dyDescent="0.25">
      <c r="A230" s="1" t="s">
        <v>274</v>
      </c>
      <c r="B230" s="17">
        <v>44281</v>
      </c>
      <c r="C230" s="1" t="s">
        <v>138</v>
      </c>
      <c r="D230" s="1">
        <v>30</v>
      </c>
      <c r="E230" s="1" t="s">
        <v>17</v>
      </c>
      <c r="F230" s="3">
        <v>407975</v>
      </c>
      <c r="G230" s="2">
        <f t="shared" si="0"/>
        <v>44311</v>
      </c>
      <c r="H230" s="4">
        <f t="shared" ca="1" si="2"/>
        <v>1201</v>
      </c>
      <c r="I230" s="3">
        <f t="shared" ca="1" si="1"/>
        <v>407975</v>
      </c>
      <c r="J230" s="1" t="str">
        <f ca="1">IF(H230="Not due","Not due",VLOOKUP(H230,slip!$A$1:$B$5,2,TRUE))</f>
        <v>Above 360</v>
      </c>
      <c r="K230" s="1" t="str">
        <f>VLOOKUP($C230,setup!$B$1:$D$31,2,FALSE)</f>
        <v>Quetta</v>
      </c>
      <c r="L230" s="1" t="str">
        <f>VLOOKUP(C230,setup!$B$1:$D$31,3,TRUE)</f>
        <v>Dealer</v>
      </c>
    </row>
    <row r="231" spans="1:12" ht="15" x14ac:dyDescent="0.25">
      <c r="A231" s="1" t="s">
        <v>275</v>
      </c>
      <c r="B231" s="17">
        <v>44284</v>
      </c>
      <c r="C231" s="1" t="s">
        <v>142</v>
      </c>
      <c r="D231" s="1">
        <v>7</v>
      </c>
      <c r="E231" s="1" t="s">
        <v>20</v>
      </c>
      <c r="F231" s="3">
        <v>145961</v>
      </c>
      <c r="G231" s="2">
        <f t="shared" si="0"/>
        <v>44291</v>
      </c>
      <c r="H231" s="4">
        <f t="shared" ca="1" si="2"/>
        <v>1221</v>
      </c>
      <c r="I231" s="3">
        <f t="shared" ca="1" si="1"/>
        <v>145961</v>
      </c>
      <c r="J231" s="1" t="str">
        <f ca="1">IF(H231="Not due","Not due",VLOOKUP(H231,slip!$A$1:$B$5,2,TRUE))</f>
        <v>Above 360</v>
      </c>
      <c r="K231" s="1" t="str">
        <f>VLOOKUP($C231,setup!$B$1:$D$31,2,FALSE)</f>
        <v>Quetta</v>
      </c>
      <c r="L231" s="1" t="str">
        <f>VLOOKUP(C231,setup!$B$1:$D$31,3,TRUE)</f>
        <v>Dealer</v>
      </c>
    </row>
    <row r="232" spans="1:12" ht="15" x14ac:dyDescent="0.25">
      <c r="A232" s="1" t="s">
        <v>276</v>
      </c>
      <c r="B232" s="17">
        <v>44285</v>
      </c>
      <c r="C232" s="1" t="s">
        <v>19</v>
      </c>
      <c r="D232" s="1">
        <v>30</v>
      </c>
      <c r="E232" s="1" t="s">
        <v>20</v>
      </c>
      <c r="F232" s="3">
        <v>885501</v>
      </c>
      <c r="G232" s="2">
        <f t="shared" si="0"/>
        <v>44315</v>
      </c>
      <c r="H232" s="4">
        <f t="shared" ca="1" si="2"/>
        <v>1197</v>
      </c>
      <c r="I232" s="3">
        <f t="shared" ca="1" si="1"/>
        <v>885501</v>
      </c>
      <c r="J232" s="1" t="str">
        <f ca="1">IF(H232="Not due","Not due",VLOOKUP(H232,slip!$A$1:$B$5,2,TRUE))</f>
        <v>Above 360</v>
      </c>
      <c r="K232" s="1" t="str">
        <f>VLOOKUP($C232,setup!$B$1:$D$31,2,FALSE)</f>
        <v>Lahore</v>
      </c>
      <c r="L232" s="1" t="str">
        <f>VLOOKUP(C232,setup!$B$1:$D$31,3,TRUE)</f>
        <v>Dealer</v>
      </c>
    </row>
    <row r="233" spans="1:12" ht="15" x14ac:dyDescent="0.25">
      <c r="A233" s="1" t="s">
        <v>277</v>
      </c>
      <c r="B233" s="17">
        <v>44286</v>
      </c>
      <c r="C233" s="1" t="s">
        <v>24</v>
      </c>
      <c r="D233" s="1">
        <v>30</v>
      </c>
      <c r="E233" s="1" t="s">
        <v>14</v>
      </c>
      <c r="F233" s="3">
        <v>740846</v>
      </c>
      <c r="G233" s="2">
        <f t="shared" si="0"/>
        <v>44316</v>
      </c>
      <c r="H233" s="4">
        <f t="shared" ca="1" si="2"/>
        <v>1196</v>
      </c>
      <c r="I233" s="3">
        <f t="shared" ca="1" si="1"/>
        <v>740846</v>
      </c>
      <c r="J233" s="1" t="str">
        <f ca="1">IF(H233="Not due","Not due",VLOOKUP(H233,slip!$A$1:$B$5,2,TRUE))</f>
        <v>Above 360</v>
      </c>
      <c r="K233" s="1" t="str">
        <f>VLOOKUP($C233,setup!$B$1:$D$31,2,FALSE)</f>
        <v>Lahore</v>
      </c>
      <c r="L233" s="1" t="str">
        <f>VLOOKUP(C233,setup!$B$1:$D$31,3,TRUE)</f>
        <v>Retailer</v>
      </c>
    </row>
    <row r="234" spans="1:12" ht="15" x14ac:dyDescent="0.25">
      <c r="A234" s="1" t="s">
        <v>278</v>
      </c>
      <c r="B234" s="17">
        <v>44287</v>
      </c>
      <c r="C234" s="1" t="s">
        <v>31</v>
      </c>
      <c r="D234" s="1">
        <v>30</v>
      </c>
      <c r="E234" s="1" t="s">
        <v>14</v>
      </c>
      <c r="F234" s="3">
        <v>966306</v>
      </c>
      <c r="G234" s="2">
        <f t="shared" si="0"/>
        <v>44317</v>
      </c>
      <c r="H234" s="4">
        <f t="shared" ca="1" si="2"/>
        <v>1195</v>
      </c>
      <c r="I234" s="3">
        <f t="shared" ca="1" si="1"/>
        <v>966306</v>
      </c>
      <c r="J234" s="1" t="str">
        <f ca="1">IF(H234="Not due","Not due",VLOOKUP(H234,slip!$A$1:$B$5,2,TRUE))</f>
        <v>Above 360</v>
      </c>
      <c r="K234" s="1" t="str">
        <f>VLOOKUP($C234,setup!$B$1:$D$31,2,FALSE)</f>
        <v>Peshawer</v>
      </c>
      <c r="L234" s="1" t="str">
        <f>VLOOKUP(C234,setup!$B$1:$D$31,3,TRUE)</f>
        <v>Retailer</v>
      </c>
    </row>
    <row r="235" spans="1:12" ht="15" x14ac:dyDescent="0.25">
      <c r="A235" s="1" t="s">
        <v>279</v>
      </c>
      <c r="B235" s="17">
        <v>44288</v>
      </c>
      <c r="C235" s="1" t="s">
        <v>57</v>
      </c>
      <c r="D235" s="1">
        <v>45</v>
      </c>
      <c r="E235" s="1" t="s">
        <v>17</v>
      </c>
      <c r="F235" s="3">
        <v>124526</v>
      </c>
      <c r="G235" s="2">
        <f t="shared" si="0"/>
        <v>44333</v>
      </c>
      <c r="H235" s="4">
        <f t="shared" ca="1" si="2"/>
        <v>1179</v>
      </c>
      <c r="I235" s="3">
        <f t="shared" ca="1" si="1"/>
        <v>124526</v>
      </c>
      <c r="J235" s="1" t="str">
        <f ca="1">IF(H235="Not due","Not due",VLOOKUP(H235,slip!$A$1:$B$5,2,TRUE))</f>
        <v>Above 360</v>
      </c>
      <c r="K235" s="1" t="str">
        <f>VLOOKUP($C235,setup!$B$1:$D$31,2,FALSE)</f>
        <v>Islamabad</v>
      </c>
      <c r="L235" s="1" t="str">
        <f>VLOOKUP(C235,setup!$B$1:$D$31,3,TRUE)</f>
        <v>OEM</v>
      </c>
    </row>
    <row r="236" spans="1:12" ht="15" x14ac:dyDescent="0.25">
      <c r="A236" s="1" t="s">
        <v>280</v>
      </c>
      <c r="B236" s="17">
        <v>44291</v>
      </c>
      <c r="C236" s="1" t="s">
        <v>13</v>
      </c>
      <c r="D236" s="1">
        <v>7</v>
      </c>
      <c r="E236" s="1" t="s">
        <v>14</v>
      </c>
      <c r="F236" s="3">
        <v>816667</v>
      </c>
      <c r="G236" s="2">
        <f t="shared" si="0"/>
        <v>44298</v>
      </c>
      <c r="H236" s="4">
        <f t="shared" ca="1" si="2"/>
        <v>1214</v>
      </c>
      <c r="I236" s="3">
        <f t="shared" ca="1" si="1"/>
        <v>816667</v>
      </c>
      <c r="J236" s="1" t="str">
        <f ca="1">IF(H236="Not due","Not due",VLOOKUP(H236,slip!$A$1:$B$5,2,TRUE))</f>
        <v>Above 360</v>
      </c>
      <c r="K236" s="1" t="str">
        <f>VLOOKUP($C236,setup!$B$1:$D$31,2,FALSE)</f>
        <v>Karachi</v>
      </c>
      <c r="L236" s="1" t="str">
        <f>VLOOKUP(C236,setup!$B$1:$D$31,3,TRUE)</f>
        <v>Dealer</v>
      </c>
    </row>
    <row r="237" spans="1:12" ht="15" x14ac:dyDescent="0.25">
      <c r="A237" s="1" t="s">
        <v>281</v>
      </c>
      <c r="B237" s="17">
        <v>44292</v>
      </c>
      <c r="C237" s="1" t="s">
        <v>29</v>
      </c>
      <c r="D237" s="1">
        <v>45</v>
      </c>
      <c r="E237" s="1" t="s">
        <v>20</v>
      </c>
      <c r="F237" s="3">
        <v>136519</v>
      </c>
      <c r="G237" s="2">
        <f t="shared" si="0"/>
        <v>44337</v>
      </c>
      <c r="H237" s="4">
        <f t="shared" ca="1" si="2"/>
        <v>1175</v>
      </c>
      <c r="I237" s="3">
        <f t="shared" ca="1" si="1"/>
        <v>136519</v>
      </c>
      <c r="J237" s="1" t="str">
        <f ca="1">IF(H237="Not due","Not due",VLOOKUP(H237,slip!$A$1:$B$5,2,TRUE))</f>
        <v>Above 360</v>
      </c>
      <c r="K237" s="1" t="str">
        <f>VLOOKUP($C237,setup!$B$1:$D$31,2,FALSE)</f>
        <v>Lahore</v>
      </c>
      <c r="L237" s="1" t="str">
        <f>VLOOKUP(C237,setup!$B$1:$D$31,3,TRUE)</f>
        <v>Retailer</v>
      </c>
    </row>
    <row r="238" spans="1:12" ht="15" x14ac:dyDescent="0.25">
      <c r="A238" s="1" t="s">
        <v>282</v>
      </c>
      <c r="B238" s="17">
        <v>44293</v>
      </c>
      <c r="C238" s="1" t="s">
        <v>13</v>
      </c>
      <c r="D238" s="1">
        <v>30</v>
      </c>
      <c r="E238" s="1" t="s">
        <v>14</v>
      </c>
      <c r="F238" s="3">
        <v>468944</v>
      </c>
      <c r="G238" s="2">
        <f t="shared" si="0"/>
        <v>44323</v>
      </c>
      <c r="H238" s="4">
        <f t="shared" ca="1" si="2"/>
        <v>1189</v>
      </c>
      <c r="I238" s="3">
        <f t="shared" ca="1" si="1"/>
        <v>468944</v>
      </c>
      <c r="J238" s="1" t="str">
        <f ca="1">IF(H238="Not due","Not due",VLOOKUP(H238,slip!$A$1:$B$5,2,TRUE))</f>
        <v>Above 360</v>
      </c>
      <c r="K238" s="1" t="str">
        <f>VLOOKUP($C238,setup!$B$1:$D$31,2,FALSE)</f>
        <v>Karachi</v>
      </c>
      <c r="L238" s="1" t="str">
        <f>VLOOKUP(C238,setup!$B$1:$D$31,3,TRUE)</f>
        <v>Dealer</v>
      </c>
    </row>
    <row r="239" spans="1:12" ht="15" x14ac:dyDescent="0.25">
      <c r="A239" s="1" t="s">
        <v>283</v>
      </c>
      <c r="B239" s="17">
        <v>44294</v>
      </c>
      <c r="C239" s="1" t="s">
        <v>44</v>
      </c>
      <c r="D239" s="1">
        <v>7</v>
      </c>
      <c r="E239" s="1" t="s">
        <v>20</v>
      </c>
      <c r="F239" s="3">
        <v>254832</v>
      </c>
      <c r="G239" s="2">
        <f t="shared" si="0"/>
        <v>44301</v>
      </c>
      <c r="H239" s="4">
        <f t="shared" ca="1" si="2"/>
        <v>1211</v>
      </c>
      <c r="I239" s="3">
        <f t="shared" ca="1" si="1"/>
        <v>254832</v>
      </c>
      <c r="J239" s="1" t="str">
        <f ca="1">IF(H239="Not due","Not due",VLOOKUP(H239,slip!$A$1:$B$5,2,TRUE))</f>
        <v>Above 360</v>
      </c>
      <c r="K239" s="1" t="str">
        <f>VLOOKUP($C239,setup!$B$1:$D$31,2,FALSE)</f>
        <v>Quetta</v>
      </c>
      <c r="L239" s="1" t="str">
        <f>VLOOKUP(C239,setup!$B$1:$D$31,3,TRUE)</f>
        <v>Dealer</v>
      </c>
    </row>
    <row r="240" spans="1:12" ht="15" x14ac:dyDescent="0.25">
      <c r="A240" s="1" t="s">
        <v>284</v>
      </c>
      <c r="B240" s="17">
        <v>44295</v>
      </c>
      <c r="C240" s="1" t="s">
        <v>91</v>
      </c>
      <c r="D240" s="1">
        <v>45</v>
      </c>
      <c r="E240" s="1" t="s">
        <v>27</v>
      </c>
      <c r="F240" s="3">
        <v>447715</v>
      </c>
      <c r="G240" s="2">
        <f t="shared" si="0"/>
        <v>44340</v>
      </c>
      <c r="H240" s="4">
        <f t="shared" ca="1" si="2"/>
        <v>1172</v>
      </c>
      <c r="I240" s="3">
        <f t="shared" ca="1" si="1"/>
        <v>447715</v>
      </c>
      <c r="J240" s="1" t="str">
        <f ca="1">IF(H240="Not due","Not due",VLOOKUP(H240,slip!$A$1:$B$5,2,TRUE))</f>
        <v>Above 360</v>
      </c>
      <c r="K240" s="1" t="str">
        <f>VLOOKUP($C240,setup!$B$1:$D$31,2,FALSE)</f>
        <v>Karachi</v>
      </c>
      <c r="L240" s="1" t="str">
        <f>VLOOKUP(C240,setup!$B$1:$D$31,3,TRUE)</f>
        <v>Dealer</v>
      </c>
    </row>
    <row r="241" spans="1:12" ht="15" x14ac:dyDescent="0.25">
      <c r="A241" s="1" t="s">
        <v>285</v>
      </c>
      <c r="B241" s="17">
        <v>44298</v>
      </c>
      <c r="C241" s="1" t="s">
        <v>84</v>
      </c>
      <c r="D241" s="1">
        <v>7</v>
      </c>
      <c r="E241" s="1" t="s">
        <v>20</v>
      </c>
      <c r="F241" s="3">
        <v>456004</v>
      </c>
      <c r="G241" s="2">
        <f t="shared" si="0"/>
        <v>44305</v>
      </c>
      <c r="H241" s="4">
        <f t="shared" ca="1" si="2"/>
        <v>1207</v>
      </c>
      <c r="I241" s="3">
        <f t="shared" ca="1" si="1"/>
        <v>456004</v>
      </c>
      <c r="J241" s="1" t="str">
        <f ca="1">IF(H241="Not due","Not due",VLOOKUP(H241,slip!$A$1:$B$5,2,TRUE))</f>
        <v>Above 360</v>
      </c>
      <c r="K241" s="1" t="str">
        <f>VLOOKUP($C241,setup!$B$1:$D$31,2,FALSE)</f>
        <v>Lahore</v>
      </c>
      <c r="L241" s="1" t="str">
        <f>VLOOKUP(C241,setup!$B$1:$D$31,3,TRUE)</f>
        <v>OEM</v>
      </c>
    </row>
    <row r="242" spans="1:12" ht="15" x14ac:dyDescent="0.25">
      <c r="A242" s="1" t="s">
        <v>286</v>
      </c>
      <c r="B242" s="17">
        <v>44299</v>
      </c>
      <c r="C242" s="1" t="s">
        <v>33</v>
      </c>
      <c r="D242" s="1">
        <v>45</v>
      </c>
      <c r="E242" s="1" t="s">
        <v>14</v>
      </c>
      <c r="F242" s="3">
        <v>412072</v>
      </c>
      <c r="G242" s="2">
        <f t="shared" si="0"/>
        <v>44344</v>
      </c>
      <c r="H242" s="4">
        <f t="shared" ca="1" si="2"/>
        <v>1168</v>
      </c>
      <c r="I242" s="3">
        <f t="shared" ca="1" si="1"/>
        <v>412072</v>
      </c>
      <c r="J242" s="1" t="str">
        <f ca="1">IF(H242="Not due","Not due",VLOOKUP(H242,slip!$A$1:$B$5,2,TRUE))</f>
        <v>Above 360</v>
      </c>
      <c r="K242" s="1" t="str">
        <f>VLOOKUP($C242,setup!$B$1:$D$31,2,FALSE)</f>
        <v>Lahore</v>
      </c>
      <c r="L242" s="1" t="str">
        <f>VLOOKUP(C242,setup!$B$1:$D$31,3,TRUE)</f>
        <v>Retailer</v>
      </c>
    </row>
    <row r="243" spans="1:12" ht="15" x14ac:dyDescent="0.25">
      <c r="A243" s="1" t="s">
        <v>287</v>
      </c>
      <c r="B243" s="17">
        <v>44300</v>
      </c>
      <c r="C243" s="1" t="s">
        <v>44</v>
      </c>
      <c r="D243" s="1">
        <v>45</v>
      </c>
      <c r="E243" s="1" t="s">
        <v>20</v>
      </c>
      <c r="F243" s="3">
        <v>483480</v>
      </c>
      <c r="G243" s="2">
        <f t="shared" si="0"/>
        <v>44345</v>
      </c>
      <c r="H243" s="4">
        <f t="shared" ca="1" si="2"/>
        <v>1167</v>
      </c>
      <c r="I243" s="3">
        <f t="shared" ca="1" si="1"/>
        <v>483480</v>
      </c>
      <c r="J243" s="1" t="str">
        <f ca="1">IF(H243="Not due","Not due",VLOOKUP(H243,slip!$A$1:$B$5,2,TRUE))</f>
        <v>Above 360</v>
      </c>
      <c r="K243" s="1" t="str">
        <f>VLOOKUP($C243,setup!$B$1:$D$31,2,FALSE)</f>
        <v>Quetta</v>
      </c>
      <c r="L243" s="1" t="str">
        <f>VLOOKUP(C243,setup!$B$1:$D$31,3,TRUE)</f>
        <v>Dealer</v>
      </c>
    </row>
    <row r="244" spans="1:12" ht="15" x14ac:dyDescent="0.25">
      <c r="A244" s="1" t="s">
        <v>288</v>
      </c>
      <c r="B244" s="17">
        <v>44301</v>
      </c>
      <c r="C244" s="1" t="s">
        <v>64</v>
      </c>
      <c r="D244" s="1">
        <v>30</v>
      </c>
      <c r="E244" s="1" t="s">
        <v>17</v>
      </c>
      <c r="F244" s="3">
        <v>720727</v>
      </c>
      <c r="G244" s="2">
        <f t="shared" si="0"/>
        <v>44331</v>
      </c>
      <c r="H244" s="4">
        <f t="shared" ca="1" si="2"/>
        <v>1181</v>
      </c>
      <c r="I244" s="3">
        <f t="shared" ca="1" si="1"/>
        <v>720727</v>
      </c>
      <c r="J244" s="1" t="str">
        <f ca="1">IF(H244="Not due","Not due",VLOOKUP(H244,slip!$A$1:$B$5,2,TRUE))</f>
        <v>Above 360</v>
      </c>
      <c r="K244" s="1" t="str">
        <f>VLOOKUP($C244,setup!$B$1:$D$31,2,FALSE)</f>
        <v>Quetta</v>
      </c>
      <c r="L244" s="1" t="str">
        <f>VLOOKUP(C244,setup!$B$1:$D$31,3,TRUE)</f>
        <v>Dealer</v>
      </c>
    </row>
    <row r="245" spans="1:12" ht="15" x14ac:dyDescent="0.25">
      <c r="A245" s="1" t="s">
        <v>289</v>
      </c>
      <c r="B245" s="17">
        <v>44302</v>
      </c>
      <c r="C245" s="1" t="s">
        <v>40</v>
      </c>
      <c r="D245" s="1">
        <v>30</v>
      </c>
      <c r="E245" s="1" t="s">
        <v>20</v>
      </c>
      <c r="F245" s="3">
        <v>566396</v>
      </c>
      <c r="G245" s="2">
        <f t="shared" si="0"/>
        <v>44332</v>
      </c>
      <c r="H245" s="4">
        <f t="shared" ca="1" si="2"/>
        <v>1180</v>
      </c>
      <c r="I245" s="3">
        <f t="shared" ca="1" si="1"/>
        <v>566396</v>
      </c>
      <c r="J245" s="1" t="str">
        <f ca="1">IF(H245="Not due","Not due",VLOOKUP(H245,slip!$A$1:$B$5,2,TRUE))</f>
        <v>Above 360</v>
      </c>
      <c r="K245" s="1" t="str">
        <f>VLOOKUP($C245,setup!$B$1:$D$31,2,FALSE)</f>
        <v>Karachi</v>
      </c>
      <c r="L245" s="1" t="str">
        <f>VLOOKUP(C245,setup!$B$1:$D$31,3,TRUE)</f>
        <v>OEM</v>
      </c>
    </row>
    <row r="246" spans="1:12" ht="15" x14ac:dyDescent="0.25">
      <c r="A246" s="1" t="s">
        <v>290</v>
      </c>
      <c r="B246" s="17">
        <v>44305</v>
      </c>
      <c r="C246" s="1" t="s">
        <v>61</v>
      </c>
      <c r="D246" s="1">
        <v>7</v>
      </c>
      <c r="E246" s="1" t="s">
        <v>17</v>
      </c>
      <c r="F246" s="3">
        <v>670731</v>
      </c>
      <c r="G246" s="2">
        <f t="shared" si="0"/>
        <v>44312</v>
      </c>
      <c r="H246" s="4">
        <f t="shared" ca="1" si="2"/>
        <v>1200</v>
      </c>
      <c r="I246" s="3">
        <f t="shared" ca="1" si="1"/>
        <v>670731</v>
      </c>
      <c r="J246" s="1" t="str">
        <f ca="1">IF(H246="Not due","Not due",VLOOKUP(H246,slip!$A$1:$B$5,2,TRUE))</f>
        <v>Above 360</v>
      </c>
      <c r="K246" s="1" t="str">
        <f>VLOOKUP($C246,setup!$B$1:$D$31,2,FALSE)</f>
        <v>Peshawer</v>
      </c>
      <c r="L246" s="1" t="str">
        <f>VLOOKUP(C246,setup!$B$1:$D$31,3,TRUE)</f>
        <v>OEM</v>
      </c>
    </row>
    <row r="247" spans="1:12" ht="15" x14ac:dyDescent="0.25">
      <c r="A247" s="1" t="s">
        <v>291</v>
      </c>
      <c r="B247" s="17">
        <v>44306</v>
      </c>
      <c r="C247" s="1" t="s">
        <v>55</v>
      </c>
      <c r="D247" s="1">
        <v>7</v>
      </c>
      <c r="E247" s="1" t="s">
        <v>17</v>
      </c>
      <c r="F247" s="3">
        <v>730312</v>
      </c>
      <c r="G247" s="2">
        <f t="shared" si="0"/>
        <v>44313</v>
      </c>
      <c r="H247" s="4">
        <f t="shared" ca="1" si="2"/>
        <v>1199</v>
      </c>
      <c r="I247" s="3">
        <f t="shared" ca="1" si="1"/>
        <v>730312</v>
      </c>
      <c r="J247" s="1" t="str">
        <f ca="1">IF(H247="Not due","Not due",VLOOKUP(H247,slip!$A$1:$B$5,2,TRUE))</f>
        <v>Above 360</v>
      </c>
      <c r="K247" s="1" t="str">
        <f>VLOOKUP($C247,setup!$B$1:$D$31,2,FALSE)</f>
        <v>Islamabad</v>
      </c>
      <c r="L247" s="1" t="str">
        <f>VLOOKUP(C247,setup!$B$1:$D$31,3,TRUE)</f>
        <v>Dealer</v>
      </c>
    </row>
    <row r="248" spans="1:12" ht="15" x14ac:dyDescent="0.25">
      <c r="A248" s="1" t="s">
        <v>292</v>
      </c>
      <c r="B248" s="17">
        <v>44307</v>
      </c>
      <c r="C248" s="1" t="s">
        <v>44</v>
      </c>
      <c r="D248" s="1">
        <v>7</v>
      </c>
      <c r="E248" s="1" t="s">
        <v>20</v>
      </c>
      <c r="F248" s="3">
        <v>887622</v>
      </c>
      <c r="G248" s="2">
        <f t="shared" si="0"/>
        <v>44314</v>
      </c>
      <c r="H248" s="4">
        <f t="shared" ca="1" si="2"/>
        <v>1198</v>
      </c>
      <c r="I248" s="3">
        <f t="shared" ca="1" si="1"/>
        <v>887622</v>
      </c>
      <c r="J248" s="1" t="str">
        <f ca="1">IF(H248="Not due","Not due",VLOOKUP(H248,slip!$A$1:$B$5,2,TRUE))</f>
        <v>Above 360</v>
      </c>
      <c r="K248" s="1" t="str">
        <f>VLOOKUP($C248,setup!$B$1:$D$31,2,FALSE)</f>
        <v>Quetta</v>
      </c>
      <c r="L248" s="1" t="str">
        <f>VLOOKUP(C248,setup!$B$1:$D$31,3,TRUE)</f>
        <v>Dealer</v>
      </c>
    </row>
    <row r="249" spans="1:12" ht="15" x14ac:dyDescent="0.25">
      <c r="A249" s="1" t="s">
        <v>293</v>
      </c>
      <c r="B249" s="17">
        <v>44308</v>
      </c>
      <c r="C249" s="1" t="s">
        <v>61</v>
      </c>
      <c r="D249" s="1">
        <v>45</v>
      </c>
      <c r="E249" s="1" t="s">
        <v>17</v>
      </c>
      <c r="F249" s="3">
        <v>947139</v>
      </c>
      <c r="G249" s="2">
        <f t="shared" si="0"/>
        <v>44353</v>
      </c>
      <c r="H249" s="4">
        <f t="shared" ca="1" si="2"/>
        <v>1159</v>
      </c>
      <c r="I249" s="3">
        <f t="shared" ca="1" si="1"/>
        <v>947139</v>
      </c>
      <c r="J249" s="1" t="str">
        <f ca="1">IF(H249="Not due","Not due",VLOOKUP(H249,slip!$A$1:$B$5,2,TRUE))</f>
        <v>Above 360</v>
      </c>
      <c r="K249" s="1" t="str">
        <f>VLOOKUP($C249,setup!$B$1:$D$31,2,FALSE)</f>
        <v>Peshawer</v>
      </c>
      <c r="L249" s="1" t="str">
        <f>VLOOKUP(C249,setup!$B$1:$D$31,3,TRUE)</f>
        <v>OEM</v>
      </c>
    </row>
    <row r="250" spans="1:12" ht="15" x14ac:dyDescent="0.25">
      <c r="A250" s="1" t="s">
        <v>294</v>
      </c>
      <c r="B250" s="17">
        <v>44309</v>
      </c>
      <c r="C250" s="1" t="s">
        <v>138</v>
      </c>
      <c r="D250" s="1">
        <v>30</v>
      </c>
      <c r="E250" s="1" t="s">
        <v>17</v>
      </c>
      <c r="F250" s="3">
        <v>670298</v>
      </c>
      <c r="G250" s="2">
        <f t="shared" si="0"/>
        <v>44339</v>
      </c>
      <c r="H250" s="4">
        <f t="shared" ca="1" si="2"/>
        <v>1173</v>
      </c>
      <c r="I250" s="3">
        <f t="shared" ca="1" si="1"/>
        <v>670298</v>
      </c>
      <c r="J250" s="1" t="str">
        <f ca="1">IF(H250="Not due","Not due",VLOOKUP(H250,slip!$A$1:$B$5,2,TRUE))</f>
        <v>Above 360</v>
      </c>
      <c r="K250" s="1" t="str">
        <f>VLOOKUP($C250,setup!$B$1:$D$31,2,FALSE)</f>
        <v>Quetta</v>
      </c>
      <c r="L250" s="1" t="str">
        <f>VLOOKUP(C250,setup!$B$1:$D$31,3,TRUE)</f>
        <v>Dealer</v>
      </c>
    </row>
    <row r="251" spans="1:12" ht="15" x14ac:dyDescent="0.25">
      <c r="A251" s="1" t="s">
        <v>295</v>
      </c>
      <c r="B251" s="17">
        <v>44312</v>
      </c>
      <c r="C251" s="1" t="s">
        <v>78</v>
      </c>
      <c r="D251" s="1">
        <v>45</v>
      </c>
      <c r="E251" s="1" t="s">
        <v>20</v>
      </c>
      <c r="F251" s="3">
        <v>803138</v>
      </c>
      <c r="G251" s="2">
        <f t="shared" si="0"/>
        <v>44357</v>
      </c>
      <c r="H251" s="4">
        <f t="shared" ca="1" si="2"/>
        <v>1155</v>
      </c>
      <c r="I251" s="3">
        <f t="shared" ca="1" si="1"/>
        <v>803138</v>
      </c>
      <c r="J251" s="1" t="str">
        <f ca="1">IF(H251="Not due","Not due",VLOOKUP(H251,slip!$A$1:$B$5,2,TRUE))</f>
        <v>Above 360</v>
      </c>
      <c r="K251" s="1" t="str">
        <f>VLOOKUP($C251,setup!$B$1:$D$31,2,FALSE)</f>
        <v>Karachi</v>
      </c>
      <c r="L251" s="1" t="str">
        <f>VLOOKUP(C251,setup!$B$1:$D$31,3,TRUE)</f>
        <v>Retailer</v>
      </c>
    </row>
    <row r="252" spans="1:12" ht="15" x14ac:dyDescent="0.25">
      <c r="A252" s="1" t="s">
        <v>212</v>
      </c>
      <c r="B252" s="17">
        <v>44313</v>
      </c>
      <c r="C252" s="1" t="s">
        <v>19</v>
      </c>
      <c r="D252" s="1">
        <v>30</v>
      </c>
      <c r="E252" s="1" t="s">
        <v>20</v>
      </c>
      <c r="F252" s="3">
        <v>143247</v>
      </c>
      <c r="G252" s="2">
        <f t="shared" si="0"/>
        <v>44343</v>
      </c>
      <c r="H252" s="4">
        <f t="shared" ca="1" si="2"/>
        <v>1169</v>
      </c>
      <c r="I252" s="3">
        <f t="shared" ca="1" si="1"/>
        <v>143247</v>
      </c>
      <c r="J252" s="1" t="str">
        <f ca="1">IF(H252="Not due","Not due",VLOOKUP(H252,slip!$A$1:$B$5,2,TRUE))</f>
        <v>Above 360</v>
      </c>
      <c r="K252" s="1" t="str">
        <f>VLOOKUP($C252,setup!$B$1:$D$31,2,FALSE)</f>
        <v>Lahore</v>
      </c>
      <c r="L252" s="1" t="str">
        <f>VLOOKUP(C252,setup!$B$1:$D$31,3,TRUE)</f>
        <v>Dealer</v>
      </c>
    </row>
    <row r="253" spans="1:12" ht="15" x14ac:dyDescent="0.25">
      <c r="A253" s="1" t="s">
        <v>296</v>
      </c>
      <c r="B253" s="17">
        <v>44314</v>
      </c>
      <c r="C253" s="1" t="s">
        <v>52</v>
      </c>
      <c r="D253" s="1">
        <v>30</v>
      </c>
      <c r="E253" s="1" t="s">
        <v>17</v>
      </c>
      <c r="F253" s="3">
        <v>990853</v>
      </c>
      <c r="G253" s="2">
        <f t="shared" si="0"/>
        <v>44344</v>
      </c>
      <c r="H253" s="4">
        <f t="shared" ca="1" si="2"/>
        <v>1168</v>
      </c>
      <c r="I253" s="3">
        <f t="shared" ca="1" si="1"/>
        <v>990853</v>
      </c>
      <c r="J253" s="1" t="str">
        <f ca="1">IF(H253="Not due","Not due",VLOOKUP(H253,slip!$A$1:$B$5,2,TRUE))</f>
        <v>Above 360</v>
      </c>
      <c r="K253" s="1" t="str">
        <f>VLOOKUP($C253,setup!$B$1:$D$31,2,FALSE)</f>
        <v>Peshawer</v>
      </c>
      <c r="L253" s="1" t="str">
        <f>VLOOKUP(C253,setup!$B$1:$D$31,3,TRUE)</f>
        <v>Dealer</v>
      </c>
    </row>
    <row r="254" spans="1:12" ht="15" x14ac:dyDescent="0.25">
      <c r="A254" s="1" t="s">
        <v>297</v>
      </c>
      <c r="B254" s="17">
        <v>44315</v>
      </c>
      <c r="C254" s="1" t="s">
        <v>40</v>
      </c>
      <c r="D254" s="1">
        <v>45</v>
      </c>
      <c r="E254" s="1" t="s">
        <v>20</v>
      </c>
      <c r="F254" s="3">
        <v>895590</v>
      </c>
      <c r="G254" s="2">
        <f t="shared" si="0"/>
        <v>44360</v>
      </c>
      <c r="H254" s="4">
        <f t="shared" ca="1" si="2"/>
        <v>1152</v>
      </c>
      <c r="I254" s="3">
        <f t="shared" ca="1" si="1"/>
        <v>895590</v>
      </c>
      <c r="J254" s="1" t="str">
        <f ca="1">IF(H254="Not due","Not due",VLOOKUP(H254,slip!$A$1:$B$5,2,TRUE))</f>
        <v>Above 360</v>
      </c>
      <c r="K254" s="1" t="str">
        <f>VLOOKUP($C254,setup!$B$1:$D$31,2,FALSE)</f>
        <v>Karachi</v>
      </c>
      <c r="L254" s="1" t="str">
        <f>VLOOKUP(C254,setup!$B$1:$D$31,3,TRUE)</f>
        <v>OEM</v>
      </c>
    </row>
    <row r="255" spans="1:12" ht="15" x14ac:dyDescent="0.25">
      <c r="A255" s="1" t="s">
        <v>298</v>
      </c>
      <c r="B255" s="17">
        <v>44316</v>
      </c>
      <c r="C255" s="1" t="s">
        <v>74</v>
      </c>
      <c r="D255" s="1">
        <v>45</v>
      </c>
      <c r="E255" s="1" t="s">
        <v>20</v>
      </c>
      <c r="F255" s="3">
        <v>471866</v>
      </c>
      <c r="G255" s="2">
        <f t="shared" si="0"/>
        <v>44361</v>
      </c>
      <c r="H255" s="4">
        <f t="shared" ca="1" si="2"/>
        <v>1151</v>
      </c>
      <c r="I255" s="3">
        <f t="shared" ca="1" si="1"/>
        <v>471866</v>
      </c>
      <c r="J255" s="1" t="str">
        <f ca="1">IF(H255="Not due","Not due",VLOOKUP(H255,slip!$A$1:$B$5,2,TRUE))</f>
        <v>Above 360</v>
      </c>
      <c r="K255" s="1" t="str">
        <f>VLOOKUP($C255,setup!$B$1:$D$31,2,FALSE)</f>
        <v>Quetta</v>
      </c>
      <c r="L255" s="1" t="str">
        <f>VLOOKUP(C255,setup!$B$1:$D$31,3,TRUE)</f>
        <v>Dealer</v>
      </c>
    </row>
    <row r="256" spans="1:12" ht="15" x14ac:dyDescent="0.25">
      <c r="A256" s="1" t="s">
        <v>299</v>
      </c>
      <c r="B256" s="17">
        <v>44319</v>
      </c>
      <c r="C256" s="1" t="s">
        <v>64</v>
      </c>
      <c r="D256" s="1">
        <v>45</v>
      </c>
      <c r="E256" s="1" t="s">
        <v>17</v>
      </c>
      <c r="F256" s="3">
        <v>166548</v>
      </c>
      <c r="G256" s="2">
        <f t="shared" si="0"/>
        <v>44364</v>
      </c>
      <c r="H256" s="4">
        <f t="shared" ca="1" si="2"/>
        <v>1148</v>
      </c>
      <c r="I256" s="3">
        <f t="shared" ca="1" si="1"/>
        <v>166548</v>
      </c>
      <c r="J256" s="1" t="str">
        <f ca="1">IF(H256="Not due","Not due",VLOOKUP(H256,slip!$A$1:$B$5,2,TRUE))</f>
        <v>Above 360</v>
      </c>
      <c r="K256" s="1" t="str">
        <f>VLOOKUP($C256,setup!$B$1:$D$31,2,FALSE)</f>
        <v>Quetta</v>
      </c>
      <c r="L256" s="1" t="str">
        <f>VLOOKUP(C256,setup!$B$1:$D$31,3,TRUE)</f>
        <v>Dealer</v>
      </c>
    </row>
    <row r="257" spans="1:12" ht="15" x14ac:dyDescent="0.25">
      <c r="A257" s="1" t="s">
        <v>300</v>
      </c>
      <c r="B257" s="17">
        <v>44320</v>
      </c>
      <c r="C257" s="1" t="s">
        <v>61</v>
      </c>
      <c r="D257" s="1">
        <v>7</v>
      </c>
      <c r="E257" s="1" t="s">
        <v>17</v>
      </c>
      <c r="F257" s="3">
        <v>687921</v>
      </c>
      <c r="G257" s="2">
        <f t="shared" si="0"/>
        <v>44327</v>
      </c>
      <c r="H257" s="4">
        <f t="shared" ca="1" si="2"/>
        <v>1185</v>
      </c>
      <c r="I257" s="3">
        <f t="shared" ca="1" si="1"/>
        <v>687921</v>
      </c>
      <c r="J257" s="1" t="str">
        <f ca="1">IF(H257="Not due","Not due",VLOOKUP(H257,slip!$A$1:$B$5,2,TRUE))</f>
        <v>Above 360</v>
      </c>
      <c r="K257" s="1" t="str">
        <f>VLOOKUP($C257,setup!$B$1:$D$31,2,FALSE)</f>
        <v>Peshawer</v>
      </c>
      <c r="L257" s="1" t="str">
        <f>VLOOKUP(C257,setup!$B$1:$D$31,3,TRUE)</f>
        <v>OEM</v>
      </c>
    </row>
    <row r="258" spans="1:12" ht="15" x14ac:dyDescent="0.25">
      <c r="A258" s="1" t="s">
        <v>301</v>
      </c>
      <c r="B258" s="17">
        <v>44321</v>
      </c>
      <c r="C258" s="1" t="s">
        <v>138</v>
      </c>
      <c r="D258" s="1">
        <v>30</v>
      </c>
      <c r="E258" s="1" t="s">
        <v>17</v>
      </c>
      <c r="F258" s="3">
        <v>228221</v>
      </c>
      <c r="G258" s="2">
        <f t="shared" si="0"/>
        <v>44351</v>
      </c>
      <c r="H258" s="4">
        <f t="shared" ca="1" si="2"/>
        <v>1161</v>
      </c>
      <c r="I258" s="3">
        <f t="shared" ca="1" si="1"/>
        <v>228221</v>
      </c>
      <c r="J258" s="1" t="str">
        <f ca="1">IF(H258="Not due","Not due",VLOOKUP(H258,slip!$A$1:$B$5,2,TRUE))</f>
        <v>Above 360</v>
      </c>
      <c r="K258" s="1" t="str">
        <f>VLOOKUP($C258,setup!$B$1:$D$31,2,FALSE)</f>
        <v>Quetta</v>
      </c>
      <c r="L258" s="1" t="str">
        <f>VLOOKUP(C258,setup!$B$1:$D$31,3,TRUE)</f>
        <v>Dealer</v>
      </c>
    </row>
    <row r="259" spans="1:12" ht="15" x14ac:dyDescent="0.25">
      <c r="A259" s="1" t="s">
        <v>302</v>
      </c>
      <c r="B259" s="17">
        <v>44322</v>
      </c>
      <c r="C259" s="1" t="s">
        <v>33</v>
      </c>
      <c r="D259" s="1">
        <v>45</v>
      </c>
      <c r="E259" s="1" t="s">
        <v>14</v>
      </c>
      <c r="F259" s="3">
        <v>553728</v>
      </c>
      <c r="G259" s="2">
        <f t="shared" si="0"/>
        <v>44367</v>
      </c>
      <c r="H259" s="4">
        <f t="shared" ca="1" si="2"/>
        <v>1145</v>
      </c>
      <c r="I259" s="3">
        <f t="shared" ca="1" si="1"/>
        <v>553728</v>
      </c>
      <c r="J259" s="1" t="str">
        <f ca="1">IF(H259="Not due","Not due",VLOOKUP(H259,slip!$A$1:$B$5,2,TRUE))</f>
        <v>Above 360</v>
      </c>
      <c r="K259" s="1" t="str">
        <f>VLOOKUP($C259,setup!$B$1:$D$31,2,FALSE)</f>
        <v>Lahore</v>
      </c>
      <c r="L259" s="1" t="str">
        <f>VLOOKUP(C259,setup!$B$1:$D$31,3,TRUE)</f>
        <v>Retailer</v>
      </c>
    </row>
    <row r="260" spans="1:12" ht="15" x14ac:dyDescent="0.25">
      <c r="A260" s="1" t="s">
        <v>303</v>
      </c>
      <c r="B260" s="17">
        <v>44323</v>
      </c>
      <c r="C260" s="1" t="s">
        <v>91</v>
      </c>
      <c r="D260" s="1">
        <v>45</v>
      </c>
      <c r="E260" s="1" t="s">
        <v>27</v>
      </c>
      <c r="F260" s="3">
        <v>551051</v>
      </c>
      <c r="G260" s="2">
        <f t="shared" si="0"/>
        <v>44368</v>
      </c>
      <c r="H260" s="4">
        <f t="shared" ca="1" si="2"/>
        <v>1144</v>
      </c>
      <c r="I260" s="3">
        <f t="shared" ca="1" si="1"/>
        <v>551051</v>
      </c>
      <c r="J260" s="1" t="str">
        <f ca="1">IF(H260="Not due","Not due",VLOOKUP(H260,slip!$A$1:$B$5,2,TRUE))</f>
        <v>Above 360</v>
      </c>
      <c r="K260" s="1" t="str">
        <f>VLOOKUP($C260,setup!$B$1:$D$31,2,FALSE)</f>
        <v>Karachi</v>
      </c>
      <c r="L260" s="1" t="str">
        <f>VLOOKUP(C260,setup!$B$1:$D$31,3,TRUE)</f>
        <v>Dealer</v>
      </c>
    </row>
    <row r="261" spans="1:12" ht="15" x14ac:dyDescent="0.25">
      <c r="A261" s="1" t="s">
        <v>304</v>
      </c>
      <c r="B261" s="17">
        <v>44326</v>
      </c>
      <c r="C261" s="1" t="s">
        <v>31</v>
      </c>
      <c r="D261" s="1">
        <v>30</v>
      </c>
      <c r="E261" s="1" t="s">
        <v>14</v>
      </c>
      <c r="F261" s="3">
        <v>959163</v>
      </c>
      <c r="G261" s="2">
        <f t="shared" si="0"/>
        <v>44356</v>
      </c>
      <c r="H261" s="4">
        <f t="shared" ca="1" si="2"/>
        <v>1156</v>
      </c>
      <c r="I261" s="3">
        <f t="shared" ca="1" si="1"/>
        <v>959163</v>
      </c>
      <c r="J261" s="1" t="str">
        <f ca="1">IF(H261="Not due","Not due",VLOOKUP(H261,slip!$A$1:$B$5,2,TRUE))</f>
        <v>Above 360</v>
      </c>
      <c r="K261" s="1" t="str">
        <f>VLOOKUP($C261,setup!$B$1:$D$31,2,FALSE)</f>
        <v>Peshawer</v>
      </c>
      <c r="L261" s="1" t="str">
        <f>VLOOKUP(C261,setup!$B$1:$D$31,3,TRUE)</f>
        <v>Retailer</v>
      </c>
    </row>
    <row r="262" spans="1:12" ht="15" x14ac:dyDescent="0.25">
      <c r="A262" s="1" t="s">
        <v>305</v>
      </c>
      <c r="B262" s="17">
        <v>44327</v>
      </c>
      <c r="C262" s="1" t="s">
        <v>13</v>
      </c>
      <c r="D262" s="1">
        <v>45</v>
      </c>
      <c r="E262" s="1" t="s">
        <v>14</v>
      </c>
      <c r="F262" s="3">
        <v>741780</v>
      </c>
      <c r="G262" s="2">
        <f t="shared" si="0"/>
        <v>44372</v>
      </c>
      <c r="H262" s="4">
        <f t="shared" ca="1" si="2"/>
        <v>1140</v>
      </c>
      <c r="I262" s="3">
        <f t="shared" ca="1" si="1"/>
        <v>741780</v>
      </c>
      <c r="J262" s="1" t="str">
        <f ca="1">IF(H262="Not due","Not due",VLOOKUP(H262,slip!$A$1:$B$5,2,TRUE))</f>
        <v>Above 360</v>
      </c>
      <c r="K262" s="1" t="str">
        <f>VLOOKUP($C262,setup!$B$1:$D$31,2,FALSE)</f>
        <v>Karachi</v>
      </c>
      <c r="L262" s="1" t="str">
        <f>VLOOKUP(C262,setup!$B$1:$D$31,3,TRUE)</f>
        <v>Dealer</v>
      </c>
    </row>
    <row r="263" spans="1:12" ht="15" x14ac:dyDescent="0.25">
      <c r="A263" s="1" t="s">
        <v>306</v>
      </c>
      <c r="B263" s="17">
        <v>44328</v>
      </c>
      <c r="C263" s="1" t="s">
        <v>52</v>
      </c>
      <c r="D263" s="1">
        <v>7</v>
      </c>
      <c r="E263" s="1" t="s">
        <v>17</v>
      </c>
      <c r="F263" s="3">
        <v>977570</v>
      </c>
      <c r="G263" s="2">
        <f t="shared" si="0"/>
        <v>44335</v>
      </c>
      <c r="H263" s="4">
        <f t="shared" ca="1" si="2"/>
        <v>1177</v>
      </c>
      <c r="I263" s="3">
        <f t="shared" ca="1" si="1"/>
        <v>977570</v>
      </c>
      <c r="J263" s="1" t="str">
        <f ca="1">IF(H263="Not due","Not due",VLOOKUP(H263,slip!$A$1:$B$5,2,TRUE))</f>
        <v>Above 360</v>
      </c>
      <c r="K263" s="1" t="str">
        <f>VLOOKUP($C263,setup!$B$1:$D$31,2,FALSE)</f>
        <v>Peshawer</v>
      </c>
      <c r="L263" s="1" t="str">
        <f>VLOOKUP(C263,setup!$B$1:$D$31,3,TRUE)</f>
        <v>Dealer</v>
      </c>
    </row>
    <row r="264" spans="1:12" ht="15" x14ac:dyDescent="0.25">
      <c r="A264" s="1" t="s">
        <v>307</v>
      </c>
      <c r="B264" s="17">
        <v>44329</v>
      </c>
      <c r="C264" s="1" t="s">
        <v>87</v>
      </c>
      <c r="D264" s="1">
        <v>7</v>
      </c>
      <c r="E264" s="1" t="s">
        <v>14</v>
      </c>
      <c r="F264" s="3">
        <v>778840</v>
      </c>
      <c r="G264" s="2">
        <f t="shared" si="0"/>
        <v>44336</v>
      </c>
      <c r="H264" s="4">
        <f t="shared" ca="1" si="2"/>
        <v>1176</v>
      </c>
      <c r="I264" s="3">
        <f t="shared" ca="1" si="1"/>
        <v>778840</v>
      </c>
      <c r="J264" s="1" t="str">
        <f ca="1">IF(H264="Not due","Not due",VLOOKUP(H264,slip!$A$1:$B$5,2,TRUE))</f>
        <v>Above 360</v>
      </c>
      <c r="K264" s="1" t="str">
        <f>VLOOKUP($C264,setup!$B$1:$D$31,2,FALSE)</f>
        <v>Peshawer</v>
      </c>
      <c r="L264" s="1" t="str">
        <f>VLOOKUP(C264,setup!$B$1:$D$31,3,TRUE)</f>
        <v>Retailer</v>
      </c>
    </row>
    <row r="265" spans="1:12" ht="15" x14ac:dyDescent="0.25">
      <c r="A265" s="1" t="s">
        <v>308</v>
      </c>
      <c r="B265" s="17">
        <v>44330</v>
      </c>
      <c r="C265" s="1" t="s">
        <v>26</v>
      </c>
      <c r="D265" s="1">
        <v>7</v>
      </c>
      <c r="E265" s="1" t="s">
        <v>27</v>
      </c>
      <c r="F265" s="3">
        <v>191661</v>
      </c>
      <c r="G265" s="2">
        <f t="shared" si="0"/>
        <v>44337</v>
      </c>
      <c r="H265" s="4">
        <f t="shared" ca="1" si="2"/>
        <v>1175</v>
      </c>
      <c r="I265" s="3">
        <f t="shared" ca="1" si="1"/>
        <v>191661</v>
      </c>
      <c r="J265" s="1" t="str">
        <f ca="1">IF(H265="Not due","Not due",VLOOKUP(H265,slip!$A$1:$B$5,2,TRUE))</f>
        <v>Above 360</v>
      </c>
      <c r="K265" s="1" t="str">
        <f>VLOOKUP($C265,setup!$B$1:$D$31,2,FALSE)</f>
        <v>Islamabad</v>
      </c>
      <c r="L265" s="1" t="str">
        <f>VLOOKUP(C265,setup!$B$1:$D$31,3,TRUE)</f>
        <v>Dealer</v>
      </c>
    </row>
    <row r="266" spans="1:12" ht="15" x14ac:dyDescent="0.25">
      <c r="A266" s="1" t="s">
        <v>309</v>
      </c>
      <c r="B266" s="17">
        <v>44333</v>
      </c>
      <c r="C266" s="1" t="s">
        <v>22</v>
      </c>
      <c r="D266" s="1">
        <v>45</v>
      </c>
      <c r="E266" s="1" t="s">
        <v>20</v>
      </c>
      <c r="F266" s="3">
        <v>138946</v>
      </c>
      <c r="G266" s="2">
        <f t="shared" si="0"/>
        <v>44378</v>
      </c>
      <c r="H266" s="4">
        <f t="shared" ca="1" si="2"/>
        <v>1134</v>
      </c>
      <c r="I266" s="3">
        <f t="shared" ca="1" si="1"/>
        <v>138946</v>
      </c>
      <c r="J266" s="1" t="str">
        <f ca="1">IF(H266="Not due","Not due",VLOOKUP(H266,slip!$A$1:$B$5,2,TRUE))</f>
        <v>Above 360</v>
      </c>
      <c r="K266" s="1" t="str">
        <f>VLOOKUP($C266,setup!$B$1:$D$31,2,FALSE)</f>
        <v>Islamabad</v>
      </c>
      <c r="L266" s="1" t="str">
        <f>VLOOKUP(C266,setup!$B$1:$D$31,3,TRUE)</f>
        <v>Retailer</v>
      </c>
    </row>
    <row r="267" spans="1:12" ht="15" x14ac:dyDescent="0.25">
      <c r="A267" s="1" t="s">
        <v>310</v>
      </c>
      <c r="B267" s="17">
        <v>44334</v>
      </c>
      <c r="C267" s="1" t="s">
        <v>46</v>
      </c>
      <c r="D267" s="1">
        <v>7</v>
      </c>
      <c r="E267" s="1" t="s">
        <v>14</v>
      </c>
      <c r="F267" s="3">
        <v>187255</v>
      </c>
      <c r="G267" s="2">
        <f t="shared" si="0"/>
        <v>44341</v>
      </c>
      <c r="H267" s="4">
        <f t="shared" ca="1" si="2"/>
        <v>1171</v>
      </c>
      <c r="I267" s="3">
        <f t="shared" ca="1" si="1"/>
        <v>187255</v>
      </c>
      <c r="J267" s="1" t="str">
        <f ca="1">IF(H267="Not due","Not due",VLOOKUP(H267,slip!$A$1:$B$5,2,TRUE))</f>
        <v>Above 360</v>
      </c>
      <c r="K267" s="1" t="str">
        <f>VLOOKUP($C267,setup!$B$1:$D$31,2,FALSE)</f>
        <v>Peshawer</v>
      </c>
      <c r="L267" s="1" t="str">
        <f>VLOOKUP(C267,setup!$B$1:$D$31,3,TRUE)</f>
        <v>Retailer</v>
      </c>
    </row>
    <row r="268" spans="1:12" ht="15" x14ac:dyDescent="0.25">
      <c r="A268" s="1" t="s">
        <v>311</v>
      </c>
      <c r="B268" s="17">
        <v>44335</v>
      </c>
      <c r="C268" s="1" t="s">
        <v>22</v>
      </c>
      <c r="D268" s="1">
        <v>30</v>
      </c>
      <c r="E268" s="1" t="s">
        <v>20</v>
      </c>
      <c r="F268" s="3">
        <v>134988</v>
      </c>
      <c r="G268" s="2">
        <f t="shared" si="0"/>
        <v>44365</v>
      </c>
      <c r="H268" s="4">
        <f t="shared" ca="1" si="2"/>
        <v>1147</v>
      </c>
      <c r="I268" s="3">
        <f t="shared" ca="1" si="1"/>
        <v>134988</v>
      </c>
      <c r="J268" s="1" t="str">
        <f ca="1">IF(H268="Not due","Not due",VLOOKUP(H268,slip!$A$1:$B$5,2,TRUE))</f>
        <v>Above 360</v>
      </c>
      <c r="K268" s="1" t="str">
        <f>VLOOKUP($C268,setup!$B$1:$D$31,2,FALSE)</f>
        <v>Islamabad</v>
      </c>
      <c r="L268" s="1" t="str">
        <f>VLOOKUP(C268,setup!$B$1:$D$31,3,TRUE)</f>
        <v>Retailer</v>
      </c>
    </row>
    <row r="269" spans="1:12" ht="15" x14ac:dyDescent="0.25">
      <c r="A269" s="1" t="s">
        <v>312</v>
      </c>
      <c r="B269" s="17">
        <v>44336</v>
      </c>
      <c r="C269" s="1" t="s">
        <v>57</v>
      </c>
      <c r="D269" s="1">
        <v>45</v>
      </c>
      <c r="E269" s="1" t="s">
        <v>17</v>
      </c>
      <c r="F269" s="3">
        <v>633486</v>
      </c>
      <c r="G269" s="2">
        <f t="shared" si="0"/>
        <v>44381</v>
      </c>
      <c r="H269" s="4">
        <f t="shared" ca="1" si="2"/>
        <v>1131</v>
      </c>
      <c r="I269" s="3">
        <f t="shared" ca="1" si="1"/>
        <v>633486</v>
      </c>
      <c r="J269" s="1" t="str">
        <f ca="1">IF(H269="Not due","Not due",VLOOKUP(H269,slip!$A$1:$B$5,2,TRUE))</f>
        <v>Above 360</v>
      </c>
      <c r="K269" s="1" t="str">
        <f>VLOOKUP($C269,setup!$B$1:$D$31,2,FALSE)</f>
        <v>Islamabad</v>
      </c>
      <c r="L269" s="1" t="str">
        <f>VLOOKUP(C269,setup!$B$1:$D$31,3,TRUE)</f>
        <v>OEM</v>
      </c>
    </row>
    <row r="270" spans="1:12" ht="15" x14ac:dyDescent="0.25">
      <c r="A270" s="1" t="s">
        <v>313</v>
      </c>
      <c r="B270" s="17">
        <v>44337</v>
      </c>
      <c r="C270" s="1" t="s">
        <v>144</v>
      </c>
      <c r="D270" s="1">
        <v>30</v>
      </c>
      <c r="E270" s="1" t="s">
        <v>14</v>
      </c>
      <c r="F270" s="3">
        <v>859984</v>
      </c>
      <c r="G270" s="2">
        <f t="shared" si="0"/>
        <v>44367</v>
      </c>
      <c r="H270" s="4">
        <f t="shared" ca="1" si="2"/>
        <v>1145</v>
      </c>
      <c r="I270" s="3">
        <f t="shared" ca="1" si="1"/>
        <v>859984</v>
      </c>
      <c r="J270" s="1" t="str">
        <f ca="1">IF(H270="Not due","Not due",VLOOKUP(H270,slip!$A$1:$B$5,2,TRUE))</f>
        <v>Above 360</v>
      </c>
      <c r="K270" s="1" t="str">
        <f>VLOOKUP($C270,setup!$B$1:$D$31,2,FALSE)</f>
        <v>Islamabad</v>
      </c>
      <c r="L270" s="1" t="str">
        <f>VLOOKUP(C270,setup!$B$1:$D$31,3,TRUE)</f>
        <v>OEM</v>
      </c>
    </row>
    <row r="271" spans="1:12" ht="15" x14ac:dyDescent="0.25">
      <c r="A271" s="1" t="s">
        <v>314</v>
      </c>
      <c r="B271" s="17">
        <v>44340</v>
      </c>
      <c r="C271" s="1" t="s">
        <v>24</v>
      </c>
      <c r="D271" s="1">
        <v>30</v>
      </c>
      <c r="E271" s="1" t="s">
        <v>14</v>
      </c>
      <c r="F271" s="3">
        <v>648214</v>
      </c>
      <c r="G271" s="2">
        <f t="shared" si="0"/>
        <v>44370</v>
      </c>
      <c r="H271" s="4">
        <f t="shared" ca="1" si="2"/>
        <v>1142</v>
      </c>
      <c r="I271" s="3">
        <f t="shared" ca="1" si="1"/>
        <v>648214</v>
      </c>
      <c r="J271" s="1" t="str">
        <f ca="1">IF(H271="Not due","Not due",VLOOKUP(H271,slip!$A$1:$B$5,2,TRUE))</f>
        <v>Above 360</v>
      </c>
      <c r="K271" s="1" t="str">
        <f>VLOOKUP($C271,setup!$B$1:$D$31,2,FALSE)</f>
        <v>Lahore</v>
      </c>
      <c r="L271" s="1" t="str">
        <f>VLOOKUP(C271,setup!$B$1:$D$31,3,TRUE)</f>
        <v>Retailer</v>
      </c>
    </row>
    <row r="272" spans="1:12" ht="15" x14ac:dyDescent="0.25">
      <c r="A272" s="1" t="s">
        <v>315</v>
      </c>
      <c r="B272" s="17">
        <v>44341</v>
      </c>
      <c r="C272" s="1" t="s">
        <v>57</v>
      </c>
      <c r="D272" s="1">
        <v>7</v>
      </c>
      <c r="E272" s="1" t="s">
        <v>17</v>
      </c>
      <c r="F272" s="3">
        <v>468131</v>
      </c>
      <c r="G272" s="2">
        <f t="shared" si="0"/>
        <v>44348</v>
      </c>
      <c r="H272" s="4">
        <f t="shared" ca="1" si="2"/>
        <v>1164</v>
      </c>
      <c r="I272" s="3">
        <f t="shared" ca="1" si="1"/>
        <v>468131</v>
      </c>
      <c r="J272" s="1" t="str">
        <f ca="1">IF(H272="Not due","Not due",VLOOKUP(H272,slip!$A$1:$B$5,2,TRUE))</f>
        <v>Above 360</v>
      </c>
      <c r="K272" s="1" t="str">
        <f>VLOOKUP($C272,setup!$B$1:$D$31,2,FALSE)</f>
        <v>Islamabad</v>
      </c>
      <c r="L272" s="1" t="str">
        <f>VLOOKUP(C272,setup!$B$1:$D$31,3,TRUE)</f>
        <v>OEM</v>
      </c>
    </row>
    <row r="273" spans="1:12" ht="15" x14ac:dyDescent="0.25">
      <c r="A273" s="1" t="s">
        <v>316</v>
      </c>
      <c r="B273" s="17">
        <v>44342</v>
      </c>
      <c r="C273" s="1" t="s">
        <v>50</v>
      </c>
      <c r="D273" s="1">
        <v>45</v>
      </c>
      <c r="E273" s="1" t="s">
        <v>14</v>
      </c>
      <c r="F273" s="3">
        <v>768744</v>
      </c>
      <c r="G273" s="2">
        <f t="shared" si="0"/>
        <v>44387</v>
      </c>
      <c r="H273" s="4">
        <f t="shared" ca="1" si="2"/>
        <v>1125</v>
      </c>
      <c r="I273" s="3">
        <f t="shared" ca="1" si="1"/>
        <v>768744</v>
      </c>
      <c r="J273" s="1" t="str">
        <f ca="1">IF(H273="Not due","Not due",VLOOKUP(H273,slip!$A$1:$B$5,2,TRUE))</f>
        <v>Above 360</v>
      </c>
      <c r="K273" s="1" t="str">
        <f>VLOOKUP($C273,setup!$B$1:$D$31,2,FALSE)</f>
        <v>Islamabad</v>
      </c>
      <c r="L273" s="1" t="str">
        <f>VLOOKUP(C273,setup!$B$1:$D$31,3,TRUE)</f>
        <v>Dealer</v>
      </c>
    </row>
    <row r="274" spans="1:12" ht="15" x14ac:dyDescent="0.25">
      <c r="A274" s="1" t="s">
        <v>317</v>
      </c>
      <c r="B274" s="17">
        <v>44343</v>
      </c>
      <c r="C274" s="1" t="s">
        <v>70</v>
      </c>
      <c r="D274" s="1">
        <v>7</v>
      </c>
      <c r="E274" s="1" t="s">
        <v>20</v>
      </c>
      <c r="F274" s="3">
        <v>947087</v>
      </c>
      <c r="G274" s="2">
        <f t="shared" si="0"/>
        <v>44350</v>
      </c>
      <c r="H274" s="4">
        <f t="shared" ca="1" si="2"/>
        <v>1162</v>
      </c>
      <c r="I274" s="3">
        <f t="shared" ca="1" si="1"/>
        <v>947087</v>
      </c>
      <c r="J274" s="1" t="str">
        <f ca="1">IF(H274="Not due","Not due",VLOOKUP(H274,slip!$A$1:$B$5,2,TRUE))</f>
        <v>Above 360</v>
      </c>
      <c r="K274" s="1" t="str">
        <f>VLOOKUP($C274,setup!$B$1:$D$31,2,FALSE)</f>
        <v>Quetta</v>
      </c>
      <c r="L274" s="1" t="str">
        <f>VLOOKUP(C274,setup!$B$1:$D$31,3,TRUE)</f>
        <v>Retailer</v>
      </c>
    </row>
    <row r="275" spans="1:12" ht="15" x14ac:dyDescent="0.25">
      <c r="A275" s="1" t="s">
        <v>318</v>
      </c>
      <c r="B275" s="17">
        <v>44344</v>
      </c>
      <c r="C275" s="1" t="s">
        <v>50</v>
      </c>
      <c r="D275" s="1">
        <v>30</v>
      </c>
      <c r="E275" s="1" t="s">
        <v>14</v>
      </c>
      <c r="F275" s="3">
        <v>604902</v>
      </c>
      <c r="G275" s="2">
        <f t="shared" si="0"/>
        <v>44374</v>
      </c>
      <c r="H275" s="4">
        <f t="shared" ca="1" si="2"/>
        <v>1138</v>
      </c>
      <c r="I275" s="3">
        <f t="shared" ca="1" si="1"/>
        <v>604902</v>
      </c>
      <c r="J275" s="1" t="str">
        <f ca="1">IF(H275="Not due","Not due",VLOOKUP(H275,slip!$A$1:$B$5,2,TRUE))</f>
        <v>Above 360</v>
      </c>
      <c r="K275" s="1" t="str">
        <f>VLOOKUP($C275,setup!$B$1:$D$31,2,FALSE)</f>
        <v>Islamabad</v>
      </c>
      <c r="L275" s="1" t="str">
        <f>VLOOKUP(C275,setup!$B$1:$D$31,3,TRUE)</f>
        <v>Dealer</v>
      </c>
    </row>
    <row r="276" spans="1:12" ht="15" x14ac:dyDescent="0.25">
      <c r="A276" s="1" t="s">
        <v>319</v>
      </c>
      <c r="B276" s="17">
        <v>44347</v>
      </c>
      <c r="C276" s="1" t="s">
        <v>55</v>
      </c>
      <c r="D276" s="1">
        <v>7</v>
      </c>
      <c r="E276" s="1" t="s">
        <v>17</v>
      </c>
      <c r="F276" s="3">
        <v>402387</v>
      </c>
      <c r="G276" s="2">
        <f t="shared" si="0"/>
        <v>44354</v>
      </c>
      <c r="H276" s="4">
        <f t="shared" ca="1" si="2"/>
        <v>1158</v>
      </c>
      <c r="I276" s="3">
        <f t="shared" ca="1" si="1"/>
        <v>402387</v>
      </c>
      <c r="J276" s="1" t="str">
        <f ca="1">IF(H276="Not due","Not due",VLOOKUP(H276,slip!$A$1:$B$5,2,TRUE))</f>
        <v>Above 360</v>
      </c>
      <c r="K276" s="1" t="str">
        <f>VLOOKUP($C276,setup!$B$1:$D$31,2,FALSE)</f>
        <v>Islamabad</v>
      </c>
      <c r="L276" s="1" t="str">
        <f>VLOOKUP(C276,setup!$B$1:$D$31,3,TRUE)</f>
        <v>Dealer</v>
      </c>
    </row>
    <row r="277" spans="1:12" ht="15" x14ac:dyDescent="0.25">
      <c r="A277" s="1" t="s">
        <v>320</v>
      </c>
      <c r="B277" s="17">
        <v>44348</v>
      </c>
      <c r="C277" s="1" t="s">
        <v>33</v>
      </c>
      <c r="D277" s="1">
        <v>7</v>
      </c>
      <c r="E277" s="1" t="s">
        <v>14</v>
      </c>
      <c r="F277" s="3">
        <v>685987</v>
      </c>
      <c r="G277" s="2">
        <f t="shared" si="0"/>
        <v>44355</v>
      </c>
      <c r="H277" s="4">
        <f t="shared" ca="1" si="2"/>
        <v>1157</v>
      </c>
      <c r="I277" s="3">
        <f t="shared" ca="1" si="1"/>
        <v>685987</v>
      </c>
      <c r="J277" s="1" t="str">
        <f ca="1">IF(H277="Not due","Not due",VLOOKUP(H277,slip!$A$1:$B$5,2,TRUE))</f>
        <v>Above 360</v>
      </c>
      <c r="K277" s="1" t="str">
        <f>VLOOKUP($C277,setup!$B$1:$D$31,2,FALSE)</f>
        <v>Lahore</v>
      </c>
      <c r="L277" s="1" t="str">
        <f>VLOOKUP(C277,setup!$B$1:$D$31,3,TRUE)</f>
        <v>Retailer</v>
      </c>
    </row>
    <row r="278" spans="1:12" ht="15" x14ac:dyDescent="0.25">
      <c r="A278" s="1" t="s">
        <v>321</v>
      </c>
      <c r="B278" s="17">
        <v>44349</v>
      </c>
      <c r="C278" s="1" t="s">
        <v>44</v>
      </c>
      <c r="D278" s="1">
        <v>7</v>
      </c>
      <c r="E278" s="1" t="s">
        <v>20</v>
      </c>
      <c r="F278" s="3">
        <v>839614</v>
      </c>
      <c r="G278" s="2">
        <f t="shared" si="0"/>
        <v>44356</v>
      </c>
      <c r="H278" s="4">
        <f t="shared" ca="1" si="2"/>
        <v>1156</v>
      </c>
      <c r="I278" s="3">
        <f t="shared" ca="1" si="1"/>
        <v>839614</v>
      </c>
      <c r="J278" s="1" t="str">
        <f ca="1">IF(H278="Not due","Not due",VLOOKUP(H278,slip!$A$1:$B$5,2,TRUE))</f>
        <v>Above 360</v>
      </c>
      <c r="K278" s="1" t="str">
        <f>VLOOKUP($C278,setup!$B$1:$D$31,2,FALSE)</f>
        <v>Quetta</v>
      </c>
      <c r="L278" s="1" t="str">
        <f>VLOOKUP(C278,setup!$B$1:$D$31,3,TRUE)</f>
        <v>Dealer</v>
      </c>
    </row>
    <row r="279" spans="1:12" ht="15" x14ac:dyDescent="0.25">
      <c r="A279" s="1" t="s">
        <v>322</v>
      </c>
      <c r="B279" s="17">
        <v>44350</v>
      </c>
      <c r="C279" s="1" t="s">
        <v>38</v>
      </c>
      <c r="D279" s="1">
        <v>7</v>
      </c>
      <c r="E279" s="1" t="s">
        <v>14</v>
      </c>
      <c r="F279" s="3">
        <v>399989</v>
      </c>
      <c r="G279" s="2">
        <f t="shared" si="0"/>
        <v>44357</v>
      </c>
      <c r="H279" s="4">
        <f t="shared" ca="1" si="2"/>
        <v>1155</v>
      </c>
      <c r="I279" s="3">
        <f t="shared" ca="1" si="1"/>
        <v>399989</v>
      </c>
      <c r="J279" s="1" t="str">
        <f ca="1">IF(H279="Not due","Not due",VLOOKUP(H279,slip!$A$1:$B$5,2,TRUE))</f>
        <v>Above 360</v>
      </c>
      <c r="K279" s="1" t="str">
        <f>VLOOKUP($C279,setup!$B$1:$D$31,2,FALSE)</f>
        <v>Peshawer</v>
      </c>
      <c r="L279" s="1" t="str">
        <f>VLOOKUP(C279,setup!$B$1:$D$31,3,TRUE)</f>
        <v>Retailer</v>
      </c>
    </row>
    <row r="280" spans="1:12" ht="15" x14ac:dyDescent="0.25">
      <c r="A280" s="1" t="s">
        <v>323</v>
      </c>
      <c r="B280" s="17">
        <v>44351</v>
      </c>
      <c r="C280" s="1" t="s">
        <v>55</v>
      </c>
      <c r="D280" s="1">
        <v>30</v>
      </c>
      <c r="E280" s="1" t="s">
        <v>17</v>
      </c>
      <c r="F280" s="3">
        <v>340678</v>
      </c>
      <c r="G280" s="2">
        <f t="shared" si="0"/>
        <v>44381</v>
      </c>
      <c r="H280" s="4">
        <f t="shared" ca="1" si="2"/>
        <v>1131</v>
      </c>
      <c r="I280" s="3">
        <f t="shared" ca="1" si="1"/>
        <v>340678</v>
      </c>
      <c r="J280" s="1" t="str">
        <f ca="1">IF(H280="Not due","Not due",VLOOKUP(H280,slip!$A$1:$B$5,2,TRUE))</f>
        <v>Above 360</v>
      </c>
      <c r="K280" s="1" t="str">
        <f>VLOOKUP($C280,setup!$B$1:$D$31,2,FALSE)</f>
        <v>Islamabad</v>
      </c>
      <c r="L280" s="1" t="str">
        <f>VLOOKUP(C280,setup!$B$1:$D$31,3,TRUE)</f>
        <v>Dealer</v>
      </c>
    </row>
    <row r="281" spans="1:12" ht="15" x14ac:dyDescent="0.25">
      <c r="A281" s="1" t="s">
        <v>324</v>
      </c>
      <c r="B281" s="17">
        <v>44354</v>
      </c>
      <c r="C281" s="1" t="s">
        <v>29</v>
      </c>
      <c r="D281" s="1">
        <v>45</v>
      </c>
      <c r="E281" s="1" t="s">
        <v>20</v>
      </c>
      <c r="F281" s="3">
        <v>733622</v>
      </c>
      <c r="G281" s="2">
        <f t="shared" si="0"/>
        <v>44399</v>
      </c>
      <c r="H281" s="4">
        <f t="shared" ca="1" si="2"/>
        <v>1113</v>
      </c>
      <c r="I281" s="3">
        <f t="shared" ca="1" si="1"/>
        <v>733622</v>
      </c>
      <c r="J281" s="1" t="str">
        <f ca="1">IF(H281="Not due","Not due",VLOOKUP(H281,slip!$A$1:$B$5,2,TRUE))</f>
        <v>Above 360</v>
      </c>
      <c r="K281" s="1" t="str">
        <f>VLOOKUP($C281,setup!$B$1:$D$31,2,FALSE)</f>
        <v>Lahore</v>
      </c>
      <c r="L281" s="1" t="str">
        <f>VLOOKUP(C281,setup!$B$1:$D$31,3,TRUE)</f>
        <v>Retailer</v>
      </c>
    </row>
    <row r="282" spans="1:12" ht="15" x14ac:dyDescent="0.25">
      <c r="A282" s="1" t="s">
        <v>325</v>
      </c>
      <c r="B282" s="17">
        <v>44355</v>
      </c>
      <c r="C282" s="1" t="s">
        <v>40</v>
      </c>
      <c r="D282" s="1">
        <v>30</v>
      </c>
      <c r="E282" s="1" t="s">
        <v>20</v>
      </c>
      <c r="F282" s="3">
        <v>451624</v>
      </c>
      <c r="G282" s="2">
        <f t="shared" si="0"/>
        <v>44385</v>
      </c>
      <c r="H282" s="4">
        <f t="shared" ca="1" si="2"/>
        <v>1127</v>
      </c>
      <c r="I282" s="3">
        <f t="shared" ca="1" si="1"/>
        <v>451624</v>
      </c>
      <c r="J282" s="1" t="str">
        <f ca="1">IF(H282="Not due","Not due",VLOOKUP(H282,slip!$A$1:$B$5,2,TRUE))</f>
        <v>Above 360</v>
      </c>
      <c r="K282" s="1" t="str">
        <f>VLOOKUP($C282,setup!$B$1:$D$31,2,FALSE)</f>
        <v>Karachi</v>
      </c>
      <c r="L282" s="1" t="str">
        <f>VLOOKUP(C282,setup!$B$1:$D$31,3,TRUE)</f>
        <v>OEM</v>
      </c>
    </row>
    <row r="283" spans="1:12" ht="15" x14ac:dyDescent="0.25">
      <c r="A283" s="1" t="s">
        <v>326</v>
      </c>
      <c r="B283" s="17">
        <v>44356</v>
      </c>
      <c r="C283" s="1" t="s">
        <v>57</v>
      </c>
      <c r="D283" s="1">
        <v>30</v>
      </c>
      <c r="E283" s="1" t="s">
        <v>17</v>
      </c>
      <c r="F283" s="3">
        <v>626986</v>
      </c>
      <c r="G283" s="2">
        <f t="shared" si="0"/>
        <v>44386</v>
      </c>
      <c r="H283" s="4">
        <f t="shared" ca="1" si="2"/>
        <v>1126</v>
      </c>
      <c r="I283" s="3">
        <f t="shared" ca="1" si="1"/>
        <v>626986</v>
      </c>
      <c r="J283" s="1" t="str">
        <f ca="1">IF(H283="Not due","Not due",VLOOKUP(H283,slip!$A$1:$B$5,2,TRUE))</f>
        <v>Above 360</v>
      </c>
      <c r="K283" s="1" t="str">
        <f>VLOOKUP($C283,setup!$B$1:$D$31,2,FALSE)</f>
        <v>Islamabad</v>
      </c>
      <c r="L283" s="1" t="str">
        <f>VLOOKUP(C283,setup!$B$1:$D$31,3,TRUE)</f>
        <v>OEM</v>
      </c>
    </row>
    <row r="284" spans="1:12" ht="15" x14ac:dyDescent="0.25">
      <c r="A284" s="1" t="s">
        <v>327</v>
      </c>
      <c r="B284" s="17">
        <v>44357</v>
      </c>
      <c r="C284" s="1" t="s">
        <v>52</v>
      </c>
      <c r="D284" s="1">
        <v>7</v>
      </c>
      <c r="E284" s="1" t="s">
        <v>17</v>
      </c>
      <c r="F284" s="3">
        <v>565202</v>
      </c>
      <c r="G284" s="2">
        <f t="shared" si="0"/>
        <v>44364</v>
      </c>
      <c r="H284" s="4">
        <f t="shared" ca="1" si="2"/>
        <v>1148</v>
      </c>
      <c r="I284" s="3">
        <f t="shared" ca="1" si="1"/>
        <v>565202</v>
      </c>
      <c r="J284" s="1" t="str">
        <f ca="1">IF(H284="Not due","Not due",VLOOKUP(H284,slip!$A$1:$B$5,2,TRUE))</f>
        <v>Above 360</v>
      </c>
      <c r="K284" s="1" t="str">
        <f>VLOOKUP($C284,setup!$B$1:$D$31,2,FALSE)</f>
        <v>Peshawer</v>
      </c>
      <c r="L284" s="1" t="str">
        <f>VLOOKUP(C284,setup!$B$1:$D$31,3,TRUE)</f>
        <v>Dealer</v>
      </c>
    </row>
    <row r="285" spans="1:12" ht="15" x14ac:dyDescent="0.25">
      <c r="A285" s="1" t="s">
        <v>328</v>
      </c>
      <c r="B285" s="17">
        <v>44358</v>
      </c>
      <c r="C285" s="1" t="s">
        <v>42</v>
      </c>
      <c r="D285" s="1">
        <v>7</v>
      </c>
      <c r="E285" s="1" t="s">
        <v>14</v>
      </c>
      <c r="F285" s="3">
        <v>980959</v>
      </c>
      <c r="G285" s="2">
        <f t="shared" si="0"/>
        <v>44365</v>
      </c>
      <c r="H285" s="4">
        <f t="shared" ca="1" si="2"/>
        <v>1147</v>
      </c>
      <c r="I285" s="3">
        <f t="shared" ca="1" si="1"/>
        <v>980959</v>
      </c>
      <c r="J285" s="1" t="str">
        <f ca="1">IF(H285="Not due","Not due",VLOOKUP(H285,slip!$A$1:$B$5,2,TRUE))</f>
        <v>Above 360</v>
      </c>
      <c r="K285" s="1" t="str">
        <f>VLOOKUP($C285,setup!$B$1:$D$31,2,FALSE)</f>
        <v>Quetta</v>
      </c>
      <c r="L285" s="1" t="str">
        <f>VLOOKUP(C285,setup!$B$1:$D$31,3,TRUE)</f>
        <v>Retailer</v>
      </c>
    </row>
    <row r="286" spans="1:12" ht="15" x14ac:dyDescent="0.25">
      <c r="A286" s="7" t="s">
        <v>329</v>
      </c>
      <c r="B286" s="17">
        <v>44361</v>
      </c>
      <c r="C286" s="1" t="s">
        <v>19</v>
      </c>
      <c r="D286" s="1">
        <v>7</v>
      </c>
      <c r="E286" s="1" t="s">
        <v>20</v>
      </c>
      <c r="F286" s="3">
        <v>836710</v>
      </c>
      <c r="G286" s="2">
        <f t="shared" si="0"/>
        <v>44368</v>
      </c>
      <c r="H286" s="4">
        <f t="shared" ca="1" si="2"/>
        <v>1144</v>
      </c>
      <c r="I286" s="3">
        <f t="shared" ca="1" si="1"/>
        <v>836710</v>
      </c>
      <c r="J286" s="1" t="str">
        <f ca="1">IF(H286="Not due","Not due",VLOOKUP(H286,slip!$A$1:$B$5,2,TRUE))</f>
        <v>Above 360</v>
      </c>
      <c r="K286" s="1" t="str">
        <f>VLOOKUP($C286,setup!$B$1:$D$31,2,FALSE)</f>
        <v>Lahore</v>
      </c>
      <c r="L286" s="1" t="str">
        <f>VLOOKUP(C286,setup!$B$1:$D$31,3,TRUE)</f>
        <v>Dealer</v>
      </c>
    </row>
    <row r="287" spans="1:12" ht="15" x14ac:dyDescent="0.25">
      <c r="A287" s="1" t="s">
        <v>330</v>
      </c>
      <c r="B287" s="17">
        <v>44362</v>
      </c>
      <c r="C287" s="1" t="s">
        <v>44</v>
      </c>
      <c r="D287" s="1">
        <v>7</v>
      </c>
      <c r="E287" s="1" t="s">
        <v>20</v>
      </c>
      <c r="F287" s="3">
        <v>595858</v>
      </c>
      <c r="G287" s="2">
        <f t="shared" si="0"/>
        <v>44369</v>
      </c>
      <c r="H287" s="4">
        <f t="shared" ca="1" si="2"/>
        <v>1143</v>
      </c>
      <c r="I287" s="3">
        <f t="shared" ca="1" si="1"/>
        <v>595858</v>
      </c>
      <c r="J287" s="1" t="str">
        <f ca="1">IF(H287="Not due","Not due",VLOOKUP(H287,slip!$A$1:$B$5,2,TRUE))</f>
        <v>Above 360</v>
      </c>
      <c r="K287" s="1" t="str">
        <f>VLOOKUP($C287,setup!$B$1:$D$31,2,FALSE)</f>
        <v>Quetta</v>
      </c>
      <c r="L287" s="1" t="str">
        <f>VLOOKUP(C287,setup!$B$1:$D$31,3,TRUE)</f>
        <v>Dealer</v>
      </c>
    </row>
    <row r="288" spans="1:12" ht="15" x14ac:dyDescent="0.25">
      <c r="A288" s="1" t="s">
        <v>331</v>
      </c>
      <c r="B288" s="17">
        <v>44363</v>
      </c>
      <c r="C288" s="1" t="s">
        <v>64</v>
      </c>
      <c r="D288" s="1">
        <v>7</v>
      </c>
      <c r="E288" s="1" t="s">
        <v>17</v>
      </c>
      <c r="F288" s="3">
        <v>402635</v>
      </c>
      <c r="G288" s="2">
        <f t="shared" si="0"/>
        <v>44370</v>
      </c>
      <c r="H288" s="4">
        <f t="shared" ca="1" si="2"/>
        <v>1142</v>
      </c>
      <c r="I288" s="3">
        <f t="shared" ca="1" si="1"/>
        <v>402635</v>
      </c>
      <c r="J288" s="1" t="str">
        <f ca="1">IF(H288="Not due","Not due",VLOOKUP(H288,slip!$A$1:$B$5,2,TRUE))</f>
        <v>Above 360</v>
      </c>
      <c r="K288" s="1" t="str">
        <f>VLOOKUP($C288,setup!$B$1:$D$31,2,FALSE)</f>
        <v>Quetta</v>
      </c>
      <c r="L288" s="1" t="str">
        <f>VLOOKUP(C288,setup!$B$1:$D$31,3,TRUE)</f>
        <v>Dealer</v>
      </c>
    </row>
    <row r="289" spans="1:12" ht="15" x14ac:dyDescent="0.25">
      <c r="A289" s="1" t="s">
        <v>332</v>
      </c>
      <c r="B289" s="17">
        <v>44364</v>
      </c>
      <c r="C289" s="1" t="s">
        <v>26</v>
      </c>
      <c r="D289" s="1">
        <v>7</v>
      </c>
      <c r="E289" s="1" t="s">
        <v>27</v>
      </c>
      <c r="F289" s="3">
        <v>663544</v>
      </c>
      <c r="G289" s="2">
        <f t="shared" si="0"/>
        <v>44371</v>
      </c>
      <c r="H289" s="4">
        <f t="shared" ca="1" si="2"/>
        <v>1141</v>
      </c>
      <c r="I289" s="3">
        <f t="shared" ca="1" si="1"/>
        <v>663544</v>
      </c>
      <c r="J289" s="1" t="str">
        <f ca="1">IF(H289="Not due","Not due",VLOOKUP(H289,slip!$A$1:$B$5,2,TRUE))</f>
        <v>Above 360</v>
      </c>
      <c r="K289" s="1" t="str">
        <f>VLOOKUP($C289,setup!$B$1:$D$31,2,FALSE)</f>
        <v>Islamabad</v>
      </c>
      <c r="L289" s="1" t="str">
        <f>VLOOKUP(C289,setup!$B$1:$D$31,3,TRUE)</f>
        <v>Dealer</v>
      </c>
    </row>
    <row r="290" spans="1:12" ht="15" x14ac:dyDescent="0.25">
      <c r="A290" s="1" t="s">
        <v>333</v>
      </c>
      <c r="B290" s="17">
        <v>44365</v>
      </c>
      <c r="C290" s="1" t="s">
        <v>46</v>
      </c>
      <c r="D290" s="1">
        <v>30</v>
      </c>
      <c r="E290" s="1" t="s">
        <v>14</v>
      </c>
      <c r="F290" s="3">
        <v>919488</v>
      </c>
      <c r="G290" s="2">
        <f t="shared" si="0"/>
        <v>44395</v>
      </c>
      <c r="H290" s="4">
        <f t="shared" ca="1" si="2"/>
        <v>1117</v>
      </c>
      <c r="I290" s="3">
        <f t="shared" ca="1" si="1"/>
        <v>919488</v>
      </c>
      <c r="J290" s="1" t="str">
        <f ca="1">IF(H290="Not due","Not due",VLOOKUP(H290,slip!$A$1:$B$5,2,TRUE))</f>
        <v>Above 360</v>
      </c>
      <c r="K290" s="1" t="str">
        <f>VLOOKUP($C290,setup!$B$1:$D$31,2,FALSE)</f>
        <v>Peshawer</v>
      </c>
      <c r="L290" s="1" t="str">
        <f>VLOOKUP(C290,setup!$B$1:$D$31,3,TRUE)</f>
        <v>Retailer</v>
      </c>
    </row>
    <row r="291" spans="1:12" ht="15" x14ac:dyDescent="0.25">
      <c r="A291" s="1" t="s">
        <v>334</v>
      </c>
      <c r="B291" s="17">
        <v>44368</v>
      </c>
      <c r="C291" s="1" t="s">
        <v>35</v>
      </c>
      <c r="D291" s="1">
        <v>7</v>
      </c>
      <c r="E291" s="1" t="s">
        <v>14</v>
      </c>
      <c r="F291" s="3">
        <v>863806</v>
      </c>
      <c r="G291" s="2">
        <f t="shared" si="0"/>
        <v>44375</v>
      </c>
      <c r="H291" s="4">
        <f t="shared" ca="1" si="2"/>
        <v>1137</v>
      </c>
      <c r="I291" s="3">
        <f t="shared" ca="1" si="1"/>
        <v>863806</v>
      </c>
      <c r="J291" s="1" t="str">
        <f ca="1">IF(H291="Not due","Not due",VLOOKUP(H291,slip!$A$1:$B$5,2,TRUE))</f>
        <v>Above 360</v>
      </c>
      <c r="K291" s="1" t="str">
        <f>VLOOKUP($C291,setup!$B$1:$D$31,2,FALSE)</f>
        <v>Karachi</v>
      </c>
      <c r="L291" s="1" t="str">
        <f>VLOOKUP(C291,setup!$B$1:$D$31,3,TRUE)</f>
        <v>Retailer</v>
      </c>
    </row>
    <row r="292" spans="1:12" ht="15" x14ac:dyDescent="0.25">
      <c r="A292" s="1" t="s">
        <v>335</v>
      </c>
      <c r="B292" s="17">
        <v>44369</v>
      </c>
      <c r="C292" s="1" t="s">
        <v>144</v>
      </c>
      <c r="D292" s="1">
        <v>7</v>
      </c>
      <c r="E292" s="1" t="s">
        <v>14</v>
      </c>
      <c r="F292" s="3">
        <v>231130</v>
      </c>
      <c r="G292" s="2">
        <f t="shared" si="0"/>
        <v>44376</v>
      </c>
      <c r="H292" s="4">
        <f t="shared" ca="1" si="2"/>
        <v>1136</v>
      </c>
      <c r="I292" s="3">
        <f t="shared" ca="1" si="1"/>
        <v>231130</v>
      </c>
      <c r="J292" s="1" t="str">
        <f ca="1">IF(H292="Not due","Not due",VLOOKUP(H292,slip!$A$1:$B$5,2,TRUE))</f>
        <v>Above 360</v>
      </c>
      <c r="K292" s="1" t="str">
        <f>VLOOKUP($C292,setup!$B$1:$D$31,2,FALSE)</f>
        <v>Islamabad</v>
      </c>
      <c r="L292" s="1" t="str">
        <f>VLOOKUP(C292,setup!$B$1:$D$31,3,TRUE)</f>
        <v>OEM</v>
      </c>
    </row>
    <row r="293" spans="1:12" ht="15" x14ac:dyDescent="0.25">
      <c r="A293" s="1" t="s">
        <v>336</v>
      </c>
      <c r="B293" s="17">
        <v>44370</v>
      </c>
      <c r="C293" s="1" t="s">
        <v>29</v>
      </c>
      <c r="D293" s="1">
        <v>45</v>
      </c>
      <c r="E293" s="1" t="s">
        <v>20</v>
      </c>
      <c r="F293" s="3">
        <v>338443</v>
      </c>
      <c r="G293" s="2">
        <f t="shared" si="0"/>
        <v>44415</v>
      </c>
      <c r="H293" s="4">
        <f t="shared" ca="1" si="2"/>
        <v>1097</v>
      </c>
      <c r="I293" s="3">
        <f t="shared" ca="1" si="1"/>
        <v>338443</v>
      </c>
      <c r="J293" s="1" t="str">
        <f ca="1">IF(H293="Not due","Not due",VLOOKUP(H293,slip!$A$1:$B$5,2,TRUE))</f>
        <v>Above 360</v>
      </c>
      <c r="K293" s="1" t="str">
        <f>VLOOKUP($C293,setup!$B$1:$D$31,2,FALSE)</f>
        <v>Lahore</v>
      </c>
      <c r="L293" s="1" t="str">
        <f>VLOOKUP(C293,setup!$B$1:$D$31,3,TRUE)</f>
        <v>Retailer</v>
      </c>
    </row>
    <row r="294" spans="1:12" ht="15" x14ac:dyDescent="0.25">
      <c r="A294" s="1" t="s">
        <v>337</v>
      </c>
      <c r="B294" s="17">
        <v>44371</v>
      </c>
      <c r="C294" s="1" t="s">
        <v>31</v>
      </c>
      <c r="D294" s="1">
        <v>30</v>
      </c>
      <c r="E294" s="1" t="s">
        <v>14</v>
      </c>
      <c r="F294" s="3">
        <v>952473</v>
      </c>
      <c r="G294" s="2">
        <f t="shared" si="0"/>
        <v>44401</v>
      </c>
      <c r="H294" s="4">
        <f t="shared" ca="1" si="2"/>
        <v>1111</v>
      </c>
      <c r="I294" s="3">
        <f t="shared" ca="1" si="1"/>
        <v>952473</v>
      </c>
      <c r="J294" s="1" t="str">
        <f ca="1">IF(H294="Not due","Not due",VLOOKUP(H294,slip!$A$1:$B$5,2,TRUE))</f>
        <v>Above 360</v>
      </c>
      <c r="K294" s="1" t="str">
        <f>VLOOKUP($C294,setup!$B$1:$D$31,2,FALSE)</f>
        <v>Peshawer</v>
      </c>
      <c r="L294" s="1" t="str">
        <f>VLOOKUP(C294,setup!$B$1:$D$31,3,TRUE)</f>
        <v>Retailer</v>
      </c>
    </row>
    <row r="295" spans="1:12" ht="15" x14ac:dyDescent="0.25">
      <c r="A295" s="1" t="s">
        <v>338</v>
      </c>
      <c r="B295" s="17">
        <v>44372</v>
      </c>
      <c r="C295" s="1" t="s">
        <v>38</v>
      </c>
      <c r="D295" s="1">
        <v>45</v>
      </c>
      <c r="E295" s="1" t="s">
        <v>14</v>
      </c>
      <c r="F295" s="3">
        <v>327322</v>
      </c>
      <c r="G295" s="2">
        <f t="shared" si="0"/>
        <v>44417</v>
      </c>
      <c r="H295" s="4">
        <f t="shared" ca="1" si="2"/>
        <v>1095</v>
      </c>
      <c r="I295" s="3">
        <f t="shared" ca="1" si="1"/>
        <v>327322</v>
      </c>
      <c r="J295" s="1" t="str">
        <f ca="1">IF(H295="Not due","Not due",VLOOKUP(H295,slip!$A$1:$B$5,2,TRUE))</f>
        <v>Above 360</v>
      </c>
      <c r="K295" s="1" t="str">
        <f>VLOOKUP($C295,setup!$B$1:$D$31,2,FALSE)</f>
        <v>Peshawer</v>
      </c>
      <c r="L295" s="1" t="str">
        <f>VLOOKUP(C295,setup!$B$1:$D$31,3,TRUE)</f>
        <v>Retailer</v>
      </c>
    </row>
    <row r="296" spans="1:12" ht="15" x14ac:dyDescent="0.25">
      <c r="A296" s="1" t="s">
        <v>339</v>
      </c>
      <c r="B296" s="17">
        <v>44375</v>
      </c>
      <c r="C296" s="1" t="s">
        <v>38</v>
      </c>
      <c r="D296" s="1">
        <v>7</v>
      </c>
      <c r="E296" s="1" t="s">
        <v>14</v>
      </c>
      <c r="F296" s="3">
        <v>929972</v>
      </c>
      <c r="G296" s="2">
        <f t="shared" si="0"/>
        <v>44382</v>
      </c>
      <c r="H296" s="4">
        <f t="shared" ca="1" si="2"/>
        <v>1130</v>
      </c>
      <c r="I296" s="3">
        <f t="shared" ca="1" si="1"/>
        <v>929972</v>
      </c>
      <c r="J296" s="1" t="str">
        <f ca="1">IF(H296="Not due","Not due",VLOOKUP(H296,slip!$A$1:$B$5,2,TRUE))</f>
        <v>Above 360</v>
      </c>
      <c r="K296" s="1" t="str">
        <f>VLOOKUP($C296,setup!$B$1:$D$31,2,FALSE)</f>
        <v>Peshawer</v>
      </c>
      <c r="L296" s="1" t="str">
        <f>VLOOKUP(C296,setup!$B$1:$D$31,3,TRUE)</f>
        <v>Retailer</v>
      </c>
    </row>
    <row r="297" spans="1:12" ht="15" x14ac:dyDescent="0.25">
      <c r="A297" s="1" t="s">
        <v>340</v>
      </c>
      <c r="B297" s="17">
        <v>44376</v>
      </c>
      <c r="C297" s="1" t="s">
        <v>38</v>
      </c>
      <c r="D297" s="1">
        <v>45</v>
      </c>
      <c r="E297" s="1" t="s">
        <v>14</v>
      </c>
      <c r="F297" s="3">
        <v>534178</v>
      </c>
      <c r="G297" s="2">
        <f t="shared" si="0"/>
        <v>44421</v>
      </c>
      <c r="H297" s="4">
        <f t="shared" ca="1" si="2"/>
        <v>1091</v>
      </c>
      <c r="I297" s="3">
        <f t="shared" ca="1" si="1"/>
        <v>534178</v>
      </c>
      <c r="J297" s="1" t="str">
        <f ca="1">IF(H297="Not due","Not due",VLOOKUP(H297,slip!$A$1:$B$5,2,TRUE))</f>
        <v>Above 360</v>
      </c>
      <c r="K297" s="1" t="str">
        <f>VLOOKUP($C297,setup!$B$1:$D$31,2,FALSE)</f>
        <v>Peshawer</v>
      </c>
      <c r="L297" s="1" t="str">
        <f>VLOOKUP(C297,setup!$B$1:$D$31,3,TRUE)</f>
        <v>Retailer</v>
      </c>
    </row>
    <row r="298" spans="1:12" ht="15" x14ac:dyDescent="0.25">
      <c r="A298" s="1" t="s">
        <v>341</v>
      </c>
      <c r="B298" s="17">
        <v>44377</v>
      </c>
      <c r="C298" s="1" t="s">
        <v>29</v>
      </c>
      <c r="D298" s="1">
        <v>7</v>
      </c>
      <c r="E298" s="1" t="s">
        <v>20</v>
      </c>
      <c r="F298" s="3">
        <v>685351</v>
      </c>
      <c r="G298" s="2">
        <f t="shared" si="0"/>
        <v>44384</v>
      </c>
      <c r="H298" s="4">
        <f t="shared" ca="1" si="2"/>
        <v>1128</v>
      </c>
      <c r="I298" s="3">
        <f t="shared" ca="1" si="1"/>
        <v>685351</v>
      </c>
      <c r="J298" s="1" t="str">
        <f ca="1">IF(H298="Not due","Not due",VLOOKUP(H298,slip!$A$1:$B$5,2,TRUE))</f>
        <v>Above 360</v>
      </c>
      <c r="K298" s="1" t="str">
        <f>VLOOKUP($C298,setup!$B$1:$D$31,2,FALSE)</f>
        <v>Lahore</v>
      </c>
      <c r="L298" s="1" t="str">
        <f>VLOOKUP(C298,setup!$B$1:$D$31,3,TRUE)</f>
        <v>Retailer</v>
      </c>
    </row>
    <row r="299" spans="1:12" ht="15" x14ac:dyDescent="0.25">
      <c r="A299" s="1" t="s">
        <v>342</v>
      </c>
      <c r="B299" s="17">
        <v>44378</v>
      </c>
      <c r="C299" s="1" t="s">
        <v>38</v>
      </c>
      <c r="D299" s="1">
        <v>45</v>
      </c>
      <c r="E299" s="1" t="s">
        <v>14</v>
      </c>
      <c r="F299" s="3">
        <v>734915</v>
      </c>
      <c r="G299" s="2">
        <f t="shared" si="0"/>
        <v>44423</v>
      </c>
      <c r="H299" s="4">
        <f t="shared" ca="1" si="2"/>
        <v>1089</v>
      </c>
      <c r="I299" s="3">
        <f t="shared" ca="1" si="1"/>
        <v>734915</v>
      </c>
      <c r="J299" s="1" t="str">
        <f ca="1">IF(H299="Not due","Not due",VLOOKUP(H299,slip!$A$1:$B$5,2,TRUE))</f>
        <v>Above 360</v>
      </c>
      <c r="K299" s="1" t="str">
        <f>VLOOKUP($C299,setup!$B$1:$D$31,2,FALSE)</f>
        <v>Peshawer</v>
      </c>
      <c r="L299" s="1" t="str">
        <f>VLOOKUP(C299,setup!$B$1:$D$31,3,TRUE)</f>
        <v>Retailer</v>
      </c>
    </row>
    <row r="300" spans="1:12" ht="15" x14ac:dyDescent="0.25">
      <c r="A300" s="1" t="s">
        <v>343</v>
      </c>
      <c r="B300" s="17">
        <v>44379</v>
      </c>
      <c r="C300" s="1" t="s">
        <v>78</v>
      </c>
      <c r="D300" s="1">
        <v>30</v>
      </c>
      <c r="E300" s="1" t="s">
        <v>20</v>
      </c>
      <c r="F300" s="3">
        <v>460692</v>
      </c>
      <c r="G300" s="2">
        <f t="shared" si="0"/>
        <v>44409</v>
      </c>
      <c r="H300" s="4">
        <f t="shared" ca="1" si="2"/>
        <v>1103</v>
      </c>
      <c r="I300" s="3">
        <f t="shared" ca="1" si="1"/>
        <v>460692</v>
      </c>
      <c r="J300" s="1" t="str">
        <f ca="1">IF(H300="Not due","Not due",VLOOKUP(H300,slip!$A$1:$B$5,2,TRUE))</f>
        <v>Above 360</v>
      </c>
      <c r="K300" s="1" t="str">
        <f>VLOOKUP($C300,setup!$B$1:$D$31,2,FALSE)</f>
        <v>Karachi</v>
      </c>
      <c r="L300" s="1" t="str">
        <f>VLOOKUP(C300,setup!$B$1:$D$31,3,TRUE)</f>
        <v>Retailer</v>
      </c>
    </row>
    <row r="301" spans="1:12" ht="15" x14ac:dyDescent="0.25">
      <c r="A301" s="1" t="s">
        <v>344</v>
      </c>
      <c r="B301" s="17">
        <v>44382</v>
      </c>
      <c r="C301" s="1" t="s">
        <v>57</v>
      </c>
      <c r="D301" s="1">
        <v>30</v>
      </c>
      <c r="E301" s="1" t="s">
        <v>17</v>
      </c>
      <c r="F301" s="3">
        <v>369483</v>
      </c>
      <c r="G301" s="2">
        <f t="shared" si="0"/>
        <v>44412</v>
      </c>
      <c r="H301" s="4">
        <f t="shared" ca="1" si="2"/>
        <v>1100</v>
      </c>
      <c r="I301" s="3">
        <f t="shared" ca="1" si="1"/>
        <v>369483</v>
      </c>
      <c r="J301" s="1" t="str">
        <f ca="1">IF(H301="Not due","Not due",VLOOKUP(H301,slip!$A$1:$B$5,2,TRUE))</f>
        <v>Above 360</v>
      </c>
      <c r="K301" s="1" t="str">
        <f>VLOOKUP($C301,setup!$B$1:$D$31,2,FALSE)</f>
        <v>Islamabad</v>
      </c>
      <c r="L301" s="1" t="str">
        <f>VLOOKUP(C301,setup!$B$1:$D$31,3,TRUE)</f>
        <v>OEM</v>
      </c>
    </row>
    <row r="302" spans="1:12" ht="15" x14ac:dyDescent="0.25">
      <c r="A302" s="1" t="s">
        <v>345</v>
      </c>
      <c r="B302" s="17">
        <v>44383</v>
      </c>
      <c r="C302" s="1" t="s">
        <v>52</v>
      </c>
      <c r="D302" s="1">
        <v>7</v>
      </c>
      <c r="E302" s="1" t="s">
        <v>17</v>
      </c>
      <c r="F302" s="3">
        <v>565395</v>
      </c>
      <c r="G302" s="2">
        <f t="shared" si="0"/>
        <v>44390</v>
      </c>
      <c r="H302" s="4">
        <f t="shared" ca="1" si="2"/>
        <v>1122</v>
      </c>
      <c r="I302" s="3">
        <f t="shared" ca="1" si="1"/>
        <v>565395</v>
      </c>
      <c r="J302" s="1" t="str">
        <f ca="1">IF(H302="Not due","Not due",VLOOKUP(H302,slip!$A$1:$B$5,2,TRUE))</f>
        <v>Above 360</v>
      </c>
      <c r="K302" s="1" t="str">
        <f>VLOOKUP($C302,setup!$B$1:$D$31,2,FALSE)</f>
        <v>Peshawer</v>
      </c>
      <c r="L302" s="1" t="str">
        <f>VLOOKUP(C302,setup!$B$1:$D$31,3,TRUE)</f>
        <v>Dealer</v>
      </c>
    </row>
    <row r="303" spans="1:12" ht="15" x14ac:dyDescent="0.25">
      <c r="A303" s="1" t="s">
        <v>346</v>
      </c>
      <c r="B303" s="17">
        <v>44384</v>
      </c>
      <c r="C303" s="1" t="s">
        <v>40</v>
      </c>
      <c r="D303" s="1">
        <v>30</v>
      </c>
      <c r="E303" s="1" t="s">
        <v>20</v>
      </c>
      <c r="F303" s="3">
        <v>280121</v>
      </c>
      <c r="G303" s="2">
        <f t="shared" si="0"/>
        <v>44414</v>
      </c>
      <c r="H303" s="4">
        <f t="shared" ca="1" si="2"/>
        <v>1098</v>
      </c>
      <c r="I303" s="3">
        <f t="shared" ca="1" si="1"/>
        <v>280121</v>
      </c>
      <c r="J303" s="1" t="str">
        <f ca="1">IF(H303="Not due","Not due",VLOOKUP(H303,slip!$A$1:$B$5,2,TRUE))</f>
        <v>Above 360</v>
      </c>
      <c r="K303" s="1" t="str">
        <f>VLOOKUP($C303,setup!$B$1:$D$31,2,FALSE)</f>
        <v>Karachi</v>
      </c>
      <c r="L303" s="1" t="str">
        <f>VLOOKUP(C303,setup!$B$1:$D$31,3,TRUE)</f>
        <v>OEM</v>
      </c>
    </row>
    <row r="304" spans="1:12" ht="15" x14ac:dyDescent="0.25">
      <c r="A304" s="1" t="s">
        <v>347</v>
      </c>
      <c r="B304" s="17">
        <v>44385</v>
      </c>
      <c r="C304" s="1" t="s">
        <v>138</v>
      </c>
      <c r="D304" s="1">
        <v>30</v>
      </c>
      <c r="E304" s="1" t="s">
        <v>17</v>
      </c>
      <c r="F304" s="3">
        <v>603152</v>
      </c>
      <c r="G304" s="2">
        <f t="shared" si="0"/>
        <v>44415</v>
      </c>
      <c r="H304" s="4">
        <f t="shared" ca="1" si="2"/>
        <v>1097</v>
      </c>
      <c r="I304" s="3">
        <f t="shared" ca="1" si="1"/>
        <v>603152</v>
      </c>
      <c r="J304" s="1" t="str">
        <f ca="1">IF(H304="Not due","Not due",VLOOKUP(H304,slip!$A$1:$B$5,2,TRUE))</f>
        <v>Above 360</v>
      </c>
      <c r="K304" s="1" t="str">
        <f>VLOOKUP($C304,setup!$B$1:$D$31,2,FALSE)</f>
        <v>Quetta</v>
      </c>
      <c r="L304" s="1" t="str">
        <f>VLOOKUP(C304,setup!$B$1:$D$31,3,TRUE)</f>
        <v>Dealer</v>
      </c>
    </row>
    <row r="305" spans="1:12" ht="15" x14ac:dyDescent="0.25">
      <c r="A305" s="1" t="s">
        <v>348</v>
      </c>
      <c r="B305" s="17">
        <v>44386</v>
      </c>
      <c r="C305" s="1" t="s">
        <v>74</v>
      </c>
      <c r="D305" s="1">
        <v>45</v>
      </c>
      <c r="E305" s="1" t="s">
        <v>20</v>
      </c>
      <c r="F305" s="3">
        <v>278159</v>
      </c>
      <c r="G305" s="2">
        <f t="shared" si="0"/>
        <v>44431</v>
      </c>
      <c r="H305" s="4">
        <f t="shared" ca="1" si="2"/>
        <v>1081</v>
      </c>
      <c r="I305" s="3">
        <f t="shared" ca="1" si="1"/>
        <v>278159</v>
      </c>
      <c r="J305" s="1" t="str">
        <f ca="1">IF(H305="Not due","Not due",VLOOKUP(H305,slip!$A$1:$B$5,2,TRUE))</f>
        <v>Above 360</v>
      </c>
      <c r="K305" s="1" t="str">
        <f>VLOOKUP($C305,setup!$B$1:$D$31,2,FALSE)</f>
        <v>Quetta</v>
      </c>
      <c r="L305" s="1" t="str">
        <f>VLOOKUP(C305,setup!$B$1:$D$31,3,TRUE)</f>
        <v>Dealer</v>
      </c>
    </row>
    <row r="306" spans="1:12" ht="15" x14ac:dyDescent="0.25">
      <c r="A306" s="1" t="s">
        <v>349</v>
      </c>
      <c r="B306" s="17">
        <v>44389</v>
      </c>
      <c r="C306" s="1" t="s">
        <v>22</v>
      </c>
      <c r="D306" s="1">
        <v>45</v>
      </c>
      <c r="E306" s="1" t="s">
        <v>20</v>
      </c>
      <c r="F306" s="3">
        <v>700021</v>
      </c>
      <c r="G306" s="2">
        <f t="shared" si="0"/>
        <v>44434</v>
      </c>
      <c r="H306" s="4">
        <f t="shared" ca="1" si="2"/>
        <v>1078</v>
      </c>
      <c r="I306" s="3">
        <f t="shared" ca="1" si="1"/>
        <v>700021</v>
      </c>
      <c r="J306" s="1" t="str">
        <f ca="1">IF(H306="Not due","Not due",VLOOKUP(H306,slip!$A$1:$B$5,2,TRUE))</f>
        <v>Above 360</v>
      </c>
      <c r="K306" s="1" t="str">
        <f>VLOOKUP($C306,setup!$B$1:$D$31,2,FALSE)</f>
        <v>Islamabad</v>
      </c>
      <c r="L306" s="1" t="str">
        <f>VLOOKUP(C306,setup!$B$1:$D$31,3,TRUE)</f>
        <v>Retailer</v>
      </c>
    </row>
    <row r="307" spans="1:12" ht="15" x14ac:dyDescent="0.25">
      <c r="A307" s="1" t="s">
        <v>350</v>
      </c>
      <c r="B307" s="17">
        <v>44390</v>
      </c>
      <c r="C307" s="1" t="s">
        <v>70</v>
      </c>
      <c r="D307" s="1">
        <v>45</v>
      </c>
      <c r="E307" s="1" t="s">
        <v>20</v>
      </c>
      <c r="F307" s="3">
        <v>306409</v>
      </c>
      <c r="G307" s="2">
        <f t="shared" si="0"/>
        <v>44435</v>
      </c>
      <c r="H307" s="4">
        <f t="shared" ca="1" si="2"/>
        <v>1077</v>
      </c>
      <c r="I307" s="3">
        <f t="shared" ca="1" si="1"/>
        <v>306409</v>
      </c>
      <c r="J307" s="1" t="str">
        <f ca="1">IF(H307="Not due","Not due",VLOOKUP(H307,slip!$A$1:$B$5,2,TRUE))</f>
        <v>Above 360</v>
      </c>
      <c r="K307" s="1" t="str">
        <f>VLOOKUP($C307,setup!$B$1:$D$31,2,FALSE)</f>
        <v>Quetta</v>
      </c>
      <c r="L307" s="1" t="str">
        <f>VLOOKUP(C307,setup!$B$1:$D$31,3,TRUE)</f>
        <v>Retailer</v>
      </c>
    </row>
    <row r="308" spans="1:12" ht="15" x14ac:dyDescent="0.25">
      <c r="A308" s="1" t="s">
        <v>351</v>
      </c>
      <c r="B308" s="17">
        <v>44391</v>
      </c>
      <c r="C308" s="1" t="s">
        <v>35</v>
      </c>
      <c r="D308" s="1">
        <v>7</v>
      </c>
      <c r="E308" s="1" t="s">
        <v>14</v>
      </c>
      <c r="F308" s="3">
        <v>220895</v>
      </c>
      <c r="G308" s="2">
        <f t="shared" si="0"/>
        <v>44398</v>
      </c>
      <c r="H308" s="4">
        <f t="shared" ca="1" si="2"/>
        <v>1114</v>
      </c>
      <c r="I308" s="3">
        <f t="shared" ca="1" si="1"/>
        <v>220895</v>
      </c>
      <c r="J308" s="1" t="str">
        <f ca="1">IF(H308="Not due","Not due",VLOOKUP(H308,slip!$A$1:$B$5,2,TRUE))</f>
        <v>Above 360</v>
      </c>
      <c r="K308" s="1" t="str">
        <f>VLOOKUP($C308,setup!$B$1:$D$31,2,FALSE)</f>
        <v>Karachi</v>
      </c>
      <c r="L308" s="1" t="str">
        <f>VLOOKUP(C308,setup!$B$1:$D$31,3,TRUE)</f>
        <v>Retailer</v>
      </c>
    </row>
    <row r="309" spans="1:12" ht="15" x14ac:dyDescent="0.25">
      <c r="A309" s="1" t="s">
        <v>352</v>
      </c>
      <c r="B309" s="17">
        <v>44392</v>
      </c>
      <c r="C309" s="1" t="s">
        <v>42</v>
      </c>
      <c r="D309" s="1">
        <v>45</v>
      </c>
      <c r="E309" s="1" t="s">
        <v>14</v>
      </c>
      <c r="F309" s="3">
        <v>449616</v>
      </c>
      <c r="G309" s="2">
        <f t="shared" si="0"/>
        <v>44437</v>
      </c>
      <c r="H309" s="4">
        <f t="shared" ca="1" si="2"/>
        <v>1075</v>
      </c>
      <c r="I309" s="3">
        <f t="shared" ca="1" si="1"/>
        <v>449616</v>
      </c>
      <c r="J309" s="1" t="str">
        <f ca="1">IF(H309="Not due","Not due",VLOOKUP(H309,slip!$A$1:$B$5,2,TRUE))</f>
        <v>Above 360</v>
      </c>
      <c r="K309" s="1" t="str">
        <f>VLOOKUP($C309,setup!$B$1:$D$31,2,FALSE)</f>
        <v>Quetta</v>
      </c>
      <c r="L309" s="1" t="str">
        <f>VLOOKUP(C309,setup!$B$1:$D$31,3,TRUE)</f>
        <v>Retailer</v>
      </c>
    </row>
    <row r="310" spans="1:12" ht="15" x14ac:dyDescent="0.25">
      <c r="A310" s="1" t="s">
        <v>353</v>
      </c>
      <c r="B310" s="17">
        <v>44393</v>
      </c>
      <c r="C310" s="1" t="s">
        <v>50</v>
      </c>
      <c r="D310" s="1">
        <v>30</v>
      </c>
      <c r="E310" s="1" t="s">
        <v>14</v>
      </c>
      <c r="F310" s="3">
        <v>405110</v>
      </c>
      <c r="G310" s="2">
        <f t="shared" si="0"/>
        <v>44423</v>
      </c>
      <c r="H310" s="4">
        <f t="shared" ca="1" si="2"/>
        <v>1089</v>
      </c>
      <c r="I310" s="3">
        <f t="shared" ca="1" si="1"/>
        <v>405110</v>
      </c>
      <c r="J310" s="1" t="str">
        <f ca="1">IF(H310="Not due","Not due",VLOOKUP(H310,slip!$A$1:$B$5,2,TRUE))</f>
        <v>Above 360</v>
      </c>
      <c r="K310" s="1" t="str">
        <f>VLOOKUP($C310,setup!$B$1:$D$31,2,FALSE)</f>
        <v>Islamabad</v>
      </c>
      <c r="L310" s="1" t="str">
        <f>VLOOKUP(C310,setup!$B$1:$D$31,3,TRUE)</f>
        <v>Dealer</v>
      </c>
    </row>
    <row r="311" spans="1:12" ht="15" x14ac:dyDescent="0.25">
      <c r="A311" s="1" t="s">
        <v>354</v>
      </c>
      <c r="B311" s="17">
        <v>44396</v>
      </c>
      <c r="C311" s="1" t="s">
        <v>31</v>
      </c>
      <c r="D311" s="1">
        <v>7</v>
      </c>
      <c r="E311" s="1" t="s">
        <v>14</v>
      </c>
      <c r="F311" s="3">
        <v>996637</v>
      </c>
      <c r="G311" s="2">
        <f t="shared" si="0"/>
        <v>44403</v>
      </c>
      <c r="H311" s="4">
        <f t="shared" ca="1" si="2"/>
        <v>1109</v>
      </c>
      <c r="I311" s="3">
        <f t="shared" ca="1" si="1"/>
        <v>996637</v>
      </c>
      <c r="J311" s="1" t="str">
        <f ca="1">IF(H311="Not due","Not due",VLOOKUP(H311,slip!$A$1:$B$5,2,TRUE))</f>
        <v>Above 360</v>
      </c>
      <c r="K311" s="1" t="str">
        <f>VLOOKUP($C311,setup!$B$1:$D$31,2,FALSE)</f>
        <v>Peshawer</v>
      </c>
      <c r="L311" s="1" t="str">
        <f>VLOOKUP(C311,setup!$B$1:$D$31,3,TRUE)</f>
        <v>Retailer</v>
      </c>
    </row>
    <row r="312" spans="1:12" ht="15" x14ac:dyDescent="0.25">
      <c r="A312" s="1" t="s">
        <v>355</v>
      </c>
      <c r="B312" s="17">
        <v>44397</v>
      </c>
      <c r="C312" s="1" t="s">
        <v>31</v>
      </c>
      <c r="D312" s="1">
        <v>30</v>
      </c>
      <c r="E312" s="1" t="s">
        <v>14</v>
      </c>
      <c r="F312" s="3">
        <v>966547</v>
      </c>
      <c r="G312" s="2">
        <f t="shared" si="0"/>
        <v>44427</v>
      </c>
      <c r="H312" s="4">
        <f t="shared" ca="1" si="2"/>
        <v>1085</v>
      </c>
      <c r="I312" s="3">
        <f t="shared" ca="1" si="1"/>
        <v>966547</v>
      </c>
      <c r="J312" s="1" t="str">
        <f ca="1">IF(H312="Not due","Not due",VLOOKUP(H312,slip!$A$1:$B$5,2,TRUE))</f>
        <v>Above 360</v>
      </c>
      <c r="K312" s="1" t="str">
        <f>VLOOKUP($C312,setup!$B$1:$D$31,2,FALSE)</f>
        <v>Peshawer</v>
      </c>
      <c r="L312" s="1" t="str">
        <f>VLOOKUP(C312,setup!$B$1:$D$31,3,TRUE)</f>
        <v>Retailer</v>
      </c>
    </row>
    <row r="313" spans="1:12" ht="15" x14ac:dyDescent="0.25">
      <c r="A313" s="1" t="s">
        <v>356</v>
      </c>
      <c r="B313" s="17">
        <v>44398</v>
      </c>
      <c r="C313" s="1" t="s">
        <v>46</v>
      </c>
      <c r="D313" s="1">
        <v>30</v>
      </c>
      <c r="E313" s="1" t="s">
        <v>14</v>
      </c>
      <c r="F313" s="3">
        <v>472203</v>
      </c>
      <c r="G313" s="2">
        <f t="shared" si="0"/>
        <v>44428</v>
      </c>
      <c r="H313" s="4">
        <f t="shared" ca="1" si="2"/>
        <v>1084</v>
      </c>
      <c r="I313" s="3">
        <f t="shared" ca="1" si="1"/>
        <v>472203</v>
      </c>
      <c r="J313" s="1" t="str">
        <f ca="1">IF(H313="Not due","Not due",VLOOKUP(H313,slip!$A$1:$B$5,2,TRUE))</f>
        <v>Above 360</v>
      </c>
      <c r="K313" s="1" t="str">
        <f>VLOOKUP($C313,setup!$B$1:$D$31,2,FALSE)</f>
        <v>Peshawer</v>
      </c>
      <c r="L313" s="1" t="str">
        <f>VLOOKUP(C313,setup!$B$1:$D$31,3,TRUE)</f>
        <v>Retailer</v>
      </c>
    </row>
    <row r="314" spans="1:12" ht="15" x14ac:dyDescent="0.25">
      <c r="A314" s="1" t="s">
        <v>357</v>
      </c>
      <c r="B314" s="17">
        <v>44399</v>
      </c>
      <c r="C314" s="1" t="s">
        <v>44</v>
      </c>
      <c r="D314" s="1">
        <v>7</v>
      </c>
      <c r="E314" s="1" t="s">
        <v>20</v>
      </c>
      <c r="F314" s="3">
        <v>224708</v>
      </c>
      <c r="G314" s="2">
        <f t="shared" si="0"/>
        <v>44406</v>
      </c>
      <c r="H314" s="4">
        <f t="shared" ca="1" si="2"/>
        <v>1106</v>
      </c>
      <c r="I314" s="3">
        <f t="shared" ca="1" si="1"/>
        <v>224708</v>
      </c>
      <c r="J314" s="1" t="str">
        <f ca="1">IF(H314="Not due","Not due",VLOOKUP(H314,slip!$A$1:$B$5,2,TRUE))</f>
        <v>Above 360</v>
      </c>
      <c r="K314" s="1" t="str">
        <f>VLOOKUP($C314,setup!$B$1:$D$31,2,FALSE)</f>
        <v>Quetta</v>
      </c>
      <c r="L314" s="1" t="str">
        <f>VLOOKUP(C314,setup!$B$1:$D$31,3,TRUE)</f>
        <v>Dealer</v>
      </c>
    </row>
    <row r="315" spans="1:12" ht="15" x14ac:dyDescent="0.25">
      <c r="A315" s="1" t="s">
        <v>358</v>
      </c>
      <c r="B315" s="17">
        <v>44400</v>
      </c>
      <c r="C315" s="1" t="s">
        <v>78</v>
      </c>
      <c r="D315" s="1">
        <v>45</v>
      </c>
      <c r="E315" s="1" t="s">
        <v>20</v>
      </c>
      <c r="F315" s="3">
        <v>657995</v>
      </c>
      <c r="G315" s="2">
        <f t="shared" si="0"/>
        <v>44445</v>
      </c>
      <c r="H315" s="4">
        <f t="shared" ca="1" si="2"/>
        <v>1067</v>
      </c>
      <c r="I315" s="3">
        <f t="shared" ca="1" si="1"/>
        <v>657995</v>
      </c>
      <c r="J315" s="1" t="str">
        <f ca="1">IF(H315="Not due","Not due",VLOOKUP(H315,slip!$A$1:$B$5,2,TRUE))</f>
        <v>Above 360</v>
      </c>
      <c r="K315" s="1" t="str">
        <f>VLOOKUP($C315,setup!$B$1:$D$31,2,FALSE)</f>
        <v>Karachi</v>
      </c>
      <c r="L315" s="1" t="str">
        <f>VLOOKUP(C315,setup!$B$1:$D$31,3,TRUE)</f>
        <v>Retailer</v>
      </c>
    </row>
    <row r="316" spans="1:12" ht="15" x14ac:dyDescent="0.25">
      <c r="A316" s="1" t="s">
        <v>359</v>
      </c>
      <c r="B316" s="17">
        <v>44403</v>
      </c>
      <c r="C316" s="1" t="s">
        <v>35</v>
      </c>
      <c r="D316" s="1">
        <v>7</v>
      </c>
      <c r="E316" s="1" t="s">
        <v>14</v>
      </c>
      <c r="F316" s="3">
        <v>293606</v>
      </c>
      <c r="G316" s="2">
        <f t="shared" si="0"/>
        <v>44410</v>
      </c>
      <c r="H316" s="4">
        <f t="shared" ca="1" si="2"/>
        <v>1102</v>
      </c>
      <c r="I316" s="3">
        <f t="shared" ca="1" si="1"/>
        <v>293606</v>
      </c>
      <c r="J316" s="1" t="str">
        <f ca="1">IF(H316="Not due","Not due",VLOOKUP(H316,slip!$A$1:$B$5,2,TRUE))</f>
        <v>Above 360</v>
      </c>
      <c r="K316" s="1" t="str">
        <f>VLOOKUP($C316,setup!$B$1:$D$31,2,FALSE)</f>
        <v>Karachi</v>
      </c>
      <c r="L316" s="1" t="str">
        <f>VLOOKUP(C316,setup!$B$1:$D$31,3,TRUE)</f>
        <v>Retailer</v>
      </c>
    </row>
    <row r="317" spans="1:12" ht="15" x14ac:dyDescent="0.25">
      <c r="A317" s="1" t="s">
        <v>360</v>
      </c>
      <c r="B317" s="17">
        <v>44404</v>
      </c>
      <c r="C317" s="1" t="s">
        <v>24</v>
      </c>
      <c r="D317" s="1">
        <v>7</v>
      </c>
      <c r="E317" s="1" t="s">
        <v>14</v>
      </c>
      <c r="F317" s="3">
        <v>733468</v>
      </c>
      <c r="G317" s="2">
        <f t="shared" si="0"/>
        <v>44411</v>
      </c>
      <c r="H317" s="4">
        <f t="shared" ca="1" si="2"/>
        <v>1101</v>
      </c>
      <c r="I317" s="3">
        <f t="shared" ca="1" si="1"/>
        <v>733468</v>
      </c>
      <c r="J317" s="1" t="str">
        <f ca="1">IF(H317="Not due","Not due",VLOOKUP(H317,slip!$A$1:$B$5,2,TRUE))</f>
        <v>Above 360</v>
      </c>
      <c r="K317" s="1" t="str">
        <f>VLOOKUP($C317,setup!$B$1:$D$31,2,FALSE)</f>
        <v>Lahore</v>
      </c>
      <c r="L317" s="1" t="str">
        <f>VLOOKUP(C317,setup!$B$1:$D$31,3,TRUE)</f>
        <v>Retailer</v>
      </c>
    </row>
    <row r="318" spans="1:12" ht="15" x14ac:dyDescent="0.25">
      <c r="A318" s="1" t="s">
        <v>361</v>
      </c>
      <c r="B318" s="17">
        <v>44405</v>
      </c>
      <c r="C318" s="1" t="s">
        <v>142</v>
      </c>
      <c r="D318" s="1">
        <v>30</v>
      </c>
      <c r="E318" s="1" t="s">
        <v>20</v>
      </c>
      <c r="F318" s="3">
        <v>719967</v>
      </c>
      <c r="G318" s="2">
        <f t="shared" si="0"/>
        <v>44435</v>
      </c>
      <c r="H318" s="4">
        <f t="shared" ca="1" si="2"/>
        <v>1077</v>
      </c>
      <c r="I318" s="3">
        <f t="shared" ca="1" si="1"/>
        <v>719967</v>
      </c>
      <c r="J318" s="1" t="str">
        <f ca="1">IF(H318="Not due","Not due",VLOOKUP(H318,slip!$A$1:$B$5,2,TRUE))</f>
        <v>Above 360</v>
      </c>
      <c r="K318" s="1" t="str">
        <f>VLOOKUP($C318,setup!$B$1:$D$31,2,FALSE)</f>
        <v>Quetta</v>
      </c>
      <c r="L318" s="1" t="str">
        <f>VLOOKUP(C318,setup!$B$1:$D$31,3,TRUE)</f>
        <v>Dealer</v>
      </c>
    </row>
    <row r="319" spans="1:12" ht="15" x14ac:dyDescent="0.25">
      <c r="A319" s="1" t="s">
        <v>32</v>
      </c>
      <c r="B319" s="17">
        <v>44406</v>
      </c>
      <c r="C319" s="1" t="s">
        <v>144</v>
      </c>
      <c r="D319" s="1">
        <v>7</v>
      </c>
      <c r="E319" s="1" t="s">
        <v>14</v>
      </c>
      <c r="F319" s="3">
        <v>106682</v>
      </c>
      <c r="G319" s="2">
        <f t="shared" si="0"/>
        <v>44413</v>
      </c>
      <c r="H319" s="4">
        <f t="shared" ca="1" si="2"/>
        <v>1099</v>
      </c>
      <c r="I319" s="3">
        <f t="shared" ca="1" si="1"/>
        <v>106682</v>
      </c>
      <c r="J319" s="1" t="str">
        <f ca="1">IF(H319="Not due","Not due",VLOOKUP(H319,slip!$A$1:$B$5,2,TRUE))</f>
        <v>Above 360</v>
      </c>
      <c r="K319" s="1" t="str">
        <f>VLOOKUP($C319,setup!$B$1:$D$31,2,FALSE)</f>
        <v>Islamabad</v>
      </c>
      <c r="L319" s="1" t="str">
        <f>VLOOKUP(C319,setup!$B$1:$D$31,3,TRUE)</f>
        <v>OEM</v>
      </c>
    </row>
    <row r="320" spans="1:12" ht="15" x14ac:dyDescent="0.25">
      <c r="A320" s="1" t="s">
        <v>362</v>
      </c>
      <c r="B320" s="17">
        <v>44407</v>
      </c>
      <c r="C320" s="1" t="s">
        <v>55</v>
      </c>
      <c r="D320" s="1">
        <v>30</v>
      </c>
      <c r="E320" s="1" t="s">
        <v>17</v>
      </c>
      <c r="F320" s="3">
        <v>531148</v>
      </c>
      <c r="G320" s="2">
        <f t="shared" si="0"/>
        <v>44437</v>
      </c>
      <c r="H320" s="4">
        <f t="shared" ca="1" si="2"/>
        <v>1075</v>
      </c>
      <c r="I320" s="3">
        <f t="shared" ca="1" si="1"/>
        <v>531148</v>
      </c>
      <c r="J320" s="1" t="str">
        <f ca="1">IF(H320="Not due","Not due",VLOOKUP(H320,slip!$A$1:$B$5,2,TRUE))</f>
        <v>Above 360</v>
      </c>
      <c r="K320" s="1" t="str">
        <f>VLOOKUP($C320,setup!$B$1:$D$31,2,FALSE)</f>
        <v>Islamabad</v>
      </c>
      <c r="L320" s="1" t="str">
        <f>VLOOKUP(C320,setup!$B$1:$D$31,3,TRUE)</f>
        <v>Dealer</v>
      </c>
    </row>
    <row r="321" spans="1:12" ht="15" x14ac:dyDescent="0.25">
      <c r="A321" s="1" t="s">
        <v>363</v>
      </c>
      <c r="B321" s="17">
        <v>44410</v>
      </c>
      <c r="C321" s="1" t="s">
        <v>84</v>
      </c>
      <c r="D321" s="1">
        <v>45</v>
      </c>
      <c r="E321" s="1" t="s">
        <v>20</v>
      </c>
      <c r="F321" s="3">
        <v>193156</v>
      </c>
      <c r="G321" s="2">
        <f t="shared" si="0"/>
        <v>44455</v>
      </c>
      <c r="H321" s="4">
        <f t="shared" ca="1" si="2"/>
        <v>1057</v>
      </c>
      <c r="I321" s="3">
        <f t="shared" ca="1" si="1"/>
        <v>193156</v>
      </c>
      <c r="J321" s="1" t="str">
        <f ca="1">IF(H321="Not due","Not due",VLOOKUP(H321,slip!$A$1:$B$5,2,TRUE))</f>
        <v>Above 360</v>
      </c>
      <c r="K321" s="1" t="str">
        <f>VLOOKUP($C321,setup!$B$1:$D$31,2,FALSE)</f>
        <v>Lahore</v>
      </c>
      <c r="L321" s="1" t="str">
        <f>VLOOKUP(C321,setup!$B$1:$D$31,3,TRUE)</f>
        <v>OEM</v>
      </c>
    </row>
    <row r="322" spans="1:12" ht="15" x14ac:dyDescent="0.25">
      <c r="A322" s="1" t="s">
        <v>364</v>
      </c>
      <c r="B322" s="17">
        <v>44411</v>
      </c>
      <c r="C322" s="1" t="s">
        <v>46</v>
      </c>
      <c r="D322" s="1">
        <v>45</v>
      </c>
      <c r="E322" s="1" t="s">
        <v>14</v>
      </c>
      <c r="F322" s="3">
        <v>385897</v>
      </c>
      <c r="G322" s="2">
        <f t="shared" si="0"/>
        <v>44456</v>
      </c>
      <c r="H322" s="4">
        <f t="shared" ca="1" si="2"/>
        <v>1056</v>
      </c>
      <c r="I322" s="3">
        <f t="shared" ca="1" si="1"/>
        <v>385897</v>
      </c>
      <c r="J322" s="1" t="str">
        <f ca="1">IF(H322="Not due","Not due",VLOOKUP(H322,slip!$A$1:$B$5,2,TRUE))</f>
        <v>Above 360</v>
      </c>
      <c r="K322" s="1" t="str">
        <f>VLOOKUP($C322,setup!$B$1:$D$31,2,FALSE)</f>
        <v>Peshawer</v>
      </c>
      <c r="L322" s="1" t="str">
        <f>VLOOKUP(C322,setup!$B$1:$D$31,3,TRUE)</f>
        <v>Retailer</v>
      </c>
    </row>
    <row r="323" spans="1:12" ht="15" x14ac:dyDescent="0.25">
      <c r="A323" s="1" t="s">
        <v>365</v>
      </c>
      <c r="B323" s="17">
        <v>44412</v>
      </c>
      <c r="C323" s="1" t="s">
        <v>138</v>
      </c>
      <c r="D323" s="1">
        <v>45</v>
      </c>
      <c r="E323" s="1" t="s">
        <v>17</v>
      </c>
      <c r="F323" s="3">
        <v>985373</v>
      </c>
      <c r="G323" s="2">
        <f t="shared" si="0"/>
        <v>44457</v>
      </c>
      <c r="H323" s="4">
        <f t="shared" ca="1" si="2"/>
        <v>1055</v>
      </c>
      <c r="I323" s="3">
        <f t="shared" ca="1" si="1"/>
        <v>985373</v>
      </c>
      <c r="J323" s="1" t="str">
        <f ca="1">IF(H323="Not due","Not due",VLOOKUP(H323,slip!$A$1:$B$5,2,TRUE))</f>
        <v>Above 360</v>
      </c>
      <c r="K323" s="1" t="str">
        <f>VLOOKUP($C323,setup!$B$1:$D$31,2,FALSE)</f>
        <v>Quetta</v>
      </c>
      <c r="L323" s="1" t="str">
        <f>VLOOKUP(C323,setup!$B$1:$D$31,3,TRUE)</f>
        <v>Dealer</v>
      </c>
    </row>
    <row r="324" spans="1:12" ht="15" x14ac:dyDescent="0.25">
      <c r="A324" s="1" t="s">
        <v>366</v>
      </c>
      <c r="B324" s="17">
        <v>44413</v>
      </c>
      <c r="C324" s="1" t="s">
        <v>13</v>
      </c>
      <c r="D324" s="1">
        <v>7</v>
      </c>
      <c r="E324" s="1" t="s">
        <v>14</v>
      </c>
      <c r="F324" s="3">
        <v>894729</v>
      </c>
      <c r="G324" s="2">
        <f t="shared" si="0"/>
        <v>44420</v>
      </c>
      <c r="H324" s="4">
        <f t="shared" ca="1" si="2"/>
        <v>1092</v>
      </c>
      <c r="I324" s="3">
        <f t="shared" ca="1" si="1"/>
        <v>894729</v>
      </c>
      <c r="J324" s="1" t="str">
        <f ca="1">IF(H324="Not due","Not due",VLOOKUP(H324,slip!$A$1:$B$5,2,TRUE))</f>
        <v>Above 360</v>
      </c>
      <c r="K324" s="1" t="str">
        <f>VLOOKUP($C324,setup!$B$1:$D$31,2,FALSE)</f>
        <v>Karachi</v>
      </c>
      <c r="L324" s="1" t="str">
        <f>VLOOKUP(C324,setup!$B$1:$D$31,3,TRUE)</f>
        <v>Dealer</v>
      </c>
    </row>
    <row r="325" spans="1:12" ht="15" x14ac:dyDescent="0.25">
      <c r="A325" s="1" t="s">
        <v>367</v>
      </c>
      <c r="B325" s="17">
        <v>44414</v>
      </c>
      <c r="C325" s="1" t="s">
        <v>29</v>
      </c>
      <c r="D325" s="1">
        <v>7</v>
      </c>
      <c r="E325" s="1" t="s">
        <v>20</v>
      </c>
      <c r="F325" s="3">
        <v>150587</v>
      </c>
      <c r="G325" s="2">
        <f t="shared" si="0"/>
        <v>44421</v>
      </c>
      <c r="H325" s="4">
        <f t="shared" ca="1" si="2"/>
        <v>1091</v>
      </c>
      <c r="I325" s="3">
        <f t="shared" ca="1" si="1"/>
        <v>150587</v>
      </c>
      <c r="J325" s="1" t="str">
        <f ca="1">IF(H325="Not due","Not due",VLOOKUP(H325,slip!$A$1:$B$5,2,TRUE))</f>
        <v>Above 360</v>
      </c>
      <c r="K325" s="1" t="str">
        <f>VLOOKUP($C325,setup!$B$1:$D$31,2,FALSE)</f>
        <v>Lahore</v>
      </c>
      <c r="L325" s="1" t="str">
        <f>VLOOKUP(C325,setup!$B$1:$D$31,3,TRUE)</f>
        <v>Retailer</v>
      </c>
    </row>
    <row r="326" spans="1:12" ht="15" x14ac:dyDescent="0.25">
      <c r="A326" s="1" t="s">
        <v>368</v>
      </c>
      <c r="B326" s="17">
        <v>44417</v>
      </c>
      <c r="C326" s="1" t="s">
        <v>29</v>
      </c>
      <c r="D326" s="1">
        <v>45</v>
      </c>
      <c r="E326" s="1" t="s">
        <v>20</v>
      </c>
      <c r="F326" s="3">
        <v>252697</v>
      </c>
      <c r="G326" s="2">
        <f t="shared" si="0"/>
        <v>44462</v>
      </c>
      <c r="H326" s="4">
        <f t="shared" ca="1" si="2"/>
        <v>1050</v>
      </c>
      <c r="I326" s="3">
        <f t="shared" ca="1" si="1"/>
        <v>252697</v>
      </c>
      <c r="J326" s="1" t="str">
        <f ca="1">IF(H326="Not due","Not due",VLOOKUP(H326,slip!$A$1:$B$5,2,TRUE))</f>
        <v>Above 360</v>
      </c>
      <c r="K326" s="1" t="str">
        <f>VLOOKUP($C326,setup!$B$1:$D$31,2,FALSE)</f>
        <v>Lahore</v>
      </c>
      <c r="L326" s="1" t="str">
        <f>VLOOKUP(C326,setup!$B$1:$D$31,3,TRUE)</f>
        <v>Retailer</v>
      </c>
    </row>
    <row r="327" spans="1:12" ht="15" x14ac:dyDescent="0.25">
      <c r="A327" s="1" t="s">
        <v>369</v>
      </c>
      <c r="B327" s="17">
        <v>44418</v>
      </c>
      <c r="C327" s="1" t="s">
        <v>87</v>
      </c>
      <c r="D327" s="1">
        <v>30</v>
      </c>
      <c r="E327" s="1" t="s">
        <v>14</v>
      </c>
      <c r="F327" s="3">
        <v>547468</v>
      </c>
      <c r="G327" s="2">
        <f t="shared" si="0"/>
        <v>44448</v>
      </c>
      <c r="H327" s="4">
        <f t="shared" ca="1" si="2"/>
        <v>1064</v>
      </c>
      <c r="I327" s="3">
        <f t="shared" ca="1" si="1"/>
        <v>547468</v>
      </c>
      <c r="J327" s="1" t="str">
        <f ca="1">IF(H327="Not due","Not due",VLOOKUP(H327,slip!$A$1:$B$5,2,TRUE))</f>
        <v>Above 360</v>
      </c>
      <c r="K327" s="1" t="str">
        <f>VLOOKUP($C327,setup!$B$1:$D$31,2,FALSE)</f>
        <v>Peshawer</v>
      </c>
      <c r="L327" s="1" t="str">
        <f>VLOOKUP(C327,setup!$B$1:$D$31,3,TRUE)</f>
        <v>Retailer</v>
      </c>
    </row>
    <row r="328" spans="1:12" ht="15" x14ac:dyDescent="0.25">
      <c r="A328" s="1" t="s">
        <v>370</v>
      </c>
      <c r="B328" s="17">
        <v>44419</v>
      </c>
      <c r="C328" s="1" t="s">
        <v>50</v>
      </c>
      <c r="D328" s="1">
        <v>30</v>
      </c>
      <c r="E328" s="1" t="s">
        <v>14</v>
      </c>
      <c r="F328" s="3">
        <v>889384</v>
      </c>
      <c r="G328" s="2">
        <f t="shared" si="0"/>
        <v>44449</v>
      </c>
      <c r="H328" s="4">
        <f t="shared" ca="1" si="2"/>
        <v>1063</v>
      </c>
      <c r="I328" s="3">
        <f t="shared" ca="1" si="1"/>
        <v>889384</v>
      </c>
      <c r="J328" s="1" t="str">
        <f ca="1">IF(H328="Not due","Not due",VLOOKUP(H328,slip!$A$1:$B$5,2,TRUE))</f>
        <v>Above 360</v>
      </c>
      <c r="K328" s="1" t="str">
        <f>VLOOKUP($C328,setup!$B$1:$D$31,2,FALSE)</f>
        <v>Islamabad</v>
      </c>
      <c r="L328" s="1" t="str">
        <f>VLOOKUP(C328,setup!$B$1:$D$31,3,TRUE)</f>
        <v>Dealer</v>
      </c>
    </row>
    <row r="329" spans="1:12" ht="15" x14ac:dyDescent="0.25">
      <c r="A329" s="1" t="s">
        <v>371</v>
      </c>
      <c r="B329" s="17">
        <v>44420</v>
      </c>
      <c r="C329" s="1" t="s">
        <v>78</v>
      </c>
      <c r="D329" s="1">
        <v>30</v>
      </c>
      <c r="E329" s="1" t="s">
        <v>20</v>
      </c>
      <c r="F329" s="3">
        <v>931028</v>
      </c>
      <c r="G329" s="2">
        <f t="shared" si="0"/>
        <v>44450</v>
      </c>
      <c r="H329" s="4">
        <f t="shared" ca="1" si="2"/>
        <v>1062</v>
      </c>
      <c r="I329" s="3">
        <f t="shared" ca="1" si="1"/>
        <v>931028</v>
      </c>
      <c r="J329" s="1" t="str">
        <f ca="1">IF(H329="Not due","Not due",VLOOKUP(H329,slip!$A$1:$B$5,2,TRUE))</f>
        <v>Above 360</v>
      </c>
      <c r="K329" s="1" t="str">
        <f>VLOOKUP($C329,setup!$B$1:$D$31,2,FALSE)</f>
        <v>Karachi</v>
      </c>
      <c r="L329" s="1" t="str">
        <f>VLOOKUP(C329,setup!$B$1:$D$31,3,TRUE)</f>
        <v>Retailer</v>
      </c>
    </row>
    <row r="330" spans="1:12" ht="15" x14ac:dyDescent="0.25">
      <c r="A330" s="1" t="s">
        <v>372</v>
      </c>
      <c r="B330" s="17">
        <v>44421</v>
      </c>
      <c r="C330" s="1" t="s">
        <v>46</v>
      </c>
      <c r="D330" s="1">
        <v>30</v>
      </c>
      <c r="E330" s="1" t="s">
        <v>14</v>
      </c>
      <c r="F330" s="3">
        <v>179556</v>
      </c>
      <c r="G330" s="2">
        <f t="shared" si="0"/>
        <v>44451</v>
      </c>
      <c r="H330" s="4">
        <f t="shared" ca="1" si="2"/>
        <v>1061</v>
      </c>
      <c r="I330" s="3">
        <f t="shared" ca="1" si="1"/>
        <v>179556</v>
      </c>
      <c r="J330" s="1" t="str">
        <f ca="1">IF(H330="Not due","Not due",VLOOKUP(H330,slip!$A$1:$B$5,2,TRUE))</f>
        <v>Above 360</v>
      </c>
      <c r="K330" s="1" t="str">
        <f>VLOOKUP($C330,setup!$B$1:$D$31,2,FALSE)</f>
        <v>Peshawer</v>
      </c>
      <c r="L330" s="1" t="str">
        <f>VLOOKUP(C330,setup!$B$1:$D$31,3,TRUE)</f>
        <v>Retailer</v>
      </c>
    </row>
    <row r="331" spans="1:12" ht="15" x14ac:dyDescent="0.25">
      <c r="A331" s="1" t="s">
        <v>373</v>
      </c>
      <c r="B331" s="17">
        <v>44424</v>
      </c>
      <c r="C331" s="1" t="s">
        <v>84</v>
      </c>
      <c r="D331" s="1">
        <v>45</v>
      </c>
      <c r="E331" s="1" t="s">
        <v>20</v>
      </c>
      <c r="F331" s="3">
        <v>849561</v>
      </c>
      <c r="G331" s="2">
        <f t="shared" si="0"/>
        <v>44469</v>
      </c>
      <c r="H331" s="4">
        <f t="shared" ca="1" si="2"/>
        <v>1043</v>
      </c>
      <c r="I331" s="3">
        <f t="shared" ca="1" si="1"/>
        <v>849561</v>
      </c>
      <c r="J331" s="1" t="str">
        <f ca="1">IF(H331="Not due","Not due",VLOOKUP(H331,slip!$A$1:$B$5,2,TRUE))</f>
        <v>Above 360</v>
      </c>
      <c r="K331" s="1" t="str">
        <f>VLOOKUP($C331,setup!$B$1:$D$31,2,FALSE)</f>
        <v>Lahore</v>
      </c>
      <c r="L331" s="1" t="str">
        <f>VLOOKUP(C331,setup!$B$1:$D$31,3,TRUE)</f>
        <v>OEM</v>
      </c>
    </row>
    <row r="332" spans="1:12" ht="15" x14ac:dyDescent="0.25">
      <c r="A332" s="1" t="s">
        <v>374</v>
      </c>
      <c r="B332" s="17">
        <v>44425</v>
      </c>
      <c r="C332" s="1" t="s">
        <v>29</v>
      </c>
      <c r="D332" s="1">
        <v>30</v>
      </c>
      <c r="E332" s="1" t="s">
        <v>20</v>
      </c>
      <c r="F332" s="3">
        <v>658075</v>
      </c>
      <c r="G332" s="2">
        <f t="shared" si="0"/>
        <v>44455</v>
      </c>
      <c r="H332" s="4">
        <f t="shared" ca="1" si="2"/>
        <v>1057</v>
      </c>
      <c r="I332" s="3">
        <f t="shared" ca="1" si="1"/>
        <v>658075</v>
      </c>
      <c r="J332" s="1" t="str">
        <f ca="1">IF(H332="Not due","Not due",VLOOKUP(H332,slip!$A$1:$B$5,2,TRUE))</f>
        <v>Above 360</v>
      </c>
      <c r="K332" s="1" t="str">
        <f>VLOOKUP($C332,setup!$B$1:$D$31,2,FALSE)</f>
        <v>Lahore</v>
      </c>
      <c r="L332" s="1" t="str">
        <f>VLOOKUP(C332,setup!$B$1:$D$31,3,TRUE)</f>
        <v>Retailer</v>
      </c>
    </row>
    <row r="333" spans="1:12" ht="15" x14ac:dyDescent="0.25">
      <c r="A333" s="1" t="s">
        <v>375</v>
      </c>
      <c r="B333" s="17">
        <v>44426</v>
      </c>
      <c r="C333" s="1" t="s">
        <v>40</v>
      </c>
      <c r="D333" s="1">
        <v>7</v>
      </c>
      <c r="E333" s="1" t="s">
        <v>20</v>
      </c>
      <c r="F333" s="3">
        <v>838704</v>
      </c>
      <c r="G333" s="2">
        <f t="shared" si="0"/>
        <v>44433</v>
      </c>
      <c r="H333" s="4">
        <f t="shared" ca="1" si="2"/>
        <v>1079</v>
      </c>
      <c r="I333" s="3">
        <f t="shared" ca="1" si="1"/>
        <v>838704</v>
      </c>
      <c r="J333" s="1" t="str">
        <f ca="1">IF(H333="Not due","Not due",VLOOKUP(H333,slip!$A$1:$B$5,2,TRUE))</f>
        <v>Above 360</v>
      </c>
      <c r="K333" s="1" t="str">
        <f>VLOOKUP($C333,setup!$B$1:$D$31,2,FALSE)</f>
        <v>Karachi</v>
      </c>
      <c r="L333" s="1" t="str">
        <f>VLOOKUP(C333,setup!$B$1:$D$31,3,TRUE)</f>
        <v>OEM</v>
      </c>
    </row>
    <row r="334" spans="1:12" ht="15" x14ac:dyDescent="0.25">
      <c r="A334" s="1" t="s">
        <v>376</v>
      </c>
      <c r="B334" s="17">
        <v>44427</v>
      </c>
      <c r="C334" s="1" t="s">
        <v>40</v>
      </c>
      <c r="D334" s="1">
        <v>7</v>
      </c>
      <c r="E334" s="1" t="s">
        <v>20</v>
      </c>
      <c r="F334" s="3">
        <v>992464</v>
      </c>
      <c r="G334" s="2">
        <f t="shared" si="0"/>
        <v>44434</v>
      </c>
      <c r="H334" s="4">
        <f t="shared" ca="1" si="2"/>
        <v>1078</v>
      </c>
      <c r="I334" s="3">
        <f t="shared" ca="1" si="1"/>
        <v>992464</v>
      </c>
      <c r="J334" s="1" t="str">
        <f ca="1">IF(H334="Not due","Not due",VLOOKUP(H334,slip!$A$1:$B$5,2,TRUE))</f>
        <v>Above 360</v>
      </c>
      <c r="K334" s="1" t="str">
        <f>VLOOKUP($C334,setup!$B$1:$D$31,2,FALSE)</f>
        <v>Karachi</v>
      </c>
      <c r="L334" s="1" t="str">
        <f>VLOOKUP(C334,setup!$B$1:$D$31,3,TRUE)</f>
        <v>OEM</v>
      </c>
    </row>
    <row r="335" spans="1:12" ht="15" x14ac:dyDescent="0.25">
      <c r="A335" s="1" t="s">
        <v>377</v>
      </c>
      <c r="B335" s="17">
        <v>44428</v>
      </c>
      <c r="C335" s="1" t="s">
        <v>91</v>
      </c>
      <c r="D335" s="1">
        <v>7</v>
      </c>
      <c r="E335" s="1" t="s">
        <v>27</v>
      </c>
      <c r="F335" s="3">
        <v>222853</v>
      </c>
      <c r="G335" s="2">
        <f t="shared" si="0"/>
        <v>44435</v>
      </c>
      <c r="H335" s="4">
        <f t="shared" ca="1" si="2"/>
        <v>1077</v>
      </c>
      <c r="I335" s="3">
        <f t="shared" ca="1" si="1"/>
        <v>222853</v>
      </c>
      <c r="J335" s="1" t="str">
        <f ca="1">IF(H335="Not due","Not due",VLOOKUP(H335,slip!$A$1:$B$5,2,TRUE))</f>
        <v>Above 360</v>
      </c>
      <c r="K335" s="1" t="str">
        <f>VLOOKUP($C335,setup!$B$1:$D$31,2,FALSE)</f>
        <v>Karachi</v>
      </c>
      <c r="L335" s="1" t="str">
        <f>VLOOKUP(C335,setup!$B$1:$D$31,3,TRUE)</f>
        <v>Dealer</v>
      </c>
    </row>
    <row r="336" spans="1:12" ht="15" x14ac:dyDescent="0.25">
      <c r="A336" s="1" t="s">
        <v>378</v>
      </c>
      <c r="B336" s="17">
        <v>44431</v>
      </c>
      <c r="C336" s="1" t="s">
        <v>19</v>
      </c>
      <c r="D336" s="1">
        <v>7</v>
      </c>
      <c r="E336" s="1" t="s">
        <v>20</v>
      </c>
      <c r="F336" s="3">
        <v>515251</v>
      </c>
      <c r="G336" s="2">
        <f t="shared" si="0"/>
        <v>44438</v>
      </c>
      <c r="H336" s="4">
        <f t="shared" ca="1" si="2"/>
        <v>1074</v>
      </c>
      <c r="I336" s="3">
        <f t="shared" ca="1" si="1"/>
        <v>515251</v>
      </c>
      <c r="J336" s="1" t="str">
        <f ca="1">IF(H336="Not due","Not due",VLOOKUP(H336,slip!$A$1:$B$5,2,TRUE))</f>
        <v>Above 360</v>
      </c>
      <c r="K336" s="1" t="str">
        <f>VLOOKUP($C336,setup!$B$1:$D$31,2,FALSE)</f>
        <v>Lahore</v>
      </c>
      <c r="L336" s="1" t="str">
        <f>VLOOKUP(C336,setup!$B$1:$D$31,3,TRUE)</f>
        <v>Dealer</v>
      </c>
    </row>
    <row r="337" spans="1:12" ht="15" x14ac:dyDescent="0.25">
      <c r="A337" s="1" t="s">
        <v>379</v>
      </c>
      <c r="B337" s="17">
        <v>44432</v>
      </c>
      <c r="C337" s="1" t="s">
        <v>29</v>
      </c>
      <c r="D337" s="1">
        <v>45</v>
      </c>
      <c r="E337" s="1" t="s">
        <v>20</v>
      </c>
      <c r="F337" s="3">
        <v>876750</v>
      </c>
      <c r="G337" s="2">
        <f t="shared" si="0"/>
        <v>44477</v>
      </c>
      <c r="H337" s="4">
        <f t="shared" ca="1" si="2"/>
        <v>1035</v>
      </c>
      <c r="I337" s="3">
        <f t="shared" ca="1" si="1"/>
        <v>876750</v>
      </c>
      <c r="J337" s="1" t="str">
        <f ca="1">IF(H337="Not due","Not due",VLOOKUP(H337,slip!$A$1:$B$5,2,TRUE))</f>
        <v>Above 360</v>
      </c>
      <c r="K337" s="1" t="str">
        <f>VLOOKUP($C337,setup!$B$1:$D$31,2,FALSE)</f>
        <v>Lahore</v>
      </c>
      <c r="L337" s="1" t="str">
        <f>VLOOKUP(C337,setup!$B$1:$D$31,3,TRUE)</f>
        <v>Retailer</v>
      </c>
    </row>
    <row r="338" spans="1:12" ht="15" x14ac:dyDescent="0.25">
      <c r="A338" s="1" t="s">
        <v>380</v>
      </c>
      <c r="B338" s="17">
        <v>44433</v>
      </c>
      <c r="C338" s="1" t="s">
        <v>87</v>
      </c>
      <c r="D338" s="1">
        <v>30</v>
      </c>
      <c r="E338" s="1" t="s">
        <v>14</v>
      </c>
      <c r="F338" s="3">
        <v>123842</v>
      </c>
      <c r="G338" s="2">
        <f t="shared" si="0"/>
        <v>44463</v>
      </c>
      <c r="H338" s="4">
        <f t="shared" ca="1" si="2"/>
        <v>1049</v>
      </c>
      <c r="I338" s="3">
        <f t="shared" ca="1" si="1"/>
        <v>123842</v>
      </c>
      <c r="J338" s="1" t="str">
        <f ca="1">IF(H338="Not due","Not due",VLOOKUP(H338,slip!$A$1:$B$5,2,TRUE))</f>
        <v>Above 360</v>
      </c>
      <c r="K338" s="1" t="str">
        <f>VLOOKUP($C338,setup!$B$1:$D$31,2,FALSE)</f>
        <v>Peshawer</v>
      </c>
      <c r="L338" s="1" t="str">
        <f>VLOOKUP(C338,setup!$B$1:$D$31,3,TRUE)</f>
        <v>Retailer</v>
      </c>
    </row>
    <row r="339" spans="1:12" ht="15" x14ac:dyDescent="0.25">
      <c r="A339" s="1" t="s">
        <v>381</v>
      </c>
      <c r="B339" s="17">
        <v>44434</v>
      </c>
      <c r="C339" s="1" t="s">
        <v>87</v>
      </c>
      <c r="D339" s="1">
        <v>7</v>
      </c>
      <c r="E339" s="1" t="s">
        <v>14</v>
      </c>
      <c r="F339" s="3">
        <v>322073</v>
      </c>
      <c r="G339" s="2">
        <f t="shared" si="0"/>
        <v>44441</v>
      </c>
      <c r="H339" s="4">
        <f t="shared" ca="1" si="2"/>
        <v>1071</v>
      </c>
      <c r="I339" s="3">
        <f t="shared" ca="1" si="1"/>
        <v>322073</v>
      </c>
      <c r="J339" s="1" t="str">
        <f ca="1">IF(H339="Not due","Not due",VLOOKUP(H339,slip!$A$1:$B$5,2,TRUE))</f>
        <v>Above 360</v>
      </c>
      <c r="K339" s="1" t="str">
        <f>VLOOKUP($C339,setup!$B$1:$D$31,2,FALSE)</f>
        <v>Peshawer</v>
      </c>
      <c r="L339" s="1" t="str">
        <f>VLOOKUP(C339,setup!$B$1:$D$31,3,TRUE)</f>
        <v>Retailer</v>
      </c>
    </row>
    <row r="340" spans="1:12" ht="15" x14ac:dyDescent="0.25">
      <c r="A340" s="1" t="s">
        <v>382</v>
      </c>
      <c r="B340" s="17">
        <v>44435</v>
      </c>
      <c r="C340" s="1" t="s">
        <v>24</v>
      </c>
      <c r="D340" s="1">
        <v>45</v>
      </c>
      <c r="E340" s="1" t="s">
        <v>14</v>
      </c>
      <c r="F340" s="3">
        <v>434620</v>
      </c>
      <c r="G340" s="2">
        <f t="shared" si="0"/>
        <v>44480</v>
      </c>
      <c r="H340" s="4">
        <f t="shared" ca="1" si="2"/>
        <v>1032</v>
      </c>
      <c r="I340" s="3">
        <f t="shared" ca="1" si="1"/>
        <v>434620</v>
      </c>
      <c r="J340" s="1" t="str">
        <f ca="1">IF(H340="Not due","Not due",VLOOKUP(H340,slip!$A$1:$B$5,2,TRUE))</f>
        <v>Above 360</v>
      </c>
      <c r="K340" s="1" t="str">
        <f>VLOOKUP($C340,setup!$B$1:$D$31,2,FALSE)</f>
        <v>Lahore</v>
      </c>
      <c r="L340" s="1" t="str">
        <f>VLOOKUP(C340,setup!$B$1:$D$31,3,TRUE)</f>
        <v>Retailer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70" workbookViewId="0">
      <selection activeCell="C85" sqref="C85:C93"/>
    </sheetView>
  </sheetViews>
  <sheetFormatPr defaultRowHeight="12.75" x14ac:dyDescent="0.2"/>
  <cols>
    <col min="1" max="1" width="27.28515625" customWidth="1"/>
    <col min="2" max="2" width="24" customWidth="1"/>
    <col min="3" max="3" width="11.42578125" customWidth="1"/>
    <col min="4" max="4" width="9.140625" customWidth="1"/>
    <col min="5" max="5" width="11.7109375" bestFit="1" customWidth="1"/>
  </cols>
  <sheetData>
    <row r="1" spans="1:2" x14ac:dyDescent="0.2">
      <c r="A1" s="13"/>
    </row>
    <row r="5" spans="1:2" x14ac:dyDescent="0.2">
      <c r="A5" s="14" t="s">
        <v>399</v>
      </c>
      <c r="B5" t="s">
        <v>400</v>
      </c>
    </row>
    <row r="6" spans="1:2" x14ac:dyDescent="0.2">
      <c r="A6" s="15" t="s">
        <v>393</v>
      </c>
      <c r="B6" s="19">
        <v>1029526</v>
      </c>
    </row>
    <row r="7" spans="1:2" x14ac:dyDescent="0.2">
      <c r="A7" s="15" t="s">
        <v>396</v>
      </c>
      <c r="B7" s="19">
        <v>7348292</v>
      </c>
    </row>
    <row r="8" spans="1:2" x14ac:dyDescent="0.2">
      <c r="A8" s="15" t="s">
        <v>394</v>
      </c>
      <c r="B8" s="19">
        <v>2250505</v>
      </c>
    </row>
    <row r="9" spans="1:2" x14ac:dyDescent="0.2">
      <c r="A9" s="15" t="s">
        <v>395</v>
      </c>
      <c r="B9" s="19">
        <v>2948807</v>
      </c>
    </row>
    <row r="10" spans="1:2" x14ac:dyDescent="0.2">
      <c r="A10" s="15" t="s">
        <v>383</v>
      </c>
      <c r="B10" s="19">
        <v>174144731</v>
      </c>
    </row>
    <row r="11" spans="1:2" x14ac:dyDescent="0.2">
      <c r="A11" s="15" t="s">
        <v>384</v>
      </c>
      <c r="B11" s="18">
        <v>187721861</v>
      </c>
    </row>
    <row r="25" spans="1:2" x14ac:dyDescent="0.2">
      <c r="A25" s="14" t="s">
        <v>399</v>
      </c>
      <c r="B25" t="s">
        <v>400</v>
      </c>
    </row>
    <row r="26" spans="1:2" x14ac:dyDescent="0.2">
      <c r="A26" s="15" t="s">
        <v>14</v>
      </c>
      <c r="B26" s="19">
        <v>66963435</v>
      </c>
    </row>
    <row r="27" spans="1:2" x14ac:dyDescent="0.2">
      <c r="A27" s="15" t="s">
        <v>27</v>
      </c>
      <c r="B27" s="19">
        <v>10568718</v>
      </c>
    </row>
    <row r="28" spans="1:2" x14ac:dyDescent="0.2">
      <c r="A28" s="15" t="s">
        <v>17</v>
      </c>
      <c r="B28" s="19">
        <v>41299704</v>
      </c>
    </row>
    <row r="29" spans="1:2" x14ac:dyDescent="0.2">
      <c r="A29" s="15" t="s">
        <v>20</v>
      </c>
      <c r="B29" s="19">
        <v>68890004</v>
      </c>
    </row>
    <row r="30" spans="1:2" x14ac:dyDescent="0.2">
      <c r="A30" s="15" t="s">
        <v>384</v>
      </c>
      <c r="B30" s="16">
        <v>187721861</v>
      </c>
    </row>
    <row r="42" spans="1:3" x14ac:dyDescent="0.2">
      <c r="A42" s="14" t="s">
        <v>399</v>
      </c>
      <c r="B42" t="s">
        <v>403</v>
      </c>
      <c r="C42" t="s">
        <v>401</v>
      </c>
    </row>
    <row r="43" spans="1:3" x14ac:dyDescent="0.2">
      <c r="A43" s="15" t="s">
        <v>14</v>
      </c>
      <c r="B43" s="19">
        <v>0</v>
      </c>
      <c r="C43" s="19">
        <v>66963435</v>
      </c>
    </row>
    <row r="44" spans="1:3" x14ac:dyDescent="0.2">
      <c r="A44" s="15" t="s">
        <v>27</v>
      </c>
      <c r="B44" s="19">
        <v>0</v>
      </c>
      <c r="C44" s="19">
        <v>10568718</v>
      </c>
    </row>
    <row r="45" spans="1:3" x14ac:dyDescent="0.2">
      <c r="A45" s="15" t="s">
        <v>17</v>
      </c>
      <c r="B45" s="19">
        <v>0</v>
      </c>
      <c r="C45" s="19">
        <v>41299704</v>
      </c>
    </row>
    <row r="46" spans="1:3" x14ac:dyDescent="0.2">
      <c r="A46" s="15" t="s">
        <v>20</v>
      </c>
      <c r="B46" s="19">
        <v>0</v>
      </c>
      <c r="C46" s="19">
        <v>68890004</v>
      </c>
    </row>
    <row r="47" spans="1:3" x14ac:dyDescent="0.2">
      <c r="A47" s="15" t="s">
        <v>384</v>
      </c>
      <c r="B47" s="20">
        <v>0</v>
      </c>
      <c r="C47" s="16">
        <v>187721861</v>
      </c>
    </row>
    <row r="60" spans="1:5" x14ac:dyDescent="0.2">
      <c r="A60" s="14" t="s">
        <v>400</v>
      </c>
      <c r="B60" s="14" t="s">
        <v>402</v>
      </c>
    </row>
    <row r="61" spans="1:5" x14ac:dyDescent="0.2">
      <c r="A61" s="14" t="s">
        <v>399</v>
      </c>
      <c r="B61" t="s">
        <v>385</v>
      </c>
      <c r="C61" t="s">
        <v>386</v>
      </c>
      <c r="D61" t="s">
        <v>387</v>
      </c>
      <c r="E61" t="s">
        <v>384</v>
      </c>
    </row>
    <row r="62" spans="1:5" x14ac:dyDescent="0.2">
      <c r="A62" s="15" t="s">
        <v>388</v>
      </c>
      <c r="B62" s="19">
        <v>26196704</v>
      </c>
      <c r="C62" s="19">
        <v>7713153</v>
      </c>
      <c r="D62" s="19">
        <v>8065102</v>
      </c>
      <c r="E62" s="19">
        <v>41974959</v>
      </c>
    </row>
    <row r="63" spans="1:5" x14ac:dyDescent="0.2">
      <c r="A63" s="15" t="s">
        <v>389</v>
      </c>
      <c r="B63" s="19">
        <v>10158136</v>
      </c>
      <c r="C63" s="19">
        <v>6939869</v>
      </c>
      <c r="D63" s="19">
        <v>11336957</v>
      </c>
      <c r="E63" s="19">
        <v>28434962</v>
      </c>
    </row>
    <row r="64" spans="1:5" x14ac:dyDescent="0.2">
      <c r="A64" s="15" t="s">
        <v>390</v>
      </c>
      <c r="B64" s="19">
        <v>6334173</v>
      </c>
      <c r="C64" s="19">
        <v>7851940</v>
      </c>
      <c r="D64" s="19">
        <v>23335027</v>
      </c>
      <c r="E64" s="19">
        <v>37521140</v>
      </c>
    </row>
    <row r="65" spans="1:5" x14ac:dyDescent="0.2">
      <c r="A65" s="15" t="s">
        <v>391</v>
      </c>
      <c r="B65" s="19">
        <v>10244931</v>
      </c>
      <c r="C65" s="19">
        <v>2986946</v>
      </c>
      <c r="D65" s="19">
        <v>23075567</v>
      </c>
      <c r="E65" s="19">
        <v>36307444</v>
      </c>
    </row>
    <row r="66" spans="1:5" x14ac:dyDescent="0.2">
      <c r="A66" s="15" t="s">
        <v>392</v>
      </c>
      <c r="B66" s="19">
        <v>32629223</v>
      </c>
      <c r="C66" s="19"/>
      <c r="D66" s="19">
        <v>10854133</v>
      </c>
      <c r="E66" s="19">
        <v>43483356</v>
      </c>
    </row>
    <row r="67" spans="1:5" x14ac:dyDescent="0.2">
      <c r="A67" s="15" t="s">
        <v>384</v>
      </c>
      <c r="B67" s="18">
        <v>85563167</v>
      </c>
      <c r="C67" s="18">
        <v>25491908</v>
      </c>
      <c r="D67" s="18">
        <v>76666786</v>
      </c>
      <c r="E67" s="18">
        <v>187721861</v>
      </c>
    </row>
    <row r="78" spans="1:5" x14ac:dyDescent="0.2">
      <c r="B78" s="21"/>
      <c r="C78" s="22"/>
      <c r="D78" s="22"/>
      <c r="E78" s="22"/>
    </row>
    <row r="79" spans="1:5" x14ac:dyDescent="0.2">
      <c r="B79" s="23"/>
      <c r="C79" s="23"/>
      <c r="D79" s="23"/>
      <c r="E79" s="23"/>
    </row>
    <row r="80" spans="1:5" x14ac:dyDescent="0.2">
      <c r="A80" t="s">
        <v>400</v>
      </c>
      <c r="B80" t="s">
        <v>401</v>
      </c>
      <c r="C80" t="s">
        <v>404</v>
      </c>
    </row>
    <row r="81" spans="1:5" x14ac:dyDescent="0.2">
      <c r="A81" s="18">
        <v>187721861</v>
      </c>
      <c r="B81" s="19">
        <v>187721861</v>
      </c>
      <c r="C81" s="24">
        <v>1</v>
      </c>
      <c r="D81" s="24">
        <v>0.05</v>
      </c>
      <c r="E81" s="25">
        <f>100%-GETPIVOTDATA("Sum of 00%",$A$80)-D81</f>
        <v>-0.05</v>
      </c>
    </row>
    <row r="84" spans="1:5" x14ac:dyDescent="0.2">
      <c r="B84" s="24">
        <v>0.4</v>
      </c>
      <c r="C84" s="24">
        <v>0.1</v>
      </c>
      <c r="D84" s="24">
        <v>0.1</v>
      </c>
    </row>
    <row r="85" spans="1:5" x14ac:dyDescent="0.2">
      <c r="B85" s="24">
        <v>0.2</v>
      </c>
      <c r="C85" s="24">
        <f>10%+C84</f>
        <v>0.2</v>
      </c>
      <c r="D85" s="24">
        <v>0.1</v>
      </c>
    </row>
    <row r="86" spans="1:5" x14ac:dyDescent="0.2">
      <c r="B86" s="24">
        <v>0.4</v>
      </c>
      <c r="C86" s="24">
        <f t="shared" ref="C86:C93" si="0">10%+C85</f>
        <v>0.30000000000000004</v>
      </c>
      <c r="D86" s="24">
        <v>0.1</v>
      </c>
    </row>
    <row r="87" spans="1:5" x14ac:dyDescent="0.2">
      <c r="C87" s="24">
        <f t="shared" si="0"/>
        <v>0.4</v>
      </c>
      <c r="D87" s="24">
        <v>0.1</v>
      </c>
    </row>
    <row r="88" spans="1:5" x14ac:dyDescent="0.2">
      <c r="C88" s="24">
        <f t="shared" si="0"/>
        <v>0.5</v>
      </c>
      <c r="D88" s="24">
        <v>0.1</v>
      </c>
    </row>
    <row r="89" spans="1:5" x14ac:dyDescent="0.2">
      <c r="C89" s="24">
        <f t="shared" si="0"/>
        <v>0.6</v>
      </c>
      <c r="D89" s="24">
        <v>0.1</v>
      </c>
    </row>
    <row r="90" spans="1:5" x14ac:dyDescent="0.2">
      <c r="C90" s="24">
        <f t="shared" si="0"/>
        <v>0.7</v>
      </c>
      <c r="D90" s="24">
        <v>0.1</v>
      </c>
    </row>
    <row r="91" spans="1:5" x14ac:dyDescent="0.2">
      <c r="C91" s="24">
        <f t="shared" si="0"/>
        <v>0.79999999999999993</v>
      </c>
      <c r="D91" s="24">
        <v>0.1</v>
      </c>
    </row>
    <row r="92" spans="1:5" x14ac:dyDescent="0.2">
      <c r="C92" s="24">
        <f t="shared" si="0"/>
        <v>0.89999999999999991</v>
      </c>
      <c r="D92" s="24">
        <v>0.1</v>
      </c>
    </row>
    <row r="93" spans="1:5" x14ac:dyDescent="0.2">
      <c r="C93" s="24">
        <f t="shared" si="0"/>
        <v>0.99999999999999989</v>
      </c>
      <c r="D93" s="24">
        <v>0.1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8">
        <v>0</v>
      </c>
      <c r="B1" s="9" t="s">
        <v>393</v>
      </c>
    </row>
    <row r="2" spans="1:2" ht="15.75" customHeight="1" x14ac:dyDescent="0.25">
      <c r="A2" s="8">
        <v>31</v>
      </c>
      <c r="B2" s="9" t="s">
        <v>394</v>
      </c>
    </row>
    <row r="3" spans="1:2" ht="15.75" customHeight="1" x14ac:dyDescent="0.25">
      <c r="A3" s="8">
        <v>91</v>
      </c>
      <c r="B3" s="9" t="s">
        <v>395</v>
      </c>
    </row>
    <row r="4" spans="1:2" ht="15.75" customHeight="1" x14ac:dyDescent="0.25">
      <c r="A4" s="8">
        <v>181</v>
      </c>
      <c r="B4" s="9" t="s">
        <v>396</v>
      </c>
    </row>
    <row r="5" spans="1:2" ht="15.75" customHeight="1" x14ac:dyDescent="0.25">
      <c r="A5" s="8">
        <v>361</v>
      </c>
      <c r="B5" s="9" t="s">
        <v>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1"/>
  <sheetViews>
    <sheetView workbookViewId="0"/>
  </sheetViews>
  <sheetFormatPr defaultColWidth="12.5703125" defaultRowHeight="15.75" customHeight="1" x14ac:dyDescent="0.2"/>
  <cols>
    <col min="2" max="2" width="23.7109375" customWidth="1"/>
    <col min="3" max="3" width="8.5703125" customWidth="1"/>
    <col min="4" max="4" width="7.7109375" customWidth="1"/>
  </cols>
  <sheetData>
    <row r="1" spans="1:4" ht="15.75" customHeight="1" x14ac:dyDescent="0.25">
      <c r="A1" s="10" t="s">
        <v>397</v>
      </c>
      <c r="B1" s="10" t="s">
        <v>2</v>
      </c>
      <c r="C1" s="10" t="s">
        <v>10</v>
      </c>
      <c r="D1" s="10" t="s">
        <v>398</v>
      </c>
    </row>
    <row r="2" spans="1:4" ht="15.75" customHeight="1" x14ac:dyDescent="0.25">
      <c r="A2" s="8">
        <v>1</v>
      </c>
      <c r="B2" s="9" t="s">
        <v>61</v>
      </c>
      <c r="C2" s="9" t="s">
        <v>391</v>
      </c>
      <c r="D2" s="9" t="s">
        <v>386</v>
      </c>
    </row>
    <row r="3" spans="1:4" ht="15.75" customHeight="1" x14ac:dyDescent="0.25">
      <c r="A3" s="8">
        <f t="shared" ref="A3:A31" si="0">+A2+1</f>
        <v>2</v>
      </c>
      <c r="B3" s="9" t="s">
        <v>46</v>
      </c>
      <c r="C3" s="9" t="s">
        <v>391</v>
      </c>
      <c r="D3" s="9" t="s">
        <v>387</v>
      </c>
    </row>
    <row r="4" spans="1:4" ht="15.75" customHeight="1" x14ac:dyDescent="0.25">
      <c r="A4" s="8">
        <f t="shared" si="0"/>
        <v>3</v>
      </c>
      <c r="B4" s="9" t="s">
        <v>64</v>
      </c>
      <c r="C4" s="9" t="s">
        <v>392</v>
      </c>
      <c r="D4" s="9" t="s">
        <v>386</v>
      </c>
    </row>
    <row r="5" spans="1:4" ht="15.75" customHeight="1" x14ac:dyDescent="0.25">
      <c r="A5" s="8">
        <f t="shared" si="0"/>
        <v>4</v>
      </c>
      <c r="B5" s="9" t="s">
        <v>33</v>
      </c>
      <c r="C5" s="9" t="s">
        <v>390</v>
      </c>
      <c r="D5" s="9" t="s">
        <v>386</v>
      </c>
    </row>
    <row r="6" spans="1:4" ht="15.75" customHeight="1" x14ac:dyDescent="0.25">
      <c r="A6" s="8">
        <f t="shared" si="0"/>
        <v>5</v>
      </c>
      <c r="B6" s="9" t="s">
        <v>38</v>
      </c>
      <c r="C6" s="9" t="s">
        <v>391</v>
      </c>
      <c r="D6" s="9" t="s">
        <v>386</v>
      </c>
    </row>
    <row r="7" spans="1:4" ht="15.75" customHeight="1" x14ac:dyDescent="0.25">
      <c r="A7" s="8">
        <f t="shared" si="0"/>
        <v>6</v>
      </c>
      <c r="B7" s="9" t="s">
        <v>70</v>
      </c>
      <c r="C7" s="9" t="s">
        <v>392</v>
      </c>
      <c r="D7" s="9" t="s">
        <v>385</v>
      </c>
    </row>
    <row r="8" spans="1:4" ht="15.75" customHeight="1" x14ac:dyDescent="0.25">
      <c r="A8" s="8">
        <f t="shared" si="0"/>
        <v>7</v>
      </c>
      <c r="B8" s="9" t="s">
        <v>57</v>
      </c>
      <c r="C8" s="9" t="s">
        <v>388</v>
      </c>
      <c r="D8" s="9" t="s">
        <v>386</v>
      </c>
    </row>
    <row r="9" spans="1:4" ht="15.75" customHeight="1" x14ac:dyDescent="0.25">
      <c r="A9" s="8">
        <f t="shared" si="0"/>
        <v>8</v>
      </c>
      <c r="B9" s="9" t="s">
        <v>24</v>
      </c>
      <c r="C9" s="9" t="s">
        <v>390</v>
      </c>
      <c r="D9" s="9" t="s">
        <v>387</v>
      </c>
    </row>
    <row r="10" spans="1:4" ht="15.75" customHeight="1" x14ac:dyDescent="0.25">
      <c r="A10" s="8">
        <f t="shared" si="0"/>
        <v>9</v>
      </c>
      <c r="B10" s="9" t="s">
        <v>35</v>
      </c>
      <c r="C10" s="9" t="s">
        <v>389</v>
      </c>
      <c r="D10" s="9" t="s">
        <v>387</v>
      </c>
    </row>
    <row r="11" spans="1:4" ht="15.75" customHeight="1" x14ac:dyDescent="0.25">
      <c r="A11" s="8">
        <f t="shared" si="0"/>
        <v>10</v>
      </c>
      <c r="B11" s="9" t="s">
        <v>91</v>
      </c>
      <c r="C11" s="9" t="s">
        <v>389</v>
      </c>
      <c r="D11" s="9" t="s">
        <v>385</v>
      </c>
    </row>
    <row r="12" spans="1:4" ht="15.75" customHeight="1" x14ac:dyDescent="0.25">
      <c r="A12" s="8">
        <f t="shared" si="0"/>
        <v>11</v>
      </c>
      <c r="B12" s="9" t="s">
        <v>78</v>
      </c>
      <c r="C12" s="9" t="s">
        <v>389</v>
      </c>
      <c r="D12" s="9" t="s">
        <v>387</v>
      </c>
    </row>
    <row r="13" spans="1:4" ht="15.75" customHeight="1" x14ac:dyDescent="0.25">
      <c r="A13" s="8">
        <f t="shared" si="0"/>
        <v>12</v>
      </c>
      <c r="B13" s="9" t="s">
        <v>50</v>
      </c>
      <c r="C13" s="9" t="s">
        <v>388</v>
      </c>
      <c r="D13" s="9" t="s">
        <v>385</v>
      </c>
    </row>
    <row r="14" spans="1:4" ht="15.75" customHeight="1" x14ac:dyDescent="0.25">
      <c r="A14" s="8">
        <f t="shared" si="0"/>
        <v>13</v>
      </c>
      <c r="B14" s="9" t="s">
        <v>26</v>
      </c>
      <c r="C14" s="9" t="s">
        <v>388</v>
      </c>
      <c r="D14" s="9" t="s">
        <v>385</v>
      </c>
    </row>
    <row r="15" spans="1:4" ht="15.75" customHeight="1" x14ac:dyDescent="0.25">
      <c r="A15" s="8">
        <f t="shared" si="0"/>
        <v>14</v>
      </c>
      <c r="B15" s="9" t="s">
        <v>55</v>
      </c>
      <c r="C15" s="9" t="s">
        <v>388</v>
      </c>
      <c r="D15" s="9" t="s">
        <v>385</v>
      </c>
    </row>
    <row r="16" spans="1:4" ht="15.75" customHeight="1" x14ac:dyDescent="0.25">
      <c r="A16" s="8">
        <f t="shared" si="0"/>
        <v>15</v>
      </c>
      <c r="B16" s="9" t="s">
        <v>19</v>
      </c>
      <c r="C16" s="9" t="s">
        <v>390</v>
      </c>
      <c r="D16" s="9" t="s">
        <v>385</v>
      </c>
    </row>
    <row r="17" spans="1:4" ht="15.75" customHeight="1" x14ac:dyDescent="0.25">
      <c r="A17" s="8">
        <f t="shared" si="0"/>
        <v>16</v>
      </c>
      <c r="B17" s="9" t="s">
        <v>138</v>
      </c>
      <c r="C17" s="9" t="s">
        <v>392</v>
      </c>
      <c r="D17" s="9" t="s">
        <v>385</v>
      </c>
    </row>
    <row r="18" spans="1:4" ht="15.75" customHeight="1" x14ac:dyDescent="0.25">
      <c r="A18" s="8">
        <f t="shared" si="0"/>
        <v>17</v>
      </c>
      <c r="B18" s="9" t="s">
        <v>52</v>
      </c>
      <c r="C18" s="9" t="s">
        <v>391</v>
      </c>
      <c r="D18" s="9" t="s">
        <v>385</v>
      </c>
    </row>
    <row r="19" spans="1:4" ht="15.75" customHeight="1" x14ac:dyDescent="0.25">
      <c r="A19" s="8">
        <f t="shared" si="0"/>
        <v>18</v>
      </c>
      <c r="B19" s="9" t="s">
        <v>29</v>
      </c>
      <c r="C19" s="9" t="s">
        <v>390</v>
      </c>
      <c r="D19" s="9" t="s">
        <v>387</v>
      </c>
    </row>
    <row r="20" spans="1:4" ht="15.75" customHeight="1" x14ac:dyDescent="0.25">
      <c r="A20" s="8">
        <f t="shared" si="0"/>
        <v>19</v>
      </c>
      <c r="B20" s="9" t="s">
        <v>44</v>
      </c>
      <c r="C20" s="9" t="s">
        <v>392</v>
      </c>
      <c r="D20" s="9" t="s">
        <v>385</v>
      </c>
    </row>
    <row r="21" spans="1:4" ht="15.75" customHeight="1" x14ac:dyDescent="0.25">
      <c r="A21" s="8">
        <f t="shared" si="0"/>
        <v>20</v>
      </c>
      <c r="B21" s="9" t="s">
        <v>87</v>
      </c>
      <c r="C21" s="9" t="s">
        <v>391</v>
      </c>
      <c r="D21" s="9" t="s">
        <v>387</v>
      </c>
    </row>
    <row r="22" spans="1:4" ht="15.75" customHeight="1" x14ac:dyDescent="0.25">
      <c r="A22" s="8">
        <f t="shared" si="0"/>
        <v>21</v>
      </c>
      <c r="B22" s="9" t="s">
        <v>16</v>
      </c>
      <c r="C22" s="9" t="s">
        <v>388</v>
      </c>
      <c r="D22" s="9" t="s">
        <v>385</v>
      </c>
    </row>
    <row r="23" spans="1:4" ht="15.75" customHeight="1" x14ac:dyDescent="0.25">
      <c r="A23" s="8">
        <f t="shared" si="0"/>
        <v>22</v>
      </c>
      <c r="B23" s="9" t="s">
        <v>31</v>
      </c>
      <c r="C23" s="9" t="s">
        <v>391</v>
      </c>
      <c r="D23" s="9" t="s">
        <v>387</v>
      </c>
    </row>
    <row r="24" spans="1:4" ht="15" x14ac:dyDescent="0.25">
      <c r="A24" s="8">
        <f t="shared" si="0"/>
        <v>23</v>
      </c>
      <c r="B24" s="9" t="s">
        <v>40</v>
      </c>
      <c r="C24" s="9" t="s">
        <v>389</v>
      </c>
      <c r="D24" s="9" t="s">
        <v>386</v>
      </c>
    </row>
    <row r="25" spans="1:4" ht="15" x14ac:dyDescent="0.25">
      <c r="A25" s="8">
        <f t="shared" si="0"/>
        <v>24</v>
      </c>
      <c r="B25" s="9" t="s">
        <v>22</v>
      </c>
      <c r="C25" s="9" t="s">
        <v>388</v>
      </c>
      <c r="D25" s="9" t="s">
        <v>387</v>
      </c>
    </row>
    <row r="26" spans="1:4" ht="15" x14ac:dyDescent="0.25">
      <c r="A26" s="8">
        <f t="shared" si="0"/>
        <v>25</v>
      </c>
      <c r="B26" s="9" t="s">
        <v>13</v>
      </c>
      <c r="C26" s="9" t="s">
        <v>389</v>
      </c>
      <c r="D26" s="9" t="s">
        <v>385</v>
      </c>
    </row>
    <row r="27" spans="1:4" ht="15" x14ac:dyDescent="0.25">
      <c r="A27" s="8">
        <f t="shared" si="0"/>
        <v>26</v>
      </c>
      <c r="B27" s="9" t="s">
        <v>42</v>
      </c>
      <c r="C27" s="9" t="s">
        <v>392</v>
      </c>
      <c r="D27" s="9" t="s">
        <v>387</v>
      </c>
    </row>
    <row r="28" spans="1:4" ht="15" x14ac:dyDescent="0.25">
      <c r="A28" s="8">
        <f t="shared" si="0"/>
        <v>27</v>
      </c>
      <c r="B28" s="9" t="s">
        <v>142</v>
      </c>
      <c r="C28" s="9" t="s">
        <v>392</v>
      </c>
      <c r="D28" s="9" t="s">
        <v>385</v>
      </c>
    </row>
    <row r="29" spans="1:4" ht="15" x14ac:dyDescent="0.25">
      <c r="A29" s="8">
        <f t="shared" si="0"/>
        <v>28</v>
      </c>
      <c r="B29" s="9" t="s">
        <v>144</v>
      </c>
      <c r="C29" s="9" t="s">
        <v>388</v>
      </c>
      <c r="D29" s="9" t="s">
        <v>386</v>
      </c>
    </row>
    <row r="30" spans="1:4" ht="15" x14ac:dyDescent="0.25">
      <c r="A30" s="8">
        <f t="shared" si="0"/>
        <v>29</v>
      </c>
      <c r="B30" s="9" t="s">
        <v>84</v>
      </c>
      <c r="C30" s="9" t="s">
        <v>390</v>
      </c>
      <c r="D30" s="9" t="s">
        <v>386</v>
      </c>
    </row>
    <row r="31" spans="1:4" ht="15" x14ac:dyDescent="0.25">
      <c r="A31" s="8">
        <f t="shared" si="0"/>
        <v>30</v>
      </c>
      <c r="B31" s="9" t="s">
        <v>74</v>
      </c>
      <c r="C31" s="9" t="s">
        <v>392</v>
      </c>
      <c r="D31" s="9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dasboard</vt:lpstr>
      <vt:lpstr>data</vt:lpstr>
      <vt:lpstr>Data analyisis</vt:lpstr>
      <vt:lpstr>slip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2024-08-07T19:02:13Z</dcterms:modified>
</cp:coreProperties>
</file>