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16110" windowHeight="6420"/>
  </bookViews>
  <sheets>
    <sheet name="Report" sheetId="7" r:id="rId1"/>
    <sheet name="DASHBOARD" sheetId="4" r:id="rId2"/>
    <sheet name="Analysis" sheetId="6" r:id="rId3"/>
    <sheet name="Input Data" sheetId="1" r:id="rId4"/>
    <sheet name="Master Data" sheetId="2" r:id="rId5"/>
  </sheets>
  <definedNames>
    <definedName name="_xlchart.v1.0" hidden="1">Analysis!$D$110:$D$115</definedName>
    <definedName name="_xlchart.v1.1" hidden="1">Analysis!$E$110:$E$115</definedName>
    <definedName name="_xlchart.v1.2" hidden="1">Analysis!$D$110:$D$115</definedName>
    <definedName name="_xlchart.v1.3" hidden="1">Analysis!$E$110:$E$115</definedName>
    <definedName name="Category">OFFSET(#REF!,1,0,COUNT(#REF!))</definedName>
    <definedName name="CategoryRange">OFFSET(#REF!,1,1,COUNT(#REF!))</definedName>
    <definedName name="Slicer_MONTH">#REF!</definedName>
    <definedName name="Slicer_MONTH1">#N/A</definedName>
    <definedName name="Slicer_PAYMENT_MODE">#REF!</definedName>
    <definedName name="Slicer_PAYMENT_MODE1">#N/A</definedName>
    <definedName name="Slicer_SALE_TYPE">#REF!</definedName>
    <definedName name="Slicer_SALE_TYPE1">#N/A</definedName>
    <definedName name="Slicer_YEAR">#REF!</definedName>
    <definedName name="Slicer_YEAR1">#N/A</definedName>
  </definedNames>
  <calcPr calcId="162913"/>
  <pivotCaches>
    <pivotCache cacheId="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rId11" roundtripDataChecksum="zsZHD6G/BlK2yj3TL9Y5vN1qwPglf8q4PwNHEtxjIQg="/>
    </ext>
  </extLst>
</workbook>
</file>

<file path=xl/calcChain.xml><?xml version="1.0" encoding="utf-8"?>
<calcChain xmlns="http://schemas.openxmlformats.org/spreadsheetml/2006/main">
  <c r="E110" i="6" l="1"/>
  <c r="E111" i="6"/>
  <c r="E112" i="6"/>
  <c r="E113" i="6"/>
  <c r="E114" i="6"/>
  <c r="E115" i="6"/>
  <c r="C115" i="6" s="1"/>
  <c r="D111" i="6"/>
  <c r="D112" i="6"/>
  <c r="D113" i="6"/>
  <c r="D114" i="6"/>
  <c r="D115" i="6"/>
  <c r="D110" i="6"/>
  <c r="E28" i="6"/>
  <c r="C113" i="6" l="1"/>
  <c r="C111" i="6"/>
  <c r="C114" i="6"/>
  <c r="C112" i="6"/>
  <c r="C110"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H59" i="6"/>
  <c r="I59" i="6"/>
  <c r="M59" i="6" s="1"/>
  <c r="H60" i="6"/>
  <c r="I60" i="6"/>
  <c r="M60" i="6" s="1"/>
  <c r="H61" i="6"/>
  <c r="I61" i="6"/>
  <c r="M61" i="6" s="1"/>
  <c r="H62" i="6"/>
  <c r="I62" i="6"/>
  <c r="M62" i="6" s="1"/>
  <c r="H63" i="6"/>
  <c r="I63" i="6"/>
  <c r="M63" i="6" s="1"/>
  <c r="H64" i="6"/>
  <c r="I64" i="6"/>
  <c r="M64" i="6" s="1"/>
  <c r="H65" i="6"/>
  <c r="I65" i="6"/>
  <c r="M65" i="6" s="1"/>
  <c r="H66" i="6"/>
  <c r="I66" i="6"/>
  <c r="M66" i="6" s="1"/>
  <c r="H67" i="6"/>
  <c r="I67" i="6"/>
  <c r="M67" i="6" s="1"/>
  <c r="H68" i="6"/>
  <c r="I68" i="6"/>
  <c r="M68" i="6" s="1"/>
  <c r="H69" i="6"/>
  <c r="I69" i="6"/>
  <c r="M69" i="6" s="1"/>
  <c r="H70" i="6"/>
  <c r="I70" i="6"/>
  <c r="H71" i="6"/>
  <c r="I71" i="6"/>
  <c r="H72" i="6"/>
  <c r="I72" i="6"/>
  <c r="H73" i="6"/>
  <c r="I73" i="6"/>
  <c r="H74" i="6"/>
  <c r="I74" i="6"/>
  <c r="H75" i="6"/>
  <c r="I75" i="6"/>
  <c r="H76" i="6"/>
  <c r="I76" i="6"/>
  <c r="H77" i="6"/>
  <c r="I77" i="6"/>
  <c r="H78" i="6"/>
  <c r="I78" i="6"/>
  <c r="H79" i="6"/>
  <c r="I79" i="6"/>
  <c r="H80" i="6"/>
  <c r="I80" i="6"/>
  <c r="H81" i="6"/>
  <c r="I81" i="6"/>
  <c r="H82" i="6"/>
  <c r="I82" i="6"/>
  <c r="H83" i="6"/>
  <c r="I83" i="6"/>
  <c r="H84" i="6"/>
  <c r="I84" i="6"/>
  <c r="H85" i="6"/>
  <c r="I85" i="6"/>
  <c r="H86" i="6"/>
  <c r="I86" i="6"/>
  <c r="H87" i="6"/>
  <c r="I87" i="6"/>
  <c r="H88" i="6"/>
  <c r="I88" i="6"/>
  <c r="H89" i="6"/>
  <c r="I89" i="6"/>
  <c r="H90" i="6"/>
  <c r="I90" i="6"/>
  <c r="H91" i="6"/>
  <c r="I91" i="6"/>
  <c r="H92" i="6"/>
  <c r="I92" i="6"/>
  <c r="H93" i="6"/>
  <c r="I93" i="6"/>
  <c r="H94" i="6"/>
  <c r="I94" i="6"/>
  <c r="H95" i="6"/>
  <c r="I95" i="6"/>
  <c r="H96" i="6"/>
  <c r="I96" i="6"/>
  <c r="H97" i="6"/>
  <c r="I97" i="6"/>
  <c r="H98" i="6"/>
  <c r="I98" i="6"/>
  <c r="H99" i="6"/>
  <c r="I99" i="6"/>
  <c r="H100" i="6"/>
  <c r="I100" i="6"/>
  <c r="H101" i="6"/>
  <c r="I101" i="6"/>
  <c r="H102" i="6"/>
  <c r="I102" i="6"/>
  <c r="H103" i="6"/>
  <c r="I103" i="6"/>
  <c r="F103" i="6" s="1"/>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60" i="6"/>
  <c r="L60" i="6" s="1"/>
  <c r="G61" i="6"/>
  <c r="L61" i="6" s="1"/>
  <c r="G62" i="6"/>
  <c r="L62" i="6" s="1"/>
  <c r="G63" i="6"/>
  <c r="L63" i="6" s="1"/>
  <c r="G64" i="6"/>
  <c r="L64" i="6" s="1"/>
  <c r="G65" i="6"/>
  <c r="L65" i="6" s="1"/>
  <c r="G66" i="6"/>
  <c r="L66" i="6" s="1"/>
  <c r="G67" i="6"/>
  <c r="L67" i="6" s="1"/>
  <c r="G68" i="6"/>
  <c r="L68" i="6" s="1"/>
  <c r="G69" i="6"/>
  <c r="L69" i="6" s="1"/>
  <c r="G70" i="6"/>
  <c r="G71" i="6"/>
  <c r="G72" i="6"/>
  <c r="G73" i="6"/>
  <c r="G74" i="6"/>
  <c r="G59" i="6"/>
  <c r="L59" i="6" s="1"/>
  <c r="G43" i="6"/>
  <c r="H43" i="6" s="1"/>
  <c r="G44" i="6"/>
  <c r="H44" i="6" s="1"/>
  <c r="G45" i="6"/>
  <c r="H45" i="6" s="1"/>
  <c r="G46" i="6"/>
  <c r="H46" i="6" s="1"/>
  <c r="G47" i="6"/>
  <c r="H47" i="6" s="1"/>
  <c r="G48" i="6"/>
  <c r="H48" i="6" s="1"/>
  <c r="G49" i="6"/>
  <c r="H49" i="6" s="1"/>
  <c r="G50" i="6"/>
  <c r="H50" i="6" s="1"/>
  <c r="G51" i="6"/>
  <c r="H51" i="6" s="1"/>
  <c r="G52" i="6"/>
  <c r="H52" i="6" s="1"/>
  <c r="G42" i="6"/>
  <c r="H42" i="6" s="1"/>
  <c r="F43" i="6"/>
  <c r="F44" i="6"/>
  <c r="F45" i="6"/>
  <c r="F46" i="6"/>
  <c r="F47" i="6"/>
  <c r="F48" i="6"/>
  <c r="F49" i="6"/>
  <c r="F50" i="6"/>
  <c r="F51" i="6"/>
  <c r="F52" i="6"/>
  <c r="F42" i="6"/>
  <c r="J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M362" i="1" s="1"/>
  <c r="K363" i="1"/>
  <c r="K364" i="1"/>
  <c r="K365" i="1"/>
  <c r="K366" i="1"/>
  <c r="M366" i="1" s="1"/>
  <c r="K367" i="1"/>
  <c r="K368" i="1"/>
  <c r="K369" i="1"/>
  <c r="K370" i="1"/>
  <c r="M370" i="1" s="1"/>
  <c r="K371" i="1"/>
  <c r="K372" i="1"/>
  <c r="K373" i="1"/>
  <c r="K374" i="1"/>
  <c r="M374" i="1" s="1"/>
  <c r="K375" i="1"/>
  <c r="K376" i="1"/>
  <c r="K377" i="1"/>
  <c r="K378" i="1"/>
  <c r="M378" i="1" s="1"/>
  <c r="K379" i="1"/>
  <c r="K380" i="1"/>
  <c r="K381" i="1"/>
  <c r="K382" i="1"/>
  <c r="M382" i="1" s="1"/>
  <c r="K383" i="1"/>
  <c r="K384" i="1"/>
  <c r="K385" i="1"/>
  <c r="K386" i="1"/>
  <c r="M386" i="1" s="1"/>
  <c r="K387" i="1"/>
  <c r="K388" i="1"/>
  <c r="K389" i="1"/>
  <c r="K390" i="1"/>
  <c r="M390" i="1" s="1"/>
  <c r="K391" i="1"/>
  <c r="K392" i="1"/>
  <c r="K393" i="1"/>
  <c r="K394" i="1"/>
  <c r="M394" i="1" s="1"/>
  <c r="K395" i="1"/>
  <c r="K396" i="1"/>
  <c r="K397" i="1"/>
  <c r="K398" i="1"/>
  <c r="M398" i="1" s="1"/>
  <c r="K399" i="1"/>
  <c r="K400" i="1"/>
  <c r="K401" i="1"/>
  <c r="K402" i="1"/>
  <c r="M402" i="1" s="1"/>
  <c r="K403" i="1"/>
  <c r="K404" i="1"/>
  <c r="K405" i="1"/>
  <c r="K406" i="1"/>
  <c r="M406" i="1" s="1"/>
  <c r="K407" i="1"/>
  <c r="K408" i="1"/>
  <c r="K409" i="1"/>
  <c r="K410" i="1"/>
  <c r="M410" i="1" s="1"/>
  <c r="K411" i="1"/>
  <c r="K412" i="1"/>
  <c r="K413" i="1"/>
  <c r="K414" i="1"/>
  <c r="M414" i="1" s="1"/>
  <c r="K415" i="1"/>
  <c r="K416" i="1"/>
  <c r="K417" i="1"/>
  <c r="K418" i="1"/>
  <c r="M418" i="1" s="1"/>
  <c r="K419" i="1"/>
  <c r="K420" i="1"/>
  <c r="K421" i="1"/>
  <c r="K422" i="1"/>
  <c r="M422" i="1" s="1"/>
  <c r="K423" i="1"/>
  <c r="K424" i="1"/>
  <c r="K425" i="1"/>
  <c r="K426" i="1"/>
  <c r="M426" i="1" s="1"/>
  <c r="K427" i="1"/>
  <c r="K428" i="1"/>
  <c r="K429" i="1"/>
  <c r="K430" i="1"/>
  <c r="M430" i="1" s="1"/>
  <c r="K431" i="1"/>
  <c r="K432" i="1"/>
  <c r="K433" i="1"/>
  <c r="K434" i="1"/>
  <c r="M434" i="1" s="1"/>
  <c r="K435" i="1"/>
  <c r="K436" i="1"/>
  <c r="K437" i="1"/>
  <c r="K438" i="1"/>
  <c r="M438" i="1" s="1"/>
  <c r="K439" i="1"/>
  <c r="K440" i="1"/>
  <c r="K441" i="1"/>
  <c r="K442" i="1"/>
  <c r="M442" i="1" s="1"/>
  <c r="K443" i="1"/>
  <c r="K444" i="1"/>
  <c r="K445" i="1"/>
  <c r="K446" i="1"/>
  <c r="M446" i="1" s="1"/>
  <c r="K447" i="1"/>
  <c r="K448" i="1"/>
  <c r="K449" i="1"/>
  <c r="K450" i="1"/>
  <c r="M450" i="1" s="1"/>
  <c r="K451" i="1"/>
  <c r="K452" i="1"/>
  <c r="K453" i="1"/>
  <c r="K454" i="1"/>
  <c r="M454" i="1" s="1"/>
  <c r="K455" i="1"/>
  <c r="K456" i="1"/>
  <c r="K457" i="1"/>
  <c r="K458" i="1"/>
  <c r="M458" i="1" s="1"/>
  <c r="K459" i="1"/>
  <c r="K460" i="1"/>
  <c r="K461" i="1"/>
  <c r="K462" i="1"/>
  <c r="M462" i="1" s="1"/>
  <c r="K463" i="1"/>
  <c r="K464" i="1"/>
  <c r="K465" i="1"/>
  <c r="K466" i="1"/>
  <c r="M466" i="1" s="1"/>
  <c r="K467" i="1"/>
  <c r="K468" i="1"/>
  <c r="K469" i="1"/>
  <c r="K470" i="1"/>
  <c r="M470" i="1" s="1"/>
  <c r="K471" i="1"/>
  <c r="K472" i="1"/>
  <c r="K473" i="1"/>
  <c r="K474" i="1"/>
  <c r="M474" i="1" s="1"/>
  <c r="K475" i="1"/>
  <c r="K476" i="1"/>
  <c r="K477" i="1"/>
  <c r="K478" i="1"/>
  <c r="M478" i="1" s="1"/>
  <c r="K479" i="1"/>
  <c r="K480" i="1"/>
  <c r="K481" i="1"/>
  <c r="K482" i="1"/>
  <c r="M482" i="1" s="1"/>
  <c r="K483" i="1"/>
  <c r="K484" i="1"/>
  <c r="K485" i="1"/>
  <c r="K486" i="1"/>
  <c r="M486" i="1" s="1"/>
  <c r="K487" i="1"/>
  <c r="K488" i="1"/>
  <c r="K489" i="1"/>
  <c r="K490" i="1"/>
  <c r="M490" i="1" s="1"/>
  <c r="K491" i="1"/>
  <c r="K492" i="1"/>
  <c r="K493" i="1"/>
  <c r="K494" i="1"/>
  <c r="M494" i="1" s="1"/>
  <c r="K495" i="1"/>
  <c r="K496" i="1"/>
  <c r="K497" i="1"/>
  <c r="K498" i="1"/>
  <c r="M498" i="1" s="1"/>
  <c r="K499" i="1"/>
  <c r="K500" i="1"/>
  <c r="K501" i="1"/>
  <c r="K502" i="1"/>
  <c r="M502" i="1" s="1"/>
  <c r="K503" i="1"/>
  <c r="K504" i="1"/>
  <c r="K505" i="1"/>
  <c r="K506" i="1"/>
  <c r="M506" i="1" s="1"/>
  <c r="K507" i="1"/>
  <c r="K508" i="1"/>
  <c r="K509" i="1"/>
  <c r="K510" i="1"/>
  <c r="M510" i="1" s="1"/>
  <c r="K511" i="1"/>
  <c r="K512" i="1"/>
  <c r="K513" i="1"/>
  <c r="K514" i="1"/>
  <c r="M514" i="1" s="1"/>
  <c r="K515" i="1"/>
  <c r="K516" i="1"/>
  <c r="K517" i="1"/>
  <c r="K518" i="1"/>
  <c r="M518" i="1" s="1"/>
  <c r="K519" i="1"/>
  <c r="K520" i="1"/>
  <c r="K521" i="1"/>
  <c r="K522" i="1"/>
  <c r="M522" i="1" s="1"/>
  <c r="K523" i="1"/>
  <c r="K524" i="1"/>
  <c r="K525" i="1"/>
  <c r="K526" i="1"/>
  <c r="M526" i="1" s="1"/>
  <c r="K527" i="1"/>
  <c r="K528" i="1"/>
  <c r="K2" i="1"/>
  <c r="M360" i="1"/>
  <c r="M364" i="1"/>
  <c r="M368" i="1"/>
  <c r="M372" i="1"/>
  <c r="M376" i="1"/>
  <c r="M380" i="1"/>
  <c r="M384" i="1"/>
  <c r="M388" i="1"/>
  <c r="M392" i="1"/>
  <c r="M396" i="1"/>
  <c r="M400" i="1"/>
  <c r="M404" i="1"/>
  <c r="M408" i="1"/>
  <c r="M412" i="1"/>
  <c r="M416" i="1"/>
  <c r="M420" i="1"/>
  <c r="M424" i="1"/>
  <c r="M428" i="1"/>
  <c r="M432" i="1"/>
  <c r="M436" i="1"/>
  <c r="M440" i="1"/>
  <c r="M444" i="1"/>
  <c r="M448" i="1"/>
  <c r="M452" i="1"/>
  <c r="M456" i="1"/>
  <c r="M460" i="1"/>
  <c r="M464" i="1"/>
  <c r="M468" i="1"/>
  <c r="M472" i="1"/>
  <c r="M476" i="1"/>
  <c r="M480" i="1"/>
  <c r="M484" i="1"/>
  <c r="M488" i="1"/>
  <c r="M492" i="1"/>
  <c r="M496" i="1"/>
  <c r="M500" i="1"/>
  <c r="M504" i="1"/>
  <c r="M508" i="1"/>
  <c r="M512" i="1"/>
  <c r="M516" i="1"/>
  <c r="M520" i="1"/>
  <c r="M524" i="1"/>
  <c r="M528"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2" i="1"/>
  <c r="M527" i="1"/>
  <c r="M525" i="1"/>
  <c r="M523" i="1"/>
  <c r="M521" i="1"/>
  <c r="M519" i="1"/>
  <c r="M517" i="1"/>
  <c r="M515" i="1"/>
  <c r="M513" i="1"/>
  <c r="M511" i="1"/>
  <c r="M509" i="1"/>
  <c r="M507" i="1"/>
  <c r="M505" i="1"/>
  <c r="M503" i="1"/>
  <c r="M501" i="1"/>
  <c r="M499" i="1"/>
  <c r="M497" i="1"/>
  <c r="M495" i="1"/>
  <c r="M493" i="1"/>
  <c r="M491" i="1"/>
  <c r="M489" i="1"/>
  <c r="M487" i="1"/>
  <c r="M485" i="1"/>
  <c r="M483" i="1"/>
  <c r="M481" i="1"/>
  <c r="M479" i="1"/>
  <c r="M477" i="1"/>
  <c r="M475" i="1"/>
  <c r="M473" i="1"/>
  <c r="M471" i="1"/>
  <c r="M469" i="1"/>
  <c r="M467" i="1"/>
  <c r="M465" i="1"/>
  <c r="M463" i="1"/>
  <c r="M461" i="1"/>
  <c r="M459" i="1"/>
  <c r="M457" i="1"/>
  <c r="M455" i="1"/>
  <c r="M453" i="1"/>
  <c r="M451" i="1"/>
  <c r="M449" i="1"/>
  <c r="M447" i="1"/>
  <c r="M445" i="1"/>
  <c r="M443" i="1"/>
  <c r="M441" i="1"/>
  <c r="M439" i="1"/>
  <c r="M437" i="1"/>
  <c r="M435" i="1"/>
  <c r="M433" i="1"/>
  <c r="M431" i="1"/>
  <c r="M429" i="1"/>
  <c r="M427" i="1"/>
  <c r="M425" i="1"/>
  <c r="M423" i="1"/>
  <c r="M421" i="1"/>
  <c r="M419" i="1"/>
  <c r="M417" i="1"/>
  <c r="M415" i="1"/>
  <c r="M413" i="1"/>
  <c r="M411" i="1"/>
  <c r="M409" i="1"/>
  <c r="M407" i="1"/>
  <c r="M405" i="1"/>
  <c r="M403" i="1"/>
  <c r="M401" i="1"/>
  <c r="M399" i="1"/>
  <c r="M397" i="1"/>
  <c r="M395" i="1"/>
  <c r="M393" i="1"/>
  <c r="M391" i="1"/>
  <c r="M389" i="1"/>
  <c r="M387" i="1"/>
  <c r="M385" i="1"/>
  <c r="M383" i="1"/>
  <c r="M381" i="1"/>
  <c r="M379" i="1"/>
  <c r="M377" i="1"/>
  <c r="M375" i="1"/>
  <c r="M373" i="1"/>
  <c r="M371" i="1"/>
  <c r="M369" i="1"/>
  <c r="M367" i="1"/>
  <c r="M365" i="1"/>
  <c r="M363" i="1"/>
  <c r="M361"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E29" i="6"/>
  <c r="E107" i="6" l="1"/>
  <c r="D107"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E30" i="6"/>
  <c r="J57" i="6" l="1"/>
  <c r="H57" i="6"/>
  <c r="I57" i="6"/>
  <c r="G57" i="6"/>
</calcChain>
</file>

<file path=xl/sharedStrings.xml><?xml version="1.0" encoding="utf-8"?>
<sst xmlns="http://schemas.openxmlformats.org/spreadsheetml/2006/main" count="1984" uniqueCount="190">
  <si>
    <t>DATE</t>
  </si>
  <si>
    <t>PRODUCT ID</t>
  </si>
  <si>
    <t>QUANTITY</t>
  </si>
  <si>
    <t>SALE TYPE</t>
  </si>
  <si>
    <t>PAYMENT MODE</t>
  </si>
  <si>
    <t>DISCOUNT %</t>
  </si>
  <si>
    <t>PRODUCT</t>
  </si>
  <si>
    <t>CATEGORY</t>
  </si>
  <si>
    <t>UOM</t>
  </si>
  <si>
    <t>BUYING PRIZE</t>
  </si>
  <si>
    <t>SELLING PRICE</t>
  </si>
  <si>
    <t>TOTAL BUYING PRICE</t>
  </si>
  <si>
    <t>TOTAL SELING PRICE</t>
  </si>
  <si>
    <t>DAY</t>
  </si>
  <si>
    <t>MONTH</t>
  </si>
  <si>
    <t>YEAR</t>
  </si>
  <si>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</si>
  <si>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</si>
  <si>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</si>
  <si>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</si>
  <si>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</si>
  <si>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</si>
  <si>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</si>
  <si>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</si>
  <si>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</si>
  <si>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</si>
  <si>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</si>
  <si>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</si>
  <si>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</si>
  <si>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</si>
  <si>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</si>
  <si>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</si>
  <si>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</si>
  <si>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</si>
  <si>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</si>
  <si>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</si>
  <si>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</si>
  <si>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</si>
  <si>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</si>
  <si>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</si>
  <si>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</si>
  <si>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</si>
  <si>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</si>
  <si>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</si>
  <si>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</si>
  <si>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</si>
  <si>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</si>
  <si>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</si>
  <si>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</si>
  <si>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</si>
  <si>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</si>
  <si>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</si>
  <si>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</si>
  <si>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</si>
  <si>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</si>
  <si>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</si>
  <si>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</si>
  <si>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</si>
  <si>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</si>
  <si>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</si>
  <si>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</si>
  <si>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</si>
  <si>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</si>
  <si>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</si>
  <si>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Kg</t>
  </si>
  <si>
    <t>Lt</t>
  </si>
  <si>
    <t>Ft</t>
  </si>
  <si>
    <t>No.</t>
  </si>
  <si>
    <t>P0045</t>
  </si>
  <si>
    <t>Sum of TOTAL SELING PRICE</t>
  </si>
  <si>
    <t>Sum of TOTAL BUYING PRICE</t>
  </si>
  <si>
    <t>Month</t>
  </si>
  <si>
    <t>Profit</t>
  </si>
  <si>
    <t>Profit %</t>
  </si>
  <si>
    <t>Sum of QUANTITY</t>
  </si>
  <si>
    <t>Jan</t>
  </si>
  <si>
    <t>Feb</t>
  </si>
  <si>
    <t>Total Sales</t>
  </si>
  <si>
    <t>Mar</t>
  </si>
  <si>
    <t>Total Profit</t>
  </si>
  <si>
    <t>Apr</t>
  </si>
  <si>
    <t>Profit%</t>
  </si>
  <si>
    <t>May</t>
  </si>
  <si>
    <t>Jun</t>
  </si>
  <si>
    <t>Jul</t>
  </si>
  <si>
    <t>Aug</t>
  </si>
  <si>
    <t>Oct</t>
  </si>
  <si>
    <t>Nov</t>
  </si>
  <si>
    <t>Dec</t>
  </si>
  <si>
    <t>Category</t>
  </si>
  <si>
    <t>Butter</t>
  </si>
  <si>
    <t>Dairy</t>
  </si>
  <si>
    <t>Cheddar cheese</t>
  </si>
  <si>
    <t>Milk</t>
  </si>
  <si>
    <t>Bananas</t>
  </si>
  <si>
    <t>Beets</t>
  </si>
  <si>
    <t>Cream cheese</t>
  </si>
  <si>
    <t>Eggs</t>
  </si>
  <si>
    <t>Dip</t>
  </si>
  <si>
    <t>Feta cheese</t>
  </si>
  <si>
    <t>Shredded cheese</t>
  </si>
  <si>
    <t>Sour cream</t>
  </si>
  <si>
    <t>Yogurt</t>
  </si>
  <si>
    <t>Whipped cream</t>
  </si>
  <si>
    <t>Apples</t>
  </si>
  <si>
    <t>Avocados</t>
  </si>
  <si>
    <t>Berries</t>
  </si>
  <si>
    <t>Cherries</t>
  </si>
  <si>
    <t>Grapes</t>
  </si>
  <si>
    <t>Grapefruit</t>
  </si>
  <si>
    <t>Kiwi</t>
  </si>
  <si>
    <t>Lemons</t>
  </si>
  <si>
    <t>Limes</t>
  </si>
  <si>
    <t>Melons</t>
  </si>
  <si>
    <t>Nectarines</t>
  </si>
  <si>
    <t>Oranges</t>
  </si>
  <si>
    <t>Peaches</t>
  </si>
  <si>
    <t>Pears</t>
  </si>
  <si>
    <t>Plums</t>
  </si>
  <si>
    <t>Vegetables</t>
  </si>
  <si>
    <t>Personal Care</t>
  </si>
  <si>
    <t>Health Care</t>
  </si>
  <si>
    <t>Snacks</t>
  </si>
  <si>
    <t>Fruits</t>
  </si>
  <si>
    <t>Broccoli</t>
  </si>
  <si>
    <t>Cabbage</t>
  </si>
  <si>
    <t>Green onions</t>
  </si>
  <si>
    <t>Lettuce</t>
  </si>
  <si>
    <t>Onions</t>
  </si>
  <si>
    <t>Potatoes</t>
  </si>
  <si>
    <t>Tomatoes</t>
  </si>
  <si>
    <t>Salin</t>
  </si>
  <si>
    <t>cleaning alcohol</t>
  </si>
  <si>
    <t>pain killers</t>
  </si>
  <si>
    <t>Spinachband-aid</t>
  </si>
  <si>
    <t>Shampoo</t>
  </si>
  <si>
    <t>conditioner</t>
  </si>
  <si>
    <t>toothpaste</t>
  </si>
  <si>
    <t>Chips</t>
  </si>
  <si>
    <t>pretzels</t>
  </si>
  <si>
    <t>nuts</t>
  </si>
  <si>
    <t>Row Labels</t>
  </si>
  <si>
    <t>Grand Total</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</si>
  <si>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</si>
  <si>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</si>
  <si>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</si>
  <si>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</si>
  <si>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</si>
  <si>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</si>
  <si>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</si>
  <si>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</si>
  <si>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</si>
  <si>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</si>
  <si>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</si>
  <si>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</si>
  <si>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</si>
  <si>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</si>
  <si>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</si>
  <si>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</si>
  <si>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</si>
  <si>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</si>
  <si>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</si>
  <si>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</si>
  <si>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</si>
  <si>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</si>
  <si>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</si>
  <si>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</si>
  <si>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</si>
  <si>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</si>
  <si>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</si>
  <si>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</si>
  <si>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</si>
  <si>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</si>
  <si>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</si>
  <si>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Selling Price</t>
  </si>
  <si>
    <t>Rank</t>
  </si>
  <si>
    <t>Top Product</t>
  </si>
  <si>
    <t>Category by</t>
  </si>
  <si>
    <t>State</t>
  </si>
  <si>
    <t>Seattle</t>
  </si>
  <si>
    <t>Berlin</t>
  </si>
  <si>
    <t>London</t>
  </si>
  <si>
    <t>Paris</t>
  </si>
  <si>
    <t>Tokyo</t>
  </si>
  <si>
    <t>RANK</t>
  </si>
  <si>
    <t>total selling</t>
  </si>
  <si>
    <t>Report</t>
  </si>
  <si>
    <t>This Dasboard are create in M.S Excel 2016  Version</t>
  </si>
  <si>
    <t>MASTER COLUMN</t>
  </si>
  <si>
    <t xml:space="preserve">PRODUCT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</si>
</sst>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1"/>
      <color theme="1"/>
      <name val="Calibri"/>
      <scheme val="minor"/>
    </font>
    <font>
      <sz val="11"/>
      <color theme="1"/>
      <name val="Calibri"/>
      <family val="2"/>
      <scheme val="minor"/>
    </font>
    <font>
      <sz val="11"/>
      <color theme="1"/>
      <name val="Calibri"/>
      <family val="2"/>
      <scheme val="minor"/>
    </font>
    <font>
      <b/>
      <sz val="11"/>
      <color rgb="FF7030A0"/>
      <name val="Calibri"/>
    </font>
    <font>
      <sz val="11"/>
      <color theme="1"/>
      <name val="Calibri"/>
    </font>
    <font>
      <sz val="11"/>
      <color theme="1"/>
      <name val="Calibri"/>
      <scheme val="minor"/>
    </font>
    <font>
      <sz val="11"/>
      <color theme="0"/>
      <name val="Calibri"/>
      <family val="2"/>
      <scheme val="minor"/>
    </font>
    <font>
      <sz val="11"/>
      <color theme="1"/>
      <name val="Calibri"/>
      <family val="2"/>
    </font>
    <font>
      <b/>
      <sz val="11"/>
      <color rgb="FF7030A0"/>
      <name val="Calibri"/>
      <family val="2"/>
    </font>
    <font>
      <b/>
      <sz val="14"/>
      <color theme="0"/>
      <name val="Calibri"/>
      <family val="2"/>
    </font>
    <font>
      <sz val="12"/>
      <color rgb="FF212529"/>
      <name val="Arial"/>
      <family val="2"/>
    </font>
    <font>
      <sz val="11"/>
      <color theme="0"/>
      <name val="Calibri"/>
      <family val="2"/>
    </font>
    <font>
      <sz val="12"/>
      <color theme="1"/>
      <name val="Calibri"/>
      <family val="2"/>
      <scheme val="minor"/>
    </font>
    <font>
      <sz val="20"/>
      <color theme="1"/>
      <name val="Calibri"/>
      <family val="2"/>
      <scheme val="minor"/>
    </font>
    <font>
      <b/>
      <sz val="11"/>
      <color rgb="FF943442"/>
      <name val="Calibri"/>
      <family val="2"/>
      <scheme val="minor"/>
    </font>
  </fonts>
  <fills count="9">
    <fill>
      <patternFill patternType="none"/>
    </fill>
    <fill>
      <patternFill patternType="gray125"/>
    </fill>
    <fill>
      <patternFill patternType="solid">
        <fgColor rgb="FFCBD2DC"/>
        <bgColor rgb="FFCBD2DC"/>
      </patternFill>
    </fill>
    <fill>
      <patternFill patternType="solid">
        <fgColor rgb="FFD7D2D8"/>
        <bgColor rgb="FFD7D2D8"/>
      </patternFill>
    </fill>
    <fill>
      <patternFill patternType="solid">
        <fgColor rgb="FFE1CCF0"/>
        <bgColor rgb="FFE1CCF0"/>
      </patternFill>
    </fill>
    <fill>
      <gradientFill degree="90">
        <stop position="0">
          <color rgb="FF943442"/>
        </stop>
        <stop position="1">
          <color rgb="FF11070B"/>
        </stop>
      </gradientFill>
    </fill>
    <fill>
      <patternFill patternType="solid">
        <fgColor theme="6" tint="-0.499984740745262"/>
        <bgColor indexed="64"/>
      </patternFill>
    </fill>
    <fill>
      <patternFill patternType="solid">
        <fgColor rgb="FFFFFF00"/>
        <bgColor indexed="64"/>
      </patternFill>
    </fill>
    <fill>
      <patternFill patternType="solid">
        <fgColor rgb="FF00B0F0"/>
        <bgColor indexed="64"/>
      </patternFill>
    </fill>
  </fills>
  <borders count="25">
    <border>
      <left/>
      <right/>
      <top/>
      <bottom/>
      <diagonal/>
    </border>
    <border>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style="thin">
        <color indexed="65"/>
      </top>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
      <left style="thin">
        <color indexed="64"/>
      </left>
      <right/>
      <top/>
      <bottom/>
      <diagonal/>
    </border>
  </borders>
  <cellStyleXfs count="3">
    <xf numFmtId="0" fontId="0" fillId="0" borderId="0"/>
    <xf numFmtId="9" fontId="5" fillId="0" borderId="0" applyFont="0" applyFill="0" applyBorder="0" applyAlignment="0" applyProtection="0"/>
    <xf numFmtId="0" fontId="8" fillId="5" borderId="1" applyBorder="0">
      <alignment horizontal="center" vertical="center"/>
    </xf>
  </cellStyleXfs>
  <cellXfs count="67">
    <xf numFmtId="0" fontId="0" fillId="0" borderId="0" xfId="0" applyFont="1" applyAlignment="1"/>
    <xf numFmtId="0" fontId="4" fillId="0" borderId="0" xfId="0" applyFont="1" applyAlignment="1">
      <alignment horizontal="center"/>
    </xf>
    <xf numFmtId="0" fontId="3" fillId="4" borderId="5" xfId="0" applyFont="1" applyFill="1" applyBorder="1" applyAlignment="1">
      <alignment horizontal="center" vertical="center"/>
    </xf>
    <xf numFmtId="0" fontId="4" fillId="0" borderId="5" xfId="0" applyFont="1" applyBorder="1" applyAlignment="1">
      <alignment horizontal="center"/>
    </xf>
    <xf numFmtId="14" fontId="4" fillId="2" borderId="6" xfId="0" applyNumberFormat="1" applyFont="1" applyFill="1" applyBorder="1" applyAlignment="1">
      <alignment horizontal="center"/>
    </xf>
    <xf numFmtId="0" fontId="4" fillId="2" borderId="6" xfId="0" applyFont="1" applyFill="1" applyBorder="1" applyAlignment="1">
      <alignment horizontal="center" vertical="center"/>
    </xf>
    <xf numFmtId="0" fontId="4" fillId="3" borderId="6" xfId="0" applyFont="1" applyFill="1" applyBorder="1" applyAlignment="1">
      <alignment horizontal="center"/>
    </xf>
    <xf numFmtId="164" fontId="4" fillId="3" borderId="6" xfId="0" applyNumberFormat="1" applyFont="1" applyFill="1" applyBorder="1" applyAlignment="1">
      <alignment horizontal="center"/>
    </xf>
    <xf numFmtId="0" fontId="7" fillId="3" borderId="6" xfId="0" applyFont="1" applyFill="1" applyBorder="1" applyAlignment="1">
      <alignment horizontal="center"/>
    </xf>
    <xf numFmtId="0" fontId="9" fillId="5" borderId="1" xfId="2" applyFont="1" applyBorder="1">
      <alignment horizontal="center" vertical="center"/>
    </xf>
    <xf numFmtId="0" fontId="9" fillId="5" borderId="2" xfId="2" applyFont="1" applyBorder="1">
      <alignment horizontal="center" vertical="center"/>
    </xf>
    <xf numFmtId="0" fontId="9" fillId="5" borderId="3" xfId="2" applyFont="1" applyBorder="1">
      <alignment horizontal="center" vertical="center"/>
    </xf>
    <xf numFmtId="0" fontId="2" fillId="0" borderId="0" xfId="0" applyFont="1" applyAlignment="1"/>
    <xf numFmtId="0" fontId="3" fillId="4" borderId="7" xfId="0" applyFont="1" applyFill="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0" fillId="0" borderId="6" xfId="0" applyFont="1" applyBorder="1" applyAlignment="1"/>
    <xf numFmtId="0" fontId="3" fillId="4" borderId="8" xfId="0" applyFont="1" applyFill="1" applyBorder="1" applyAlignment="1">
      <alignment horizontal="center" vertical="center"/>
    </xf>
    <xf numFmtId="0" fontId="3" fillId="4" borderId="6" xfId="0" applyFont="1" applyFill="1" applyBorder="1" applyAlignment="1">
      <alignment horizontal="center" vertical="center"/>
    </xf>
    <xf numFmtId="0" fontId="4" fillId="0" borderId="9" xfId="0" applyFont="1" applyBorder="1" applyAlignment="1">
      <alignment horizontal="center"/>
    </xf>
    <xf numFmtId="0" fontId="4" fillId="0" borderId="4"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8" fillId="4" borderId="10" xfId="0" applyFont="1" applyFill="1" applyBorder="1" applyAlignment="1">
      <alignment horizontal="center" vertical="center"/>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6" xfId="0" applyFont="1" applyBorder="1" applyAlignment="1">
      <alignment horizontal="center"/>
    </xf>
    <xf numFmtId="0" fontId="11" fillId="0" borderId="0" xfId="0" applyFont="1" applyAlignment="1">
      <alignment horizontal="center"/>
    </xf>
    <xf numFmtId="0" fontId="6" fillId="0" borderId="0" xfId="0" applyFont="1" applyAlignment="1"/>
    <xf numFmtId="0" fontId="0" fillId="0" borderId="13" xfId="0" applyFont="1" applyBorder="1" applyAlignment="1"/>
    <xf numFmtId="0" fontId="0" fillId="0" borderId="16" xfId="0" applyFont="1" applyBorder="1" applyAlignment="1"/>
    <xf numFmtId="0" fontId="0" fillId="0" borderId="17" xfId="0" applyNumberFormat="1" applyFont="1" applyBorder="1" applyAlignment="1"/>
    <xf numFmtId="0" fontId="0" fillId="0" borderId="18" xfId="0" applyFont="1" applyBorder="1" applyAlignment="1"/>
    <xf numFmtId="0" fontId="0" fillId="0" borderId="19" xfId="0" applyNumberFormat="1" applyFont="1" applyBorder="1" applyAlignment="1"/>
    <xf numFmtId="0" fontId="0" fillId="0" borderId="20" xfId="0" applyNumberFormat="1" applyFont="1" applyBorder="1" applyAlignment="1"/>
    <xf numFmtId="0" fontId="0" fillId="0" borderId="13" xfId="0" pivotButton="1" applyFont="1" applyBorder="1" applyAlignment="1"/>
    <xf numFmtId="0" fontId="0" fillId="0" borderId="13" xfId="0" applyFont="1" applyBorder="1" applyAlignment="1">
      <alignment horizontal="left"/>
    </xf>
    <xf numFmtId="0" fontId="0" fillId="0" borderId="13" xfId="0" applyNumberFormat="1" applyFont="1" applyBorder="1" applyAlignment="1"/>
    <xf numFmtId="0" fontId="0" fillId="0" borderId="18" xfId="0" applyNumberFormat="1" applyFont="1" applyBorder="1" applyAlignment="1"/>
    <xf numFmtId="0" fontId="0" fillId="0" borderId="14" xfId="0" applyFont="1" applyBorder="1" applyAlignment="1">
      <alignment horizontal="left"/>
    </xf>
    <xf numFmtId="0" fontId="0" fillId="0" borderId="14" xfId="0" applyNumberFormat="1" applyFont="1" applyBorder="1" applyAlignment="1"/>
    <xf numFmtId="0" fontId="0" fillId="0" borderId="21" xfId="0" applyNumberFormat="1" applyFont="1" applyBorder="1" applyAlignment="1"/>
    <xf numFmtId="0" fontId="0" fillId="0" borderId="19" xfId="0" applyFont="1" applyBorder="1" applyAlignment="1">
      <alignment horizontal="left"/>
    </xf>
    <xf numFmtId="0" fontId="0" fillId="0" borderId="16" xfId="0" applyNumberFormat="1" applyFont="1" applyBorder="1" applyAlignment="1"/>
    <xf numFmtId="0" fontId="0" fillId="0" borderId="22" xfId="0" applyNumberFormat="1" applyFont="1" applyBorder="1" applyAlignment="1"/>
    <xf numFmtId="0" fontId="0" fillId="0" borderId="15" xfId="0" applyFont="1" applyBorder="1" applyAlignment="1">
      <alignment horizontal="left"/>
    </xf>
    <xf numFmtId="0" fontId="0" fillId="0" borderId="23" xfId="0" applyNumberFormat="1" applyFont="1" applyBorder="1" applyAlignment="1"/>
    <xf numFmtId="0" fontId="0" fillId="0" borderId="0" xfId="0" applyFont="1" applyAlignment="1">
      <alignment horizontal="center"/>
    </xf>
    <xf numFmtId="0" fontId="0" fillId="0" borderId="0" xfId="0" applyFont="1" applyAlignment="1">
      <alignment horizontal="center"/>
    </xf>
    <xf numFmtId="9" fontId="0" fillId="0" borderId="0" xfId="1" applyFont="1" applyAlignment="1">
      <alignment horizontal="center"/>
    </xf>
    <xf numFmtId="0" fontId="2" fillId="0" borderId="6" xfId="0" applyFont="1" applyBorder="1" applyAlignment="1">
      <alignment horizontal="center"/>
    </xf>
    <xf numFmtId="0" fontId="2" fillId="0" borderId="6" xfId="0" applyFont="1" applyFill="1" applyBorder="1" applyAlignment="1">
      <alignment horizontal="center"/>
    </xf>
    <xf numFmtId="0" fontId="0" fillId="0" borderId="6" xfId="0" applyFont="1" applyBorder="1" applyAlignment="1">
      <alignment horizontal="center"/>
    </xf>
    <xf numFmtId="9" fontId="0" fillId="0" borderId="6" xfId="1" applyFont="1" applyBorder="1" applyAlignment="1"/>
    <xf numFmtId="0" fontId="0" fillId="0" borderId="19" xfId="0" applyFont="1" applyBorder="1" applyAlignment="1"/>
    <xf numFmtId="0" fontId="2" fillId="0" borderId="24" xfId="0" applyFont="1" applyFill="1" applyBorder="1" applyAlignment="1">
      <alignment horizontal="center"/>
    </xf>
    <xf numFmtId="0" fontId="1" fillId="0" borderId="0" xfId="0" applyFont="1" applyAlignment="1"/>
    <xf numFmtId="0" fontId="1" fillId="0" borderId="0" xfId="0" applyFont="1" applyAlignment="1">
      <alignment horizontal="right"/>
    </xf>
    <xf numFmtId="0" fontId="1" fillId="0" borderId="1" xfId="0" applyFont="1" applyFill="1" applyBorder="1" applyAlignment="1"/>
    <xf numFmtId="0" fontId="7" fillId="0" borderId="1" xfId="0" applyFont="1" applyFill="1" applyBorder="1" applyAlignment="1">
      <alignment horizontal="center" vertical="center"/>
    </xf>
    <xf numFmtId="0" fontId="1" fillId="0" borderId="0" xfId="0" applyFont="1" applyAlignment="1">
      <alignment horizontal="center"/>
    </xf>
    <xf numFmtId="0" fontId="14" fillId="8" borderId="0" xfId="0" applyFont="1" applyFill="1" applyAlignment="1"/>
    <xf numFmtId="0" fontId="13" fillId="7" borderId="0" xfId="0" applyFont="1" applyFill="1" applyAlignment="1">
      <alignment horizontal="center" vertical="center"/>
    </xf>
    <xf numFmtId="0" fontId="12" fillId="0" borderId="0" xfId="0" applyFont="1" applyAlignment="1">
      <alignment horizontal="center"/>
    </xf>
    <xf numFmtId="0" fontId="2" fillId="6" borderId="0" xfId="0" applyFont="1" applyFill="1" applyAlignment="1">
      <alignment horizontal="center"/>
    </xf>
    <xf numFmtId="0" fontId="0" fillId="0" borderId="0" xfId="0" applyFont="1" applyAlignment="1">
      <alignment horizontal="center"/>
    </xf>
    <xf numFmtId="0" fontId="0" fillId="7" borderId="0" xfId="0" applyFont="1" applyFill="1" applyAlignment="1">
      <alignment horizontal="center"/>
    </xf>
  </cellXfs>
  <cellStyles count="3">
    <cellStyle name="Normal" xfId="0" builtinId="0"/>
    <cellStyle name="Percent" xfId="1" builtinId="5"/>
    <cellStyle name="Style 1" xfId="2"/>
  </cellStyles>
  <dxfs count="34">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0"/>
        <name val="Calibri"/>
        <scheme val="none"/>
      </font>
    </dxf>
    <dxf>
      <font>
        <color theme="0"/>
      </font>
      <fill>
        <patternFill>
          <bgColor theme="5" tint="-0.24994659260841701"/>
        </patternFill>
      </fill>
    </dxf>
    <dxf>
      <fill>
        <patternFill>
          <bgColor theme="0"/>
        </patternFill>
      </fill>
      <border>
        <left style="thin">
          <color auto="1"/>
        </left>
        <right style="thin">
          <color auto="1"/>
        </right>
        <top style="thin">
          <color auto="1"/>
        </top>
        <bottom style="thin">
          <color auto="1"/>
        </bottom>
      </border>
    </dxf>
    <dxf>
      <font>
        <sz val="18"/>
        <name val="Arial"/>
        <scheme val="none"/>
      </font>
    </dxf>
    <dxf>
      <font>
        <sz val="18"/>
        <name val="Arial"/>
        <scheme val="none"/>
      </font>
    </dxf>
    <dxf>
      <fill>
        <patternFill patternType="solid">
          <fgColor rgb="FFDAE0EF"/>
          <bgColor rgb="FFDAE0EF"/>
        </patternFill>
      </fill>
    </dxf>
    <dxf>
      <fill>
        <patternFill patternType="solid">
          <fgColor rgb="FFB5C1DF"/>
          <bgColor rgb="FFB5C1DF"/>
        </patternFill>
      </fill>
    </dxf>
    <dxf>
      <fill>
        <patternFill patternType="solid">
          <fgColor theme="9"/>
          <bgColor theme="9"/>
        </patternFill>
      </fill>
    </dxf>
    <dxf>
      <fill>
        <patternFill patternType="solid">
          <fgColor rgb="FFDAE0EF"/>
          <bgColor rgb="FFDAE0EF"/>
        </patternFill>
      </fill>
    </dxf>
    <dxf>
      <fill>
        <patternFill patternType="solid">
          <fgColor rgb="FFDAE0EF"/>
          <bgColor rgb="FFDAE0EF"/>
        </patternFill>
      </fill>
    </dxf>
    <dxf>
      <fill>
        <patternFill patternType="solid">
          <fgColor theme="4"/>
          <bgColor theme="4"/>
        </patternFill>
      </fill>
    </dxf>
  </dxfs>
  <tableStyles count="5">
    <tableStyle name="Input Data-style" pivot="0" count="3">
      <tableStyleElement type="headerRow" dxfId="33"/>
      <tableStyleElement type="firstRowStripe" dxfId="32"/>
      <tableStyleElement type="secondRowStripe" dxfId="31"/>
    </tableStyle>
    <tableStyle name="Master Data-style" pivot="0" count="3">
      <tableStyleElement type="headerRow" dxfId="30"/>
      <tableStyleElement type="firstRowStripe" dxfId="29"/>
      <tableStyleElement type="secondRowStripe" dxfId="28"/>
    </tableStyle>
    <tableStyle name="Slicer Style 1" pivot="0" table="0" count="1">
      <tableStyleElement type="wholeTable" dxfId="27"/>
    </tableStyle>
    <tableStyle name="Slicer Style 2" pivot="0" table="0" count="1">
      <tableStyleElement type="wholeTable" dxfId="26"/>
    </tableStyle>
    <tableStyle name="Slicer Style 3" pivot="0" table="0" count="6">
      <tableStyleElement type="wholeTable" dxfId="25"/>
      <tableStyleElement type="headerRow" dxfId="24"/>
    </tableStyle>
  </tableStyles>
  <colors>
    <mruColors>
      <color rgb="FF943442"/>
      <color rgb="FF732F39"/>
      <color rgb="FF638EC6"/>
      <color rgb="FF65354E"/>
      <color rgb="FF11070B"/>
      <color rgb="FF511333"/>
      <color rgb="FF5A0A54"/>
      <color rgb="FFEF71E6"/>
      <color rgb="FF374C81"/>
    </mruColors>
  </colors>
  <extLst>
    <ext xmlns:x14="http://schemas.microsoft.com/office/spreadsheetml/2009/9/main" uri="{46F421CA-312F-682f-3DD2-61675219B42D}">
      <x14:dxfs count="4">
        <dxf>
          <font>
            <color theme="0"/>
          </font>
          <fill>
            <gradientFill degree="90">
              <stop position="0">
                <color rgb="FF732F39"/>
              </stop>
              <stop position="1">
                <color theme="4"/>
              </stop>
            </gradientFill>
          </fill>
        </dxf>
        <dxf>
          <font>
            <color theme="1"/>
          </font>
          <fill>
            <gradientFill degree="90">
              <stop position="0">
                <color rgb="FF732F39"/>
              </stop>
              <stop position="1">
                <color theme="4"/>
              </stop>
            </gradientFill>
          </fill>
        </dxf>
        <dxf>
          <font>
            <color theme="0"/>
          </font>
          <fill>
            <patternFill>
              <bgColor theme="4"/>
            </patternFill>
          </fill>
        </dxf>
        <dxf>
          <font>
            <color theme="1"/>
          </font>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[Subham Dashboard.xlsx]Analysis!PivotTable1</c:name>
    <c:fmtId val="3"/>
  </c:pivotSource>
  <c:chart>
    <c:autoTitleDeleted val="1"/>
    <c:pivotFmts>
      <c:pivotFmt>
        <c:idx val="0"/>
      </c:pivotFmt>
      <c:pivotFmt>
        <c:idx val="1"/>
      </c:pivotFmt>
      <c:pivotFmt>
        <c:idx val="2"/>
      </c:pivotFmt>
      <c:pivotFmt>
        <c:idx val="3"/>
      </c:pivotFmt>
      <c:pivotFmt>
        <c:idx val="4"/>
        <c:spPr>
          <a:solidFill>
            <a:schemeClr val="accent6">
              <a:alpha val="85000"/>
            </a:schemeClr>
          </a:solidFill>
          <a:ln>
            <a:noFill/>
          </a:ln>
          <a:effectLst>
            <a:outerShdw blurRad="63500" sx="102000" sy="102000" algn="ctr" rotWithShape="0">
              <a:prstClr val="black">
                <a:alpha val="40000"/>
              </a:prstClr>
            </a:outerShdw>
          </a:effectLst>
          <a:scene3d>
            <a:camera prst="orthographicFront"/>
            <a:lightRig rig="threePt" dir="t"/>
          </a:scene3d>
          <a:sp3d>
            <a:bevelT w="190500" h="38100"/>
          </a:sp3d>
        </c:spPr>
        <c:marker>
          <c:symbol val="none"/>
        </c:marker>
      </c:pivotFmt>
    </c:pivotFmts>
    <c:plotArea>
      <c:layout/>
      <c:areaChart>
        <c:grouping val="standard"/>
        <c:varyColors val="0"/>
        <c:ser>
          <c:idx val="0"/>
          <c:order val="0"/>
          <c:tx>
            <c:strRef>
              <c:f>Analysis!$B$3</c:f>
              <c:strCache>
                <c:ptCount val="1"/>
                <c:pt idx="0">
                  <c:v>Total</c:v>
                </c:pt>
              </c:strCache>
            </c:strRef>
          </c:tx>
          <c:spPr>
            <a:solidFill>
              <a:schemeClr val="accent6">
                <a:alpha val="85000"/>
              </a:schemeClr>
            </a:solidFill>
            <a:ln>
              <a:noFill/>
            </a:ln>
            <a:effectLst>
              <a:outerShdw blurRad="63500" sx="102000" sy="102000" algn="ctr" rotWithShape="0">
                <a:prstClr val="black">
                  <a:alpha val="40000"/>
                </a:prstClr>
              </a:outerShdw>
            </a:effectLst>
            <a:scene3d>
              <a:camera prst="orthographicFront"/>
              <a:lightRig rig="threePt" dir="t"/>
            </a:scene3d>
            <a:sp3d>
              <a:bevelT w="190500" h="38100"/>
            </a:sp3d>
          </c:spPr>
          <c:cat>
            <c:strRef>
              <c:f>Analysis!$A$4:$A$34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General</c:formatCode>
                <c:ptCount val="31"/>
                <c:pt idx="0">
                  <c:v>8335</c:v>
                </c:pt>
                <c:pt idx="1">
                  <c:v>10080</c:v>
                </c:pt>
                <c:pt idx="2">
                  <c:v>8626</c:v>
                </c:pt>
                <c:pt idx="3">
                  <c:v>12521</c:v>
                </c:pt>
                <c:pt idx="4">
                  <c:v>10531</c:v>
                </c:pt>
                <c:pt idx="5">
                  <c:v>9648</c:v>
                </c:pt>
                <c:pt idx="6">
                  <c:v>8866</c:v>
                </c:pt>
                <c:pt idx="7">
                  <c:v>10132</c:v>
                </c:pt>
                <c:pt idx="8">
                  <c:v>10433</c:v>
                </c:pt>
                <c:pt idx="9">
                  <c:v>12087</c:v>
                </c:pt>
                <c:pt idx="10">
                  <c:v>12736</c:v>
                </c:pt>
                <c:pt idx="11">
                  <c:v>10270</c:v>
                </c:pt>
                <c:pt idx="12">
                  <c:v>16032</c:v>
                </c:pt>
                <c:pt idx="13">
                  <c:v>12446</c:v>
                </c:pt>
                <c:pt idx="14">
                  <c:v>9449</c:v>
                </c:pt>
                <c:pt idx="15">
                  <c:v>10195</c:v>
                </c:pt>
                <c:pt idx="16">
                  <c:v>13429</c:v>
                </c:pt>
                <c:pt idx="17">
                  <c:v>12556</c:v>
                </c:pt>
                <c:pt idx="18">
                  <c:v>12655</c:v>
                </c:pt>
                <c:pt idx="19">
                  <c:v>11556</c:v>
                </c:pt>
                <c:pt idx="20">
                  <c:v>7115</c:v>
                </c:pt>
                <c:pt idx="21">
                  <c:v>10681</c:v>
                </c:pt>
                <c:pt idx="22">
                  <c:v>12355</c:v>
                </c:pt>
                <c:pt idx="23">
                  <c:v>13026</c:v>
                </c:pt>
                <c:pt idx="24">
                  <c:v>10827</c:v>
                </c:pt>
                <c:pt idx="25">
                  <c:v>10006</c:v>
                </c:pt>
                <c:pt idx="26">
                  <c:v>12189</c:v>
                </c:pt>
                <c:pt idx="27">
                  <c:v>11836</c:v>
                </c:pt>
                <c:pt idx="28">
                  <c:v>7277</c:v>
                </c:pt>
                <c:pt idx="29">
                  <c:v>8598</c:v>
                </c:pt>
                <c:pt idx="30">
                  <c:v>6011</c:v>
                </c:pt>
              </c:numCache>
            </c:numRef>
          </c:val>
          <c:extLst>
            <c:ext xmlns:c16="http://schemas.microsoft.com/office/drawing/2014/chart" uri="{C3380CC4-5D6E-409C-BE32-E72D297353CC}">
              <c16:uniqueId val="{00000000-6CE5-472D-8405-CD2222D0911F}"/>
            </c:ext>
          </c:extLst>
        </c:ser>
        <c:dLbls>
          <c:showLegendKey val="0"/>
          <c:showVal val="0"/>
          <c:showCatName val="0"/>
          <c:showSerName val="0"/>
          <c:showPercent val="0"/>
          <c:showBubbleSize val="0"/>
        </c:dLbls>
        <c:axId val="519327120"/>
        <c:axId val="519326464"/>
      </c:areaChart>
      <c:catAx>
        <c:axId val="519327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crossAx val="519326464"/>
        <c:crosses val="autoZero"/>
        <c:auto val="1"/>
        <c:lblAlgn val="ctr"/>
        <c:lblOffset val="100"/>
        <c:noMultiLvlLbl val="0"/>
      </c:catAx>
      <c:valAx>
        <c:axId val="5193264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1932712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[Subham Dashboard.xlsx]Analysis!PivotTable13</c:name>
    <c:fmtId val="4"/>
  </c:pivotSource>
  <c:chart>
    <c:autoTitleDeleted val="1"/>
    <c:pivotFmts>
      <c:pivotFmt>
        <c:idx val="0"/>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3"/>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Analysis!$B$141</c:f>
              <c:strCache>
                <c:ptCount val="1"/>
                <c:pt idx="0">
                  <c:v>Total</c:v>
                </c:pt>
              </c:strCache>
            </c:strRef>
          </c:tx>
          <c:dPt>
            <c:idx val="0"/>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EFB-4BFE-AC0D-1EA55C729744}"/>
              </c:ext>
            </c:extLst>
          </c:dPt>
          <c:dPt>
            <c:idx val="1"/>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EFB-4BFE-AC0D-1EA55C729744}"/>
              </c:ext>
            </c:extLst>
          </c:dPt>
          <c:dLbls>
            <c:delete val="1"/>
          </c:dLbls>
          <c:cat>
            <c:strRef>
              <c:f>Analysis!$A$142:$A$144</c:f>
              <c:strCache>
                <c:ptCount val="2"/>
                <c:pt idx="0">
                  <c:v>Cash</c:v>
                </c:pt>
                <c:pt idx="1">
                  <c:v>Online</c:v>
                </c:pt>
              </c:strCache>
            </c:strRef>
          </c:cat>
          <c:val>
            <c:numRef>
              <c:f>Analysis!$B$142:$B$144</c:f>
              <c:numCache>
                <c:formatCode>General</c:formatCode>
                <c:ptCount val="2"/>
                <c:pt idx="0">
                  <c:v>199516.90000000008</c:v>
                </c:pt>
                <c:pt idx="1">
                  <c:v>201895.01999999993</c:v>
                </c:pt>
              </c:numCache>
            </c:numRef>
          </c:val>
          <c:extLst>
            <c:ext xmlns:c16="http://schemas.microsoft.com/office/drawing/2014/chart" uri="{C3380CC4-5D6E-409C-BE32-E72D297353CC}">
              <c16:uniqueId val="{00000000-8556-420B-A498-602F69FCCFC4}"/>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61121554019147"/>
          <c:y val="7.3327471035137329E-2"/>
          <c:w val="0.80857530769160446"/>
          <c:h val="0.77139663700626038"/>
        </c:manualLayout>
      </c:layout>
      <c:barChart>
        <c:barDir val="col"/>
        <c:grouping val="clustered"/>
        <c:varyColors val="0"/>
        <c:ser>
          <c:idx val="0"/>
          <c:order val="0"/>
          <c:tx>
            <c:strRef>
              <c:f>Analysis!$F$41</c:f>
              <c:strCache>
                <c:ptCount val="1"/>
                <c:pt idx="0">
                  <c:v>Selling Price</c:v>
                </c:pt>
              </c:strCache>
            </c:strRef>
          </c:tx>
          <c:spPr>
            <a:gradFill>
              <a:gsLst>
                <a:gs pos="8000">
                  <a:schemeClr val="accent2">
                    <a:lumMod val="50000"/>
                  </a:schemeClr>
                </a:gs>
                <a:gs pos="100000">
                  <a:srgbClr val="65354E"/>
                </a:gs>
              </a:gsLst>
              <a:lin ang="8100000" scaled="1"/>
            </a:gradFill>
            <a:ln>
              <a:gradFill flip="none" rotWithShape="1">
                <a:gsLst>
                  <a:gs pos="8000">
                    <a:schemeClr val="accent2">
                      <a:lumMod val="50000"/>
                    </a:schemeClr>
                  </a:gs>
                  <a:gs pos="100000">
                    <a:srgbClr val="65354E"/>
                  </a:gs>
                </a:gsLst>
                <a:lin ang="8100000" scaled="1"/>
                <a:tileRect/>
              </a:gradFill>
            </a:ln>
            <a:effectLst/>
          </c:spPr>
          <c:invertIfNegative val="0"/>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Analysis!$F$42:$F$52</c:f>
              <c:numCache>
                <c:formatCode>General</c:formatCode>
                <c:ptCount val="11"/>
                <c:pt idx="0">
                  <c:v>40950.390000000014</c:v>
                </c:pt>
                <c:pt idx="1">
                  <c:v>32000.16</c:v>
                </c:pt>
                <c:pt idx="2">
                  <c:v>48546.130000000005</c:v>
                </c:pt>
                <c:pt idx="3">
                  <c:v>27945.14</c:v>
                </c:pt>
                <c:pt idx="4">
                  <c:v>44664.75</c:v>
                </c:pt>
                <c:pt idx="5">
                  <c:v>49264.769999999982</c:v>
                </c:pt>
                <c:pt idx="6">
                  <c:v>50535.299999999996</c:v>
                </c:pt>
                <c:pt idx="7">
                  <c:v>34392.569999999992</c:v>
                </c:pt>
                <c:pt idx="8">
                  <c:v>18642.670000000006</c:v>
                </c:pt>
                <c:pt idx="9">
                  <c:v>22846.489999999998</c:v>
                </c:pt>
                <c:pt idx="10">
                  <c:v>31623.55</c:v>
                </c:pt>
              </c:numCache>
            </c:numRef>
          </c:val>
          <c:extLst>
            <c:ext xmlns:c16="http://schemas.microsoft.com/office/drawing/2014/chart" uri="{C3380CC4-5D6E-409C-BE32-E72D297353CC}">
              <c16:uniqueId val="{00000000-BF23-496F-8961-91AB9D8FEF98}"/>
            </c:ext>
          </c:extLst>
        </c:ser>
        <c:ser>
          <c:idx val="1"/>
          <c:order val="1"/>
          <c:tx>
            <c:strRef>
              <c:f>Analysis!$G$41</c:f>
              <c:strCache>
                <c:ptCount val="1"/>
                <c:pt idx="0">
                  <c:v>Profit</c:v>
                </c:pt>
              </c:strCache>
            </c:strRef>
          </c:tx>
          <c:spPr>
            <a:solidFill>
              <a:schemeClr val="accent2"/>
            </a:solidFill>
            <a:ln>
              <a:noFill/>
            </a:ln>
            <a:effectLst/>
          </c:spPr>
          <c:invertIfNegative val="0"/>
          <c:dLbls>
            <c:dLbl>
              <c:idx val="0"/>
              <c:layout/>
              <c:tx>
                <c:rich>
                  <a:bodyPr/>
                  <a:lstStyle/>
                  <a:p>
                    <a:fld id="{B315F2B2-726F-4F92-AB68-A29C6695A2B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BF23-496F-8961-91AB9D8FEF98}"/>
                </c:ext>
              </c:extLst>
            </c:dLbl>
            <c:dLbl>
              <c:idx val="1"/>
              <c:layout/>
              <c:tx>
                <c:rich>
                  <a:bodyPr/>
                  <a:lstStyle/>
                  <a:p>
                    <a:fld id="{CE171A3B-98F8-4331-A444-95DE3FD2FD6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BF23-496F-8961-91AB9D8FEF98}"/>
                </c:ext>
              </c:extLst>
            </c:dLbl>
            <c:dLbl>
              <c:idx val="2"/>
              <c:layout/>
              <c:tx>
                <c:rich>
                  <a:bodyPr/>
                  <a:lstStyle/>
                  <a:p>
                    <a:fld id="{9721E015-5C01-4E21-A35C-C60F8BCDA5B5}"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BF23-496F-8961-91AB9D8FEF98}"/>
                </c:ext>
              </c:extLst>
            </c:dLbl>
            <c:dLbl>
              <c:idx val="3"/>
              <c:layout/>
              <c:tx>
                <c:rich>
                  <a:bodyPr/>
                  <a:lstStyle/>
                  <a:p>
                    <a:fld id="{D3208E44-72AE-45BE-A19D-FF44BDE2102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BF23-496F-8961-91AB9D8FEF98}"/>
                </c:ext>
              </c:extLst>
            </c:dLbl>
            <c:dLbl>
              <c:idx val="4"/>
              <c:layout/>
              <c:tx>
                <c:rich>
                  <a:bodyPr/>
                  <a:lstStyle/>
                  <a:p>
                    <a:fld id="{E0F321DE-DB4F-4018-98A2-7804358E51C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BF23-496F-8961-91AB9D8FEF98}"/>
                </c:ext>
              </c:extLst>
            </c:dLbl>
            <c:dLbl>
              <c:idx val="5"/>
              <c:layout/>
              <c:tx>
                <c:rich>
                  <a:bodyPr/>
                  <a:lstStyle/>
                  <a:p>
                    <a:fld id="{6756F03F-672A-4311-9CB0-22308EBC7AF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BF23-496F-8961-91AB9D8FEF98}"/>
                </c:ext>
              </c:extLst>
            </c:dLbl>
            <c:dLbl>
              <c:idx val="6"/>
              <c:layout/>
              <c:tx>
                <c:rich>
                  <a:bodyPr/>
                  <a:lstStyle/>
                  <a:p>
                    <a:fld id="{7A89B3AF-08A0-4232-87E1-CA56404F5B4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BF23-496F-8961-91AB9D8FEF98}"/>
                </c:ext>
              </c:extLst>
            </c:dLbl>
            <c:dLbl>
              <c:idx val="7"/>
              <c:layout/>
              <c:tx>
                <c:rich>
                  <a:bodyPr/>
                  <a:lstStyle/>
                  <a:p>
                    <a:fld id="{181CE7F0-157B-405F-AA31-AD21DE240F3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BF23-496F-8961-91AB9D8FEF98}"/>
                </c:ext>
              </c:extLst>
            </c:dLbl>
            <c:dLbl>
              <c:idx val="8"/>
              <c:layout/>
              <c:tx>
                <c:rich>
                  <a:bodyPr/>
                  <a:lstStyle/>
                  <a:p>
                    <a:fld id="{7149FA45-3ABA-4C70-8C08-91A273166C4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BF23-496F-8961-91AB9D8FEF98}"/>
                </c:ext>
              </c:extLst>
            </c:dLbl>
            <c:dLbl>
              <c:idx val="9"/>
              <c:layout/>
              <c:tx>
                <c:rich>
                  <a:bodyPr/>
                  <a:lstStyle/>
                  <a:p>
                    <a:fld id="{EE028506-B422-4988-9EC1-810E04A80C8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BF23-496F-8961-91AB9D8FEF98}"/>
                </c:ext>
              </c:extLst>
            </c:dLbl>
            <c:dLbl>
              <c:idx val="10"/>
              <c:layout/>
              <c:tx>
                <c:rich>
                  <a:bodyPr/>
                  <a:lstStyle/>
                  <a:p>
                    <a:fld id="{E2F856EE-832A-4900-8D86-0AA6B01BA49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BF23-496F-8961-91AB9D8FEF98}"/>
                </c:ext>
              </c:extLst>
            </c:dLbl>
            <c:spPr>
              <a:solidFill>
                <a:schemeClr val="bg2"/>
              </a:solidFill>
              <a:ln>
                <a:noFill/>
              </a:ln>
              <a:effectLst/>
            </c:spPr>
            <c:txPr>
              <a:bodyPr rot="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Analysis!$G$42:$G$52</c:f>
              <c:numCache>
                <c:formatCode>General</c:formatCode>
                <c:ptCount val="11"/>
                <c:pt idx="0">
                  <c:v>6949.390000000014</c:v>
                </c:pt>
                <c:pt idx="1">
                  <c:v>5567.16</c:v>
                </c:pt>
                <c:pt idx="2">
                  <c:v>7992.1300000000047</c:v>
                </c:pt>
                <c:pt idx="3">
                  <c:v>5296.1399999999994</c:v>
                </c:pt>
                <c:pt idx="4">
                  <c:v>7951.75</c:v>
                </c:pt>
                <c:pt idx="5">
                  <c:v>7543.7699999999822</c:v>
                </c:pt>
                <c:pt idx="6">
                  <c:v>8486.2999999999956</c:v>
                </c:pt>
                <c:pt idx="7">
                  <c:v>6976.5699999999924</c:v>
                </c:pt>
                <c:pt idx="8">
                  <c:v>2579.6700000000055</c:v>
                </c:pt>
                <c:pt idx="9">
                  <c:v>3497.489999999998</c:v>
                </c:pt>
                <c:pt idx="10">
                  <c:v>6067.5499999999993</c:v>
                </c:pt>
              </c:numCache>
            </c:numRef>
          </c:val>
          <c:extLst>
            <c:ext xmlns:c15="http://schemas.microsoft.com/office/drawing/2012/chart" uri="{02D57815-91ED-43cb-92C2-25804820EDAC}">
              <c15:datalabelsRange>
                <c15:f>Analysis!$H$42:$H$52</c15:f>
                <c15:dlblRangeCache>
                  <c:ptCount val="11"/>
                  <c:pt idx="0">
                    <c:v>20%</c:v>
                  </c:pt>
                  <c:pt idx="1">
                    <c:v>21%</c:v>
                  </c:pt>
                  <c:pt idx="2">
                    <c:v>20%</c:v>
                  </c:pt>
                  <c:pt idx="3">
                    <c:v>23%</c:v>
                  </c:pt>
                  <c:pt idx="4">
                    <c:v>22%</c:v>
                  </c:pt>
                  <c:pt idx="5">
                    <c:v>18%</c:v>
                  </c:pt>
                  <c:pt idx="6">
                    <c:v>20%</c:v>
                  </c:pt>
                  <c:pt idx="7">
                    <c:v>25%</c:v>
                  </c:pt>
                  <c:pt idx="8">
                    <c:v>16%</c:v>
                  </c:pt>
                  <c:pt idx="9">
                    <c:v>18%</c:v>
                  </c:pt>
                  <c:pt idx="10">
                    <c:v>24%</c:v>
                  </c:pt>
                </c15:dlblRangeCache>
              </c15:datalabelsRange>
            </c:ext>
            <c:ext xmlns:c16="http://schemas.microsoft.com/office/drawing/2014/chart" uri="{C3380CC4-5D6E-409C-BE32-E72D297353CC}">
              <c16:uniqueId val="{0000000C-BF23-496F-8961-91AB9D8FEF98}"/>
            </c:ext>
          </c:extLst>
        </c:ser>
        <c:ser>
          <c:idx val="2"/>
          <c:order val="2"/>
          <c:tx>
            <c:strRef>
              <c:f>Analysis!$H$41</c:f>
              <c:strCache>
                <c:ptCount val="1"/>
                <c:pt idx="0">
                  <c:v>Profit %</c:v>
                </c:pt>
              </c:strCache>
            </c:strRef>
          </c:tx>
          <c:spPr>
            <a:solidFill>
              <a:schemeClr val="accent3"/>
            </a:solidFill>
            <a:ln>
              <a:noFill/>
            </a:ln>
            <a:effectLst/>
          </c:spPr>
          <c:invertIfNegative val="0"/>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Analysis!$H$42:$H$52</c:f>
              <c:numCache>
                <c:formatCode>0%</c:formatCode>
                <c:ptCount val="11"/>
                <c:pt idx="0">
                  <c:v>0.20438781212317325</c:v>
                </c:pt>
                <c:pt idx="1">
                  <c:v>0.21061400522074677</c:v>
                </c:pt>
                <c:pt idx="2">
                  <c:v>0.19707377817231359</c:v>
                </c:pt>
                <c:pt idx="3">
                  <c:v>0.23383548942558169</c:v>
                </c:pt>
                <c:pt idx="4">
                  <c:v>0.21659221529158609</c:v>
                </c:pt>
                <c:pt idx="5">
                  <c:v>0.18081469763428445</c:v>
                </c:pt>
                <c:pt idx="6">
                  <c:v>0.20181930604770615</c:v>
                </c:pt>
                <c:pt idx="7">
                  <c:v>0.25447074700904554</c:v>
                </c:pt>
                <c:pt idx="8">
                  <c:v>0.16059702421714533</c:v>
                </c:pt>
                <c:pt idx="9">
                  <c:v>0.18075817871724625</c:v>
                </c:pt>
                <c:pt idx="10">
                  <c:v>0.23742174049146969</c:v>
                </c:pt>
              </c:numCache>
            </c:numRef>
          </c:val>
          <c:extLst>
            <c:ext xmlns:c16="http://schemas.microsoft.com/office/drawing/2014/chart" uri="{C3380CC4-5D6E-409C-BE32-E72D297353CC}">
              <c16:uniqueId val="{0000000D-BF23-496F-8961-91AB9D8FEF98}"/>
            </c:ext>
          </c:extLst>
        </c:ser>
        <c:dLbls>
          <c:showLegendKey val="0"/>
          <c:showVal val="0"/>
          <c:showCatName val="0"/>
          <c:showSerName val="0"/>
          <c:showPercent val="0"/>
          <c:showBubbleSize val="0"/>
        </c:dLbls>
        <c:gapWidth val="107"/>
        <c:overlap val="100"/>
        <c:axId val="305813560"/>
        <c:axId val="305813888"/>
      </c:barChart>
      <c:catAx>
        <c:axId val="305813560"/>
        <c:scaling>
          <c:orientation val="minMax"/>
        </c:scaling>
        <c:delete val="0"/>
        <c:axPos val="b"/>
        <c:numFmt formatCode="General" sourceLinked="1"/>
        <c:majorTickMark val="out"/>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n-US"/>
          </a:p>
        </c:txPr>
        <c:crossAx val="305813888"/>
        <c:crosses val="autoZero"/>
        <c:auto val="1"/>
        <c:lblAlgn val="ctr"/>
        <c:lblOffset val="100"/>
        <c:noMultiLvlLbl val="0"/>
      </c:catAx>
      <c:valAx>
        <c:axId val="305813888"/>
        <c:scaling>
          <c:orientation val="minMax"/>
        </c:scaling>
        <c:delete val="0"/>
        <c:axPos val="l"/>
        <c:numFmt formatCode="General" sourceLinked="1"/>
        <c:majorTickMark val="out"/>
        <c:minorTickMark val="none"/>
        <c:tickLblPos val="nextTo"/>
        <c:spPr>
          <a:solidFill>
            <a:schemeClr val="bg2"/>
          </a:solid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5813560"/>
        <c:crosses val="autoZero"/>
        <c:crossBetween val="between"/>
      </c:valAx>
      <c:spPr>
        <a:noFill/>
        <a:ln>
          <a:noFill/>
        </a:ln>
        <a:effectLst/>
      </c:spPr>
    </c:plotArea>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Analysis!$M$59</c:f>
              <c:strCache>
                <c:ptCount val="1"/>
                <c:pt idx="0">
                  <c:v>Sum of TOTAL SELING PRICE</c:v>
                </c:pt>
              </c:strCache>
            </c:strRef>
          </c:tx>
          <c:spPr>
            <a:gradFill>
              <a:gsLst>
                <a:gs pos="8000">
                  <a:schemeClr val="accent2">
                    <a:lumMod val="50000"/>
                  </a:schemeClr>
                </a:gs>
                <a:gs pos="100000">
                  <a:srgbClr val="65354E"/>
                </a:gs>
              </a:gsLst>
              <a:lin ang="8100000" scaled="1"/>
            </a:gradFill>
            <a:ln>
              <a:solidFill>
                <a:srgbClr val="511333">
                  <a:alpha val="95000"/>
                </a:srgbClr>
              </a:solidFill>
            </a:ln>
          </c:spPr>
          <c:invertIfNegative val="0"/>
          <c:dPt>
            <c:idx val="0"/>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1-BFC5-43BA-A3EF-28131A461AE5}"/>
              </c:ext>
            </c:extLst>
          </c:dPt>
          <c:dPt>
            <c:idx val="1"/>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3-BFC5-43BA-A3EF-28131A461AE5}"/>
              </c:ext>
            </c:extLst>
          </c:dPt>
          <c:dPt>
            <c:idx val="2"/>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5-BFC5-43BA-A3EF-28131A461AE5}"/>
              </c:ext>
            </c:extLst>
          </c:dPt>
          <c:dPt>
            <c:idx val="3"/>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7-BFC5-43BA-A3EF-28131A461AE5}"/>
              </c:ext>
            </c:extLst>
          </c:dPt>
          <c:dPt>
            <c:idx val="4"/>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9-BFC5-43BA-A3EF-28131A461AE5}"/>
              </c:ext>
            </c:extLst>
          </c:dPt>
          <c:dPt>
            <c:idx val="5"/>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B-BFC5-43BA-A3EF-28131A461AE5}"/>
              </c:ext>
            </c:extLst>
          </c:dPt>
          <c:dPt>
            <c:idx val="6"/>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D-BFC5-43BA-A3EF-28131A461AE5}"/>
              </c:ext>
            </c:extLst>
          </c:dPt>
          <c:dPt>
            <c:idx val="7"/>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0F-BFC5-43BA-A3EF-28131A461AE5}"/>
              </c:ext>
            </c:extLst>
          </c:dPt>
          <c:dPt>
            <c:idx val="8"/>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11-BFC5-43BA-A3EF-28131A461AE5}"/>
              </c:ext>
            </c:extLst>
          </c:dPt>
          <c:dPt>
            <c:idx val="9"/>
            <c:invertIfNegative val="0"/>
            <c:bubble3D val="0"/>
            <c:spPr>
              <a:gradFill>
                <a:gsLst>
                  <a:gs pos="8000">
                    <a:schemeClr val="accent2">
                      <a:lumMod val="50000"/>
                    </a:schemeClr>
                  </a:gs>
                  <a:gs pos="100000">
                    <a:srgbClr val="65354E"/>
                  </a:gs>
                </a:gsLst>
                <a:lin ang="8100000" scaled="1"/>
              </a:gradFill>
              <a:ln>
                <a:solidFill>
                  <a:srgbClr val="511333">
                    <a:alpha val="95000"/>
                  </a:srgbClr>
                </a:solidFill>
              </a:ln>
              <a:effectLst/>
            </c:spPr>
            <c:extLst>
              <c:ext xmlns:c16="http://schemas.microsoft.com/office/drawing/2014/chart" uri="{C3380CC4-5D6E-409C-BE32-E72D297353CC}">
                <c16:uniqueId val="{00000013-BFC5-43BA-A3EF-28131A461AE5}"/>
              </c:ext>
            </c:extLst>
          </c:dPt>
          <c:cat>
            <c:strRef>
              <c:f>Analysis!$L$60:$L$69</c:f>
              <c:strCache>
                <c:ptCount val="10"/>
                <c:pt idx="0">
                  <c:v>P0001</c:v>
                </c:pt>
                <c:pt idx="1">
                  <c:v>P0002</c:v>
                </c:pt>
                <c:pt idx="2">
                  <c:v>P0003</c:v>
                </c:pt>
                <c:pt idx="3">
                  <c:v>P0004</c:v>
                </c:pt>
                <c:pt idx="4">
                  <c:v>P0005</c:v>
                </c:pt>
                <c:pt idx="5">
                  <c:v>P0006</c:v>
                </c:pt>
                <c:pt idx="6">
                  <c:v>P0007</c:v>
                </c:pt>
                <c:pt idx="7">
                  <c:v>P0008</c:v>
                </c:pt>
                <c:pt idx="8">
                  <c:v>P0009</c:v>
                </c:pt>
                <c:pt idx="9">
                  <c:v>P0010</c:v>
                </c:pt>
              </c:strCache>
            </c:strRef>
          </c:cat>
          <c:val>
            <c:numRef>
              <c:f>Analysis!$M$60:$M$69</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520C-47C5-84E4-1AC8EA4D26C6}"/>
            </c:ext>
          </c:extLst>
        </c:ser>
        <c:dLbls>
          <c:showLegendKey val="0"/>
          <c:showVal val="0"/>
          <c:showCatName val="0"/>
          <c:showSerName val="0"/>
          <c:showPercent val="0"/>
          <c:showBubbleSize val="0"/>
        </c:dLbls>
        <c:gapWidth val="182"/>
        <c:axId val="512822872"/>
        <c:axId val="512819920"/>
      </c:barChart>
      <c:catAx>
        <c:axId val="512822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819920"/>
        <c:crosses val="autoZero"/>
        <c:auto val="1"/>
        <c:lblAlgn val="ctr"/>
        <c:lblOffset val="100"/>
        <c:noMultiLvlLbl val="0"/>
      </c:catAx>
      <c:valAx>
        <c:axId val="51281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2"/>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228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[Subham Dashboard.xlsx]Analysis!PivotTable12</c:name>
    <c:fmtId val="3"/>
  </c:pivotSource>
  <c:chart>
    <c:autoTitleDeleted val="1"/>
    <c:pivotFmts>
      <c:pivotFmt>
        <c:idx val="0"/>
      </c:pivotFmt>
      <c:pivotFmt>
        <c:idx val="1"/>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gradFill>
            <a:gsLst>
              <a:gs pos="0">
                <a:srgbClr val="11070B"/>
              </a:gs>
              <a:gs pos="87000">
                <a:srgbClr val="002060"/>
              </a:gs>
              <a:gs pos="43000">
                <a:schemeClr val="bg2">
                  <a:lumMod val="95000"/>
                </a:schemeClr>
              </a:gs>
            </a:gsLst>
            <a:lin ang="54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layout/>
          <c:spPr>
            <a:gradFill>
              <a:gsLst>
                <a:gs pos="5000">
                  <a:srgbClr val="002060"/>
                </a:gs>
                <a:gs pos="100000">
                  <a:srgbClr val="943442"/>
                </a:gs>
              </a:gsLst>
              <a:lin ang="5400000" scaled="1"/>
            </a:gra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6">
              <a:tint val="65000"/>
            </a:schemeClr>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hade val="65000"/>
            </a:schemeClr>
          </a:solidFill>
          <a:ln w="19050">
            <a:solidFill>
              <a:schemeClr val="lt1"/>
            </a:solidFill>
          </a:ln>
          <a:effectLst/>
        </c:spPr>
      </c:pivotFmt>
    </c:pivotFmts>
    <c:plotArea>
      <c:layout/>
      <c:doughnutChart>
        <c:varyColors val="1"/>
        <c:ser>
          <c:idx val="0"/>
          <c:order val="0"/>
          <c:tx>
            <c:strRef>
              <c:f>Analysis!$B$128</c:f>
              <c:strCache>
                <c:ptCount val="1"/>
                <c:pt idx="0">
                  <c:v>Total</c:v>
                </c:pt>
              </c:strCache>
            </c:strRef>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6C1D-4E30-9571-07A91FB3A1F9}"/>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6C1D-4E30-9571-07A91FB3A1F9}"/>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6C1D-4E30-9571-07A91FB3A1F9}"/>
              </c:ext>
            </c:extLst>
          </c:dPt>
          <c:dLbls>
            <c:spPr>
              <a:gradFill>
                <a:gsLst>
                  <a:gs pos="5000">
                    <a:srgbClr val="002060"/>
                  </a:gs>
                  <a:gs pos="100000">
                    <a:srgbClr val="943442"/>
                  </a:gs>
                </a:gsLst>
                <a:lin ang="5400000" scaled="1"/>
              </a:gra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Analysis!$A$129:$A$132</c:f>
              <c:strCache>
                <c:ptCount val="3"/>
                <c:pt idx="0">
                  <c:v>Direct Sales</c:v>
                </c:pt>
                <c:pt idx="1">
                  <c:v>Online</c:v>
                </c:pt>
                <c:pt idx="2">
                  <c:v>Wholesaler</c:v>
                </c:pt>
              </c:strCache>
            </c:strRef>
          </c:cat>
          <c:val>
            <c:numRef>
              <c:f>Analysis!$B$129:$B$132</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6C1D-4E30-9571-07A91FB3A1F9}"/>
            </c:ext>
          </c:extLst>
        </c:ser>
        <c:dLbls>
          <c:showLegendKey val="0"/>
          <c:showVal val="0"/>
          <c:showCatName val="0"/>
          <c:showSerName val="0"/>
          <c:showPercent val="1"/>
          <c:showBubbleSize val="0"/>
          <c:showLeaderLines val="1"/>
        </c:dLbls>
        <c:firstSliceAng val="0"/>
        <c:holeSize val="75"/>
      </c:doughnutChart>
      <c:spPr>
        <a:noFill/>
        <a:ln>
          <a:noFill/>
        </a:ln>
        <a:effectLst>
          <a:softEdge rad="647700"/>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[Subham Dashboard.xlsx]Analysis!PivotTable13</c:name>
    <c:fmtId val="7"/>
  </c:pivotSource>
  <c:chart>
    <c:autoTitleDeleted val="1"/>
    <c:pivotFmts>
      <c:pivotFmt>
        <c:idx val="0"/>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781906016481359"/>
          <c:y val="0"/>
          <c:w val="0.70603467445959123"/>
          <c:h val="1"/>
        </c:manualLayout>
      </c:layout>
      <c:doughnutChart>
        <c:varyColors val="1"/>
        <c:ser>
          <c:idx val="0"/>
          <c:order val="0"/>
          <c:tx>
            <c:strRef>
              <c:f>Analysis!$B$141</c:f>
              <c:strCache>
                <c:ptCount val="1"/>
                <c:pt idx="0">
                  <c:v>Total</c:v>
                </c:pt>
              </c:strCache>
            </c:strRef>
          </c:tx>
          <c:dPt>
            <c:idx val="0"/>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AB9-4894-B2F2-57EB3C8E2A12}"/>
              </c:ext>
            </c:extLst>
          </c:dPt>
          <c:dPt>
            <c:idx val="1"/>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AB9-4894-B2F2-57EB3C8E2A12}"/>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Analysis!$A$142:$A$144</c:f>
              <c:strCache>
                <c:ptCount val="2"/>
                <c:pt idx="0">
                  <c:v>Cash</c:v>
                </c:pt>
                <c:pt idx="1">
                  <c:v>Online</c:v>
                </c:pt>
              </c:strCache>
            </c:strRef>
          </c:cat>
          <c:val>
            <c:numRef>
              <c:f>Analysis!$B$142:$B$144</c:f>
              <c:numCache>
                <c:formatCode>General</c:formatCode>
                <c:ptCount val="2"/>
                <c:pt idx="0">
                  <c:v>199516.90000000008</c:v>
                </c:pt>
                <c:pt idx="1">
                  <c:v>201895.01999999993</c:v>
                </c:pt>
              </c:numCache>
            </c:numRef>
          </c:val>
          <c:extLst>
            <c:ext xmlns:c16="http://schemas.microsoft.com/office/drawing/2014/chart" uri="{C3380CC4-5D6E-409C-BE32-E72D297353CC}">
              <c16:uniqueId val="{00000004-7AB9-4894-B2F2-57EB3C8E2A12}"/>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[Subham Dashboard.xlsx]Analysis!PivotTable1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a:outerShdw blurRad="50800" dist="50800" dir="5400000" algn="ctr" rotWithShape="0">
              <a:srgbClr val="000000">
                <a:alpha val="25000"/>
              </a:srgbClr>
            </a:outerShdw>
          </a:effectLst>
        </c:spPr>
        <c:marker>
          <c:symbol val="none"/>
        </c:marker>
      </c:pivotFmt>
    </c:pivotFmts>
    <c:plotArea>
      <c:layout/>
      <c:areaChart>
        <c:grouping val="standard"/>
        <c:varyColors val="0"/>
        <c:ser>
          <c:idx val="0"/>
          <c:order val="0"/>
          <c:tx>
            <c:strRef>
              <c:f>Analysis!$B$3</c:f>
              <c:strCache>
                <c:ptCount val="1"/>
                <c:pt idx="0">
                  <c:v>Total</c:v>
                </c:pt>
              </c:strCache>
            </c:strRef>
          </c:tx>
          <c:spPr>
            <a:solidFill>
              <a:schemeClr val="accent1"/>
            </a:solidFill>
            <a:ln>
              <a:noFill/>
            </a:ln>
            <a:effectLst>
              <a:outerShdw blurRad="50800" dist="50800" dir="5400000" algn="ctr" rotWithShape="0">
                <a:srgbClr val="000000">
                  <a:alpha val="25000"/>
                </a:srgbClr>
              </a:outerShdw>
            </a:effectLst>
          </c:spPr>
          <c:cat>
            <c:strRef>
              <c:f>Analysis!$A$4:$A$34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General</c:formatCode>
                <c:ptCount val="31"/>
                <c:pt idx="0">
                  <c:v>8335</c:v>
                </c:pt>
                <c:pt idx="1">
                  <c:v>10080</c:v>
                </c:pt>
                <c:pt idx="2">
                  <c:v>8626</c:v>
                </c:pt>
                <c:pt idx="3">
                  <c:v>12521</c:v>
                </c:pt>
                <c:pt idx="4">
                  <c:v>10531</c:v>
                </c:pt>
                <c:pt idx="5">
                  <c:v>9648</c:v>
                </c:pt>
                <c:pt idx="6">
                  <c:v>8866</c:v>
                </c:pt>
                <c:pt idx="7">
                  <c:v>10132</c:v>
                </c:pt>
                <c:pt idx="8">
                  <c:v>10433</c:v>
                </c:pt>
                <c:pt idx="9">
                  <c:v>12087</c:v>
                </c:pt>
                <c:pt idx="10">
                  <c:v>12736</c:v>
                </c:pt>
                <c:pt idx="11">
                  <c:v>10270</c:v>
                </c:pt>
                <c:pt idx="12">
                  <c:v>16032</c:v>
                </c:pt>
                <c:pt idx="13">
                  <c:v>12446</c:v>
                </c:pt>
                <c:pt idx="14">
                  <c:v>9449</c:v>
                </c:pt>
                <c:pt idx="15">
                  <c:v>10195</c:v>
                </c:pt>
                <c:pt idx="16">
                  <c:v>13429</c:v>
                </c:pt>
                <c:pt idx="17">
                  <c:v>12556</c:v>
                </c:pt>
                <c:pt idx="18">
                  <c:v>12655</c:v>
                </c:pt>
                <c:pt idx="19">
                  <c:v>11556</c:v>
                </c:pt>
                <c:pt idx="20">
                  <c:v>7115</c:v>
                </c:pt>
                <c:pt idx="21">
                  <c:v>10681</c:v>
                </c:pt>
                <c:pt idx="22">
                  <c:v>12355</c:v>
                </c:pt>
                <c:pt idx="23">
                  <c:v>13026</c:v>
                </c:pt>
                <c:pt idx="24">
                  <c:v>10827</c:v>
                </c:pt>
                <c:pt idx="25">
                  <c:v>10006</c:v>
                </c:pt>
                <c:pt idx="26">
                  <c:v>12189</c:v>
                </c:pt>
                <c:pt idx="27">
                  <c:v>11836</c:v>
                </c:pt>
                <c:pt idx="28">
                  <c:v>7277</c:v>
                </c:pt>
                <c:pt idx="29">
                  <c:v>8598</c:v>
                </c:pt>
                <c:pt idx="30">
                  <c:v>6011</c:v>
                </c:pt>
              </c:numCache>
            </c:numRef>
          </c:val>
          <c:extLst>
            <c:ext xmlns:c16="http://schemas.microsoft.com/office/drawing/2014/chart" uri="{C3380CC4-5D6E-409C-BE32-E72D297353CC}">
              <c16:uniqueId val="{00000000-A2C6-4444-BFB7-1DE637F778FE}"/>
            </c:ext>
          </c:extLst>
        </c:ser>
        <c:dLbls>
          <c:showLegendKey val="0"/>
          <c:showVal val="0"/>
          <c:showCatName val="0"/>
          <c:showSerName val="0"/>
          <c:showPercent val="0"/>
          <c:showBubbleSize val="0"/>
        </c:dLbls>
        <c:axId val="519327120"/>
        <c:axId val="519326464"/>
      </c:areaChart>
      <c:catAx>
        <c:axId val="51932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26464"/>
        <c:crosses val="autoZero"/>
        <c:auto val="1"/>
        <c:lblAlgn val="ctr"/>
        <c:lblOffset val="100"/>
        <c:noMultiLvlLbl val="0"/>
      </c:catAx>
      <c:valAx>
        <c:axId val="5193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271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Analysis!$F$41</c:f>
              <c:strCache>
                <c:ptCount val="1"/>
                <c:pt idx="0">
                  <c:v>Selling Price</c:v>
                </c:pt>
              </c:strCache>
            </c:strRef>
          </c:tx>
          <c:spPr>
            <a:gradFill>
              <a:gsLst>
                <a:gs pos="8000">
                  <a:schemeClr val="accent2">
                    <a:lumMod val="50000"/>
                  </a:schemeClr>
                </a:gs>
                <a:gs pos="100000">
                  <a:srgbClr val="65354E"/>
                </a:gs>
              </a:gsLst>
              <a:lin ang="8100000" scaled="1"/>
            </a:gradFill>
            <a:ln>
              <a:gradFill flip="none" rotWithShape="1">
                <a:gsLst>
                  <a:gs pos="8000">
                    <a:schemeClr val="accent2">
                      <a:lumMod val="50000"/>
                    </a:schemeClr>
                  </a:gs>
                  <a:gs pos="100000">
                    <a:srgbClr val="65354E"/>
                  </a:gs>
                </a:gsLst>
                <a:lin ang="8100000" scaled="1"/>
                <a:tileRect/>
              </a:gradFill>
            </a:ln>
            <a:effectLst/>
          </c:spPr>
          <c:invertIfNegative val="0"/>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Analysis!$F$42:$F$52</c:f>
              <c:numCache>
                <c:formatCode>General</c:formatCode>
                <c:ptCount val="11"/>
                <c:pt idx="0">
                  <c:v>40950.390000000014</c:v>
                </c:pt>
                <c:pt idx="1">
                  <c:v>32000.16</c:v>
                </c:pt>
                <c:pt idx="2">
                  <c:v>48546.130000000005</c:v>
                </c:pt>
                <c:pt idx="3">
                  <c:v>27945.14</c:v>
                </c:pt>
                <c:pt idx="4">
                  <c:v>44664.75</c:v>
                </c:pt>
                <c:pt idx="5">
                  <c:v>49264.769999999982</c:v>
                </c:pt>
                <c:pt idx="6">
                  <c:v>50535.299999999996</c:v>
                </c:pt>
                <c:pt idx="7">
                  <c:v>34392.569999999992</c:v>
                </c:pt>
                <c:pt idx="8">
                  <c:v>18642.670000000006</c:v>
                </c:pt>
                <c:pt idx="9">
                  <c:v>22846.489999999998</c:v>
                </c:pt>
                <c:pt idx="10">
                  <c:v>31623.55</c:v>
                </c:pt>
              </c:numCache>
            </c:numRef>
          </c:val>
          <c:extLst>
            <c:ext xmlns:c16="http://schemas.microsoft.com/office/drawing/2014/chart" uri="{C3380CC4-5D6E-409C-BE32-E72D297353CC}">
              <c16:uniqueId val="{00000000-06D0-4DA4-986B-9D16CAAC7795}"/>
            </c:ext>
          </c:extLst>
        </c:ser>
        <c:ser>
          <c:idx val="1"/>
          <c:order val="1"/>
          <c:tx>
            <c:strRef>
              <c:f>Analysis!$G$41</c:f>
              <c:strCache>
                <c:ptCount val="1"/>
                <c:pt idx="0">
                  <c:v>Profit</c:v>
                </c:pt>
              </c:strCache>
            </c:strRef>
          </c:tx>
          <c:spPr>
            <a:solidFill>
              <a:schemeClr val="accent2"/>
            </a:solidFill>
            <a:ln>
              <a:noFill/>
            </a:ln>
            <a:effectLst/>
          </c:spPr>
          <c:invertIfNegative val="0"/>
          <c:dLbls>
            <c:dLbl>
              <c:idx val="0"/>
              <c:tx>
                <c:rich>
                  <a:bodyPr/>
                  <a:lstStyle/>
                  <a:p>
                    <a:fld id="{8AA106C3-CC36-4983-A7E9-BA6D05F3FD7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6D0-4DA4-986B-9D16CAAC7795}"/>
                </c:ext>
              </c:extLst>
            </c:dLbl>
            <c:dLbl>
              <c:idx val="1"/>
              <c:tx>
                <c:rich>
                  <a:bodyPr/>
                  <a:lstStyle/>
                  <a:p>
                    <a:fld id="{6E796BFE-D45F-4F89-B3E3-FAE5D8C0C99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6D0-4DA4-986B-9D16CAAC7795}"/>
                </c:ext>
              </c:extLst>
            </c:dLbl>
            <c:dLbl>
              <c:idx val="2"/>
              <c:tx>
                <c:rich>
                  <a:bodyPr/>
                  <a:lstStyle/>
                  <a:p>
                    <a:fld id="{CA87EFBF-6CB2-4402-9D32-7D3A648369A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6D0-4DA4-986B-9D16CAAC7795}"/>
                </c:ext>
              </c:extLst>
            </c:dLbl>
            <c:dLbl>
              <c:idx val="3"/>
              <c:tx>
                <c:rich>
                  <a:bodyPr/>
                  <a:lstStyle/>
                  <a:p>
                    <a:fld id="{C8F816B0-5055-457F-AC58-A9CA3118031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6D0-4DA4-986B-9D16CAAC7795}"/>
                </c:ext>
              </c:extLst>
            </c:dLbl>
            <c:dLbl>
              <c:idx val="4"/>
              <c:tx>
                <c:rich>
                  <a:bodyPr/>
                  <a:lstStyle/>
                  <a:p>
                    <a:fld id="{9FC1DEBD-2A0D-4279-A8E9-2642290484C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6D0-4DA4-986B-9D16CAAC7795}"/>
                </c:ext>
              </c:extLst>
            </c:dLbl>
            <c:dLbl>
              <c:idx val="5"/>
              <c:tx>
                <c:rich>
                  <a:bodyPr/>
                  <a:lstStyle/>
                  <a:p>
                    <a:fld id="{7B7FA419-D8CC-42D3-AA41-437D30519BB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6D0-4DA4-986B-9D16CAAC7795}"/>
                </c:ext>
              </c:extLst>
            </c:dLbl>
            <c:dLbl>
              <c:idx val="6"/>
              <c:tx>
                <c:rich>
                  <a:bodyPr/>
                  <a:lstStyle/>
                  <a:p>
                    <a:fld id="{B7913301-3BA0-4708-A729-7A63F767B8C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6D0-4DA4-986B-9D16CAAC7795}"/>
                </c:ext>
              </c:extLst>
            </c:dLbl>
            <c:dLbl>
              <c:idx val="7"/>
              <c:tx>
                <c:rich>
                  <a:bodyPr/>
                  <a:lstStyle/>
                  <a:p>
                    <a:fld id="{92AB263F-1DC9-470C-891F-99C0C3074E0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6D0-4DA4-986B-9D16CAAC7795}"/>
                </c:ext>
              </c:extLst>
            </c:dLbl>
            <c:dLbl>
              <c:idx val="8"/>
              <c:tx>
                <c:rich>
                  <a:bodyPr/>
                  <a:lstStyle/>
                  <a:p>
                    <a:fld id="{DCCE176A-7FB0-41D8-B11D-E260C1A4292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6D0-4DA4-986B-9D16CAAC7795}"/>
                </c:ext>
              </c:extLst>
            </c:dLbl>
            <c:dLbl>
              <c:idx val="9"/>
              <c:tx>
                <c:rich>
                  <a:bodyPr/>
                  <a:lstStyle/>
                  <a:p>
                    <a:fld id="{F6E5076D-78C1-49FE-BFEC-E6A5E450545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6D0-4DA4-986B-9D16CAAC7795}"/>
                </c:ext>
              </c:extLst>
            </c:dLbl>
            <c:dLbl>
              <c:idx val="10"/>
              <c:tx>
                <c:rich>
                  <a:bodyPr/>
                  <a:lstStyle/>
                  <a:p>
                    <a:fld id="{5448E7FC-59E5-40EB-B1D6-410DCD9BC398}"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6D0-4DA4-986B-9D16CAAC77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1070B"/>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Analysis!$G$42:$G$52</c:f>
              <c:numCache>
                <c:formatCode>General</c:formatCode>
                <c:ptCount val="11"/>
                <c:pt idx="0">
                  <c:v>6949.390000000014</c:v>
                </c:pt>
                <c:pt idx="1">
                  <c:v>5567.16</c:v>
                </c:pt>
                <c:pt idx="2">
                  <c:v>7992.1300000000047</c:v>
                </c:pt>
                <c:pt idx="3">
                  <c:v>5296.1399999999994</c:v>
                </c:pt>
                <c:pt idx="4">
                  <c:v>7951.75</c:v>
                </c:pt>
                <c:pt idx="5">
                  <c:v>7543.7699999999822</c:v>
                </c:pt>
                <c:pt idx="6">
                  <c:v>8486.2999999999956</c:v>
                </c:pt>
                <c:pt idx="7">
                  <c:v>6976.5699999999924</c:v>
                </c:pt>
                <c:pt idx="8">
                  <c:v>2579.6700000000055</c:v>
                </c:pt>
                <c:pt idx="9">
                  <c:v>3497.489999999998</c:v>
                </c:pt>
                <c:pt idx="10">
                  <c:v>6067.5499999999993</c:v>
                </c:pt>
              </c:numCache>
            </c:numRef>
          </c:val>
          <c:extLst>
            <c:ext xmlns:c15="http://schemas.microsoft.com/office/drawing/2012/chart" uri="{02D57815-91ED-43cb-92C2-25804820EDAC}">
              <c15:datalabelsRange>
                <c15:f>Analysis!$H$42:$H$52</c15:f>
                <c15:dlblRangeCache>
                  <c:ptCount val="11"/>
                  <c:pt idx="0">
                    <c:v>20%</c:v>
                  </c:pt>
                  <c:pt idx="1">
                    <c:v>21%</c:v>
                  </c:pt>
                  <c:pt idx="2">
                    <c:v>20%</c:v>
                  </c:pt>
                  <c:pt idx="3">
                    <c:v>23%</c:v>
                  </c:pt>
                  <c:pt idx="4">
                    <c:v>22%</c:v>
                  </c:pt>
                  <c:pt idx="5">
                    <c:v>18%</c:v>
                  </c:pt>
                  <c:pt idx="6">
                    <c:v>20%</c:v>
                  </c:pt>
                  <c:pt idx="7">
                    <c:v>25%</c:v>
                  </c:pt>
                  <c:pt idx="8">
                    <c:v>16%</c:v>
                  </c:pt>
                  <c:pt idx="9">
                    <c:v>18%</c:v>
                  </c:pt>
                  <c:pt idx="10">
                    <c:v>24%</c:v>
                  </c:pt>
                </c15:dlblRangeCache>
              </c15:datalabelsRange>
            </c:ext>
            <c:ext xmlns:c16="http://schemas.microsoft.com/office/drawing/2014/chart" uri="{C3380CC4-5D6E-409C-BE32-E72D297353CC}">
              <c16:uniqueId val="{00000001-06D0-4DA4-986B-9D16CAAC7795}"/>
            </c:ext>
          </c:extLst>
        </c:ser>
        <c:ser>
          <c:idx val="2"/>
          <c:order val="2"/>
          <c:tx>
            <c:strRef>
              <c:f>Analysis!$H$41</c:f>
              <c:strCache>
                <c:ptCount val="1"/>
                <c:pt idx="0">
                  <c:v>Profit %</c:v>
                </c:pt>
              </c:strCache>
            </c:strRef>
          </c:tx>
          <c:spPr>
            <a:solidFill>
              <a:schemeClr val="accent3"/>
            </a:solidFill>
            <a:ln>
              <a:noFill/>
            </a:ln>
            <a:effectLst/>
          </c:spPr>
          <c:invertIfNegative val="0"/>
          <c:cat>
            <c:strRef>
              <c:f>Analysis!$E$42:$E$52</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Analysis!$H$42:$H$52</c:f>
              <c:numCache>
                <c:formatCode>0%</c:formatCode>
                <c:ptCount val="11"/>
                <c:pt idx="0">
                  <c:v>0.20438781212317325</c:v>
                </c:pt>
                <c:pt idx="1">
                  <c:v>0.21061400522074677</c:v>
                </c:pt>
                <c:pt idx="2">
                  <c:v>0.19707377817231359</c:v>
                </c:pt>
                <c:pt idx="3">
                  <c:v>0.23383548942558169</c:v>
                </c:pt>
                <c:pt idx="4">
                  <c:v>0.21659221529158609</c:v>
                </c:pt>
                <c:pt idx="5">
                  <c:v>0.18081469763428445</c:v>
                </c:pt>
                <c:pt idx="6">
                  <c:v>0.20181930604770615</c:v>
                </c:pt>
                <c:pt idx="7">
                  <c:v>0.25447074700904554</c:v>
                </c:pt>
                <c:pt idx="8">
                  <c:v>0.16059702421714533</c:v>
                </c:pt>
                <c:pt idx="9">
                  <c:v>0.18075817871724625</c:v>
                </c:pt>
                <c:pt idx="10">
                  <c:v>0.23742174049146969</c:v>
                </c:pt>
              </c:numCache>
            </c:numRef>
          </c:val>
          <c:extLst>
            <c:ext xmlns:c16="http://schemas.microsoft.com/office/drawing/2014/chart" uri="{C3380CC4-5D6E-409C-BE32-E72D297353CC}">
              <c16:uniqueId val="{00000002-06D0-4DA4-986B-9D16CAAC7795}"/>
            </c:ext>
          </c:extLst>
        </c:ser>
        <c:dLbls>
          <c:showLegendKey val="0"/>
          <c:showVal val="0"/>
          <c:showCatName val="0"/>
          <c:showSerName val="0"/>
          <c:showPercent val="0"/>
          <c:showBubbleSize val="0"/>
        </c:dLbls>
        <c:gapWidth val="107"/>
        <c:overlap val="100"/>
        <c:axId val="305813560"/>
        <c:axId val="305813888"/>
      </c:barChart>
      <c:catAx>
        <c:axId val="305813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13888"/>
        <c:crosses val="autoZero"/>
        <c:auto val="1"/>
        <c:lblAlgn val="ctr"/>
        <c:lblOffset val="100"/>
        <c:noMultiLvlLbl val="0"/>
      </c:catAx>
      <c:valAx>
        <c:axId val="3058138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13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Analysis!$M$59</c:f>
              <c:strCache>
                <c:ptCount val="1"/>
                <c:pt idx="0">
                  <c:v>Sum of TOTAL SELING PRICE</c:v>
                </c:pt>
              </c:strCache>
            </c:strRef>
          </c:tx>
          <c:spPr>
            <a:solidFill>
              <a:schemeClr val="accent1"/>
            </a:solidFill>
            <a:ln>
              <a:noFill/>
            </a:ln>
            <a:effectLst/>
          </c:spPr>
          <c:invertIfNegative val="0"/>
          <c:cat>
            <c:strRef>
              <c:f>Analysis!$L$60:$L$69</c:f>
              <c:strCache>
                <c:ptCount val="10"/>
                <c:pt idx="0">
                  <c:v>P0001</c:v>
                </c:pt>
                <c:pt idx="1">
                  <c:v>P0002</c:v>
                </c:pt>
                <c:pt idx="2">
                  <c:v>P0003</c:v>
                </c:pt>
                <c:pt idx="3">
                  <c:v>P0004</c:v>
                </c:pt>
                <c:pt idx="4">
                  <c:v>P0005</c:v>
                </c:pt>
                <c:pt idx="5">
                  <c:v>P0006</c:v>
                </c:pt>
                <c:pt idx="6">
                  <c:v>P0007</c:v>
                </c:pt>
                <c:pt idx="7">
                  <c:v>P0008</c:v>
                </c:pt>
                <c:pt idx="8">
                  <c:v>P0009</c:v>
                </c:pt>
                <c:pt idx="9">
                  <c:v>P0010</c:v>
                </c:pt>
              </c:strCache>
            </c:strRef>
          </c:cat>
          <c:val>
            <c:numRef>
              <c:f>Analysis!$M$60:$M$69</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F3F3-4F41-9CE0-5CFF91963D06}"/>
            </c:ext>
          </c:extLst>
        </c:ser>
        <c:dLbls>
          <c:showLegendKey val="0"/>
          <c:showVal val="0"/>
          <c:showCatName val="0"/>
          <c:showSerName val="0"/>
          <c:showPercent val="0"/>
          <c:showBubbleSize val="0"/>
        </c:dLbls>
        <c:gapWidth val="182"/>
        <c:axId val="512822872"/>
        <c:axId val="512819920"/>
      </c:barChart>
      <c:catAx>
        <c:axId val="512822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19920"/>
        <c:crosses val="autoZero"/>
        <c:auto val="1"/>
        <c:lblAlgn val="ctr"/>
        <c:lblOffset val="100"/>
        <c:noMultiLvlLbl val="0"/>
      </c:catAx>
      <c:valAx>
        <c:axId val="51281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22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[Subham Dashboard.xlsx]Analysis!PivotTable12</c:name>
    <c:fmtId val="0"/>
  </c:pivotSource>
  <c:chart>
    <c:autoTitleDeleted val="1"/>
    <c:pivotFmts>
      <c:pivotFmt>
        <c:idx val="0"/>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Analysis!$B$128</c:f>
              <c:strCache>
                <c:ptCount val="1"/>
                <c:pt idx="0">
                  <c:v>Total</c:v>
                </c:pt>
              </c:strCache>
            </c:strRef>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70-40AD-939E-18BEC5A75F2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0A70-40AD-939E-18BEC5A75F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70-40AD-939E-18BEC5A75F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Analysis!$A$129:$A$132</c:f>
              <c:strCache>
                <c:ptCount val="3"/>
                <c:pt idx="0">
                  <c:v>Direct Sales</c:v>
                </c:pt>
                <c:pt idx="1">
                  <c:v>Online</c:v>
                </c:pt>
                <c:pt idx="2">
                  <c:v>Wholesaler</c:v>
                </c:pt>
              </c:strCache>
            </c:strRef>
          </c:cat>
          <c:val>
            <c:numRef>
              <c:f>Analysis!$B$129:$B$132</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B256-46E2-A3D3-B1D63FD127A0}"/>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419F7F0-B418-414A-A860-A363D4743A7A}">
          <cx:spPr>
            <a:effectLst>
              <a:glow rad="101600">
                <a:schemeClr val="accent3">
                  <a:satMod val="175000"/>
                  <a:alpha val="40000"/>
                </a:schemeClr>
              </a:glow>
            </a:effectLst>
          </cx:spPr>
          <cx:dataLabels pos="inEnd">
            <cx:txPr>
              <a:bodyPr spcFirstLastPara="1" vertOverflow="ellipsis" wrap="square" lIns="0" tIns="0" rIns="0" bIns="0" anchor="ctr" anchorCtr="1">
                <a:spAutoFit/>
              </a:bodyPr>
              <a:lstStyle/>
              <a:p>
                <a:pPr>
                  <a:defRPr sz="2000"/>
                </a:pPr>
                <a:endParaRPr lang="en-US" sz="2000"/>
              </a:p>
            </cx:txPr>
            <cx:visibility seriesName="0" categoryName="1" value="0"/>
          </cx:dataLabels>
          <cx:dataId val="0"/>
          <cx:layoutPr>
            <cx:parentLabelLayout val="banner"/>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419F7F0-B418-414A-A860-A363D4743A7A}">
          <cx:spPr>
            <a:effectLst>
              <a:glow rad="101600">
                <a:schemeClr val="accent3">
                  <a:satMod val="175000"/>
                  <a:alpha val="40000"/>
                </a:schemeClr>
              </a:glow>
            </a:effectLst>
          </cx:spPr>
          <cx:dataLabels pos="inEnd">
            <cx:visibility seriesName="0" categoryName="1" value="0"/>
          </cx:dataLabels>
          <cx:dataId val="0"/>
          <cx:layoutPr>
            <cx:parentLabelLayout val="banner"/>
          </cx:layoutPr>
        </cx:series>
      </cx:plotAreaRegion>
    </cx:plotArea>
  </cx:chart>
  <cx:spPr>
    <a:no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xml"/><Relationship Id="rId1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4.xml"/><Relationship Id="rId2" Type="http://schemas.openxmlformats.org/officeDocument/2006/relationships/image" Target="../media/image2.png"/><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435890</xdr:colOff>
      <xdr:row>0</xdr:row>
      <xdr:rowOff>95786</xdr:rowOff>
    </xdr:from>
    <xdr:to>
      <xdr:col>33</xdr:col>
      <xdr:colOff>274449</xdr:colOff>
      <xdr:row>51</xdr:row>
      <xdr:rowOff>48431</xdr:rowOff>
    </xdr:to>
    <xdr:grpSp>
      <xdr:nvGrpSpPr>
        <xdr:cNvPr id="76" name="Group 75"/>
        <xdr:cNvGrpSpPr/>
      </xdr:nvGrpSpPr>
      <xdr:grpSpPr>
        <a:xfrm>
          <a:off x="435890" y="95786"/>
          <a:ext cx="20955000" cy="9057899"/>
          <a:chOff x="392209" y="257175"/>
          <a:chExt cx="15828866" cy="7610475"/>
        </a:xfrm>
      </xdr:grpSpPr>
      <xdr:sp macro="" textlink="">
        <xdr:nvSpPr>
          <xdr:cNvPr id="4" name="Shape 4"/>
          <xdr:cNvSpPr/>
        </xdr:nvSpPr>
        <xdr:spPr>
          <a:xfrm>
            <a:off x="428625" y="257175"/>
            <a:ext cx="15792428" cy="7610461"/>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xdr:cNvSpPr/>
        </xdr:nvSpPr>
        <xdr:spPr>
          <a:xfrm>
            <a:off x="392209" y="257175"/>
            <a:ext cx="15548691" cy="7610475"/>
          </a:xfrm>
          <a:prstGeom prst="roundRect">
            <a:avLst>
              <a:gd name="adj" fmla="val 2577"/>
            </a:avLst>
          </a:prstGeom>
          <a:solidFill>
            <a:schemeClr val="accent1"/>
          </a:solidFill>
          <a:ln w="28575" cap="flat" cmpd="sng">
            <a:solidFill>
              <a:schemeClr val="bg2">
                <a:lumMod val="95000"/>
              </a:schemeClr>
            </a:solidFill>
            <a:prstDash val="solid"/>
            <a:round/>
            <a:headEnd type="none" w="sm" len="sm"/>
            <a:tailEnd type="none" w="sm" len="sm"/>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6" name="Shape 6"/>
          <xdr:cNvSpPr/>
        </xdr:nvSpPr>
        <xdr:spPr>
          <a:xfrm>
            <a:off x="477646" y="367564"/>
            <a:ext cx="3412893" cy="758903"/>
          </a:xfrm>
          <a:prstGeom prst="roundRect">
            <a:avLst>
              <a:gd name="adj" fmla="val 16667"/>
            </a:avLst>
          </a:prstGeom>
          <a:solidFill>
            <a:srgbClr val="FFC00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r" rtl="0">
              <a:spcBef>
                <a:spcPts val="0"/>
              </a:spcBef>
              <a:spcAft>
                <a:spcPts val="0"/>
              </a:spcAft>
              <a:buNone/>
            </a:pPr>
            <a:endParaRPr sz="2800" b="1">
              <a:solidFill>
                <a:schemeClr val="lt1"/>
              </a:solidFill>
            </a:endParaRPr>
          </a:p>
        </xdr:txBody>
      </xdr:sp>
      <xdr:sp macro="" textlink="">
        <xdr:nvSpPr>
          <xdr:cNvPr id="7" name="Shape 7"/>
          <xdr:cNvSpPr/>
        </xdr:nvSpPr>
        <xdr:spPr>
          <a:xfrm>
            <a:off x="570545" y="375023"/>
            <a:ext cx="3282472" cy="751224"/>
          </a:xfrm>
          <a:prstGeom prst="roundRect">
            <a:avLst>
              <a:gd name="adj" fmla="val 10354"/>
            </a:avLst>
          </a:prstGeom>
          <a:solidFill>
            <a:schemeClr val="lt1"/>
          </a:solidFill>
          <a:ln>
            <a:noFill/>
          </a:ln>
          <a:effectLst>
            <a:outerShdw blurRad="44450" dist="27940" dir="5400000" algn="ctr">
              <a:srgbClr val="000000">
                <a:alpha val="31764"/>
              </a:srgbClr>
            </a:outerShdw>
          </a:effectLst>
        </xdr:spPr>
        <xdr:txBody>
          <a:bodyPr spcFirstLastPara="1" wrap="square" lIns="91425" tIns="45700" rIns="91425" bIns="45700" anchor="ctr" anchorCtr="0">
            <a:noAutofit/>
          </a:bodyPr>
          <a:lstStyle/>
          <a:p>
            <a:pPr marL="0" lvl="0" indent="0" algn="r" rtl="0">
              <a:spcBef>
                <a:spcPts val="0"/>
              </a:spcBef>
              <a:spcAft>
                <a:spcPts val="0"/>
              </a:spcAft>
              <a:buNone/>
            </a:pPr>
            <a:endParaRPr sz="2400" b="1">
              <a:solidFill>
                <a:schemeClr val="dk1"/>
              </a:solidFill>
            </a:endParaRPr>
          </a:p>
        </xdr:txBody>
      </xdr:sp>
      <xdr:sp macro="" textlink="">
        <xdr:nvSpPr>
          <xdr:cNvPr id="9" name="Shape 9"/>
          <xdr:cNvSpPr/>
        </xdr:nvSpPr>
        <xdr:spPr>
          <a:xfrm rot="5400000">
            <a:off x="-1320651" y="4628660"/>
            <a:ext cx="4936118" cy="1317392"/>
          </a:xfrm>
          <a:prstGeom prst="roundRect">
            <a:avLst>
              <a:gd name="adj" fmla="val 16667"/>
            </a:avLst>
          </a:prstGeom>
          <a:solidFill>
            <a:schemeClr val="accent1"/>
          </a:solidFill>
          <a:ln>
            <a:noFill/>
          </a:ln>
          <a:effectLst>
            <a:glow rad="101600">
              <a:schemeClr val="accent3">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spcFirstLastPara="1" wrap="square" lIns="91425" tIns="45700" rIns="91425" bIns="45700" anchor="t" anchorCtr="0">
            <a:noAutofit/>
          </a:bodyPr>
          <a:lstStyle/>
          <a:p>
            <a:pPr marL="0" lvl="0" indent="0" algn="r" rtl="0">
              <a:spcBef>
                <a:spcPts val="0"/>
              </a:spcBef>
              <a:spcAft>
                <a:spcPts val="0"/>
              </a:spcAft>
              <a:buNone/>
            </a:pPr>
            <a:endParaRPr sz="2800" b="1">
              <a:solidFill>
                <a:schemeClr val="lt1"/>
              </a:solidFill>
            </a:endParaRPr>
          </a:p>
        </xdr:txBody>
      </xdr:sp>
      <xdr:sp macro="" textlink="">
        <xdr:nvSpPr>
          <xdr:cNvPr id="12" name="Shape 12"/>
          <xdr:cNvSpPr/>
        </xdr:nvSpPr>
        <xdr:spPr>
          <a:xfrm rot="5400000">
            <a:off x="504028" y="1213611"/>
            <a:ext cx="1250274" cy="1284521"/>
          </a:xfrm>
          <a:prstGeom prst="roundRect">
            <a:avLst>
              <a:gd name="adj" fmla="val 16667"/>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r" rtl="0">
              <a:spcBef>
                <a:spcPts val="0"/>
              </a:spcBef>
              <a:spcAft>
                <a:spcPts val="0"/>
              </a:spcAft>
              <a:buNone/>
            </a:pPr>
            <a:endParaRPr sz="2800" b="1">
              <a:solidFill>
                <a:schemeClr val="lt1"/>
              </a:solidFill>
            </a:endParaRPr>
          </a:p>
        </xdr:txBody>
      </xdr:sp>
      <xdr:sp macro="" textlink="">
        <xdr:nvSpPr>
          <xdr:cNvPr id="14" name="Shape 14"/>
          <xdr:cNvSpPr/>
        </xdr:nvSpPr>
        <xdr:spPr>
          <a:xfrm>
            <a:off x="3997404" y="271782"/>
            <a:ext cx="11813601" cy="865865"/>
          </a:xfrm>
          <a:prstGeom prst="roundRect">
            <a:avLst>
              <a:gd name="adj" fmla="val 16667"/>
            </a:avLst>
          </a:prstGeom>
          <a:solidFill>
            <a:schemeClr val="accent1"/>
          </a:solidFill>
          <a:ln w="28575">
            <a:solidFill>
              <a:schemeClr val="bg2">
                <a:lumMod val="95000"/>
              </a:schemeClr>
            </a:solidFill>
          </a:ln>
          <a:effectLst>
            <a:outerShdw blurRad="57785" dist="33020" dir="3180000" algn="ctr">
              <a:srgbClr val="000000">
                <a:alpha val="30000"/>
              </a:srgbClr>
            </a:outerShdw>
            <a:reflection blurRad="6350" stA="50000" endA="300" endPos="55000" dir="5400000" sy="-100000" algn="bl" rotWithShape="0"/>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b="1" cap="none">
              <a:solidFill>
                <a:srgbClr val="FFFFFF"/>
              </a:solidFill>
            </a:endParaRPr>
          </a:p>
        </xdr:txBody>
      </xdr:sp>
      <xdr:sp macro="" textlink="">
        <xdr:nvSpPr>
          <xdr:cNvPr id="15" name="Shape 15"/>
          <xdr:cNvSpPr/>
        </xdr:nvSpPr>
        <xdr:spPr>
          <a:xfrm>
            <a:off x="1954609" y="5123334"/>
            <a:ext cx="7977130" cy="2590098"/>
          </a:xfrm>
          <a:prstGeom prst="roundRect">
            <a:avLst>
              <a:gd name="adj" fmla="val 3095"/>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pic>
        <xdr:nvPicPr>
          <xdr:cNvPr id="16" name="Shape 16" descr="Presentation with bar chart with solid fill"/>
          <xdr:cNvPicPr preferRelativeResize="0"/>
        </xdr:nvPicPr>
        <xdr:blipFill rotWithShape="1">
          <a:blip xmlns:r="http://schemas.openxmlformats.org/officeDocument/2006/relationships" r:embed="rId1">
            <a:alphaModFix/>
          </a:blip>
          <a:srcRect/>
          <a:stretch/>
        </xdr:blipFill>
        <xdr:spPr>
          <a:xfrm>
            <a:off x="614198" y="459914"/>
            <a:ext cx="529114" cy="546622"/>
          </a:xfrm>
          <a:prstGeom prst="rect">
            <a:avLst/>
          </a:prstGeom>
          <a:noFill/>
          <a:ln>
            <a:noFill/>
          </a:ln>
        </xdr:spPr>
      </xdr:pic>
      <xdr:sp macro="" textlink="">
        <xdr:nvSpPr>
          <xdr:cNvPr id="17" name="Shape 17"/>
          <xdr:cNvSpPr/>
        </xdr:nvSpPr>
        <xdr:spPr>
          <a:xfrm>
            <a:off x="1977535" y="2155101"/>
            <a:ext cx="4304098" cy="2758006"/>
          </a:xfrm>
          <a:prstGeom prst="roundRect">
            <a:avLst>
              <a:gd name="adj" fmla="val 11751"/>
            </a:avLst>
          </a:prstGeom>
          <a:solidFill>
            <a:schemeClr val="accent1"/>
          </a:solidFill>
          <a:ln>
            <a:solidFill>
              <a:schemeClr val="bg1"/>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18" name="Shape 18"/>
          <xdr:cNvSpPr/>
        </xdr:nvSpPr>
        <xdr:spPr>
          <a:xfrm flipH="1">
            <a:off x="1517312" y="5190576"/>
            <a:ext cx="2435958" cy="350927"/>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DAILY</a:t>
            </a:r>
            <a:endParaRPr sz="1400"/>
          </a:p>
        </xdr:txBody>
      </xdr:sp>
      <xdr:pic>
        <xdr:nvPicPr>
          <xdr:cNvPr id="19" name="Shape 19" descr="Daily calendar with solid fill"/>
          <xdr:cNvPicPr preferRelativeResize="0"/>
        </xdr:nvPicPr>
        <xdr:blipFill rotWithShape="1">
          <a:blip xmlns:r="http://schemas.openxmlformats.org/officeDocument/2006/relationships" r:embed="rId2">
            <a:alphaModFix/>
          </a:blip>
          <a:srcRect/>
          <a:stretch/>
        </xdr:blipFill>
        <xdr:spPr>
          <a:xfrm>
            <a:off x="2132594" y="5160647"/>
            <a:ext cx="341377" cy="361851"/>
          </a:xfrm>
          <a:prstGeom prst="rect">
            <a:avLst/>
          </a:prstGeom>
          <a:noFill/>
          <a:ln>
            <a:noFill/>
          </a:ln>
        </xdr:spPr>
      </xdr:pic>
      <xdr:sp macro="" textlink="">
        <xdr:nvSpPr>
          <xdr:cNvPr id="24" name="Shape 24"/>
          <xdr:cNvSpPr/>
        </xdr:nvSpPr>
        <xdr:spPr>
          <a:xfrm>
            <a:off x="5726096" y="1260882"/>
            <a:ext cx="3407057" cy="758976"/>
          </a:xfrm>
          <a:prstGeom prst="roundRect">
            <a:avLst>
              <a:gd name="adj" fmla="val 16667"/>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r" rtl="0">
              <a:spcBef>
                <a:spcPts val="0"/>
              </a:spcBef>
              <a:spcAft>
                <a:spcPts val="0"/>
              </a:spcAft>
              <a:buNone/>
            </a:pPr>
            <a:r>
              <a:rPr lang="en-US" sz="2800" b="1">
                <a:solidFill>
                  <a:schemeClr val="lt1"/>
                </a:solidFill>
                <a:latin typeface="Calibri"/>
                <a:ea typeface="Calibri"/>
                <a:cs typeface="Calibri"/>
                <a:sym typeface="Calibri"/>
              </a:rPr>
              <a:t> </a:t>
            </a:r>
            <a:endParaRPr sz="1400"/>
          </a:p>
        </xdr:txBody>
      </xdr:sp>
      <xdr:sp macro="" textlink="">
        <xdr:nvSpPr>
          <xdr:cNvPr id="29" name="Shape 29"/>
          <xdr:cNvSpPr/>
        </xdr:nvSpPr>
        <xdr:spPr>
          <a:xfrm>
            <a:off x="2698848" y="1458950"/>
            <a:ext cx="2077227" cy="37312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400" b="1" cap="none">
              <a:solidFill>
                <a:schemeClr val="lt1"/>
              </a:solidFill>
            </a:endParaRPr>
          </a:p>
        </xdr:txBody>
      </xdr:sp>
      <xdr:sp macro="" textlink="">
        <xdr:nvSpPr>
          <xdr:cNvPr id="30" name="Shape 30"/>
          <xdr:cNvSpPr/>
        </xdr:nvSpPr>
        <xdr:spPr>
          <a:xfrm>
            <a:off x="2162175" y="1304925"/>
            <a:ext cx="962025" cy="719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000" b="1" cap="none">
                <a:solidFill>
                  <a:srgbClr val="FFC000"/>
                </a:solidFill>
              </a:rPr>
              <a:t>TOTAL</a:t>
            </a:r>
            <a:endParaRPr sz="2000" b="1" cap="none">
              <a:solidFill>
                <a:srgbClr val="FFC000"/>
              </a:solidFill>
            </a:endParaRPr>
          </a:p>
          <a:p>
            <a:pPr marL="0" lvl="0" indent="0" algn="l" rtl="0">
              <a:spcBef>
                <a:spcPts val="0"/>
              </a:spcBef>
              <a:spcAft>
                <a:spcPts val="0"/>
              </a:spcAft>
              <a:buNone/>
            </a:pPr>
            <a:r>
              <a:rPr lang="en-US" sz="2000" b="1" cap="none">
                <a:solidFill>
                  <a:srgbClr val="FFC000"/>
                </a:solidFill>
              </a:rPr>
              <a:t>SALE</a:t>
            </a:r>
            <a:endParaRPr sz="2000" b="1" cap="none">
              <a:solidFill>
                <a:srgbClr val="FFC000"/>
              </a:solidFill>
            </a:endParaRPr>
          </a:p>
        </xdr:txBody>
      </xdr:sp>
      <xdr:pic>
        <xdr:nvPicPr>
          <xdr:cNvPr id="31" name="Shape 31" descr="Money outline"/>
          <xdr:cNvPicPr preferRelativeResize="0"/>
        </xdr:nvPicPr>
        <xdr:blipFill rotWithShape="1">
          <a:blip xmlns:r="http://schemas.openxmlformats.org/officeDocument/2006/relationships" r:embed="rId3">
            <a:alphaModFix/>
          </a:blip>
          <a:srcRect/>
          <a:stretch/>
        </xdr:blipFill>
        <xdr:spPr>
          <a:xfrm>
            <a:off x="4351503" y="1055900"/>
            <a:ext cx="835644" cy="876531"/>
          </a:xfrm>
          <a:prstGeom prst="rect">
            <a:avLst/>
          </a:prstGeom>
          <a:noFill/>
          <a:ln>
            <a:noFill/>
          </a:ln>
        </xdr:spPr>
      </xdr:pic>
      <xdr:sp macro="" textlink="">
        <xdr:nvSpPr>
          <xdr:cNvPr id="32" name="Shape 32"/>
          <xdr:cNvSpPr/>
        </xdr:nvSpPr>
        <xdr:spPr>
          <a:xfrm>
            <a:off x="6399722" y="1393340"/>
            <a:ext cx="2077227" cy="4402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400" b="1" i="0" u="none" strike="noStrike" cap="none">
              <a:solidFill>
                <a:schemeClr val="lt1"/>
              </a:solidFill>
              <a:latin typeface="Calibri"/>
              <a:ea typeface="Calibri"/>
              <a:cs typeface="Calibri"/>
              <a:sym typeface="Calibri"/>
            </a:endParaRPr>
          </a:p>
        </xdr:txBody>
      </xdr:sp>
      <xdr:sp macro="" textlink="">
        <xdr:nvSpPr>
          <xdr:cNvPr id="33" name="Shape 33"/>
          <xdr:cNvSpPr/>
        </xdr:nvSpPr>
        <xdr:spPr>
          <a:xfrm>
            <a:off x="5698615" y="1353190"/>
            <a:ext cx="995548" cy="660529"/>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000" b="1" cap="none">
                <a:solidFill>
                  <a:srgbClr val="FFC000"/>
                </a:solidFill>
              </a:rPr>
              <a:t>TOTAL</a:t>
            </a:r>
            <a:endParaRPr sz="2000" b="1" cap="none">
              <a:solidFill>
                <a:srgbClr val="FFC000"/>
              </a:solidFill>
            </a:endParaRPr>
          </a:p>
          <a:p>
            <a:pPr marL="0" lvl="0" indent="0" algn="ctr" rtl="0">
              <a:spcBef>
                <a:spcPts val="0"/>
              </a:spcBef>
              <a:spcAft>
                <a:spcPts val="0"/>
              </a:spcAft>
              <a:buNone/>
            </a:pPr>
            <a:r>
              <a:rPr lang="en-US" sz="2000" b="1" cap="none">
                <a:solidFill>
                  <a:srgbClr val="FFC000"/>
                </a:solidFill>
              </a:rPr>
              <a:t>PROFIT</a:t>
            </a:r>
            <a:endParaRPr sz="2000" b="1" cap="none">
              <a:solidFill>
                <a:srgbClr val="FFC000"/>
              </a:solidFill>
            </a:endParaRPr>
          </a:p>
        </xdr:txBody>
      </xdr:sp>
      <xdr:pic>
        <xdr:nvPicPr>
          <xdr:cNvPr id="34" name="Shape 34" descr="Bar graph with upward trend outline"/>
          <xdr:cNvPicPr preferRelativeResize="0"/>
        </xdr:nvPicPr>
        <xdr:blipFill rotWithShape="1">
          <a:blip xmlns:r="http://schemas.openxmlformats.org/officeDocument/2006/relationships" r:embed="rId4">
            <a:alphaModFix/>
          </a:blip>
          <a:srcRect/>
          <a:stretch/>
        </xdr:blipFill>
        <xdr:spPr>
          <a:xfrm>
            <a:off x="8268620" y="1301926"/>
            <a:ext cx="671084" cy="702716"/>
          </a:xfrm>
          <a:prstGeom prst="rect">
            <a:avLst/>
          </a:prstGeom>
          <a:noFill/>
          <a:ln>
            <a:noFill/>
          </a:ln>
        </xdr:spPr>
      </xdr:pic>
      <xdr:sp macro="" textlink="">
        <xdr:nvSpPr>
          <xdr:cNvPr id="35" name="Shape 35"/>
          <xdr:cNvSpPr/>
        </xdr:nvSpPr>
        <xdr:spPr>
          <a:xfrm>
            <a:off x="9200272" y="1343025"/>
            <a:ext cx="1133475" cy="64894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000" b="1" cap="none">
                <a:solidFill>
                  <a:srgbClr val="FFC000"/>
                </a:solidFill>
              </a:rPr>
              <a:t>PROFIT</a:t>
            </a:r>
            <a:endParaRPr sz="1400"/>
          </a:p>
          <a:p>
            <a:pPr marL="0" lvl="0" indent="0" algn="ctr" rtl="0">
              <a:spcBef>
                <a:spcPts val="0"/>
              </a:spcBef>
              <a:spcAft>
                <a:spcPts val="0"/>
              </a:spcAft>
              <a:buNone/>
            </a:pPr>
            <a:r>
              <a:rPr lang="en-US" sz="2000" b="1" cap="none">
                <a:solidFill>
                  <a:srgbClr val="FFC000"/>
                </a:solidFill>
              </a:rPr>
              <a:t>%</a:t>
            </a:r>
            <a:endParaRPr sz="2000" b="1" cap="none">
              <a:solidFill>
                <a:srgbClr val="FFC000"/>
              </a:solidFill>
            </a:endParaRPr>
          </a:p>
        </xdr:txBody>
      </xdr:sp>
      <xdr:sp macro="" textlink="">
        <xdr:nvSpPr>
          <xdr:cNvPr id="36" name="Shape 36"/>
          <xdr:cNvSpPr/>
        </xdr:nvSpPr>
        <xdr:spPr>
          <a:xfrm>
            <a:off x="9951791" y="1363491"/>
            <a:ext cx="2077227" cy="4402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400" b="1" i="0" u="none" strike="noStrike" cap="none">
              <a:solidFill>
                <a:schemeClr val="lt1"/>
              </a:solidFill>
              <a:latin typeface="Calibri"/>
              <a:ea typeface="Calibri"/>
              <a:cs typeface="Calibri"/>
              <a:sym typeface="Calibri"/>
            </a:endParaRPr>
          </a:p>
        </xdr:txBody>
      </xdr:sp>
      <xdr:sp macro="" textlink="">
        <xdr:nvSpPr>
          <xdr:cNvPr id="37" name="Shape 37"/>
          <xdr:cNvSpPr/>
        </xdr:nvSpPr>
        <xdr:spPr>
          <a:xfrm>
            <a:off x="6410891" y="2138000"/>
            <a:ext cx="3494588" cy="2792207"/>
          </a:xfrm>
          <a:prstGeom prst="roundRect">
            <a:avLst>
              <a:gd name="adj" fmla="val 11751"/>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38" name="Shape 38"/>
          <xdr:cNvSpPr/>
        </xdr:nvSpPr>
        <xdr:spPr>
          <a:xfrm flipH="1">
            <a:off x="1760653" y="2209940"/>
            <a:ext cx="2435958" cy="350929"/>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MONTH</a:t>
            </a:r>
            <a:endParaRPr sz="1400"/>
          </a:p>
        </xdr:txBody>
      </xdr:sp>
      <xdr:pic>
        <xdr:nvPicPr>
          <xdr:cNvPr id="39" name="Shape 39" descr="Flip calendar outline"/>
          <xdr:cNvPicPr preferRelativeResize="0"/>
        </xdr:nvPicPr>
        <xdr:blipFill rotWithShape="1">
          <a:blip xmlns:r="http://schemas.openxmlformats.org/officeDocument/2006/relationships" r:embed="rId5">
            <a:alphaModFix/>
          </a:blip>
          <a:srcRect/>
          <a:stretch/>
        </xdr:blipFill>
        <xdr:spPr>
          <a:xfrm>
            <a:off x="2249304" y="2172549"/>
            <a:ext cx="367636" cy="387116"/>
          </a:xfrm>
          <a:prstGeom prst="rect">
            <a:avLst/>
          </a:prstGeom>
          <a:noFill/>
          <a:ln>
            <a:noFill/>
          </a:ln>
        </xdr:spPr>
      </xdr:pic>
      <xdr:sp macro="" textlink="">
        <xdr:nvSpPr>
          <xdr:cNvPr id="40" name="Shape 40"/>
          <xdr:cNvSpPr/>
        </xdr:nvSpPr>
        <xdr:spPr>
          <a:xfrm>
            <a:off x="10066249" y="5110274"/>
            <a:ext cx="2763983" cy="2603158"/>
          </a:xfrm>
          <a:prstGeom prst="roundRect">
            <a:avLst>
              <a:gd name="adj" fmla="val 11751"/>
            </a:avLst>
          </a:prstGeom>
          <a:solidFill>
            <a:schemeClr val="accent1"/>
          </a:solidFill>
          <a:ln>
            <a:noFill/>
          </a:ln>
          <a:effectLst>
            <a:outerShdw blurRad="50800" dist="38100" dir="5400000" algn="t"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pic>
        <xdr:nvPicPr>
          <xdr:cNvPr id="41" name="Shape 41" descr="Coins with solid fill"/>
          <xdr:cNvPicPr preferRelativeResize="0"/>
        </xdr:nvPicPr>
        <xdr:blipFill rotWithShape="1">
          <a:blip xmlns:r="http://schemas.openxmlformats.org/officeDocument/2006/relationships" r:embed="rId6">
            <a:alphaModFix/>
          </a:blip>
          <a:srcRect/>
          <a:stretch/>
        </xdr:blipFill>
        <xdr:spPr>
          <a:xfrm>
            <a:off x="10168079" y="5140438"/>
            <a:ext cx="390977" cy="407323"/>
          </a:xfrm>
          <a:prstGeom prst="rect">
            <a:avLst/>
          </a:prstGeom>
          <a:noFill/>
          <a:ln>
            <a:noFill/>
          </a:ln>
        </xdr:spPr>
      </xdr:pic>
      <xdr:sp macro="" textlink="">
        <xdr:nvSpPr>
          <xdr:cNvPr id="44" name="Shape 44"/>
          <xdr:cNvSpPr/>
        </xdr:nvSpPr>
        <xdr:spPr>
          <a:xfrm>
            <a:off x="9994531" y="2137223"/>
            <a:ext cx="2763983" cy="2793762"/>
          </a:xfrm>
          <a:prstGeom prst="roundRect">
            <a:avLst>
              <a:gd name="adj" fmla="val 11751"/>
            </a:avLst>
          </a:prstGeom>
          <a:solidFill>
            <a:schemeClr val="accent1"/>
          </a:solid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45" name="Shape 45"/>
          <xdr:cNvSpPr/>
        </xdr:nvSpPr>
        <xdr:spPr>
          <a:xfrm flipH="1">
            <a:off x="6039457" y="2254940"/>
            <a:ext cx="2435958" cy="350929"/>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PRODUCT</a:t>
            </a:r>
            <a:endParaRPr sz="1400"/>
          </a:p>
        </xdr:txBody>
      </xdr:sp>
      <xdr:pic>
        <xdr:nvPicPr>
          <xdr:cNvPr id="46" name="Shape 46" descr="Continuous Improvement outline"/>
          <xdr:cNvPicPr preferRelativeResize="0"/>
        </xdr:nvPicPr>
        <xdr:blipFill rotWithShape="1">
          <a:blip xmlns:r="http://schemas.openxmlformats.org/officeDocument/2006/relationships" r:embed="rId7">
            <a:alphaModFix/>
          </a:blip>
          <a:srcRect/>
          <a:stretch/>
        </xdr:blipFill>
        <xdr:spPr>
          <a:xfrm>
            <a:off x="6509219" y="2236289"/>
            <a:ext cx="364718" cy="379342"/>
          </a:xfrm>
          <a:prstGeom prst="rect">
            <a:avLst/>
          </a:prstGeom>
          <a:noFill/>
          <a:ln>
            <a:noFill/>
          </a:ln>
        </xdr:spPr>
      </xdr:pic>
      <xdr:sp macro="" textlink="">
        <xdr:nvSpPr>
          <xdr:cNvPr id="47" name="Shape 47"/>
          <xdr:cNvSpPr/>
        </xdr:nvSpPr>
        <xdr:spPr>
          <a:xfrm flipH="1">
            <a:off x="9859959" y="2234418"/>
            <a:ext cx="2435959" cy="350929"/>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SALE TYPE</a:t>
            </a:r>
            <a:endParaRPr sz="1600" b="0" cap="none">
              <a:solidFill>
                <a:schemeClr val="lt1"/>
              </a:solidFill>
            </a:endParaRPr>
          </a:p>
        </xdr:txBody>
      </xdr:sp>
      <xdr:pic>
        <xdr:nvPicPr>
          <xdr:cNvPr id="48" name="Shape 48" descr="Blueprint outline"/>
          <xdr:cNvPicPr preferRelativeResize="0"/>
        </xdr:nvPicPr>
        <xdr:blipFill rotWithShape="1">
          <a:blip xmlns:r="http://schemas.openxmlformats.org/officeDocument/2006/relationships" r:embed="rId8">
            <a:alphaModFix/>
          </a:blip>
          <a:srcRect/>
          <a:stretch/>
        </xdr:blipFill>
        <xdr:spPr>
          <a:xfrm>
            <a:off x="10106806" y="2189650"/>
            <a:ext cx="417239" cy="435311"/>
          </a:xfrm>
          <a:prstGeom prst="rect">
            <a:avLst/>
          </a:prstGeom>
          <a:noFill/>
          <a:ln>
            <a:noFill/>
          </a:ln>
        </xdr:spPr>
      </xdr:pic>
      <xdr:sp macro="" textlink="">
        <xdr:nvSpPr>
          <xdr:cNvPr id="49" name="Shape 49"/>
          <xdr:cNvSpPr/>
        </xdr:nvSpPr>
        <xdr:spPr>
          <a:xfrm flipH="1">
            <a:off x="10059534" y="5164681"/>
            <a:ext cx="2407730" cy="40173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PAYMENT MODE</a:t>
            </a:r>
            <a:endParaRPr sz="1600" b="0" cap="none">
              <a:solidFill>
                <a:schemeClr val="lt1"/>
              </a:solidFill>
            </a:endParaRPr>
          </a:p>
        </xdr:txBody>
      </xdr:sp>
      <xdr:pic>
        <xdr:nvPicPr>
          <xdr:cNvPr id="50" name="Shape 50" descr="Piggy Bank outline"/>
          <xdr:cNvPicPr preferRelativeResize="0"/>
        </xdr:nvPicPr>
        <xdr:blipFill rotWithShape="1">
          <a:blip xmlns:r="http://schemas.openxmlformats.org/officeDocument/2006/relationships" r:embed="rId9">
            <a:alphaModFix/>
          </a:blip>
          <a:srcRect/>
          <a:stretch/>
        </xdr:blipFill>
        <xdr:spPr>
          <a:xfrm>
            <a:off x="11761168" y="1247512"/>
            <a:ext cx="732356" cy="766458"/>
          </a:xfrm>
          <a:prstGeom prst="rect">
            <a:avLst/>
          </a:prstGeom>
          <a:noFill/>
          <a:ln>
            <a:noFill/>
          </a:ln>
        </xdr:spPr>
      </xdr:pic>
      <xdr:sp macro="" textlink="">
        <xdr:nvSpPr>
          <xdr:cNvPr id="51" name="Shape 51"/>
          <xdr:cNvSpPr/>
        </xdr:nvSpPr>
        <xdr:spPr>
          <a:xfrm>
            <a:off x="13027765" y="3938666"/>
            <a:ext cx="2763983" cy="3728125"/>
          </a:xfrm>
          <a:prstGeom prst="roundRect">
            <a:avLst>
              <a:gd name="adj" fmla="val 6630"/>
            </a:avLst>
          </a:prstGeom>
          <a:solidFill>
            <a:schemeClr val="accent1"/>
          </a:solidFill>
          <a:ln>
            <a:noFill/>
          </a:ln>
          <a:effectLst>
            <a:outerShdw blurRad="50800" dist="38100" dir="5400000" algn="t"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52" name="Shape 52"/>
          <xdr:cNvSpPr/>
        </xdr:nvSpPr>
        <xdr:spPr>
          <a:xfrm flipH="1">
            <a:off x="12680840" y="4026342"/>
            <a:ext cx="2407729" cy="40018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0" cap="none">
                <a:solidFill>
                  <a:schemeClr val="lt1"/>
                </a:solidFill>
              </a:rPr>
              <a:t>CATEGORY</a:t>
            </a:r>
            <a:endParaRPr sz="1400"/>
          </a:p>
        </xdr:txBody>
      </xdr:sp>
      <xdr:pic>
        <xdr:nvPicPr>
          <xdr:cNvPr id="53" name="Shape 53" descr="List outline"/>
          <xdr:cNvPicPr preferRelativeResize="0"/>
        </xdr:nvPicPr>
        <xdr:blipFill rotWithShape="1">
          <a:blip xmlns:r="http://schemas.openxmlformats.org/officeDocument/2006/relationships" r:embed="rId10">
            <a:alphaModFix/>
          </a:blip>
          <a:srcRect/>
          <a:stretch/>
        </xdr:blipFill>
        <xdr:spPr>
          <a:xfrm>
            <a:off x="13092831" y="4030081"/>
            <a:ext cx="357717" cy="370325"/>
          </a:xfrm>
          <a:prstGeom prst="rect">
            <a:avLst/>
          </a:prstGeom>
          <a:noFill/>
          <a:ln>
            <a:noFill/>
          </a:ln>
        </xdr:spPr>
      </xdr:pic>
      <xdr:sp macro="" textlink="">
        <xdr:nvSpPr>
          <xdr:cNvPr id="54" name="Shape 54"/>
          <xdr:cNvSpPr/>
        </xdr:nvSpPr>
        <xdr:spPr>
          <a:xfrm>
            <a:off x="12796971" y="1413862"/>
            <a:ext cx="1525982" cy="2321139"/>
          </a:xfrm>
          <a:prstGeom prst="verticalScroll">
            <a:avLst>
              <a:gd name="adj" fmla="val 12500"/>
            </a:avLst>
          </a:prstGeom>
          <a:solidFill>
            <a:schemeClr val="accent1"/>
          </a:solidFill>
          <a:ln w="15875" cap="flat" cmpd="sng">
            <a:solidFill>
              <a:schemeClr val="lt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55" name="Shape 55"/>
          <xdr:cNvSpPr/>
        </xdr:nvSpPr>
        <xdr:spPr>
          <a:xfrm>
            <a:off x="14231980" y="1397578"/>
            <a:ext cx="1635108" cy="2360318"/>
          </a:xfrm>
          <a:prstGeom prst="verticalScroll">
            <a:avLst>
              <a:gd name="adj" fmla="val 12500"/>
            </a:avLst>
          </a:prstGeom>
          <a:solidFill>
            <a:schemeClr val="accent1"/>
          </a:solidFill>
          <a:ln w="15875" cap="flat" cmpd="sng">
            <a:solidFill>
              <a:schemeClr val="lt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56" name="Shape 56"/>
          <xdr:cNvSpPr/>
        </xdr:nvSpPr>
        <xdr:spPr>
          <a:xfrm flipH="1">
            <a:off x="12306202" y="1630889"/>
            <a:ext cx="2435958" cy="3524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1" cap="none">
                <a:solidFill>
                  <a:srgbClr val="FFC000"/>
                </a:solidFill>
              </a:rPr>
              <a:t>TOP </a:t>
            </a:r>
            <a:endParaRPr sz="1400"/>
          </a:p>
          <a:p>
            <a:pPr marL="0" lvl="0" indent="0" algn="ctr" rtl="0">
              <a:spcBef>
                <a:spcPts val="0"/>
              </a:spcBef>
              <a:spcAft>
                <a:spcPts val="0"/>
              </a:spcAft>
              <a:buNone/>
            </a:pPr>
            <a:r>
              <a:rPr lang="en-US" sz="1600" b="1" cap="none">
                <a:solidFill>
                  <a:srgbClr val="FFC000"/>
                </a:solidFill>
              </a:rPr>
              <a:t>PRODUCT</a:t>
            </a:r>
            <a:endParaRPr sz="1400"/>
          </a:p>
        </xdr:txBody>
      </xdr:sp>
      <xdr:sp macro="" textlink="">
        <xdr:nvSpPr>
          <xdr:cNvPr id="57" name="Shape 57"/>
          <xdr:cNvSpPr/>
        </xdr:nvSpPr>
        <xdr:spPr>
          <a:xfrm>
            <a:off x="12699144" y="2206441"/>
            <a:ext cx="1641316" cy="31902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1800" b="1" cap="none">
              <a:solidFill>
                <a:schemeClr val="lt2"/>
              </a:solidFill>
            </a:endParaRPr>
          </a:p>
        </xdr:txBody>
      </xdr:sp>
      <xdr:sp macro="" textlink="">
        <xdr:nvSpPr>
          <xdr:cNvPr id="58" name="Shape 58"/>
          <xdr:cNvSpPr/>
        </xdr:nvSpPr>
        <xdr:spPr>
          <a:xfrm>
            <a:off x="12697395" y="2520175"/>
            <a:ext cx="1641316" cy="31902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000" b="1" cap="none">
              <a:solidFill>
                <a:schemeClr val="lt1"/>
              </a:solidFill>
            </a:endParaRPr>
          </a:p>
        </xdr:txBody>
      </xdr:sp>
      <xdr:sp macro="" textlink="">
        <xdr:nvSpPr>
          <xdr:cNvPr id="59" name="Shape 59"/>
          <xdr:cNvSpPr/>
        </xdr:nvSpPr>
        <xdr:spPr>
          <a:xfrm>
            <a:off x="12815271" y="2823029"/>
            <a:ext cx="1452244" cy="369391"/>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000" b="1" cap="none">
              <a:solidFill>
                <a:schemeClr val="lt1"/>
              </a:solidFill>
            </a:endParaRPr>
          </a:p>
        </xdr:txBody>
      </xdr:sp>
      <xdr:pic>
        <xdr:nvPicPr>
          <xdr:cNvPr id="60" name="Shape 60" descr="Trophy outline"/>
          <xdr:cNvPicPr preferRelativeResize="0"/>
        </xdr:nvPicPr>
        <xdr:blipFill rotWithShape="1">
          <a:blip xmlns:r="http://schemas.openxmlformats.org/officeDocument/2006/relationships" r:embed="rId11">
            <a:alphaModFix/>
          </a:blip>
          <a:srcRect/>
          <a:stretch/>
        </xdr:blipFill>
        <xdr:spPr>
          <a:xfrm>
            <a:off x="13295905" y="3170657"/>
            <a:ext cx="504769" cy="527036"/>
          </a:xfrm>
          <a:prstGeom prst="rect">
            <a:avLst/>
          </a:prstGeom>
          <a:noFill/>
          <a:ln>
            <a:noFill/>
          </a:ln>
        </xdr:spPr>
      </xdr:pic>
      <xdr:sp macro="" textlink="">
        <xdr:nvSpPr>
          <xdr:cNvPr id="61" name="Shape 61"/>
          <xdr:cNvSpPr/>
        </xdr:nvSpPr>
        <xdr:spPr>
          <a:xfrm>
            <a:off x="10645957" y="386218"/>
            <a:ext cx="4884944" cy="738793"/>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4000" b="1" cap="none">
                <a:solidFill>
                  <a:srgbClr val="FFFF00"/>
                </a:solidFill>
              </a:rPr>
              <a:t>SUPER  BAZAR</a:t>
            </a:r>
            <a:endParaRPr sz="1400"/>
          </a:p>
        </xdr:txBody>
      </xdr:sp>
      <xdr:pic>
        <xdr:nvPicPr>
          <xdr:cNvPr id="62" name="Shape 62" descr="Shopping cart outline"/>
          <xdr:cNvPicPr preferRelativeResize="0"/>
        </xdr:nvPicPr>
        <xdr:blipFill rotWithShape="1">
          <a:blip xmlns:r="http://schemas.openxmlformats.org/officeDocument/2006/relationships" r:embed="rId12">
            <a:alphaModFix/>
          </a:blip>
          <a:srcRect/>
          <a:stretch/>
        </xdr:blipFill>
        <xdr:spPr>
          <a:xfrm>
            <a:off x="14845230" y="395546"/>
            <a:ext cx="767368" cy="730700"/>
          </a:xfrm>
          <a:prstGeom prst="rect">
            <a:avLst/>
          </a:prstGeom>
          <a:noFill/>
          <a:ln>
            <a:noFill/>
          </a:ln>
        </xdr:spPr>
      </xdr:pic>
      <xdr:sp macro="" textlink="">
        <xdr:nvSpPr>
          <xdr:cNvPr id="63" name="Shape 63"/>
          <xdr:cNvSpPr/>
        </xdr:nvSpPr>
        <xdr:spPr>
          <a:xfrm>
            <a:off x="949391" y="454497"/>
            <a:ext cx="3038892" cy="5295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700" b="1" cap="none">
                <a:solidFill>
                  <a:schemeClr val="dk1"/>
                </a:solidFill>
              </a:rPr>
              <a:t>SALES DAHSBOARD</a:t>
            </a:r>
            <a:endParaRPr sz="2700" b="1" cap="none">
              <a:solidFill>
                <a:schemeClr val="dk1"/>
              </a:solidFill>
            </a:endParaRPr>
          </a:p>
        </xdr:txBody>
      </xdr:sp>
      <xdr:sp macro="" textlink="">
        <xdr:nvSpPr>
          <xdr:cNvPr id="64" name="Shape 64"/>
          <xdr:cNvSpPr/>
        </xdr:nvSpPr>
        <xdr:spPr>
          <a:xfrm flipH="1">
            <a:off x="13785117" y="1610107"/>
            <a:ext cx="2435958" cy="35248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1" cap="none">
                <a:solidFill>
                  <a:srgbClr val="FFC000"/>
                </a:solidFill>
              </a:rPr>
              <a:t>TOP </a:t>
            </a:r>
            <a:endParaRPr sz="1400"/>
          </a:p>
          <a:p>
            <a:pPr marL="0" lvl="0" indent="0" algn="ctr" rtl="0">
              <a:spcBef>
                <a:spcPts val="0"/>
              </a:spcBef>
              <a:spcAft>
                <a:spcPts val="0"/>
              </a:spcAft>
              <a:buNone/>
            </a:pPr>
            <a:r>
              <a:rPr lang="en-US" sz="1600" b="1" cap="none">
                <a:solidFill>
                  <a:srgbClr val="FFC000"/>
                </a:solidFill>
              </a:rPr>
              <a:t>CATEGORY</a:t>
            </a:r>
            <a:endParaRPr sz="1400"/>
          </a:p>
        </xdr:txBody>
      </xdr:sp>
      <xdr:sp macro="" textlink="">
        <xdr:nvSpPr>
          <xdr:cNvPr id="65" name="Shape 65"/>
          <xdr:cNvSpPr/>
        </xdr:nvSpPr>
        <xdr:spPr>
          <a:xfrm>
            <a:off x="14208932" y="2213804"/>
            <a:ext cx="1641316" cy="31902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1800" b="0" i="0" u="none" strike="noStrike" cap="none">
              <a:solidFill>
                <a:schemeClr val="lt2"/>
              </a:solidFill>
              <a:latin typeface="Calibri"/>
              <a:ea typeface="Calibri"/>
              <a:cs typeface="Calibri"/>
              <a:sym typeface="Calibri"/>
            </a:endParaRPr>
          </a:p>
        </xdr:txBody>
      </xdr:sp>
      <xdr:sp macro="" textlink="">
        <xdr:nvSpPr>
          <xdr:cNvPr id="66" name="Shape 66"/>
          <xdr:cNvSpPr/>
        </xdr:nvSpPr>
        <xdr:spPr>
          <a:xfrm>
            <a:off x="14224861" y="2518335"/>
            <a:ext cx="1641316" cy="42875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400"/>
              <a:t> </a:t>
            </a:r>
            <a:endParaRPr sz="2000" b="1" i="0" u="none" strike="noStrike" cap="none">
              <a:solidFill>
                <a:schemeClr val="lt1"/>
              </a:solidFill>
              <a:latin typeface="Calibri"/>
              <a:ea typeface="Calibri"/>
              <a:cs typeface="Calibri"/>
              <a:sym typeface="Calibri"/>
            </a:endParaRPr>
          </a:p>
        </xdr:txBody>
      </xdr:sp>
      <xdr:pic>
        <xdr:nvPicPr>
          <xdr:cNvPr id="67" name="Shape 67" descr="Trophy outline"/>
          <xdr:cNvPicPr preferRelativeResize="0"/>
        </xdr:nvPicPr>
        <xdr:blipFill rotWithShape="1">
          <a:blip xmlns:r="http://schemas.openxmlformats.org/officeDocument/2006/relationships" r:embed="rId11">
            <a:alphaModFix/>
          </a:blip>
          <a:srcRect/>
          <a:stretch/>
        </xdr:blipFill>
        <xdr:spPr>
          <a:xfrm>
            <a:off x="14690779" y="2929523"/>
            <a:ext cx="712855" cy="744301"/>
          </a:xfrm>
          <a:prstGeom prst="rect">
            <a:avLst/>
          </a:prstGeom>
          <a:noFill/>
          <a:ln>
            <a:noFill/>
          </a:ln>
        </xdr:spPr>
      </xdr:pic>
    </xdr:grpSp>
    <xdr:clientData fLocksWithSheet="0"/>
  </xdr:twoCellAnchor>
  <xdr:twoCellAnchor editAs="oneCell">
    <xdr:from>
      <xdr:col>1</xdr:col>
      <xdr:colOff>134372</xdr:colOff>
      <xdr:row>7</xdr:row>
      <xdr:rowOff>112470</xdr:rowOff>
    </xdr:from>
    <xdr:to>
      <xdr:col>3</xdr:col>
      <xdr:colOff>394723</xdr:colOff>
      <xdr:row>14</xdr:row>
      <xdr:rowOff>34580</xdr:rowOff>
    </xdr:to>
    <mc:AlternateContent xmlns:mc="http://schemas.openxmlformats.org/markup-compatibility/2006" xmlns:a14="http://schemas.microsoft.com/office/drawing/2010/main">
      <mc:Choice Requires="a14">
        <xdr:graphicFrame macro="">
          <xdr:nvGraphicFramePr>
            <xdr:cNvPr id="6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5558" y="1403995"/>
              <a:ext cx="1422724" cy="1165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365124</xdr:colOff>
      <xdr:row>6</xdr:row>
      <xdr:rowOff>63501</xdr:rowOff>
    </xdr:from>
    <xdr:to>
      <xdr:col>12</xdr:col>
      <xdr:colOff>121875</xdr:colOff>
      <xdr:row>11</xdr:row>
      <xdr:rowOff>15876</xdr:rowOff>
    </xdr:to>
    <xdr:sp macro="" textlink="">
      <xdr:nvSpPr>
        <xdr:cNvPr id="80" name="Shape 24"/>
        <xdr:cNvSpPr/>
      </xdr:nvSpPr>
      <xdr:spPr>
        <a:xfrm>
          <a:off x="2714624" y="1158876"/>
          <a:ext cx="4455751" cy="825500"/>
        </a:xfrm>
        <a:prstGeom prst="roundRect">
          <a:avLst>
            <a:gd name="adj" fmla="val 16667"/>
          </a:avLst>
        </a:prstGeom>
        <a:noFill/>
        <a:ln>
          <a:solidFill>
            <a:schemeClr val="bg2"/>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txBody>
        <a:bodyPr spcFirstLastPara="1" wrap="square" lIns="91425" tIns="45700" rIns="91425" bIns="45700" anchor="t" anchorCtr="0">
          <a:noAutofit/>
        </a:bodyPr>
        <a:lstStyle/>
        <a:p>
          <a:pPr marL="0" lvl="0" indent="0" algn="r" rtl="0">
            <a:spcBef>
              <a:spcPts val="0"/>
            </a:spcBef>
            <a:spcAft>
              <a:spcPts val="0"/>
            </a:spcAft>
            <a:buNone/>
          </a:pPr>
          <a:r>
            <a:rPr lang="en-US" sz="2800" b="1">
              <a:solidFill>
                <a:schemeClr val="lt1"/>
              </a:solidFill>
              <a:latin typeface="Calibri"/>
              <a:ea typeface="Calibri"/>
              <a:cs typeface="Calibri"/>
              <a:sym typeface="Calibri"/>
            </a:rPr>
            <a:t> </a:t>
          </a:r>
          <a:endParaRPr sz="1400"/>
        </a:p>
      </xdr:txBody>
    </xdr:sp>
    <xdr:clientData/>
  </xdr:twoCellAnchor>
  <xdr:twoCellAnchor editAs="oneCell">
    <xdr:from>
      <xdr:col>1</xdr:col>
      <xdr:colOff>49991</xdr:colOff>
      <xdr:row>18</xdr:row>
      <xdr:rowOff>48432</xdr:rowOff>
    </xdr:from>
    <xdr:to>
      <xdr:col>3</xdr:col>
      <xdr:colOff>444961</xdr:colOff>
      <xdr:row>50</xdr:row>
      <xdr:rowOff>48432</xdr:rowOff>
    </xdr:to>
    <mc:AlternateContent xmlns:mc="http://schemas.openxmlformats.org/markup-compatibility/2006" xmlns:a14="http://schemas.microsoft.com/office/drawing/2010/main">
      <mc:Choice Requires="a14">
        <xdr:graphicFrame macro="">
          <xdr:nvGraphicFramePr>
            <xdr:cNvPr id="6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1177" y="3293390"/>
              <a:ext cx="1557343" cy="5682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3012</xdr:colOff>
      <xdr:row>0</xdr:row>
      <xdr:rowOff>147637</xdr:rowOff>
    </xdr:from>
    <xdr:to>
      <xdr:col>13</xdr:col>
      <xdr:colOff>116203</xdr:colOff>
      <xdr:row>5</xdr:row>
      <xdr:rowOff>129152</xdr:rowOff>
    </xdr:to>
    <mc:AlternateContent xmlns:mc="http://schemas.openxmlformats.org/markup-compatibility/2006" xmlns:a14="http://schemas.microsoft.com/office/drawing/2010/main">
      <mc:Choice Requires="a14">
        <xdr:graphicFrame macro="">
          <xdr:nvGraphicFramePr>
            <xdr:cNvPr id="70"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233690" y="147637"/>
              <a:ext cx="2437937" cy="91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546098</xdr:colOff>
      <xdr:row>0</xdr:row>
      <xdr:rowOff>127000</xdr:rowOff>
    </xdr:from>
    <xdr:to>
      <xdr:col>22</xdr:col>
      <xdr:colOff>63500</xdr:colOff>
      <xdr:row>5</xdr:row>
      <xdr:rowOff>129152</xdr:rowOff>
    </xdr:to>
    <mc:AlternateContent xmlns:mc="http://schemas.openxmlformats.org/markup-compatibility/2006" xmlns:a14="http://schemas.microsoft.com/office/drawing/2010/main">
      <mc:Choice Requires="a14">
        <xdr:graphicFrame macro="">
          <xdr:nvGraphicFramePr>
            <xdr:cNvPr id="71"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8101522" y="127000"/>
              <a:ext cx="4748080" cy="938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258305</xdr:colOff>
      <xdr:row>35</xdr:row>
      <xdr:rowOff>80721</xdr:rowOff>
    </xdr:from>
    <xdr:to>
      <xdr:col>22</xdr:col>
      <xdr:colOff>64575</xdr:colOff>
      <xdr:row>49</xdr:row>
      <xdr:rowOff>16143</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226017</xdr:colOff>
      <xdr:row>13</xdr:row>
      <xdr:rowOff>80720</xdr:rowOff>
    </xdr:from>
    <xdr:to>
      <xdr:col>13</xdr:col>
      <xdr:colOff>548898</xdr:colOff>
      <xdr:row>31</xdr:row>
      <xdr:rowOff>96865</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322343</xdr:colOff>
      <xdr:row>16</xdr:row>
      <xdr:rowOff>47088</xdr:rowOff>
    </xdr:from>
    <xdr:to>
      <xdr:col>22</xdr:col>
      <xdr:colOff>58656</xdr:colOff>
      <xdr:row>30</xdr:row>
      <xdr:rowOff>31212</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29</xdr:col>
      <xdr:colOff>22601</xdr:colOff>
      <xdr:row>28</xdr:row>
      <xdr:rowOff>31750</xdr:rowOff>
    </xdr:from>
    <xdr:to>
      <xdr:col>32</xdr:col>
      <xdr:colOff>594370</xdr:colOff>
      <xdr:row>49</xdr:row>
      <xdr:rowOff>64576</xdr:rowOff>
    </xdr:to>
    <mc:AlternateContent xmlns:mc="http://schemas.openxmlformats.org/markup-compatibility/2006">
      <mc:Choice xmlns:cx1="http://schemas.microsoft.com/office/drawing/2015/9/8/chartex" Requires="cx1">
        <xdr:graphicFrame macro="">
          <xdr:nvGraphicFramePr>
            <xdr:cNvPr id="78" name="Chart 7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449880</xdr:colOff>
      <xdr:row>16</xdr:row>
      <xdr:rowOff>47087</xdr:rowOff>
    </xdr:from>
    <xdr:to>
      <xdr:col>28</xdr:col>
      <xdr:colOff>297320</xdr:colOff>
      <xdr:row>30</xdr:row>
      <xdr:rowOff>142335</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500467</xdr:colOff>
      <xdr:row>35</xdr:row>
      <xdr:rowOff>129153</xdr:rowOff>
    </xdr:from>
    <xdr:to>
      <xdr:col>28</xdr:col>
      <xdr:colOff>403603</xdr:colOff>
      <xdr:row>49</xdr:row>
      <xdr:rowOff>80720</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6</xdr:col>
      <xdr:colOff>225938</xdr:colOff>
      <xdr:row>7</xdr:row>
      <xdr:rowOff>48433</xdr:rowOff>
    </xdr:from>
    <xdr:ext cx="1905080" cy="580385"/>
    <xdr:sp macro="" textlink="Analysis!E28">
      <xdr:nvSpPr>
        <xdr:cNvPr id="22" name="Rectangle 21"/>
        <xdr:cNvSpPr/>
      </xdr:nvSpPr>
      <xdr:spPr>
        <a:xfrm>
          <a:off x="3713057" y="1339958"/>
          <a:ext cx="1905080" cy="580385"/>
        </a:xfrm>
        <a:prstGeom prst="rect">
          <a:avLst/>
        </a:prstGeom>
        <a:noFill/>
      </xdr:spPr>
      <xdr:txBody>
        <a:bodyPr wrap="square" lIns="91440" tIns="45720" rIns="91440" bIns="45720">
          <a:noAutofit/>
        </a:bodyPr>
        <a:lstStyle/>
        <a:p>
          <a:pPr algn="ctr"/>
          <a:fld id="{179389B4-981C-4D17-8708-249BC511B20E}"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pPr algn="ctr"/>
            <a:t>401411.92</a:t>
          </a:fld>
          <a:endParaRPr lang="en-US" sz="9600" b="0" cap="none" spc="0">
            <a:ln w="0"/>
            <a:solidFill>
              <a:schemeClr val="bg1"/>
            </a:solidFill>
            <a:effectLst>
              <a:reflection blurRad="6350" stA="53000" endA="300" endPos="35500" dir="5400000" sy="-90000" algn="bl" rotWithShape="0"/>
            </a:effectLst>
          </a:endParaRPr>
        </a:p>
      </xdr:txBody>
    </xdr:sp>
    <xdr:clientData/>
  </xdr:oneCellAnchor>
  <xdr:oneCellAnchor>
    <xdr:from>
      <xdr:col>15</xdr:col>
      <xdr:colOff>96864</xdr:colOff>
      <xdr:row>8</xdr:row>
      <xdr:rowOff>16144</xdr:rowOff>
    </xdr:from>
    <xdr:ext cx="1905080" cy="581187"/>
    <xdr:sp macro="" textlink="Analysis!E29">
      <xdr:nvSpPr>
        <xdr:cNvPr id="82" name="Rectangle 81"/>
        <xdr:cNvSpPr/>
      </xdr:nvSpPr>
      <xdr:spPr>
        <a:xfrm>
          <a:off x="8814661" y="1485254"/>
          <a:ext cx="1905080" cy="581187"/>
        </a:xfrm>
        <a:prstGeom prst="rect">
          <a:avLst/>
        </a:prstGeom>
        <a:noFill/>
      </xdr:spPr>
      <xdr:txBody>
        <a:bodyPr wrap="square" lIns="91440" tIns="45720" rIns="91440" bIns="45720">
          <a:noAutofit/>
        </a:bodyPr>
        <a:lstStyle/>
        <a:p>
          <a:pPr algn="ctr"/>
          <a:fld id="{DB8E2CA4-60DD-4769-94DE-1586B64BF249}"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pPr algn="ctr"/>
            <a:t>68907.92</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23</xdr:col>
      <xdr:colOff>64576</xdr:colOff>
      <xdr:row>7</xdr:row>
      <xdr:rowOff>144219</xdr:rowOff>
    </xdr:from>
    <xdr:ext cx="1905080" cy="580385"/>
    <xdr:sp macro="" textlink="Analysis!E30">
      <xdr:nvSpPr>
        <xdr:cNvPr id="83" name="Rectangle 82"/>
        <xdr:cNvSpPr/>
      </xdr:nvSpPr>
      <xdr:spPr>
        <a:xfrm>
          <a:off x="13431864" y="1435744"/>
          <a:ext cx="1905080" cy="580385"/>
        </a:xfrm>
        <a:prstGeom prst="rect">
          <a:avLst/>
        </a:prstGeom>
        <a:noFill/>
      </xdr:spPr>
      <xdr:txBody>
        <a:bodyPr wrap="square" lIns="91440" tIns="45720" rIns="91440" bIns="45720">
          <a:noAutofit/>
        </a:bodyPr>
        <a:lstStyle/>
        <a:p>
          <a:pPr algn="ctr"/>
          <a:fld id="{5B87B25F-F519-4CDB-B6FA-19BF66FE8DEB}"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pPr algn="ctr"/>
            <a:t>21%</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28</xdr:col>
      <xdr:colOff>694196</xdr:colOff>
      <xdr:row>12</xdr:row>
      <xdr:rowOff>113008</xdr:rowOff>
    </xdr:from>
    <xdr:ext cx="1905080" cy="387459"/>
    <xdr:sp macro="" textlink="Analysis!G57">
      <xdr:nvSpPr>
        <xdr:cNvPr id="84" name="Rectangle 83"/>
        <xdr:cNvSpPr/>
      </xdr:nvSpPr>
      <xdr:spPr>
        <a:xfrm>
          <a:off x="16967416" y="2292457"/>
          <a:ext cx="1905080" cy="387459"/>
        </a:xfrm>
        <a:prstGeom prst="rect">
          <a:avLst/>
        </a:prstGeom>
        <a:noFill/>
      </xdr:spPr>
      <xdr:txBody>
        <a:bodyPr wrap="square" lIns="91440" tIns="45720" rIns="91440" bIns="45720" anchor="ctr">
          <a:noAutofit/>
        </a:bodyPr>
        <a:lstStyle/>
        <a:p>
          <a:pPr algn="ctr"/>
          <a:fld id="{0B47032B-10AF-41A6-A6EC-B68FD0E953A0}"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pPr algn="ctr"/>
            <a:t>P0041</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30</xdr:col>
      <xdr:colOff>733587</xdr:colOff>
      <xdr:row>14</xdr:row>
      <xdr:rowOff>135177</xdr:rowOff>
    </xdr:from>
    <xdr:ext cx="1905080" cy="580385"/>
    <xdr:sp macro="" textlink="Analysis!E107">
      <xdr:nvSpPr>
        <xdr:cNvPr id="85" name="Rectangle 84"/>
        <xdr:cNvSpPr/>
      </xdr:nvSpPr>
      <xdr:spPr>
        <a:xfrm>
          <a:off x="18944095" y="2669796"/>
          <a:ext cx="1905080" cy="580385"/>
        </a:xfrm>
        <a:prstGeom prst="rect">
          <a:avLst/>
        </a:prstGeom>
        <a:noFill/>
      </xdr:spPr>
      <xdr:txBody>
        <a:bodyPr wrap="square" lIns="91440" tIns="45720" rIns="91440" bIns="45720">
          <a:noAutofit/>
        </a:bodyPr>
        <a:lstStyle/>
        <a:p>
          <a:pPr algn="ctr"/>
          <a:fld id="{9DE291E5-0EED-4614-8B55-674ED8E8F159}"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pPr algn="ctr"/>
            <a:t>160436.34</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28</xdr:col>
      <xdr:colOff>669011</xdr:colOff>
      <xdr:row>14</xdr:row>
      <xdr:rowOff>96864</xdr:rowOff>
    </xdr:from>
    <xdr:ext cx="1905080" cy="387457"/>
    <xdr:sp macro="" textlink="Analysis!I57">
      <xdr:nvSpPr>
        <xdr:cNvPr id="86" name="Rectangle 85"/>
        <xdr:cNvSpPr/>
      </xdr:nvSpPr>
      <xdr:spPr>
        <a:xfrm>
          <a:off x="16942231" y="2631483"/>
          <a:ext cx="1905080" cy="387457"/>
        </a:xfrm>
        <a:prstGeom prst="rect">
          <a:avLst/>
        </a:prstGeom>
        <a:noFill/>
      </xdr:spPr>
      <xdr:txBody>
        <a:bodyPr wrap="square" lIns="91440" tIns="45720" rIns="91440" bIns="45720">
          <a:noAutofit/>
        </a:bodyPr>
        <a:lstStyle/>
        <a:p>
          <a:pPr algn="ctr"/>
          <a:fld id="{4398E408-9DC5-4336-8AA5-6547B6A1A4B9}"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pPr algn="ctr"/>
            <a:t>22952.16</a:t>
          </a:fld>
          <a:endParaRPr lang="en-US" sz="28700" b="0" cap="none" spc="0">
            <a:ln w="0"/>
            <a:solidFill>
              <a:schemeClr val="bg1"/>
            </a:solidFill>
            <a:effectLst>
              <a:reflection blurRad="6350" stA="53000" endA="300" endPos="35500" dir="5400000" sy="-90000" algn="bl" rotWithShape="0"/>
            </a:effectLst>
          </a:endParaRPr>
        </a:p>
      </xdr:txBody>
    </xdr:sp>
    <xdr:clientData/>
  </xdr:oneCellAnchor>
  <xdr:oneCellAnchor>
    <xdr:from>
      <xdr:col>28</xdr:col>
      <xdr:colOff>636723</xdr:colOff>
      <xdr:row>16</xdr:row>
      <xdr:rowOff>113009</xdr:rowOff>
    </xdr:from>
    <xdr:ext cx="1905080" cy="387457"/>
    <xdr:sp macro="" textlink="Analysis!J57">
      <xdr:nvSpPr>
        <xdr:cNvPr id="87" name="Rectangle 86"/>
        <xdr:cNvSpPr/>
      </xdr:nvSpPr>
      <xdr:spPr>
        <a:xfrm>
          <a:off x="16909943" y="3002797"/>
          <a:ext cx="1905080" cy="387457"/>
        </a:xfrm>
        <a:prstGeom prst="rect">
          <a:avLst/>
        </a:prstGeom>
        <a:noFill/>
      </xdr:spPr>
      <xdr:txBody>
        <a:bodyPr wrap="square" lIns="91440" tIns="45720" rIns="91440" bIns="45720">
          <a:noAutofit/>
        </a:bodyPr>
        <a:lstStyle/>
        <a:p>
          <a:pPr algn="ctr"/>
          <a:fld id="{533615ED-C96B-4EE6-B0F9-986CECB52829}" type="TxLink">
            <a:rPr lang="en-US" sz="2800" b="0" i="0" u="none" strike="noStrike" cap="none" spc="0">
              <a:ln w="0"/>
              <a:solidFill>
                <a:schemeClr val="bg1"/>
              </a:solidFill>
              <a:effectLst>
                <a:reflection blurRad="6350" stA="53000" endA="300" endPos="35500" dir="5400000" sy="-90000" algn="bl" rotWithShape="0"/>
              </a:effectLst>
              <a:latin typeface="Calibri"/>
              <a:cs typeface="Calibri"/>
            </a:rPr>
            <a:pPr algn="ctr"/>
            <a:t>132</a:t>
          </a:fld>
          <a:endParaRPr lang="en-US" sz="34400" b="0" cap="none" spc="0">
            <a:ln w="0"/>
            <a:solidFill>
              <a:schemeClr val="bg1"/>
            </a:solidFill>
            <a:effectLst>
              <a:reflection blurRad="6350" stA="53000" endA="300" endPos="35500" dir="5400000" sy="-90000" algn="bl" rotWithShape="0"/>
            </a:effectLst>
          </a:endParaRPr>
        </a:p>
      </xdr:txBody>
    </xdr:sp>
    <xdr:clientData/>
  </xdr:oneCellAnchor>
  <xdr:oneCellAnchor>
    <xdr:from>
      <xdr:col>30</xdr:col>
      <xdr:colOff>715506</xdr:colOff>
      <xdr:row>12</xdr:row>
      <xdr:rowOff>68665</xdr:rowOff>
    </xdr:from>
    <xdr:ext cx="1905080" cy="496377"/>
    <xdr:sp macro="" textlink="Analysis!D107">
      <xdr:nvSpPr>
        <xdr:cNvPr id="89" name="Rectangle 88"/>
        <xdr:cNvSpPr/>
      </xdr:nvSpPr>
      <xdr:spPr>
        <a:xfrm>
          <a:off x="18926014" y="2248114"/>
          <a:ext cx="1905080" cy="496377"/>
        </a:xfrm>
        <a:prstGeom prst="rect">
          <a:avLst/>
        </a:prstGeom>
        <a:noFill/>
      </xdr:spPr>
      <xdr:txBody>
        <a:bodyPr wrap="square" lIns="91440" tIns="45720" rIns="91440" bIns="45720">
          <a:noAutofit/>
        </a:bodyPr>
        <a:lstStyle/>
        <a:p>
          <a:pPr algn="ctr"/>
          <a:fld id="{50B00BE8-99A0-4347-9F53-32392E8A71DD}" type="TxLink">
            <a:rPr lang="en-US" sz="2400" b="0" i="0" u="none" strike="noStrike" cap="none" spc="0">
              <a:ln w="0"/>
              <a:solidFill>
                <a:schemeClr val="bg1"/>
              </a:solidFill>
              <a:effectLst>
                <a:reflection blurRad="6350" stA="53000" endA="300" endPos="35500" dir="5400000" sy="-90000" algn="bl" rotWithShape="0"/>
              </a:effectLst>
              <a:latin typeface="Calibri"/>
              <a:cs typeface="Calibri"/>
            </a:rPr>
            <a:pPr algn="ctr"/>
            <a:t>Fruits</a:t>
          </a:fld>
          <a:endParaRPr lang="en-US" sz="2400" b="0" cap="none" spc="0">
            <a:ln w="0"/>
            <a:solidFill>
              <a:schemeClr val="bg1"/>
            </a:solidFill>
            <a:effectLst>
              <a:reflection blurRad="6350" stA="53000" endA="300" endPos="35500" dir="5400000" sy="-90000" algn="bl" rotWithShape="0"/>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471487</xdr:colOff>
      <xdr:row>3</xdr:row>
      <xdr:rowOff>171450</xdr:rowOff>
    </xdr:from>
    <xdr:to>
      <xdr:col>8</xdr:col>
      <xdr:colOff>280987</xdr:colOff>
      <xdr:row>18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38</xdr:row>
      <xdr:rowOff>57150</xdr:rowOff>
    </xdr:from>
    <xdr:to>
      <xdr:col>12</xdr:col>
      <xdr:colOff>657225</xdr:colOff>
      <xdr:row>52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123825</xdr:colOff>
      <xdr:row>54</xdr:row>
      <xdr:rowOff>0</xdr:rowOff>
    </xdr:from>
    <xdr:to>
      <xdr:col>16</xdr:col>
      <xdr:colOff>371475</xdr:colOff>
      <xdr:row>68</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561975</xdr:colOff>
      <xdr:row>107</xdr:row>
      <xdr:rowOff>95250</xdr:rowOff>
    </xdr:from>
    <xdr:to>
      <xdr:col>9</xdr:col>
      <xdr:colOff>647700</xdr:colOff>
      <xdr:row>121</xdr:row>
      <xdr:rowOff>171450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214312</xdr:colOff>
      <xdr:row>120</xdr:row>
      <xdr:rowOff>104775</xdr:rowOff>
    </xdr:from>
    <xdr:to>
      <xdr:col>5</xdr:col>
      <xdr:colOff>242887</xdr:colOff>
      <xdr:row>134</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414337</xdr:colOff>
      <xdr:row>136</xdr:row>
      <xdr:rowOff>66675</xdr:rowOff>
    </xdr:from>
    <xdr:to>
      <xdr:col>5</xdr:col>
      <xdr:colOff>442912</xdr:colOff>
      <xdr:row>150</xdr:row>
      <xdr:rowOff>142875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11.481808912038" createdVersion="6" refreshedVersion="6" minRefreshableVersion="3" recordCount="527">
  <cacheSource type="worksheet">
    <worksheetSource name="Table_1"/>
  </cacheSource>
  <cacheFields count="16">
    <cacheField name="DATE" numFmtId="14">
      <sharedItems containsSemiMixedTypes="0" containsNonDate="0" containsDate="1" containsString="0" minDate="2022-01-01T00:00:00" maxDate="2025-08-20T00:00:00" count="527">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sharedItems>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acheField>
    <cacheField name="CATEGORY" numFmtId="0">
      <sharedItems count="6">
        <s v="Fruits"/>
        <s v="Vegetables"/>
        <s v="Dairy"/>
        <s v="Personal Care"/>
        <s v="Snacks"/>
        <s v="Health Care"/>
      </sharedItems>
    </cacheField>
    <cacheField name="UOM" numFmtId="0">
      <sharedItems count="4">
        <s v="Kg"/>
        <s v="Lt"/>
        <s v="No."/>
        <s v="Ft"/>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PRICE" numFmtId="0">
      <sharedItems containsSemiMixedTypes="0" containsString="0" containsNumber="1" containsInteger="1" minValue="5" maxValue="2250"/>
    </cacheField>
    <cacheField name="TOTAL SELING PRICE" numFmtId="0">
      <sharedItems containsSemiMixedTypes="0" containsString="0" containsNumber="1" minValue="6.7" maxValue="3150"/>
    </cacheField>
    <cacheField name="DAY" numFmtId="0">
      <sharedItems containsMixedTypes="1" containsNumber="1" containsInteger="1" minValue="1" maxValue="31" count="62">
        <s v="01"/>
        <s v="02"/>
        <s v="03"/>
        <s v="04"/>
        <s v="05"/>
        <s v="06"/>
        <s v="07"/>
        <s v="08"/>
        <s v="09"/>
        <s v="10"/>
        <s v="11"/>
        <s v="12"/>
        <s v="13"/>
        <s v="14"/>
        <s v="15"/>
        <s v="16"/>
        <s v="17"/>
        <s v="18"/>
        <s v="19"/>
        <s v="20"/>
        <s v="21"/>
        <s v="22"/>
        <s v="23"/>
        <s v="24"/>
        <s v="25"/>
        <s v="26"/>
        <s v="27"/>
        <s v="28"/>
        <s v="29"/>
        <s v="30"/>
        <s v="31"/>
        <n v="13" u="1"/>
        <n v="5" u="1"/>
        <n v="14" u="1"/>
        <n v="15" u="1"/>
        <n v="2" u="1"/>
        <n v="6" u="1"/>
        <n v="16" u="1"/>
        <n v="17" u="1"/>
        <n v="18" u="1"/>
        <n v="19" u="1"/>
        <n v="7" u="1"/>
        <n v="20" u="1"/>
        <n v="21" u="1"/>
        <n v="22" u="1"/>
        <n v="1" u="1"/>
        <n v="23" u="1"/>
        <n v="3" u="1"/>
        <n v="8" u="1"/>
        <n v="24" u="1"/>
        <n v="25" u="1"/>
        <n v="9" u="1"/>
        <n v="26" u="1"/>
        <n v="27" u="1"/>
        <n v="10" u="1"/>
        <n v="28" u="1"/>
        <n v="29" u="1"/>
        <n v="11" u="1"/>
        <n v="30" u="1"/>
        <n v="31" u="1"/>
        <n v="4" u="1"/>
        <n v="12" u="1"/>
      </sharedItems>
    </cacheField>
    <cacheField name="MONTH" numFmtId="0">
      <sharedItems count="11">
        <s v="Jan"/>
        <s v="Feb"/>
        <s v="Mar"/>
        <s v="Apr"/>
        <s v="May"/>
        <s v="Jun"/>
        <s v="Jul"/>
        <s v="Aug"/>
        <s v="Oct"/>
        <s v="Nov"/>
        <s v="Dec"/>
      </sharedItems>
    </cacheField>
    <cacheField name="YEAR" numFmtId="0">
      <sharedItems containsSemiMixedTypes="0" containsString="0" containsNumber="1" containsInteger="1" minValue="2022" maxValue="2024" count="3">
        <n v="2022"/>
        <n v="2023"/>
        <n v="202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x v="0"/>
    <x v="0"/>
    <n v="9"/>
    <x v="0"/>
    <x v="0"/>
    <n v="0"/>
    <s v="Oranges"/>
    <x v="0"/>
    <x v="0"/>
    <n v="144"/>
    <n v="156.96"/>
    <n v="1296"/>
    <n v="1412.64"/>
    <x v="0"/>
    <x v="0"/>
    <x v="0"/>
  </r>
  <r>
    <x v="1"/>
    <x v="1"/>
    <n v="15"/>
    <x v="1"/>
    <x v="1"/>
    <n v="0"/>
    <s v="Lettuce"/>
    <x v="1"/>
    <x v="0"/>
    <n v="72"/>
    <n v="79.92"/>
    <n v="1080"/>
    <n v="1198.8"/>
    <x v="1"/>
    <x v="0"/>
    <x v="0"/>
  </r>
  <r>
    <x v="2"/>
    <x v="2"/>
    <n v="6"/>
    <x v="2"/>
    <x v="1"/>
    <n v="0"/>
    <s v="Avocados"/>
    <x v="0"/>
    <x v="0"/>
    <n v="112"/>
    <n v="122.08"/>
    <n v="672"/>
    <n v="732.48"/>
    <x v="2"/>
    <x v="0"/>
    <x v="0"/>
  </r>
  <r>
    <x v="3"/>
    <x v="3"/>
    <n v="5"/>
    <x v="2"/>
    <x v="0"/>
    <n v="0"/>
    <s v="Eggs"/>
    <x v="2"/>
    <x v="1"/>
    <n v="44"/>
    <n v="48.84"/>
    <n v="220"/>
    <n v="244.20000000000002"/>
    <x v="3"/>
    <x v="0"/>
    <x v="0"/>
  </r>
  <r>
    <x v="4"/>
    <x v="4"/>
    <n v="12"/>
    <x v="1"/>
    <x v="0"/>
    <n v="0"/>
    <s v="conditioner"/>
    <x v="3"/>
    <x v="2"/>
    <n v="5"/>
    <n v="6.7"/>
    <n v="60"/>
    <n v="80.400000000000006"/>
    <x v="4"/>
    <x v="0"/>
    <x v="0"/>
  </r>
  <r>
    <x v="5"/>
    <x v="5"/>
    <n v="1"/>
    <x v="2"/>
    <x v="1"/>
    <n v="0"/>
    <s v="nuts"/>
    <x v="4"/>
    <x v="0"/>
    <n v="93"/>
    <n v="104.16"/>
    <n v="93"/>
    <n v="104.16"/>
    <x v="5"/>
    <x v="0"/>
    <x v="0"/>
  </r>
  <r>
    <x v="6"/>
    <x v="6"/>
    <n v="8"/>
    <x v="2"/>
    <x v="1"/>
    <n v="0"/>
    <s v="Cream cheese"/>
    <x v="2"/>
    <x v="0"/>
    <n v="71"/>
    <n v="80.94"/>
    <n v="568"/>
    <n v="647.52"/>
    <x v="6"/>
    <x v="0"/>
    <x v="0"/>
  </r>
  <r>
    <x v="7"/>
    <x v="7"/>
    <n v="4"/>
    <x v="2"/>
    <x v="0"/>
    <n v="0"/>
    <s v="Peaches"/>
    <x v="0"/>
    <x v="0"/>
    <n v="7"/>
    <n v="8.33"/>
    <n v="28"/>
    <n v="33.32"/>
    <x v="7"/>
    <x v="0"/>
    <x v="0"/>
  </r>
  <r>
    <x v="8"/>
    <x v="8"/>
    <n v="3"/>
    <x v="2"/>
    <x v="1"/>
    <n v="0"/>
    <s v="Green onions"/>
    <x v="1"/>
    <x v="0"/>
    <n v="67"/>
    <n v="85.76"/>
    <n v="201"/>
    <n v="257.28000000000003"/>
    <x v="8"/>
    <x v="0"/>
    <x v="0"/>
  </r>
  <r>
    <x v="9"/>
    <x v="9"/>
    <n v="4"/>
    <x v="0"/>
    <x v="0"/>
    <n v="0"/>
    <s v="Bananas"/>
    <x v="0"/>
    <x v="0"/>
    <n v="112"/>
    <n v="146.72"/>
    <n v="448"/>
    <n v="586.88"/>
    <x v="9"/>
    <x v="0"/>
    <x v="0"/>
  </r>
  <r>
    <x v="10"/>
    <x v="10"/>
    <n v="4"/>
    <x v="2"/>
    <x v="0"/>
    <n v="0"/>
    <s v="Salin"/>
    <x v="5"/>
    <x v="0"/>
    <n v="120"/>
    <n v="162"/>
    <n v="480"/>
    <n v="648"/>
    <x v="10"/>
    <x v="0"/>
    <x v="0"/>
  </r>
  <r>
    <x v="11"/>
    <x v="10"/>
    <n v="10"/>
    <x v="1"/>
    <x v="1"/>
    <n v="0"/>
    <s v="Salin"/>
    <x v="5"/>
    <x v="0"/>
    <n v="120"/>
    <n v="162"/>
    <n v="1200"/>
    <n v="1620"/>
    <x v="11"/>
    <x v="0"/>
    <x v="0"/>
  </r>
  <r>
    <x v="12"/>
    <x v="11"/>
    <n v="13"/>
    <x v="2"/>
    <x v="0"/>
    <n v="0"/>
    <s v="pain killers"/>
    <x v="5"/>
    <x v="2"/>
    <n v="76"/>
    <n v="82.08"/>
    <n v="988"/>
    <n v="1067.04"/>
    <x v="12"/>
    <x v="0"/>
    <x v="0"/>
  </r>
  <r>
    <x v="13"/>
    <x v="12"/>
    <n v="3"/>
    <x v="1"/>
    <x v="1"/>
    <n v="0"/>
    <s v="Nectarines"/>
    <x v="0"/>
    <x v="0"/>
    <n v="141"/>
    <n v="149.46"/>
    <n v="423"/>
    <n v="448.38"/>
    <x v="13"/>
    <x v="0"/>
    <x v="0"/>
  </r>
  <r>
    <x v="14"/>
    <x v="4"/>
    <n v="6"/>
    <x v="2"/>
    <x v="1"/>
    <n v="0"/>
    <s v="conditioner"/>
    <x v="3"/>
    <x v="2"/>
    <n v="5"/>
    <n v="6.7"/>
    <n v="30"/>
    <n v="40.200000000000003"/>
    <x v="14"/>
    <x v="0"/>
    <x v="0"/>
  </r>
  <r>
    <x v="15"/>
    <x v="13"/>
    <n v="4"/>
    <x v="2"/>
    <x v="1"/>
    <n v="0"/>
    <s v="toothpaste"/>
    <x v="3"/>
    <x v="2"/>
    <n v="55"/>
    <n v="58.3"/>
    <n v="220"/>
    <n v="233.2"/>
    <x v="15"/>
    <x v="0"/>
    <x v="0"/>
  </r>
  <r>
    <x v="16"/>
    <x v="14"/>
    <n v="4"/>
    <x v="2"/>
    <x v="1"/>
    <n v="0"/>
    <s v="Lemons"/>
    <x v="0"/>
    <x v="0"/>
    <n v="61"/>
    <n v="76.25"/>
    <n v="244"/>
    <n v="305"/>
    <x v="16"/>
    <x v="0"/>
    <x v="0"/>
  </r>
  <r>
    <x v="17"/>
    <x v="3"/>
    <n v="15"/>
    <x v="0"/>
    <x v="1"/>
    <n v="0"/>
    <s v="Eggs"/>
    <x v="2"/>
    <x v="1"/>
    <n v="44"/>
    <n v="48.84"/>
    <n v="660"/>
    <n v="732.6"/>
    <x v="17"/>
    <x v="0"/>
    <x v="0"/>
  </r>
  <r>
    <x v="18"/>
    <x v="6"/>
    <n v="9"/>
    <x v="2"/>
    <x v="0"/>
    <n v="0"/>
    <s v="Cream cheese"/>
    <x v="2"/>
    <x v="0"/>
    <n v="71"/>
    <n v="80.94"/>
    <n v="639"/>
    <n v="728.46"/>
    <x v="18"/>
    <x v="0"/>
    <x v="0"/>
  </r>
  <r>
    <x v="19"/>
    <x v="10"/>
    <n v="6"/>
    <x v="2"/>
    <x v="0"/>
    <n v="0"/>
    <s v="Salin"/>
    <x v="5"/>
    <x v="0"/>
    <n v="120"/>
    <n v="162"/>
    <n v="720"/>
    <n v="972"/>
    <x v="19"/>
    <x v="0"/>
    <x v="0"/>
  </r>
  <r>
    <x v="20"/>
    <x v="13"/>
    <n v="6"/>
    <x v="2"/>
    <x v="1"/>
    <n v="0"/>
    <s v="toothpaste"/>
    <x v="3"/>
    <x v="2"/>
    <n v="55"/>
    <n v="58.3"/>
    <n v="330"/>
    <n v="349.79999999999995"/>
    <x v="20"/>
    <x v="0"/>
    <x v="0"/>
  </r>
  <r>
    <x v="21"/>
    <x v="4"/>
    <n v="7"/>
    <x v="2"/>
    <x v="0"/>
    <n v="0"/>
    <s v="conditioner"/>
    <x v="3"/>
    <x v="2"/>
    <n v="5"/>
    <n v="6.7"/>
    <n v="35"/>
    <n v="46.9"/>
    <x v="21"/>
    <x v="0"/>
    <x v="0"/>
  </r>
  <r>
    <x v="22"/>
    <x v="5"/>
    <n v="14"/>
    <x v="2"/>
    <x v="0"/>
    <n v="0"/>
    <s v="nuts"/>
    <x v="4"/>
    <x v="0"/>
    <n v="93"/>
    <n v="104.16"/>
    <n v="1302"/>
    <n v="1458.24"/>
    <x v="22"/>
    <x v="0"/>
    <x v="0"/>
  </r>
  <r>
    <x v="23"/>
    <x v="11"/>
    <n v="9"/>
    <x v="0"/>
    <x v="1"/>
    <n v="0"/>
    <s v="pain killers"/>
    <x v="5"/>
    <x v="2"/>
    <n v="76"/>
    <n v="82.08"/>
    <n v="684"/>
    <n v="738.72"/>
    <x v="23"/>
    <x v="0"/>
    <x v="0"/>
  </r>
  <r>
    <x v="24"/>
    <x v="15"/>
    <n v="7"/>
    <x v="1"/>
    <x v="1"/>
    <n v="0"/>
    <s v="Feta cheese"/>
    <x v="2"/>
    <x v="0"/>
    <n v="75"/>
    <n v="85.5"/>
    <n v="525"/>
    <n v="598.5"/>
    <x v="24"/>
    <x v="0"/>
    <x v="0"/>
  </r>
  <r>
    <x v="25"/>
    <x v="16"/>
    <n v="7"/>
    <x v="1"/>
    <x v="0"/>
    <n v="0"/>
    <s v="Butter"/>
    <x v="2"/>
    <x v="0"/>
    <n v="98"/>
    <n v="103.88"/>
    <n v="686"/>
    <n v="727.16"/>
    <x v="25"/>
    <x v="0"/>
    <x v="0"/>
  </r>
  <r>
    <x v="26"/>
    <x v="17"/>
    <n v="7"/>
    <x v="0"/>
    <x v="0"/>
    <n v="0"/>
    <s v="cleaning alcohol"/>
    <x v="5"/>
    <x v="1"/>
    <n v="90"/>
    <n v="115.2"/>
    <n v="630"/>
    <n v="806.4"/>
    <x v="26"/>
    <x v="0"/>
    <x v="0"/>
  </r>
  <r>
    <x v="27"/>
    <x v="18"/>
    <n v="3"/>
    <x v="0"/>
    <x v="0"/>
    <n v="0"/>
    <s v="pretzels"/>
    <x v="4"/>
    <x v="0"/>
    <n v="89"/>
    <n v="117.48"/>
    <n v="267"/>
    <n v="352.44"/>
    <x v="27"/>
    <x v="0"/>
    <x v="0"/>
  </r>
  <r>
    <x v="28"/>
    <x v="3"/>
    <n v="10"/>
    <x v="1"/>
    <x v="1"/>
    <n v="0"/>
    <s v="Eggs"/>
    <x v="2"/>
    <x v="1"/>
    <n v="44"/>
    <n v="48.84"/>
    <n v="440"/>
    <n v="488.40000000000003"/>
    <x v="28"/>
    <x v="0"/>
    <x v="0"/>
  </r>
  <r>
    <x v="29"/>
    <x v="19"/>
    <n v="2"/>
    <x v="2"/>
    <x v="1"/>
    <n v="0"/>
    <s v="Broccoli"/>
    <x v="0"/>
    <x v="0"/>
    <n v="47"/>
    <n v="53.11"/>
    <n v="94"/>
    <n v="106.22"/>
    <x v="29"/>
    <x v="0"/>
    <x v="0"/>
  </r>
  <r>
    <x v="30"/>
    <x v="20"/>
    <n v="7"/>
    <x v="1"/>
    <x v="0"/>
    <n v="0"/>
    <s v="Yogurt"/>
    <x v="2"/>
    <x v="3"/>
    <n v="148"/>
    <n v="164.28"/>
    <n v="1036"/>
    <n v="1149.96"/>
    <x v="30"/>
    <x v="0"/>
    <x v="0"/>
  </r>
  <r>
    <x v="31"/>
    <x v="21"/>
    <n v="13"/>
    <x v="2"/>
    <x v="0"/>
    <n v="0"/>
    <s v="Cherries"/>
    <x v="0"/>
    <x v="2"/>
    <n v="13"/>
    <n v="16.64"/>
    <n v="169"/>
    <n v="216.32"/>
    <x v="0"/>
    <x v="1"/>
    <x v="0"/>
  </r>
  <r>
    <x v="32"/>
    <x v="22"/>
    <n v="2"/>
    <x v="0"/>
    <x v="1"/>
    <n v="0"/>
    <s v="Melons"/>
    <x v="0"/>
    <x v="0"/>
    <n v="121"/>
    <n v="141.57"/>
    <n v="242"/>
    <n v="283.14"/>
    <x v="1"/>
    <x v="1"/>
    <x v="0"/>
  </r>
  <r>
    <x v="33"/>
    <x v="8"/>
    <n v="4"/>
    <x v="1"/>
    <x v="0"/>
    <n v="0"/>
    <s v="Green onions"/>
    <x v="1"/>
    <x v="0"/>
    <n v="67"/>
    <n v="85.76"/>
    <n v="268"/>
    <n v="343.04"/>
    <x v="2"/>
    <x v="1"/>
    <x v="0"/>
  </r>
  <r>
    <x v="34"/>
    <x v="23"/>
    <n v="7"/>
    <x v="1"/>
    <x v="1"/>
    <n v="0"/>
    <s v="Spinachband-aid"/>
    <x v="1"/>
    <x v="0"/>
    <n v="67"/>
    <n v="83.08"/>
    <n v="469"/>
    <n v="581.55999999999995"/>
    <x v="3"/>
    <x v="1"/>
    <x v="0"/>
  </r>
  <r>
    <x v="35"/>
    <x v="24"/>
    <n v="1"/>
    <x v="2"/>
    <x v="1"/>
    <n v="0"/>
    <s v="Dip"/>
    <x v="2"/>
    <x v="3"/>
    <n v="133"/>
    <n v="155.61000000000001"/>
    <n v="133"/>
    <n v="155.61000000000001"/>
    <x v="4"/>
    <x v="1"/>
    <x v="0"/>
  </r>
  <r>
    <x v="36"/>
    <x v="23"/>
    <n v="9"/>
    <x v="2"/>
    <x v="1"/>
    <n v="0"/>
    <s v="Spinachband-aid"/>
    <x v="1"/>
    <x v="0"/>
    <n v="67"/>
    <n v="83.08"/>
    <n v="603"/>
    <n v="747.72"/>
    <x v="5"/>
    <x v="1"/>
    <x v="0"/>
  </r>
  <r>
    <x v="37"/>
    <x v="4"/>
    <n v="1"/>
    <x v="2"/>
    <x v="1"/>
    <n v="0"/>
    <s v="conditioner"/>
    <x v="3"/>
    <x v="2"/>
    <n v="5"/>
    <n v="6.7"/>
    <n v="5"/>
    <n v="6.7"/>
    <x v="6"/>
    <x v="1"/>
    <x v="0"/>
  </r>
  <r>
    <x v="38"/>
    <x v="13"/>
    <n v="14"/>
    <x v="2"/>
    <x v="0"/>
    <n v="0"/>
    <s v="toothpaste"/>
    <x v="3"/>
    <x v="2"/>
    <n v="55"/>
    <n v="58.3"/>
    <n v="770"/>
    <n v="816.19999999999993"/>
    <x v="7"/>
    <x v="1"/>
    <x v="0"/>
  </r>
  <r>
    <x v="39"/>
    <x v="25"/>
    <n v="7"/>
    <x v="2"/>
    <x v="1"/>
    <n v="0"/>
    <s v="Shredded cheese"/>
    <x v="2"/>
    <x v="0"/>
    <n v="83"/>
    <n v="94.62"/>
    <n v="581"/>
    <n v="662.34"/>
    <x v="8"/>
    <x v="1"/>
    <x v="0"/>
  </r>
  <r>
    <x v="40"/>
    <x v="12"/>
    <n v="9"/>
    <x v="1"/>
    <x v="1"/>
    <n v="0"/>
    <s v="Nectarines"/>
    <x v="0"/>
    <x v="0"/>
    <n v="141"/>
    <n v="149.46"/>
    <n v="1269"/>
    <n v="1345.14"/>
    <x v="9"/>
    <x v="1"/>
    <x v="0"/>
  </r>
  <r>
    <x v="41"/>
    <x v="26"/>
    <n v="4"/>
    <x v="2"/>
    <x v="0"/>
    <n v="0"/>
    <s v="Plums"/>
    <x v="0"/>
    <x v="0"/>
    <n v="48"/>
    <n v="57.120000000000005"/>
    <n v="192"/>
    <n v="228.48000000000002"/>
    <x v="10"/>
    <x v="1"/>
    <x v="0"/>
  </r>
  <r>
    <x v="42"/>
    <x v="27"/>
    <n v="6"/>
    <x v="1"/>
    <x v="1"/>
    <n v="0"/>
    <s v="Berries"/>
    <x v="0"/>
    <x v="0"/>
    <n v="12"/>
    <n v="15.719999999999999"/>
    <n v="72"/>
    <n v="94.32"/>
    <x v="11"/>
    <x v="1"/>
    <x v="0"/>
  </r>
  <r>
    <x v="43"/>
    <x v="28"/>
    <n v="11"/>
    <x v="1"/>
    <x v="1"/>
    <n v="0"/>
    <s v="Cabbage"/>
    <x v="0"/>
    <x v="3"/>
    <n v="148"/>
    <n v="201.28"/>
    <n v="1628"/>
    <n v="2214.08"/>
    <x v="12"/>
    <x v="1"/>
    <x v="0"/>
  </r>
  <r>
    <x v="44"/>
    <x v="2"/>
    <n v="5"/>
    <x v="1"/>
    <x v="1"/>
    <n v="0"/>
    <s v="Avocados"/>
    <x v="0"/>
    <x v="0"/>
    <n v="112"/>
    <n v="122.08"/>
    <n v="560"/>
    <n v="610.4"/>
    <x v="13"/>
    <x v="1"/>
    <x v="0"/>
  </r>
  <r>
    <x v="45"/>
    <x v="7"/>
    <n v="3"/>
    <x v="2"/>
    <x v="1"/>
    <n v="0"/>
    <s v="Peaches"/>
    <x v="0"/>
    <x v="0"/>
    <n v="7"/>
    <n v="8.33"/>
    <n v="21"/>
    <n v="24.990000000000002"/>
    <x v="14"/>
    <x v="1"/>
    <x v="0"/>
  </r>
  <r>
    <x v="46"/>
    <x v="24"/>
    <n v="2"/>
    <x v="2"/>
    <x v="0"/>
    <n v="0"/>
    <s v="Dip"/>
    <x v="2"/>
    <x v="3"/>
    <n v="133"/>
    <n v="155.61000000000001"/>
    <n v="266"/>
    <n v="311.22000000000003"/>
    <x v="15"/>
    <x v="1"/>
    <x v="0"/>
  </r>
  <r>
    <x v="47"/>
    <x v="29"/>
    <n v="4"/>
    <x v="0"/>
    <x v="0"/>
    <n v="0"/>
    <s v="Cheddar cheese"/>
    <x v="2"/>
    <x v="0"/>
    <n v="105"/>
    <n v="142.80000000000001"/>
    <n v="420"/>
    <n v="571.20000000000005"/>
    <x v="16"/>
    <x v="1"/>
    <x v="0"/>
  </r>
  <r>
    <x v="48"/>
    <x v="18"/>
    <n v="11"/>
    <x v="1"/>
    <x v="1"/>
    <n v="0"/>
    <s v="pretzels"/>
    <x v="4"/>
    <x v="0"/>
    <n v="89"/>
    <n v="117.48"/>
    <n v="979"/>
    <n v="1292.28"/>
    <x v="17"/>
    <x v="1"/>
    <x v="0"/>
  </r>
  <r>
    <x v="49"/>
    <x v="28"/>
    <n v="2"/>
    <x v="2"/>
    <x v="0"/>
    <n v="0"/>
    <s v="Cabbage"/>
    <x v="0"/>
    <x v="3"/>
    <n v="148"/>
    <n v="201.28"/>
    <n v="296"/>
    <n v="402.56"/>
    <x v="18"/>
    <x v="1"/>
    <x v="0"/>
  </r>
  <r>
    <x v="50"/>
    <x v="30"/>
    <n v="11"/>
    <x v="0"/>
    <x v="0"/>
    <n v="0"/>
    <s v="Grapefruit"/>
    <x v="0"/>
    <x v="0"/>
    <n v="37"/>
    <n v="49.21"/>
    <n v="407"/>
    <n v="541.31000000000006"/>
    <x v="19"/>
    <x v="1"/>
    <x v="0"/>
  </r>
  <r>
    <x v="51"/>
    <x v="31"/>
    <n v="1"/>
    <x v="2"/>
    <x v="0"/>
    <n v="0"/>
    <s v="Whipped cream"/>
    <x v="2"/>
    <x v="1"/>
    <n v="44"/>
    <n v="48.4"/>
    <n v="44"/>
    <n v="48.4"/>
    <x v="20"/>
    <x v="1"/>
    <x v="0"/>
  </r>
  <r>
    <x v="52"/>
    <x v="32"/>
    <n v="9"/>
    <x v="2"/>
    <x v="1"/>
    <n v="0"/>
    <s v="Limes"/>
    <x v="0"/>
    <x v="0"/>
    <n v="126"/>
    <n v="162.54"/>
    <n v="1134"/>
    <n v="1462.86"/>
    <x v="21"/>
    <x v="1"/>
    <x v="0"/>
  </r>
  <r>
    <x v="53"/>
    <x v="26"/>
    <n v="6"/>
    <x v="1"/>
    <x v="1"/>
    <n v="0"/>
    <s v="Plums"/>
    <x v="0"/>
    <x v="0"/>
    <n v="48"/>
    <n v="57.120000000000005"/>
    <n v="288"/>
    <n v="342.72"/>
    <x v="22"/>
    <x v="1"/>
    <x v="0"/>
  </r>
  <r>
    <x v="54"/>
    <x v="11"/>
    <n v="9"/>
    <x v="1"/>
    <x v="0"/>
    <n v="0"/>
    <s v="pain killers"/>
    <x v="5"/>
    <x v="2"/>
    <n v="76"/>
    <n v="82.08"/>
    <n v="684"/>
    <n v="738.72"/>
    <x v="23"/>
    <x v="1"/>
    <x v="0"/>
  </r>
  <r>
    <x v="55"/>
    <x v="19"/>
    <n v="6"/>
    <x v="0"/>
    <x v="0"/>
    <n v="0"/>
    <s v="Broccoli"/>
    <x v="0"/>
    <x v="0"/>
    <n v="47"/>
    <n v="53.11"/>
    <n v="282"/>
    <n v="318.65999999999997"/>
    <x v="24"/>
    <x v="1"/>
    <x v="0"/>
  </r>
  <r>
    <x v="56"/>
    <x v="7"/>
    <n v="11"/>
    <x v="2"/>
    <x v="1"/>
    <n v="0"/>
    <s v="Peaches"/>
    <x v="0"/>
    <x v="0"/>
    <n v="7"/>
    <n v="8.33"/>
    <n v="77"/>
    <n v="91.63"/>
    <x v="25"/>
    <x v="1"/>
    <x v="0"/>
  </r>
  <r>
    <x v="57"/>
    <x v="33"/>
    <n v="10"/>
    <x v="0"/>
    <x v="1"/>
    <n v="0"/>
    <s v="Beets"/>
    <x v="1"/>
    <x v="0"/>
    <n v="37"/>
    <n v="41.81"/>
    <n v="370"/>
    <n v="418.1"/>
    <x v="26"/>
    <x v="1"/>
    <x v="0"/>
  </r>
  <r>
    <x v="58"/>
    <x v="34"/>
    <n v="11"/>
    <x v="1"/>
    <x v="1"/>
    <n v="0"/>
    <s v="Onions"/>
    <x v="1"/>
    <x v="0"/>
    <n v="37"/>
    <n v="42.55"/>
    <n v="407"/>
    <n v="468.04999999999995"/>
    <x v="27"/>
    <x v="1"/>
    <x v="0"/>
  </r>
  <r>
    <x v="59"/>
    <x v="35"/>
    <n v="14"/>
    <x v="2"/>
    <x v="1"/>
    <n v="0"/>
    <s v="Apples"/>
    <x v="0"/>
    <x v="0"/>
    <n v="73"/>
    <n v="94.17"/>
    <n v="1022"/>
    <n v="1318.38"/>
    <x v="0"/>
    <x v="2"/>
    <x v="0"/>
  </r>
  <r>
    <x v="60"/>
    <x v="10"/>
    <n v="8"/>
    <x v="0"/>
    <x v="1"/>
    <n v="0"/>
    <s v="Salin"/>
    <x v="5"/>
    <x v="0"/>
    <n v="120"/>
    <n v="162"/>
    <n v="960"/>
    <n v="1296"/>
    <x v="1"/>
    <x v="2"/>
    <x v="0"/>
  </r>
  <r>
    <x v="61"/>
    <x v="33"/>
    <n v="9"/>
    <x v="1"/>
    <x v="1"/>
    <n v="0"/>
    <s v="Beets"/>
    <x v="1"/>
    <x v="0"/>
    <n v="37"/>
    <n v="41.81"/>
    <n v="333"/>
    <n v="376.29"/>
    <x v="2"/>
    <x v="2"/>
    <x v="0"/>
  </r>
  <r>
    <x v="62"/>
    <x v="14"/>
    <n v="13"/>
    <x v="1"/>
    <x v="0"/>
    <n v="0"/>
    <s v="Lemons"/>
    <x v="0"/>
    <x v="0"/>
    <n v="61"/>
    <n v="76.25"/>
    <n v="793"/>
    <n v="991.25"/>
    <x v="3"/>
    <x v="2"/>
    <x v="0"/>
  </r>
  <r>
    <x v="63"/>
    <x v="34"/>
    <n v="7"/>
    <x v="2"/>
    <x v="0"/>
    <n v="0"/>
    <s v="Onions"/>
    <x v="1"/>
    <x v="0"/>
    <n v="37"/>
    <n v="42.55"/>
    <n v="259"/>
    <n v="297.84999999999997"/>
    <x v="4"/>
    <x v="2"/>
    <x v="0"/>
  </r>
  <r>
    <x v="64"/>
    <x v="29"/>
    <n v="8"/>
    <x v="1"/>
    <x v="0"/>
    <n v="0"/>
    <s v="Cheddar cheese"/>
    <x v="2"/>
    <x v="0"/>
    <n v="105"/>
    <n v="142.80000000000001"/>
    <n v="840"/>
    <n v="1142.4000000000001"/>
    <x v="5"/>
    <x v="2"/>
    <x v="0"/>
  </r>
  <r>
    <x v="65"/>
    <x v="35"/>
    <n v="4"/>
    <x v="1"/>
    <x v="0"/>
    <n v="0"/>
    <s v="Apples"/>
    <x v="0"/>
    <x v="0"/>
    <n v="73"/>
    <n v="94.17"/>
    <n v="292"/>
    <n v="376.68"/>
    <x v="6"/>
    <x v="2"/>
    <x v="0"/>
  </r>
  <r>
    <x v="66"/>
    <x v="0"/>
    <n v="14"/>
    <x v="1"/>
    <x v="1"/>
    <n v="0"/>
    <s v="Oranges"/>
    <x v="0"/>
    <x v="0"/>
    <n v="144"/>
    <n v="156.96"/>
    <n v="2016"/>
    <n v="2197.44"/>
    <x v="7"/>
    <x v="2"/>
    <x v="0"/>
  </r>
  <r>
    <x v="67"/>
    <x v="15"/>
    <n v="4"/>
    <x v="2"/>
    <x v="1"/>
    <n v="0"/>
    <s v="Feta cheese"/>
    <x v="2"/>
    <x v="0"/>
    <n v="75"/>
    <n v="85.5"/>
    <n v="300"/>
    <n v="342"/>
    <x v="8"/>
    <x v="2"/>
    <x v="0"/>
  </r>
  <r>
    <x v="68"/>
    <x v="19"/>
    <n v="8"/>
    <x v="2"/>
    <x v="1"/>
    <n v="0"/>
    <s v="Broccoli"/>
    <x v="0"/>
    <x v="0"/>
    <n v="47"/>
    <n v="53.11"/>
    <n v="376"/>
    <n v="424.88"/>
    <x v="9"/>
    <x v="2"/>
    <x v="0"/>
  </r>
  <r>
    <x v="69"/>
    <x v="1"/>
    <n v="2"/>
    <x v="2"/>
    <x v="0"/>
    <n v="0"/>
    <s v="Lettuce"/>
    <x v="1"/>
    <x v="0"/>
    <n v="72"/>
    <n v="79.92"/>
    <n v="144"/>
    <n v="159.84"/>
    <x v="10"/>
    <x v="2"/>
    <x v="0"/>
  </r>
  <r>
    <x v="70"/>
    <x v="16"/>
    <n v="4"/>
    <x v="2"/>
    <x v="1"/>
    <n v="0"/>
    <s v="Butter"/>
    <x v="2"/>
    <x v="0"/>
    <n v="98"/>
    <n v="103.88"/>
    <n v="392"/>
    <n v="415.52"/>
    <x v="11"/>
    <x v="2"/>
    <x v="0"/>
  </r>
  <r>
    <x v="71"/>
    <x v="10"/>
    <n v="1"/>
    <x v="2"/>
    <x v="1"/>
    <n v="0"/>
    <s v="Salin"/>
    <x v="5"/>
    <x v="0"/>
    <n v="120"/>
    <n v="162"/>
    <n v="120"/>
    <n v="162"/>
    <x v="12"/>
    <x v="2"/>
    <x v="0"/>
  </r>
  <r>
    <x v="72"/>
    <x v="20"/>
    <n v="9"/>
    <x v="2"/>
    <x v="0"/>
    <n v="0"/>
    <s v="Yogurt"/>
    <x v="2"/>
    <x v="3"/>
    <n v="148"/>
    <n v="164.28"/>
    <n v="1332"/>
    <n v="1478.52"/>
    <x v="13"/>
    <x v="2"/>
    <x v="0"/>
  </r>
  <r>
    <x v="73"/>
    <x v="28"/>
    <n v="3"/>
    <x v="2"/>
    <x v="0"/>
    <n v="0"/>
    <s v="Cabbage"/>
    <x v="0"/>
    <x v="3"/>
    <n v="148"/>
    <n v="201.28"/>
    <n v="444"/>
    <n v="603.84"/>
    <x v="14"/>
    <x v="2"/>
    <x v="0"/>
  </r>
  <r>
    <x v="74"/>
    <x v="36"/>
    <n v="8"/>
    <x v="1"/>
    <x v="1"/>
    <n v="0"/>
    <s v="Milk"/>
    <x v="2"/>
    <x v="1"/>
    <n v="43"/>
    <n v="47.730000000000004"/>
    <n v="344"/>
    <n v="381.84000000000003"/>
    <x v="15"/>
    <x v="2"/>
    <x v="0"/>
  </r>
  <r>
    <x v="75"/>
    <x v="1"/>
    <n v="1"/>
    <x v="1"/>
    <x v="1"/>
    <n v="0"/>
    <s v="Lettuce"/>
    <x v="1"/>
    <x v="0"/>
    <n v="72"/>
    <n v="79.92"/>
    <n v="72"/>
    <n v="79.92"/>
    <x v="16"/>
    <x v="2"/>
    <x v="0"/>
  </r>
  <r>
    <x v="76"/>
    <x v="10"/>
    <n v="3"/>
    <x v="2"/>
    <x v="1"/>
    <n v="0"/>
    <s v="Salin"/>
    <x v="5"/>
    <x v="0"/>
    <n v="120"/>
    <n v="162"/>
    <n v="360"/>
    <n v="486"/>
    <x v="17"/>
    <x v="2"/>
    <x v="0"/>
  </r>
  <r>
    <x v="77"/>
    <x v="17"/>
    <n v="4"/>
    <x v="2"/>
    <x v="1"/>
    <n v="0"/>
    <s v="cleaning alcohol"/>
    <x v="5"/>
    <x v="1"/>
    <n v="90"/>
    <n v="115.2"/>
    <n v="360"/>
    <n v="460.8"/>
    <x v="18"/>
    <x v="2"/>
    <x v="0"/>
  </r>
  <r>
    <x v="78"/>
    <x v="37"/>
    <n v="9"/>
    <x v="1"/>
    <x v="1"/>
    <n v="0"/>
    <s v="Sour cream"/>
    <x v="2"/>
    <x v="0"/>
    <n v="6"/>
    <n v="7.8599999999999994"/>
    <n v="54"/>
    <n v="70.739999999999995"/>
    <x v="19"/>
    <x v="2"/>
    <x v="0"/>
  </r>
  <r>
    <x v="79"/>
    <x v="5"/>
    <n v="15"/>
    <x v="1"/>
    <x v="0"/>
    <n v="0"/>
    <s v="nuts"/>
    <x v="4"/>
    <x v="0"/>
    <n v="93"/>
    <n v="104.16"/>
    <n v="1395"/>
    <n v="1562.3999999999999"/>
    <x v="20"/>
    <x v="2"/>
    <x v="0"/>
  </r>
  <r>
    <x v="80"/>
    <x v="24"/>
    <n v="3"/>
    <x v="1"/>
    <x v="0"/>
    <n v="0"/>
    <s v="Dip"/>
    <x v="2"/>
    <x v="3"/>
    <n v="133"/>
    <n v="155.61000000000001"/>
    <n v="399"/>
    <n v="466.83000000000004"/>
    <x v="21"/>
    <x v="2"/>
    <x v="0"/>
  </r>
  <r>
    <x v="81"/>
    <x v="22"/>
    <n v="14"/>
    <x v="2"/>
    <x v="0"/>
    <n v="0"/>
    <s v="Melons"/>
    <x v="0"/>
    <x v="0"/>
    <n v="121"/>
    <n v="141.57"/>
    <n v="1694"/>
    <n v="1981.98"/>
    <x v="22"/>
    <x v="2"/>
    <x v="0"/>
  </r>
  <r>
    <x v="82"/>
    <x v="8"/>
    <n v="3"/>
    <x v="2"/>
    <x v="1"/>
    <n v="0"/>
    <s v="Green onions"/>
    <x v="1"/>
    <x v="0"/>
    <n v="67"/>
    <n v="85.76"/>
    <n v="201"/>
    <n v="257.28000000000003"/>
    <x v="23"/>
    <x v="2"/>
    <x v="0"/>
  </r>
  <r>
    <x v="83"/>
    <x v="19"/>
    <n v="4"/>
    <x v="2"/>
    <x v="0"/>
    <n v="0"/>
    <s v="Broccoli"/>
    <x v="0"/>
    <x v="0"/>
    <n v="47"/>
    <n v="53.11"/>
    <n v="188"/>
    <n v="212.44"/>
    <x v="24"/>
    <x v="2"/>
    <x v="0"/>
  </r>
  <r>
    <x v="84"/>
    <x v="26"/>
    <n v="9"/>
    <x v="2"/>
    <x v="0"/>
    <n v="0"/>
    <s v="Plums"/>
    <x v="0"/>
    <x v="0"/>
    <n v="48"/>
    <n v="57.120000000000005"/>
    <n v="432"/>
    <n v="514.08000000000004"/>
    <x v="25"/>
    <x v="2"/>
    <x v="0"/>
  </r>
  <r>
    <x v="85"/>
    <x v="38"/>
    <n v="13"/>
    <x v="2"/>
    <x v="1"/>
    <n v="0"/>
    <s v="Chips"/>
    <x v="4"/>
    <x v="0"/>
    <n v="95"/>
    <n v="119.7"/>
    <n v="1235"/>
    <n v="1556.1000000000001"/>
    <x v="26"/>
    <x v="2"/>
    <x v="0"/>
  </r>
  <r>
    <x v="86"/>
    <x v="39"/>
    <n v="3"/>
    <x v="2"/>
    <x v="0"/>
    <n v="0"/>
    <s v="Grapes"/>
    <x v="0"/>
    <x v="3"/>
    <n v="134"/>
    <n v="156.78"/>
    <n v="402"/>
    <n v="470.34000000000003"/>
    <x v="27"/>
    <x v="2"/>
    <x v="0"/>
  </r>
  <r>
    <x v="87"/>
    <x v="30"/>
    <n v="15"/>
    <x v="2"/>
    <x v="1"/>
    <n v="0"/>
    <s v="Grapefruit"/>
    <x v="0"/>
    <x v="0"/>
    <n v="37"/>
    <n v="49.21"/>
    <n v="555"/>
    <n v="738.15"/>
    <x v="28"/>
    <x v="2"/>
    <x v="0"/>
  </r>
  <r>
    <x v="88"/>
    <x v="1"/>
    <n v="9"/>
    <x v="0"/>
    <x v="0"/>
    <n v="0"/>
    <s v="Lettuce"/>
    <x v="1"/>
    <x v="0"/>
    <n v="72"/>
    <n v="79.92"/>
    <n v="648"/>
    <n v="719.28"/>
    <x v="17"/>
    <x v="3"/>
    <x v="0"/>
  </r>
  <r>
    <x v="89"/>
    <x v="40"/>
    <n v="13"/>
    <x v="2"/>
    <x v="1"/>
    <n v="0"/>
    <s v="Kiwi"/>
    <x v="0"/>
    <x v="0"/>
    <n v="150"/>
    <n v="210"/>
    <n v="1950"/>
    <n v="2730"/>
    <x v="18"/>
    <x v="3"/>
    <x v="0"/>
  </r>
  <r>
    <x v="90"/>
    <x v="10"/>
    <n v="6"/>
    <x v="2"/>
    <x v="0"/>
    <n v="0"/>
    <s v="Salin"/>
    <x v="5"/>
    <x v="0"/>
    <n v="120"/>
    <n v="162"/>
    <n v="720"/>
    <n v="972"/>
    <x v="19"/>
    <x v="3"/>
    <x v="0"/>
  </r>
  <r>
    <x v="91"/>
    <x v="33"/>
    <n v="10"/>
    <x v="2"/>
    <x v="0"/>
    <n v="0"/>
    <s v="Beets"/>
    <x v="1"/>
    <x v="0"/>
    <n v="37"/>
    <n v="41.81"/>
    <n v="370"/>
    <n v="418.1"/>
    <x v="20"/>
    <x v="3"/>
    <x v="0"/>
  </r>
  <r>
    <x v="92"/>
    <x v="28"/>
    <n v="2"/>
    <x v="1"/>
    <x v="0"/>
    <n v="0"/>
    <s v="Cabbage"/>
    <x v="0"/>
    <x v="3"/>
    <n v="148"/>
    <n v="201.28"/>
    <n v="296"/>
    <n v="402.56"/>
    <x v="21"/>
    <x v="3"/>
    <x v="0"/>
  </r>
  <r>
    <x v="93"/>
    <x v="8"/>
    <n v="3"/>
    <x v="2"/>
    <x v="0"/>
    <n v="0"/>
    <s v="Green onions"/>
    <x v="1"/>
    <x v="0"/>
    <n v="67"/>
    <n v="85.76"/>
    <n v="201"/>
    <n v="257.28000000000003"/>
    <x v="22"/>
    <x v="3"/>
    <x v="0"/>
  </r>
  <r>
    <x v="94"/>
    <x v="28"/>
    <n v="7"/>
    <x v="2"/>
    <x v="0"/>
    <n v="0"/>
    <s v="Cabbage"/>
    <x v="0"/>
    <x v="3"/>
    <n v="148"/>
    <n v="201.28"/>
    <n v="1036"/>
    <n v="1408.96"/>
    <x v="23"/>
    <x v="3"/>
    <x v="0"/>
  </r>
  <r>
    <x v="95"/>
    <x v="19"/>
    <n v="1"/>
    <x v="2"/>
    <x v="0"/>
    <n v="0"/>
    <s v="Broccoli"/>
    <x v="0"/>
    <x v="0"/>
    <n v="47"/>
    <n v="53.11"/>
    <n v="47"/>
    <n v="53.11"/>
    <x v="24"/>
    <x v="3"/>
    <x v="0"/>
  </r>
  <r>
    <x v="96"/>
    <x v="30"/>
    <n v="3"/>
    <x v="1"/>
    <x v="1"/>
    <n v="0"/>
    <s v="Grapefruit"/>
    <x v="0"/>
    <x v="0"/>
    <n v="37"/>
    <n v="49.21"/>
    <n v="111"/>
    <n v="147.63"/>
    <x v="25"/>
    <x v="3"/>
    <x v="0"/>
  </r>
  <r>
    <x v="97"/>
    <x v="10"/>
    <n v="1"/>
    <x v="1"/>
    <x v="1"/>
    <n v="0"/>
    <s v="Salin"/>
    <x v="5"/>
    <x v="0"/>
    <n v="120"/>
    <n v="162"/>
    <n v="120"/>
    <n v="162"/>
    <x v="26"/>
    <x v="3"/>
    <x v="0"/>
  </r>
  <r>
    <x v="98"/>
    <x v="13"/>
    <n v="3"/>
    <x v="1"/>
    <x v="0"/>
    <n v="0"/>
    <s v="toothpaste"/>
    <x v="3"/>
    <x v="2"/>
    <n v="55"/>
    <n v="58.3"/>
    <n v="165"/>
    <n v="174.89999999999998"/>
    <x v="27"/>
    <x v="3"/>
    <x v="0"/>
  </r>
  <r>
    <x v="99"/>
    <x v="27"/>
    <n v="13"/>
    <x v="1"/>
    <x v="0"/>
    <n v="0"/>
    <s v="Berries"/>
    <x v="0"/>
    <x v="0"/>
    <n v="12"/>
    <n v="15.719999999999999"/>
    <n v="156"/>
    <n v="204.35999999999999"/>
    <x v="28"/>
    <x v="3"/>
    <x v="0"/>
  </r>
  <r>
    <x v="100"/>
    <x v="9"/>
    <n v="4"/>
    <x v="2"/>
    <x v="1"/>
    <n v="0"/>
    <s v="Bananas"/>
    <x v="0"/>
    <x v="0"/>
    <n v="112"/>
    <n v="146.72"/>
    <n v="448"/>
    <n v="586.88"/>
    <x v="29"/>
    <x v="3"/>
    <x v="0"/>
  </r>
  <r>
    <x v="101"/>
    <x v="37"/>
    <n v="13"/>
    <x v="2"/>
    <x v="1"/>
    <n v="0"/>
    <s v="Sour cream"/>
    <x v="2"/>
    <x v="0"/>
    <n v="6"/>
    <n v="7.8599999999999994"/>
    <n v="78"/>
    <n v="102.17999999999999"/>
    <x v="0"/>
    <x v="4"/>
    <x v="0"/>
  </r>
  <r>
    <x v="102"/>
    <x v="25"/>
    <n v="15"/>
    <x v="2"/>
    <x v="0"/>
    <n v="0"/>
    <s v="Shredded cheese"/>
    <x v="2"/>
    <x v="0"/>
    <n v="83"/>
    <n v="94.62"/>
    <n v="1245"/>
    <n v="1419.3000000000002"/>
    <x v="1"/>
    <x v="4"/>
    <x v="0"/>
  </r>
  <r>
    <x v="103"/>
    <x v="37"/>
    <n v="6"/>
    <x v="1"/>
    <x v="0"/>
    <n v="0"/>
    <s v="Sour cream"/>
    <x v="2"/>
    <x v="0"/>
    <n v="6"/>
    <n v="7.8599999999999994"/>
    <n v="36"/>
    <n v="47.16"/>
    <x v="2"/>
    <x v="4"/>
    <x v="0"/>
  </r>
  <r>
    <x v="104"/>
    <x v="30"/>
    <n v="1"/>
    <x v="2"/>
    <x v="1"/>
    <n v="0"/>
    <s v="Grapefruit"/>
    <x v="0"/>
    <x v="0"/>
    <n v="37"/>
    <n v="49.21"/>
    <n v="37"/>
    <n v="49.21"/>
    <x v="3"/>
    <x v="4"/>
    <x v="0"/>
  </r>
  <r>
    <x v="105"/>
    <x v="21"/>
    <n v="6"/>
    <x v="1"/>
    <x v="0"/>
    <n v="0"/>
    <s v="Cherries"/>
    <x v="0"/>
    <x v="2"/>
    <n v="13"/>
    <n v="16.64"/>
    <n v="78"/>
    <n v="99.84"/>
    <x v="4"/>
    <x v="4"/>
    <x v="0"/>
  </r>
  <r>
    <x v="106"/>
    <x v="33"/>
    <n v="8"/>
    <x v="2"/>
    <x v="1"/>
    <n v="0"/>
    <s v="Beets"/>
    <x v="1"/>
    <x v="0"/>
    <n v="37"/>
    <n v="41.81"/>
    <n v="296"/>
    <n v="334.48"/>
    <x v="5"/>
    <x v="4"/>
    <x v="0"/>
  </r>
  <r>
    <x v="107"/>
    <x v="21"/>
    <n v="3"/>
    <x v="2"/>
    <x v="0"/>
    <n v="0"/>
    <s v="Cherries"/>
    <x v="0"/>
    <x v="2"/>
    <n v="13"/>
    <n v="16.64"/>
    <n v="39"/>
    <n v="49.92"/>
    <x v="6"/>
    <x v="4"/>
    <x v="0"/>
  </r>
  <r>
    <x v="108"/>
    <x v="4"/>
    <n v="15"/>
    <x v="2"/>
    <x v="0"/>
    <n v="0"/>
    <s v="conditioner"/>
    <x v="3"/>
    <x v="2"/>
    <n v="5"/>
    <n v="6.7"/>
    <n v="75"/>
    <n v="100.5"/>
    <x v="7"/>
    <x v="4"/>
    <x v="0"/>
  </r>
  <r>
    <x v="109"/>
    <x v="19"/>
    <n v="4"/>
    <x v="2"/>
    <x v="0"/>
    <n v="0"/>
    <s v="Broccoli"/>
    <x v="0"/>
    <x v="0"/>
    <n v="47"/>
    <n v="53.11"/>
    <n v="188"/>
    <n v="212.44"/>
    <x v="8"/>
    <x v="4"/>
    <x v="1"/>
  </r>
  <r>
    <x v="110"/>
    <x v="10"/>
    <n v="2"/>
    <x v="1"/>
    <x v="1"/>
    <n v="0"/>
    <s v="Salin"/>
    <x v="5"/>
    <x v="0"/>
    <n v="120"/>
    <n v="162"/>
    <n v="240"/>
    <n v="324"/>
    <x v="9"/>
    <x v="4"/>
    <x v="1"/>
  </r>
  <r>
    <x v="111"/>
    <x v="17"/>
    <n v="11"/>
    <x v="2"/>
    <x v="0"/>
    <n v="0"/>
    <s v="cleaning alcohol"/>
    <x v="5"/>
    <x v="1"/>
    <n v="90"/>
    <n v="115.2"/>
    <n v="990"/>
    <n v="1267.2"/>
    <x v="10"/>
    <x v="4"/>
    <x v="1"/>
  </r>
  <r>
    <x v="112"/>
    <x v="12"/>
    <n v="13"/>
    <x v="1"/>
    <x v="0"/>
    <n v="0"/>
    <s v="Nectarines"/>
    <x v="0"/>
    <x v="0"/>
    <n v="141"/>
    <n v="149.46"/>
    <n v="1833"/>
    <n v="1942.98"/>
    <x v="11"/>
    <x v="4"/>
    <x v="1"/>
  </r>
  <r>
    <x v="113"/>
    <x v="2"/>
    <n v="6"/>
    <x v="1"/>
    <x v="1"/>
    <n v="0"/>
    <s v="Avocados"/>
    <x v="0"/>
    <x v="0"/>
    <n v="112"/>
    <n v="122.08"/>
    <n v="672"/>
    <n v="732.48"/>
    <x v="12"/>
    <x v="4"/>
    <x v="1"/>
  </r>
  <r>
    <x v="114"/>
    <x v="32"/>
    <n v="10"/>
    <x v="2"/>
    <x v="1"/>
    <n v="0"/>
    <s v="Limes"/>
    <x v="0"/>
    <x v="0"/>
    <n v="126"/>
    <n v="162.54"/>
    <n v="1260"/>
    <n v="1625.3999999999999"/>
    <x v="13"/>
    <x v="4"/>
    <x v="1"/>
  </r>
  <r>
    <x v="115"/>
    <x v="14"/>
    <n v="8"/>
    <x v="0"/>
    <x v="0"/>
    <n v="0"/>
    <s v="Lemons"/>
    <x v="0"/>
    <x v="0"/>
    <n v="61"/>
    <n v="76.25"/>
    <n v="488"/>
    <n v="610"/>
    <x v="14"/>
    <x v="4"/>
    <x v="1"/>
  </r>
  <r>
    <x v="116"/>
    <x v="14"/>
    <n v="12"/>
    <x v="1"/>
    <x v="1"/>
    <n v="0"/>
    <s v="Lemons"/>
    <x v="0"/>
    <x v="0"/>
    <n v="61"/>
    <n v="76.25"/>
    <n v="732"/>
    <n v="915"/>
    <x v="15"/>
    <x v="4"/>
    <x v="1"/>
  </r>
  <r>
    <x v="117"/>
    <x v="22"/>
    <n v="15"/>
    <x v="0"/>
    <x v="0"/>
    <n v="0"/>
    <s v="Melons"/>
    <x v="0"/>
    <x v="0"/>
    <n v="121"/>
    <n v="141.57"/>
    <n v="1815"/>
    <n v="2123.5499999999997"/>
    <x v="16"/>
    <x v="4"/>
    <x v="1"/>
  </r>
  <r>
    <x v="118"/>
    <x v="4"/>
    <n v="10"/>
    <x v="2"/>
    <x v="0"/>
    <n v="0"/>
    <s v="conditioner"/>
    <x v="3"/>
    <x v="2"/>
    <n v="5"/>
    <n v="6.7"/>
    <n v="50"/>
    <n v="67"/>
    <x v="17"/>
    <x v="4"/>
    <x v="1"/>
  </r>
  <r>
    <x v="119"/>
    <x v="38"/>
    <n v="6"/>
    <x v="2"/>
    <x v="0"/>
    <n v="0"/>
    <s v="Chips"/>
    <x v="4"/>
    <x v="0"/>
    <n v="95"/>
    <n v="119.7"/>
    <n v="570"/>
    <n v="718.2"/>
    <x v="18"/>
    <x v="4"/>
    <x v="1"/>
  </r>
  <r>
    <x v="120"/>
    <x v="33"/>
    <n v="11"/>
    <x v="2"/>
    <x v="0"/>
    <n v="0"/>
    <s v="Beets"/>
    <x v="1"/>
    <x v="0"/>
    <n v="37"/>
    <n v="41.81"/>
    <n v="407"/>
    <n v="459.91"/>
    <x v="19"/>
    <x v="4"/>
    <x v="1"/>
  </r>
  <r>
    <x v="121"/>
    <x v="3"/>
    <n v="11"/>
    <x v="0"/>
    <x v="1"/>
    <n v="0"/>
    <s v="Eggs"/>
    <x v="2"/>
    <x v="1"/>
    <n v="44"/>
    <n v="48.84"/>
    <n v="484"/>
    <n v="537.24"/>
    <x v="20"/>
    <x v="4"/>
    <x v="1"/>
  </r>
  <r>
    <x v="122"/>
    <x v="16"/>
    <n v="7"/>
    <x v="2"/>
    <x v="0"/>
    <n v="0"/>
    <s v="Butter"/>
    <x v="2"/>
    <x v="0"/>
    <n v="98"/>
    <n v="103.88"/>
    <n v="686"/>
    <n v="727.16"/>
    <x v="21"/>
    <x v="4"/>
    <x v="1"/>
  </r>
  <r>
    <x v="123"/>
    <x v="18"/>
    <n v="12"/>
    <x v="0"/>
    <x v="1"/>
    <n v="0"/>
    <s v="pretzels"/>
    <x v="4"/>
    <x v="0"/>
    <n v="89"/>
    <n v="117.48"/>
    <n v="1068"/>
    <n v="1409.76"/>
    <x v="22"/>
    <x v="4"/>
    <x v="1"/>
  </r>
  <r>
    <x v="124"/>
    <x v="41"/>
    <n v="6"/>
    <x v="2"/>
    <x v="0"/>
    <n v="0"/>
    <s v="Potatoes"/>
    <x v="1"/>
    <x v="0"/>
    <n v="138"/>
    <n v="173.88"/>
    <n v="828"/>
    <n v="1043.28"/>
    <x v="23"/>
    <x v="4"/>
    <x v="1"/>
  </r>
  <r>
    <x v="125"/>
    <x v="7"/>
    <n v="10"/>
    <x v="1"/>
    <x v="1"/>
    <n v="0"/>
    <s v="Peaches"/>
    <x v="0"/>
    <x v="0"/>
    <n v="7"/>
    <n v="8.33"/>
    <n v="70"/>
    <n v="83.3"/>
    <x v="24"/>
    <x v="4"/>
    <x v="1"/>
  </r>
  <r>
    <x v="126"/>
    <x v="40"/>
    <n v="5"/>
    <x v="0"/>
    <x v="1"/>
    <n v="0"/>
    <s v="Kiwi"/>
    <x v="0"/>
    <x v="0"/>
    <n v="150"/>
    <n v="210"/>
    <n v="750"/>
    <n v="1050"/>
    <x v="25"/>
    <x v="4"/>
    <x v="1"/>
  </r>
  <r>
    <x v="127"/>
    <x v="27"/>
    <n v="12"/>
    <x v="1"/>
    <x v="1"/>
    <n v="0"/>
    <s v="Berries"/>
    <x v="0"/>
    <x v="0"/>
    <n v="12"/>
    <n v="15.719999999999999"/>
    <n v="144"/>
    <n v="188.64"/>
    <x v="26"/>
    <x v="4"/>
    <x v="1"/>
  </r>
  <r>
    <x v="128"/>
    <x v="34"/>
    <n v="11"/>
    <x v="2"/>
    <x v="1"/>
    <n v="0"/>
    <s v="Onions"/>
    <x v="1"/>
    <x v="0"/>
    <n v="37"/>
    <n v="42.55"/>
    <n v="407"/>
    <n v="468.04999999999995"/>
    <x v="27"/>
    <x v="4"/>
    <x v="1"/>
  </r>
  <r>
    <x v="129"/>
    <x v="7"/>
    <n v="13"/>
    <x v="2"/>
    <x v="1"/>
    <n v="0"/>
    <s v="Peaches"/>
    <x v="0"/>
    <x v="0"/>
    <n v="7"/>
    <n v="8.33"/>
    <n v="91"/>
    <n v="108.29"/>
    <x v="28"/>
    <x v="4"/>
    <x v="1"/>
  </r>
  <r>
    <x v="130"/>
    <x v="41"/>
    <n v="5"/>
    <x v="2"/>
    <x v="0"/>
    <n v="0"/>
    <s v="Potatoes"/>
    <x v="1"/>
    <x v="0"/>
    <n v="138"/>
    <n v="173.88"/>
    <n v="690"/>
    <n v="869.4"/>
    <x v="29"/>
    <x v="4"/>
    <x v="1"/>
  </r>
  <r>
    <x v="131"/>
    <x v="21"/>
    <n v="1"/>
    <x v="0"/>
    <x v="1"/>
    <n v="0"/>
    <s v="Cherries"/>
    <x v="0"/>
    <x v="2"/>
    <n v="13"/>
    <n v="16.64"/>
    <n v="13"/>
    <n v="16.64"/>
    <x v="30"/>
    <x v="4"/>
    <x v="1"/>
  </r>
  <r>
    <x v="132"/>
    <x v="21"/>
    <n v="4"/>
    <x v="2"/>
    <x v="0"/>
    <n v="0"/>
    <s v="Cherries"/>
    <x v="0"/>
    <x v="2"/>
    <n v="13"/>
    <n v="16.64"/>
    <n v="52"/>
    <n v="66.56"/>
    <x v="0"/>
    <x v="5"/>
    <x v="1"/>
  </r>
  <r>
    <x v="133"/>
    <x v="31"/>
    <n v="13"/>
    <x v="2"/>
    <x v="0"/>
    <n v="0"/>
    <s v="Whipped cream"/>
    <x v="2"/>
    <x v="1"/>
    <n v="44"/>
    <n v="48.4"/>
    <n v="572"/>
    <n v="629.19999999999993"/>
    <x v="1"/>
    <x v="5"/>
    <x v="1"/>
  </r>
  <r>
    <x v="134"/>
    <x v="37"/>
    <n v="7"/>
    <x v="1"/>
    <x v="0"/>
    <n v="0"/>
    <s v="Sour cream"/>
    <x v="2"/>
    <x v="0"/>
    <n v="6"/>
    <n v="7.8599999999999994"/>
    <n v="42"/>
    <n v="55.019999999999996"/>
    <x v="2"/>
    <x v="5"/>
    <x v="1"/>
  </r>
  <r>
    <x v="135"/>
    <x v="24"/>
    <n v="11"/>
    <x v="2"/>
    <x v="1"/>
    <n v="0"/>
    <s v="Dip"/>
    <x v="2"/>
    <x v="3"/>
    <n v="133"/>
    <n v="155.61000000000001"/>
    <n v="1463"/>
    <n v="1711.71"/>
    <x v="3"/>
    <x v="5"/>
    <x v="1"/>
  </r>
  <r>
    <x v="136"/>
    <x v="32"/>
    <n v="2"/>
    <x v="1"/>
    <x v="1"/>
    <n v="0"/>
    <s v="Limes"/>
    <x v="0"/>
    <x v="0"/>
    <n v="126"/>
    <n v="162.54"/>
    <n v="252"/>
    <n v="325.08"/>
    <x v="4"/>
    <x v="5"/>
    <x v="1"/>
  </r>
  <r>
    <x v="137"/>
    <x v="4"/>
    <n v="7"/>
    <x v="1"/>
    <x v="0"/>
    <n v="0"/>
    <s v="conditioner"/>
    <x v="3"/>
    <x v="2"/>
    <n v="5"/>
    <n v="6.7"/>
    <n v="35"/>
    <n v="46.9"/>
    <x v="5"/>
    <x v="5"/>
    <x v="1"/>
  </r>
  <r>
    <x v="138"/>
    <x v="9"/>
    <n v="4"/>
    <x v="2"/>
    <x v="0"/>
    <n v="0"/>
    <s v="Bananas"/>
    <x v="0"/>
    <x v="0"/>
    <n v="112"/>
    <n v="146.72"/>
    <n v="448"/>
    <n v="586.88"/>
    <x v="6"/>
    <x v="5"/>
    <x v="1"/>
  </r>
  <r>
    <x v="139"/>
    <x v="24"/>
    <n v="11"/>
    <x v="2"/>
    <x v="1"/>
    <n v="0"/>
    <s v="Dip"/>
    <x v="2"/>
    <x v="3"/>
    <n v="133"/>
    <n v="155.61000000000001"/>
    <n v="1463"/>
    <n v="1711.71"/>
    <x v="7"/>
    <x v="5"/>
    <x v="1"/>
  </r>
  <r>
    <x v="140"/>
    <x v="20"/>
    <n v="11"/>
    <x v="2"/>
    <x v="1"/>
    <n v="0"/>
    <s v="Yogurt"/>
    <x v="2"/>
    <x v="3"/>
    <n v="148"/>
    <n v="164.28"/>
    <n v="1628"/>
    <n v="1807.08"/>
    <x v="8"/>
    <x v="5"/>
    <x v="1"/>
  </r>
  <r>
    <x v="141"/>
    <x v="38"/>
    <n v="9"/>
    <x v="1"/>
    <x v="1"/>
    <n v="0"/>
    <s v="Chips"/>
    <x v="4"/>
    <x v="0"/>
    <n v="95"/>
    <n v="119.7"/>
    <n v="855"/>
    <n v="1077.3"/>
    <x v="9"/>
    <x v="5"/>
    <x v="1"/>
  </r>
  <r>
    <x v="142"/>
    <x v="6"/>
    <n v="8"/>
    <x v="1"/>
    <x v="1"/>
    <n v="0"/>
    <s v="Cream cheese"/>
    <x v="2"/>
    <x v="0"/>
    <n v="71"/>
    <n v="80.94"/>
    <n v="568"/>
    <n v="647.52"/>
    <x v="10"/>
    <x v="5"/>
    <x v="1"/>
  </r>
  <r>
    <x v="143"/>
    <x v="29"/>
    <n v="8"/>
    <x v="2"/>
    <x v="0"/>
    <n v="0"/>
    <s v="Cheddar cheese"/>
    <x v="2"/>
    <x v="0"/>
    <n v="105"/>
    <n v="142.80000000000001"/>
    <n v="840"/>
    <n v="1142.4000000000001"/>
    <x v="11"/>
    <x v="5"/>
    <x v="1"/>
  </r>
  <r>
    <x v="144"/>
    <x v="41"/>
    <n v="15"/>
    <x v="2"/>
    <x v="1"/>
    <n v="0"/>
    <s v="Potatoes"/>
    <x v="1"/>
    <x v="0"/>
    <n v="138"/>
    <n v="173.88"/>
    <n v="2070"/>
    <n v="2608.1999999999998"/>
    <x v="12"/>
    <x v="5"/>
    <x v="1"/>
  </r>
  <r>
    <x v="145"/>
    <x v="3"/>
    <n v="10"/>
    <x v="2"/>
    <x v="0"/>
    <n v="0"/>
    <s v="Eggs"/>
    <x v="2"/>
    <x v="1"/>
    <n v="44"/>
    <n v="48.84"/>
    <n v="440"/>
    <n v="488.40000000000003"/>
    <x v="13"/>
    <x v="5"/>
    <x v="1"/>
  </r>
  <r>
    <x v="146"/>
    <x v="13"/>
    <n v="6"/>
    <x v="0"/>
    <x v="1"/>
    <n v="0"/>
    <s v="toothpaste"/>
    <x v="3"/>
    <x v="2"/>
    <n v="55"/>
    <n v="58.3"/>
    <n v="330"/>
    <n v="349.79999999999995"/>
    <x v="14"/>
    <x v="5"/>
    <x v="1"/>
  </r>
  <r>
    <x v="147"/>
    <x v="37"/>
    <n v="4"/>
    <x v="0"/>
    <x v="0"/>
    <n v="0"/>
    <s v="Sour cream"/>
    <x v="2"/>
    <x v="0"/>
    <n v="6"/>
    <n v="7.8599999999999994"/>
    <n v="24"/>
    <n v="31.439999999999998"/>
    <x v="15"/>
    <x v="5"/>
    <x v="1"/>
  </r>
  <r>
    <x v="148"/>
    <x v="40"/>
    <n v="1"/>
    <x v="2"/>
    <x v="1"/>
    <n v="0"/>
    <s v="Kiwi"/>
    <x v="0"/>
    <x v="0"/>
    <n v="150"/>
    <n v="210"/>
    <n v="150"/>
    <n v="210"/>
    <x v="16"/>
    <x v="5"/>
    <x v="1"/>
  </r>
  <r>
    <x v="149"/>
    <x v="12"/>
    <n v="8"/>
    <x v="0"/>
    <x v="1"/>
    <n v="0"/>
    <s v="Nectarines"/>
    <x v="0"/>
    <x v="0"/>
    <n v="141"/>
    <n v="149.46"/>
    <n v="1128"/>
    <n v="1195.68"/>
    <x v="17"/>
    <x v="5"/>
    <x v="1"/>
  </r>
  <r>
    <x v="150"/>
    <x v="26"/>
    <n v="14"/>
    <x v="1"/>
    <x v="0"/>
    <n v="0"/>
    <s v="Plums"/>
    <x v="0"/>
    <x v="0"/>
    <n v="48"/>
    <n v="57.120000000000005"/>
    <n v="672"/>
    <n v="799.68000000000006"/>
    <x v="18"/>
    <x v="5"/>
    <x v="1"/>
  </r>
  <r>
    <x v="151"/>
    <x v="1"/>
    <n v="11"/>
    <x v="1"/>
    <x v="0"/>
    <n v="0"/>
    <s v="Lettuce"/>
    <x v="1"/>
    <x v="0"/>
    <n v="72"/>
    <n v="79.92"/>
    <n v="792"/>
    <n v="879.12"/>
    <x v="19"/>
    <x v="5"/>
    <x v="1"/>
  </r>
  <r>
    <x v="152"/>
    <x v="23"/>
    <n v="5"/>
    <x v="2"/>
    <x v="0"/>
    <n v="0"/>
    <s v="Spinachband-aid"/>
    <x v="1"/>
    <x v="0"/>
    <n v="67"/>
    <n v="83.08"/>
    <n v="335"/>
    <n v="415.4"/>
    <x v="20"/>
    <x v="5"/>
    <x v="1"/>
  </r>
  <r>
    <x v="153"/>
    <x v="19"/>
    <n v="15"/>
    <x v="2"/>
    <x v="0"/>
    <n v="0"/>
    <s v="Broccoli"/>
    <x v="0"/>
    <x v="0"/>
    <n v="47"/>
    <n v="53.11"/>
    <n v="705"/>
    <n v="796.65"/>
    <x v="21"/>
    <x v="5"/>
    <x v="1"/>
  </r>
  <r>
    <x v="154"/>
    <x v="42"/>
    <n v="3"/>
    <x v="0"/>
    <x v="1"/>
    <n v="0"/>
    <s v="Pears"/>
    <x v="0"/>
    <x v="0"/>
    <n v="18"/>
    <n v="24.66"/>
    <n v="54"/>
    <n v="73.98"/>
    <x v="22"/>
    <x v="5"/>
    <x v="1"/>
  </r>
  <r>
    <x v="155"/>
    <x v="0"/>
    <n v="14"/>
    <x v="1"/>
    <x v="1"/>
    <n v="0"/>
    <s v="Oranges"/>
    <x v="0"/>
    <x v="0"/>
    <n v="144"/>
    <n v="156.96"/>
    <n v="2016"/>
    <n v="2197.44"/>
    <x v="23"/>
    <x v="5"/>
    <x v="1"/>
  </r>
  <r>
    <x v="156"/>
    <x v="43"/>
    <n v="7"/>
    <x v="0"/>
    <x v="0"/>
    <n v="0"/>
    <s v="Shampoo"/>
    <x v="3"/>
    <x v="0"/>
    <n v="90"/>
    <n v="96.3"/>
    <n v="630"/>
    <n v="674.1"/>
    <x v="24"/>
    <x v="5"/>
    <x v="1"/>
  </r>
  <r>
    <x v="157"/>
    <x v="8"/>
    <n v="8"/>
    <x v="2"/>
    <x v="0"/>
    <n v="0"/>
    <s v="Green onions"/>
    <x v="1"/>
    <x v="0"/>
    <n v="67"/>
    <n v="85.76"/>
    <n v="536"/>
    <n v="686.08"/>
    <x v="25"/>
    <x v="5"/>
    <x v="1"/>
  </r>
  <r>
    <x v="158"/>
    <x v="37"/>
    <n v="4"/>
    <x v="1"/>
    <x v="1"/>
    <n v="0"/>
    <s v="Sour cream"/>
    <x v="2"/>
    <x v="0"/>
    <n v="6"/>
    <n v="7.8599999999999994"/>
    <n v="24"/>
    <n v="31.439999999999998"/>
    <x v="26"/>
    <x v="5"/>
    <x v="1"/>
  </r>
  <r>
    <x v="159"/>
    <x v="11"/>
    <n v="15"/>
    <x v="1"/>
    <x v="1"/>
    <n v="0"/>
    <s v="pain killers"/>
    <x v="5"/>
    <x v="2"/>
    <n v="76"/>
    <n v="82.08"/>
    <n v="1140"/>
    <n v="1231.2"/>
    <x v="27"/>
    <x v="5"/>
    <x v="1"/>
  </r>
  <r>
    <x v="160"/>
    <x v="16"/>
    <n v="11"/>
    <x v="2"/>
    <x v="1"/>
    <n v="0"/>
    <s v="Butter"/>
    <x v="2"/>
    <x v="0"/>
    <n v="98"/>
    <n v="103.88"/>
    <n v="1078"/>
    <n v="1142.6799999999998"/>
    <x v="28"/>
    <x v="5"/>
    <x v="1"/>
  </r>
  <r>
    <x v="161"/>
    <x v="12"/>
    <n v="3"/>
    <x v="2"/>
    <x v="0"/>
    <n v="0"/>
    <s v="Nectarines"/>
    <x v="0"/>
    <x v="0"/>
    <n v="141"/>
    <n v="149.46"/>
    <n v="423"/>
    <n v="448.38"/>
    <x v="29"/>
    <x v="5"/>
    <x v="1"/>
  </r>
  <r>
    <x v="162"/>
    <x v="22"/>
    <n v="13"/>
    <x v="1"/>
    <x v="0"/>
    <n v="0"/>
    <s v="Melons"/>
    <x v="0"/>
    <x v="0"/>
    <n v="121"/>
    <n v="141.57"/>
    <n v="1573"/>
    <n v="1840.4099999999999"/>
    <x v="0"/>
    <x v="6"/>
    <x v="1"/>
  </r>
  <r>
    <x v="163"/>
    <x v="13"/>
    <n v="12"/>
    <x v="1"/>
    <x v="0"/>
    <n v="0"/>
    <s v="toothpaste"/>
    <x v="3"/>
    <x v="2"/>
    <n v="55"/>
    <n v="58.3"/>
    <n v="660"/>
    <n v="699.59999999999991"/>
    <x v="1"/>
    <x v="6"/>
    <x v="1"/>
  </r>
  <r>
    <x v="164"/>
    <x v="33"/>
    <n v="14"/>
    <x v="2"/>
    <x v="1"/>
    <n v="0"/>
    <s v="Beets"/>
    <x v="1"/>
    <x v="0"/>
    <n v="37"/>
    <n v="41.81"/>
    <n v="518"/>
    <n v="585.34"/>
    <x v="2"/>
    <x v="6"/>
    <x v="1"/>
  </r>
  <r>
    <x v="165"/>
    <x v="8"/>
    <n v="1"/>
    <x v="0"/>
    <x v="1"/>
    <n v="0"/>
    <s v="Green onions"/>
    <x v="1"/>
    <x v="0"/>
    <n v="67"/>
    <n v="85.76"/>
    <n v="67"/>
    <n v="85.76"/>
    <x v="3"/>
    <x v="6"/>
    <x v="1"/>
  </r>
  <r>
    <x v="166"/>
    <x v="24"/>
    <n v="4"/>
    <x v="0"/>
    <x v="1"/>
    <n v="0"/>
    <s v="Dip"/>
    <x v="2"/>
    <x v="3"/>
    <n v="133"/>
    <n v="155.61000000000001"/>
    <n v="532"/>
    <n v="622.44000000000005"/>
    <x v="4"/>
    <x v="6"/>
    <x v="1"/>
  </r>
  <r>
    <x v="167"/>
    <x v="11"/>
    <n v="10"/>
    <x v="1"/>
    <x v="1"/>
    <n v="0"/>
    <s v="pain killers"/>
    <x v="5"/>
    <x v="2"/>
    <n v="76"/>
    <n v="82.08"/>
    <n v="760"/>
    <n v="820.8"/>
    <x v="5"/>
    <x v="6"/>
    <x v="1"/>
  </r>
  <r>
    <x v="168"/>
    <x v="15"/>
    <n v="6"/>
    <x v="2"/>
    <x v="1"/>
    <n v="0"/>
    <s v="Feta cheese"/>
    <x v="2"/>
    <x v="0"/>
    <n v="75"/>
    <n v="85.5"/>
    <n v="450"/>
    <n v="513"/>
    <x v="6"/>
    <x v="6"/>
    <x v="1"/>
  </r>
  <r>
    <x v="169"/>
    <x v="12"/>
    <n v="4"/>
    <x v="2"/>
    <x v="0"/>
    <n v="0"/>
    <s v="Nectarines"/>
    <x v="0"/>
    <x v="0"/>
    <n v="141"/>
    <n v="149.46"/>
    <n v="564"/>
    <n v="597.84"/>
    <x v="7"/>
    <x v="6"/>
    <x v="1"/>
  </r>
  <r>
    <x v="170"/>
    <x v="31"/>
    <n v="13"/>
    <x v="2"/>
    <x v="0"/>
    <n v="0"/>
    <s v="Whipped cream"/>
    <x v="2"/>
    <x v="1"/>
    <n v="44"/>
    <n v="48.4"/>
    <n v="572"/>
    <n v="629.19999999999993"/>
    <x v="8"/>
    <x v="6"/>
    <x v="1"/>
  </r>
  <r>
    <x v="171"/>
    <x v="26"/>
    <n v="9"/>
    <x v="2"/>
    <x v="0"/>
    <n v="0"/>
    <s v="Plums"/>
    <x v="0"/>
    <x v="0"/>
    <n v="48"/>
    <n v="57.120000000000005"/>
    <n v="432"/>
    <n v="514.08000000000004"/>
    <x v="9"/>
    <x v="6"/>
    <x v="1"/>
  </r>
  <r>
    <x v="172"/>
    <x v="6"/>
    <n v="3"/>
    <x v="1"/>
    <x v="0"/>
    <n v="0"/>
    <s v="Cream cheese"/>
    <x v="2"/>
    <x v="0"/>
    <n v="71"/>
    <n v="80.94"/>
    <n v="213"/>
    <n v="242.82"/>
    <x v="10"/>
    <x v="6"/>
    <x v="1"/>
  </r>
  <r>
    <x v="173"/>
    <x v="7"/>
    <n v="6"/>
    <x v="2"/>
    <x v="0"/>
    <n v="0"/>
    <s v="Peaches"/>
    <x v="0"/>
    <x v="0"/>
    <n v="7"/>
    <n v="8.33"/>
    <n v="42"/>
    <n v="49.980000000000004"/>
    <x v="11"/>
    <x v="6"/>
    <x v="1"/>
  </r>
  <r>
    <x v="174"/>
    <x v="14"/>
    <n v="15"/>
    <x v="2"/>
    <x v="1"/>
    <n v="0"/>
    <s v="Lemons"/>
    <x v="0"/>
    <x v="0"/>
    <n v="61"/>
    <n v="76.25"/>
    <n v="915"/>
    <n v="1143.75"/>
    <x v="12"/>
    <x v="6"/>
    <x v="1"/>
  </r>
  <r>
    <x v="175"/>
    <x v="5"/>
    <n v="9"/>
    <x v="2"/>
    <x v="0"/>
    <n v="0"/>
    <s v="nuts"/>
    <x v="4"/>
    <x v="0"/>
    <n v="93"/>
    <n v="104.16"/>
    <n v="837"/>
    <n v="937.43999999999994"/>
    <x v="13"/>
    <x v="6"/>
    <x v="1"/>
  </r>
  <r>
    <x v="176"/>
    <x v="33"/>
    <n v="13"/>
    <x v="2"/>
    <x v="0"/>
    <n v="0"/>
    <s v="Beets"/>
    <x v="1"/>
    <x v="0"/>
    <n v="37"/>
    <n v="41.81"/>
    <n v="481"/>
    <n v="543.53"/>
    <x v="14"/>
    <x v="6"/>
    <x v="1"/>
  </r>
  <r>
    <x v="177"/>
    <x v="34"/>
    <n v="4"/>
    <x v="2"/>
    <x v="0"/>
    <n v="0"/>
    <s v="Onions"/>
    <x v="1"/>
    <x v="0"/>
    <n v="37"/>
    <n v="42.55"/>
    <n v="148"/>
    <n v="170.2"/>
    <x v="15"/>
    <x v="6"/>
    <x v="1"/>
  </r>
  <r>
    <x v="178"/>
    <x v="13"/>
    <n v="12"/>
    <x v="0"/>
    <x v="0"/>
    <n v="0"/>
    <s v="toothpaste"/>
    <x v="3"/>
    <x v="2"/>
    <n v="55"/>
    <n v="58.3"/>
    <n v="660"/>
    <n v="699.59999999999991"/>
    <x v="16"/>
    <x v="6"/>
    <x v="1"/>
  </r>
  <r>
    <x v="179"/>
    <x v="2"/>
    <n v="13"/>
    <x v="2"/>
    <x v="0"/>
    <n v="0"/>
    <s v="Avocados"/>
    <x v="0"/>
    <x v="0"/>
    <n v="112"/>
    <n v="122.08"/>
    <n v="1456"/>
    <n v="1587.04"/>
    <x v="17"/>
    <x v="6"/>
    <x v="1"/>
  </r>
  <r>
    <x v="180"/>
    <x v="16"/>
    <n v="2"/>
    <x v="2"/>
    <x v="0"/>
    <n v="0"/>
    <s v="Butter"/>
    <x v="2"/>
    <x v="0"/>
    <n v="98"/>
    <n v="103.88"/>
    <n v="196"/>
    <n v="207.76"/>
    <x v="18"/>
    <x v="6"/>
    <x v="1"/>
  </r>
  <r>
    <x v="181"/>
    <x v="4"/>
    <n v="11"/>
    <x v="2"/>
    <x v="0"/>
    <n v="0"/>
    <s v="conditioner"/>
    <x v="3"/>
    <x v="2"/>
    <n v="5"/>
    <n v="6.7"/>
    <n v="55"/>
    <n v="73.7"/>
    <x v="19"/>
    <x v="6"/>
    <x v="1"/>
  </r>
  <r>
    <x v="182"/>
    <x v="0"/>
    <n v="1"/>
    <x v="0"/>
    <x v="1"/>
    <n v="0"/>
    <s v="Oranges"/>
    <x v="0"/>
    <x v="0"/>
    <n v="144"/>
    <n v="156.96"/>
    <n v="144"/>
    <n v="156.96"/>
    <x v="20"/>
    <x v="6"/>
    <x v="1"/>
  </r>
  <r>
    <x v="183"/>
    <x v="6"/>
    <n v="14"/>
    <x v="1"/>
    <x v="0"/>
    <n v="0"/>
    <s v="Cream cheese"/>
    <x v="2"/>
    <x v="0"/>
    <n v="71"/>
    <n v="80.94"/>
    <n v="994"/>
    <n v="1133.1599999999999"/>
    <x v="21"/>
    <x v="6"/>
    <x v="1"/>
  </r>
  <r>
    <x v="184"/>
    <x v="41"/>
    <n v="8"/>
    <x v="2"/>
    <x v="0"/>
    <n v="0"/>
    <s v="Potatoes"/>
    <x v="1"/>
    <x v="0"/>
    <n v="138"/>
    <n v="173.88"/>
    <n v="1104"/>
    <n v="1391.04"/>
    <x v="22"/>
    <x v="6"/>
    <x v="1"/>
  </r>
  <r>
    <x v="185"/>
    <x v="33"/>
    <n v="7"/>
    <x v="2"/>
    <x v="0"/>
    <n v="0"/>
    <s v="Beets"/>
    <x v="1"/>
    <x v="0"/>
    <n v="37"/>
    <n v="41.81"/>
    <n v="259"/>
    <n v="292.67"/>
    <x v="23"/>
    <x v="6"/>
    <x v="1"/>
  </r>
  <r>
    <x v="186"/>
    <x v="12"/>
    <n v="15"/>
    <x v="2"/>
    <x v="0"/>
    <n v="0"/>
    <s v="Nectarines"/>
    <x v="0"/>
    <x v="0"/>
    <n v="141"/>
    <n v="149.46"/>
    <n v="2115"/>
    <n v="2241.9"/>
    <x v="24"/>
    <x v="6"/>
    <x v="1"/>
  </r>
  <r>
    <x v="187"/>
    <x v="18"/>
    <n v="1"/>
    <x v="2"/>
    <x v="1"/>
    <n v="0"/>
    <s v="pretzels"/>
    <x v="4"/>
    <x v="0"/>
    <n v="89"/>
    <n v="117.48"/>
    <n v="89"/>
    <n v="117.48"/>
    <x v="25"/>
    <x v="6"/>
    <x v="1"/>
  </r>
  <r>
    <x v="188"/>
    <x v="40"/>
    <n v="5"/>
    <x v="2"/>
    <x v="0"/>
    <n v="0"/>
    <s v="Kiwi"/>
    <x v="0"/>
    <x v="0"/>
    <n v="150"/>
    <n v="210"/>
    <n v="750"/>
    <n v="1050"/>
    <x v="26"/>
    <x v="6"/>
    <x v="1"/>
  </r>
  <r>
    <x v="189"/>
    <x v="11"/>
    <n v="4"/>
    <x v="2"/>
    <x v="0"/>
    <n v="0"/>
    <s v="pain killers"/>
    <x v="5"/>
    <x v="2"/>
    <n v="76"/>
    <n v="82.08"/>
    <n v="304"/>
    <n v="328.32"/>
    <x v="27"/>
    <x v="6"/>
    <x v="1"/>
  </r>
  <r>
    <x v="190"/>
    <x v="28"/>
    <n v="6"/>
    <x v="2"/>
    <x v="0"/>
    <n v="0"/>
    <s v="Cabbage"/>
    <x v="0"/>
    <x v="3"/>
    <n v="148"/>
    <n v="201.28"/>
    <n v="888"/>
    <n v="1207.68"/>
    <x v="28"/>
    <x v="6"/>
    <x v="1"/>
  </r>
  <r>
    <x v="191"/>
    <x v="16"/>
    <n v="9"/>
    <x v="0"/>
    <x v="0"/>
    <n v="0"/>
    <s v="Butter"/>
    <x v="2"/>
    <x v="0"/>
    <n v="98"/>
    <n v="103.88"/>
    <n v="882"/>
    <n v="934.92"/>
    <x v="29"/>
    <x v="6"/>
    <x v="1"/>
  </r>
  <r>
    <x v="192"/>
    <x v="42"/>
    <n v="2"/>
    <x v="2"/>
    <x v="0"/>
    <n v="0"/>
    <s v="Pears"/>
    <x v="0"/>
    <x v="0"/>
    <n v="18"/>
    <n v="24.66"/>
    <n v="36"/>
    <n v="49.32"/>
    <x v="30"/>
    <x v="6"/>
    <x v="1"/>
  </r>
  <r>
    <x v="193"/>
    <x v="16"/>
    <n v="6"/>
    <x v="0"/>
    <x v="0"/>
    <n v="0"/>
    <s v="Butter"/>
    <x v="2"/>
    <x v="0"/>
    <n v="98"/>
    <n v="103.88"/>
    <n v="588"/>
    <n v="623.28"/>
    <x v="0"/>
    <x v="7"/>
    <x v="1"/>
  </r>
  <r>
    <x v="194"/>
    <x v="41"/>
    <n v="7"/>
    <x v="2"/>
    <x v="1"/>
    <n v="0"/>
    <s v="Potatoes"/>
    <x v="1"/>
    <x v="0"/>
    <n v="138"/>
    <n v="173.88"/>
    <n v="966"/>
    <n v="1217.1599999999999"/>
    <x v="1"/>
    <x v="7"/>
    <x v="1"/>
  </r>
  <r>
    <x v="195"/>
    <x v="10"/>
    <n v="6"/>
    <x v="2"/>
    <x v="0"/>
    <n v="0"/>
    <s v="Salin"/>
    <x v="5"/>
    <x v="0"/>
    <n v="120"/>
    <n v="162"/>
    <n v="720"/>
    <n v="972"/>
    <x v="2"/>
    <x v="7"/>
    <x v="1"/>
  </r>
  <r>
    <x v="196"/>
    <x v="10"/>
    <n v="14"/>
    <x v="2"/>
    <x v="0"/>
    <n v="0"/>
    <s v="Salin"/>
    <x v="5"/>
    <x v="0"/>
    <n v="120"/>
    <n v="162"/>
    <n v="1680"/>
    <n v="2268"/>
    <x v="3"/>
    <x v="7"/>
    <x v="1"/>
  </r>
  <r>
    <x v="197"/>
    <x v="14"/>
    <n v="7"/>
    <x v="0"/>
    <x v="1"/>
    <n v="0"/>
    <s v="Lemons"/>
    <x v="0"/>
    <x v="0"/>
    <n v="61"/>
    <n v="76.25"/>
    <n v="427"/>
    <n v="533.75"/>
    <x v="4"/>
    <x v="7"/>
    <x v="1"/>
  </r>
  <r>
    <x v="198"/>
    <x v="17"/>
    <n v="2"/>
    <x v="1"/>
    <x v="1"/>
    <n v="0"/>
    <s v="cleaning alcohol"/>
    <x v="5"/>
    <x v="1"/>
    <n v="90"/>
    <n v="115.2"/>
    <n v="180"/>
    <n v="230.4"/>
    <x v="5"/>
    <x v="7"/>
    <x v="1"/>
  </r>
  <r>
    <x v="199"/>
    <x v="29"/>
    <n v="4"/>
    <x v="2"/>
    <x v="1"/>
    <n v="0"/>
    <s v="Cheddar cheese"/>
    <x v="2"/>
    <x v="0"/>
    <n v="105"/>
    <n v="142.80000000000001"/>
    <n v="420"/>
    <n v="571.20000000000005"/>
    <x v="6"/>
    <x v="7"/>
    <x v="1"/>
  </r>
  <r>
    <x v="200"/>
    <x v="30"/>
    <n v="12"/>
    <x v="2"/>
    <x v="1"/>
    <n v="0"/>
    <s v="Grapefruit"/>
    <x v="0"/>
    <x v="0"/>
    <n v="37"/>
    <n v="49.21"/>
    <n v="444"/>
    <n v="590.52"/>
    <x v="7"/>
    <x v="7"/>
    <x v="1"/>
  </r>
  <r>
    <x v="201"/>
    <x v="32"/>
    <n v="7"/>
    <x v="1"/>
    <x v="0"/>
    <n v="0"/>
    <s v="Limes"/>
    <x v="0"/>
    <x v="0"/>
    <n v="126"/>
    <n v="162.54"/>
    <n v="882"/>
    <n v="1137.78"/>
    <x v="8"/>
    <x v="7"/>
    <x v="1"/>
  </r>
  <r>
    <x v="202"/>
    <x v="13"/>
    <n v="1"/>
    <x v="2"/>
    <x v="1"/>
    <n v="0"/>
    <s v="toothpaste"/>
    <x v="3"/>
    <x v="2"/>
    <n v="55"/>
    <n v="58.3"/>
    <n v="55"/>
    <n v="58.3"/>
    <x v="9"/>
    <x v="7"/>
    <x v="1"/>
  </r>
  <r>
    <x v="203"/>
    <x v="9"/>
    <n v="9"/>
    <x v="1"/>
    <x v="0"/>
    <n v="0"/>
    <s v="Bananas"/>
    <x v="0"/>
    <x v="0"/>
    <n v="112"/>
    <n v="146.72"/>
    <n v="1008"/>
    <n v="1320.48"/>
    <x v="10"/>
    <x v="7"/>
    <x v="1"/>
  </r>
  <r>
    <x v="204"/>
    <x v="15"/>
    <n v="5"/>
    <x v="1"/>
    <x v="0"/>
    <n v="0"/>
    <s v="Feta cheese"/>
    <x v="2"/>
    <x v="0"/>
    <n v="75"/>
    <n v="85.5"/>
    <n v="375"/>
    <n v="427.5"/>
    <x v="11"/>
    <x v="7"/>
    <x v="1"/>
  </r>
  <r>
    <x v="205"/>
    <x v="28"/>
    <n v="14"/>
    <x v="1"/>
    <x v="1"/>
    <n v="0"/>
    <s v="Cabbage"/>
    <x v="0"/>
    <x v="3"/>
    <n v="148"/>
    <n v="201.28"/>
    <n v="2072"/>
    <n v="2817.92"/>
    <x v="12"/>
    <x v="7"/>
    <x v="1"/>
  </r>
  <r>
    <x v="206"/>
    <x v="9"/>
    <n v="15"/>
    <x v="2"/>
    <x v="0"/>
    <n v="0"/>
    <s v="Bananas"/>
    <x v="0"/>
    <x v="0"/>
    <n v="112"/>
    <n v="146.72"/>
    <n v="1680"/>
    <n v="2200.8000000000002"/>
    <x v="13"/>
    <x v="7"/>
    <x v="1"/>
  </r>
  <r>
    <x v="207"/>
    <x v="40"/>
    <n v="9"/>
    <x v="2"/>
    <x v="0"/>
    <n v="0"/>
    <s v="Kiwi"/>
    <x v="0"/>
    <x v="0"/>
    <n v="150"/>
    <n v="210"/>
    <n v="1350"/>
    <n v="1890"/>
    <x v="14"/>
    <x v="7"/>
    <x v="1"/>
  </r>
  <r>
    <x v="208"/>
    <x v="4"/>
    <n v="1"/>
    <x v="2"/>
    <x v="0"/>
    <n v="0"/>
    <s v="conditioner"/>
    <x v="3"/>
    <x v="2"/>
    <n v="5"/>
    <n v="6.7"/>
    <n v="5"/>
    <n v="6.7"/>
    <x v="15"/>
    <x v="7"/>
    <x v="1"/>
  </r>
  <r>
    <x v="209"/>
    <x v="43"/>
    <n v="12"/>
    <x v="1"/>
    <x v="0"/>
    <n v="0"/>
    <s v="Shampoo"/>
    <x v="3"/>
    <x v="0"/>
    <n v="90"/>
    <n v="96.3"/>
    <n v="1080"/>
    <n v="1155.5999999999999"/>
    <x v="16"/>
    <x v="7"/>
    <x v="1"/>
  </r>
  <r>
    <x v="210"/>
    <x v="42"/>
    <n v="6"/>
    <x v="2"/>
    <x v="1"/>
    <n v="0"/>
    <s v="Pears"/>
    <x v="0"/>
    <x v="0"/>
    <n v="18"/>
    <n v="24.66"/>
    <n v="108"/>
    <n v="147.96"/>
    <x v="17"/>
    <x v="7"/>
    <x v="1"/>
  </r>
  <r>
    <x v="211"/>
    <x v="1"/>
    <n v="5"/>
    <x v="2"/>
    <x v="1"/>
    <n v="0"/>
    <s v="Lettuce"/>
    <x v="1"/>
    <x v="0"/>
    <n v="72"/>
    <n v="79.92"/>
    <n v="360"/>
    <n v="399.6"/>
    <x v="18"/>
    <x v="7"/>
    <x v="1"/>
  </r>
  <r>
    <x v="212"/>
    <x v="18"/>
    <n v="11"/>
    <x v="1"/>
    <x v="1"/>
    <n v="0"/>
    <s v="pretzels"/>
    <x v="4"/>
    <x v="0"/>
    <n v="89"/>
    <n v="117.48"/>
    <n v="979"/>
    <n v="1292.28"/>
    <x v="8"/>
    <x v="8"/>
    <x v="1"/>
  </r>
  <r>
    <x v="213"/>
    <x v="4"/>
    <n v="14"/>
    <x v="2"/>
    <x v="1"/>
    <n v="0"/>
    <s v="conditioner"/>
    <x v="3"/>
    <x v="2"/>
    <n v="5"/>
    <n v="6.7"/>
    <n v="70"/>
    <n v="93.8"/>
    <x v="9"/>
    <x v="8"/>
    <x v="1"/>
  </r>
  <r>
    <x v="214"/>
    <x v="31"/>
    <n v="15"/>
    <x v="2"/>
    <x v="1"/>
    <n v="0"/>
    <s v="Whipped cream"/>
    <x v="2"/>
    <x v="1"/>
    <n v="44"/>
    <n v="48.4"/>
    <n v="660"/>
    <n v="726"/>
    <x v="10"/>
    <x v="8"/>
    <x v="1"/>
  </r>
  <r>
    <x v="215"/>
    <x v="26"/>
    <n v="8"/>
    <x v="1"/>
    <x v="0"/>
    <n v="0"/>
    <s v="Plums"/>
    <x v="0"/>
    <x v="0"/>
    <n v="48"/>
    <n v="57.120000000000005"/>
    <n v="384"/>
    <n v="456.96000000000004"/>
    <x v="11"/>
    <x v="8"/>
    <x v="1"/>
  </r>
  <r>
    <x v="216"/>
    <x v="16"/>
    <n v="13"/>
    <x v="2"/>
    <x v="0"/>
    <n v="0"/>
    <s v="Butter"/>
    <x v="2"/>
    <x v="0"/>
    <n v="98"/>
    <n v="103.88"/>
    <n v="1274"/>
    <n v="1350.44"/>
    <x v="12"/>
    <x v="8"/>
    <x v="1"/>
  </r>
  <r>
    <x v="217"/>
    <x v="7"/>
    <n v="6"/>
    <x v="1"/>
    <x v="1"/>
    <n v="0"/>
    <s v="Peaches"/>
    <x v="0"/>
    <x v="0"/>
    <n v="7"/>
    <n v="8.33"/>
    <n v="42"/>
    <n v="49.980000000000004"/>
    <x v="13"/>
    <x v="8"/>
    <x v="1"/>
  </r>
  <r>
    <x v="218"/>
    <x v="32"/>
    <n v="13"/>
    <x v="1"/>
    <x v="1"/>
    <n v="0"/>
    <s v="Limes"/>
    <x v="0"/>
    <x v="0"/>
    <n v="126"/>
    <n v="162.54"/>
    <n v="1638"/>
    <n v="2113.02"/>
    <x v="14"/>
    <x v="8"/>
    <x v="1"/>
  </r>
  <r>
    <x v="219"/>
    <x v="31"/>
    <n v="7"/>
    <x v="2"/>
    <x v="1"/>
    <n v="0"/>
    <s v="Whipped cream"/>
    <x v="2"/>
    <x v="1"/>
    <n v="44"/>
    <n v="48.4"/>
    <n v="308"/>
    <n v="338.8"/>
    <x v="15"/>
    <x v="8"/>
    <x v="1"/>
  </r>
  <r>
    <x v="220"/>
    <x v="0"/>
    <n v="13"/>
    <x v="1"/>
    <x v="1"/>
    <n v="0"/>
    <s v="Oranges"/>
    <x v="0"/>
    <x v="0"/>
    <n v="144"/>
    <n v="156.96"/>
    <n v="1872"/>
    <n v="2040.48"/>
    <x v="16"/>
    <x v="8"/>
    <x v="1"/>
  </r>
  <r>
    <x v="221"/>
    <x v="37"/>
    <n v="1"/>
    <x v="2"/>
    <x v="1"/>
    <n v="0"/>
    <s v="Sour cream"/>
    <x v="2"/>
    <x v="0"/>
    <n v="6"/>
    <n v="7.8599999999999994"/>
    <n v="6"/>
    <n v="7.8599999999999994"/>
    <x v="17"/>
    <x v="8"/>
    <x v="1"/>
  </r>
  <r>
    <x v="222"/>
    <x v="31"/>
    <n v="3"/>
    <x v="0"/>
    <x v="1"/>
    <n v="0"/>
    <s v="Whipped cream"/>
    <x v="2"/>
    <x v="1"/>
    <n v="44"/>
    <n v="48.4"/>
    <n v="132"/>
    <n v="145.19999999999999"/>
    <x v="18"/>
    <x v="8"/>
    <x v="1"/>
  </r>
  <r>
    <x v="223"/>
    <x v="11"/>
    <n v="9"/>
    <x v="1"/>
    <x v="1"/>
    <n v="0"/>
    <s v="pain killers"/>
    <x v="5"/>
    <x v="2"/>
    <n v="76"/>
    <n v="82.08"/>
    <n v="684"/>
    <n v="738.72"/>
    <x v="19"/>
    <x v="8"/>
    <x v="1"/>
  </r>
  <r>
    <x v="224"/>
    <x v="3"/>
    <n v="6"/>
    <x v="0"/>
    <x v="1"/>
    <n v="0"/>
    <s v="Eggs"/>
    <x v="2"/>
    <x v="1"/>
    <n v="44"/>
    <n v="48.84"/>
    <n v="264"/>
    <n v="293.04000000000002"/>
    <x v="20"/>
    <x v="8"/>
    <x v="1"/>
  </r>
  <r>
    <x v="225"/>
    <x v="25"/>
    <n v="1"/>
    <x v="2"/>
    <x v="1"/>
    <n v="0"/>
    <s v="Shredded cheese"/>
    <x v="2"/>
    <x v="0"/>
    <n v="83"/>
    <n v="94.62"/>
    <n v="83"/>
    <n v="94.62"/>
    <x v="21"/>
    <x v="8"/>
    <x v="1"/>
  </r>
  <r>
    <x v="226"/>
    <x v="1"/>
    <n v="14"/>
    <x v="1"/>
    <x v="0"/>
    <n v="0"/>
    <s v="Lettuce"/>
    <x v="1"/>
    <x v="0"/>
    <n v="72"/>
    <n v="79.92"/>
    <n v="1008"/>
    <n v="1118.8800000000001"/>
    <x v="22"/>
    <x v="8"/>
    <x v="1"/>
  </r>
  <r>
    <x v="227"/>
    <x v="32"/>
    <n v="6"/>
    <x v="1"/>
    <x v="1"/>
    <n v="0"/>
    <s v="Limes"/>
    <x v="0"/>
    <x v="0"/>
    <n v="126"/>
    <n v="162.54"/>
    <n v="756"/>
    <n v="975.24"/>
    <x v="23"/>
    <x v="8"/>
    <x v="1"/>
  </r>
  <r>
    <x v="228"/>
    <x v="2"/>
    <n v="12"/>
    <x v="2"/>
    <x v="1"/>
    <n v="0"/>
    <s v="Avocados"/>
    <x v="0"/>
    <x v="0"/>
    <n v="112"/>
    <n v="122.08"/>
    <n v="1344"/>
    <n v="1464.96"/>
    <x v="24"/>
    <x v="8"/>
    <x v="1"/>
  </r>
  <r>
    <x v="229"/>
    <x v="43"/>
    <n v="10"/>
    <x v="2"/>
    <x v="0"/>
    <n v="0"/>
    <s v="Shampoo"/>
    <x v="3"/>
    <x v="0"/>
    <n v="90"/>
    <n v="96.3"/>
    <n v="900"/>
    <n v="963"/>
    <x v="25"/>
    <x v="8"/>
    <x v="1"/>
  </r>
  <r>
    <x v="230"/>
    <x v="36"/>
    <n v="15"/>
    <x v="2"/>
    <x v="0"/>
    <n v="0"/>
    <s v="Milk"/>
    <x v="2"/>
    <x v="1"/>
    <n v="43"/>
    <n v="47.730000000000004"/>
    <n v="645"/>
    <n v="715.95"/>
    <x v="26"/>
    <x v="8"/>
    <x v="1"/>
  </r>
  <r>
    <x v="231"/>
    <x v="10"/>
    <n v="6"/>
    <x v="1"/>
    <x v="1"/>
    <n v="0"/>
    <s v="Salin"/>
    <x v="5"/>
    <x v="0"/>
    <n v="120"/>
    <n v="162"/>
    <n v="720"/>
    <n v="972"/>
    <x v="27"/>
    <x v="8"/>
    <x v="1"/>
  </r>
  <r>
    <x v="232"/>
    <x v="17"/>
    <n v="12"/>
    <x v="0"/>
    <x v="0"/>
    <n v="0"/>
    <s v="cleaning alcohol"/>
    <x v="5"/>
    <x v="1"/>
    <n v="90"/>
    <n v="115.2"/>
    <n v="1080"/>
    <n v="1382.4"/>
    <x v="28"/>
    <x v="8"/>
    <x v="1"/>
  </r>
  <r>
    <x v="233"/>
    <x v="20"/>
    <n v="3"/>
    <x v="1"/>
    <x v="1"/>
    <n v="0"/>
    <s v="Yogurt"/>
    <x v="2"/>
    <x v="3"/>
    <n v="148"/>
    <n v="164.28"/>
    <n v="444"/>
    <n v="492.84000000000003"/>
    <x v="29"/>
    <x v="8"/>
    <x v="1"/>
  </r>
  <r>
    <x v="234"/>
    <x v="13"/>
    <n v="14"/>
    <x v="1"/>
    <x v="0"/>
    <n v="0"/>
    <s v="toothpaste"/>
    <x v="3"/>
    <x v="2"/>
    <n v="55"/>
    <n v="58.3"/>
    <n v="770"/>
    <n v="816.19999999999993"/>
    <x v="30"/>
    <x v="8"/>
    <x v="1"/>
  </r>
  <r>
    <x v="235"/>
    <x v="25"/>
    <n v="11"/>
    <x v="1"/>
    <x v="1"/>
    <n v="0"/>
    <s v="Shredded cheese"/>
    <x v="2"/>
    <x v="0"/>
    <n v="83"/>
    <n v="94.62"/>
    <n v="913"/>
    <n v="1040.8200000000002"/>
    <x v="0"/>
    <x v="9"/>
    <x v="1"/>
  </r>
  <r>
    <x v="236"/>
    <x v="9"/>
    <n v="1"/>
    <x v="0"/>
    <x v="0"/>
    <n v="0"/>
    <s v="Bananas"/>
    <x v="0"/>
    <x v="0"/>
    <n v="112"/>
    <n v="146.72"/>
    <n v="112"/>
    <n v="146.72"/>
    <x v="1"/>
    <x v="9"/>
    <x v="1"/>
  </r>
  <r>
    <x v="237"/>
    <x v="15"/>
    <n v="1"/>
    <x v="1"/>
    <x v="1"/>
    <n v="0"/>
    <s v="Feta cheese"/>
    <x v="2"/>
    <x v="0"/>
    <n v="75"/>
    <n v="85.5"/>
    <n v="75"/>
    <n v="85.5"/>
    <x v="2"/>
    <x v="9"/>
    <x v="1"/>
  </r>
  <r>
    <x v="238"/>
    <x v="35"/>
    <n v="8"/>
    <x v="1"/>
    <x v="0"/>
    <n v="0"/>
    <s v="Apples"/>
    <x v="0"/>
    <x v="0"/>
    <n v="73"/>
    <n v="94.17"/>
    <n v="584"/>
    <n v="753.36"/>
    <x v="3"/>
    <x v="9"/>
    <x v="1"/>
  </r>
  <r>
    <x v="239"/>
    <x v="17"/>
    <n v="2"/>
    <x v="2"/>
    <x v="1"/>
    <n v="0"/>
    <s v="cleaning alcohol"/>
    <x v="5"/>
    <x v="1"/>
    <n v="90"/>
    <n v="115.2"/>
    <n v="180"/>
    <n v="230.4"/>
    <x v="4"/>
    <x v="9"/>
    <x v="1"/>
  </r>
  <r>
    <x v="240"/>
    <x v="34"/>
    <n v="15"/>
    <x v="2"/>
    <x v="0"/>
    <n v="0"/>
    <s v="Onions"/>
    <x v="1"/>
    <x v="0"/>
    <n v="37"/>
    <n v="42.55"/>
    <n v="555"/>
    <n v="638.25"/>
    <x v="5"/>
    <x v="9"/>
    <x v="1"/>
  </r>
  <r>
    <x v="241"/>
    <x v="21"/>
    <n v="10"/>
    <x v="2"/>
    <x v="1"/>
    <n v="0"/>
    <s v="Cherries"/>
    <x v="0"/>
    <x v="2"/>
    <n v="13"/>
    <n v="16.64"/>
    <n v="130"/>
    <n v="166.4"/>
    <x v="6"/>
    <x v="9"/>
    <x v="1"/>
  </r>
  <r>
    <x v="242"/>
    <x v="13"/>
    <n v="2"/>
    <x v="1"/>
    <x v="1"/>
    <n v="0"/>
    <s v="toothpaste"/>
    <x v="3"/>
    <x v="2"/>
    <n v="55"/>
    <n v="58.3"/>
    <n v="110"/>
    <n v="116.6"/>
    <x v="7"/>
    <x v="9"/>
    <x v="1"/>
  </r>
  <r>
    <x v="243"/>
    <x v="40"/>
    <n v="8"/>
    <x v="1"/>
    <x v="0"/>
    <n v="0"/>
    <s v="Kiwi"/>
    <x v="0"/>
    <x v="0"/>
    <n v="150"/>
    <n v="210"/>
    <n v="1200"/>
    <n v="1680"/>
    <x v="8"/>
    <x v="9"/>
    <x v="1"/>
  </r>
  <r>
    <x v="244"/>
    <x v="3"/>
    <n v="15"/>
    <x v="2"/>
    <x v="1"/>
    <n v="0"/>
    <s v="Eggs"/>
    <x v="2"/>
    <x v="1"/>
    <n v="44"/>
    <n v="48.84"/>
    <n v="660"/>
    <n v="732.6"/>
    <x v="9"/>
    <x v="9"/>
    <x v="1"/>
  </r>
  <r>
    <x v="245"/>
    <x v="20"/>
    <n v="1"/>
    <x v="2"/>
    <x v="0"/>
    <n v="0"/>
    <s v="Yogurt"/>
    <x v="2"/>
    <x v="3"/>
    <n v="148"/>
    <n v="164.28"/>
    <n v="148"/>
    <n v="164.28"/>
    <x v="10"/>
    <x v="9"/>
    <x v="1"/>
  </r>
  <r>
    <x v="246"/>
    <x v="2"/>
    <n v="8"/>
    <x v="2"/>
    <x v="0"/>
    <n v="0"/>
    <s v="Avocados"/>
    <x v="0"/>
    <x v="0"/>
    <n v="112"/>
    <n v="122.08"/>
    <n v="896"/>
    <n v="976.64"/>
    <x v="11"/>
    <x v="9"/>
    <x v="1"/>
  </r>
  <r>
    <x v="247"/>
    <x v="11"/>
    <n v="14"/>
    <x v="2"/>
    <x v="0"/>
    <n v="0"/>
    <s v="pain killers"/>
    <x v="5"/>
    <x v="2"/>
    <n v="76"/>
    <n v="82.08"/>
    <n v="1064"/>
    <n v="1149.1199999999999"/>
    <x v="12"/>
    <x v="9"/>
    <x v="1"/>
  </r>
  <r>
    <x v="248"/>
    <x v="10"/>
    <n v="4"/>
    <x v="2"/>
    <x v="0"/>
    <n v="0"/>
    <s v="Salin"/>
    <x v="5"/>
    <x v="0"/>
    <n v="120"/>
    <n v="162"/>
    <n v="480"/>
    <n v="648"/>
    <x v="13"/>
    <x v="9"/>
    <x v="1"/>
  </r>
  <r>
    <x v="249"/>
    <x v="6"/>
    <n v="2"/>
    <x v="2"/>
    <x v="1"/>
    <n v="0"/>
    <s v="Cream cheese"/>
    <x v="2"/>
    <x v="0"/>
    <n v="71"/>
    <n v="80.94"/>
    <n v="142"/>
    <n v="161.88"/>
    <x v="14"/>
    <x v="9"/>
    <x v="1"/>
  </r>
  <r>
    <x v="250"/>
    <x v="22"/>
    <n v="8"/>
    <x v="1"/>
    <x v="1"/>
    <n v="0"/>
    <s v="Melons"/>
    <x v="0"/>
    <x v="0"/>
    <n v="121"/>
    <n v="141.57"/>
    <n v="968"/>
    <n v="1132.56"/>
    <x v="15"/>
    <x v="9"/>
    <x v="1"/>
  </r>
  <r>
    <x v="251"/>
    <x v="12"/>
    <n v="12"/>
    <x v="2"/>
    <x v="0"/>
    <n v="0"/>
    <s v="Nectarines"/>
    <x v="0"/>
    <x v="0"/>
    <n v="141"/>
    <n v="149.46"/>
    <n v="1692"/>
    <n v="1793.52"/>
    <x v="16"/>
    <x v="9"/>
    <x v="1"/>
  </r>
  <r>
    <x v="252"/>
    <x v="19"/>
    <n v="3"/>
    <x v="0"/>
    <x v="0"/>
    <n v="0"/>
    <s v="Broccoli"/>
    <x v="0"/>
    <x v="0"/>
    <n v="47"/>
    <n v="53.11"/>
    <n v="141"/>
    <n v="159.32999999999998"/>
    <x v="17"/>
    <x v="9"/>
    <x v="1"/>
  </r>
  <r>
    <x v="253"/>
    <x v="31"/>
    <n v="10"/>
    <x v="1"/>
    <x v="0"/>
    <n v="0"/>
    <s v="Whipped cream"/>
    <x v="2"/>
    <x v="1"/>
    <n v="44"/>
    <n v="48.4"/>
    <n v="440"/>
    <n v="484"/>
    <x v="18"/>
    <x v="9"/>
    <x v="1"/>
  </r>
  <r>
    <x v="254"/>
    <x v="35"/>
    <n v="14"/>
    <x v="2"/>
    <x v="0"/>
    <n v="0"/>
    <s v="Apples"/>
    <x v="0"/>
    <x v="0"/>
    <n v="73"/>
    <n v="94.17"/>
    <n v="1022"/>
    <n v="1318.38"/>
    <x v="19"/>
    <x v="9"/>
    <x v="1"/>
  </r>
  <r>
    <x v="255"/>
    <x v="42"/>
    <n v="10"/>
    <x v="1"/>
    <x v="1"/>
    <n v="0"/>
    <s v="Pears"/>
    <x v="0"/>
    <x v="0"/>
    <n v="18"/>
    <n v="24.66"/>
    <n v="180"/>
    <n v="246.6"/>
    <x v="20"/>
    <x v="9"/>
    <x v="1"/>
  </r>
  <r>
    <x v="256"/>
    <x v="10"/>
    <n v="8"/>
    <x v="0"/>
    <x v="1"/>
    <n v="0"/>
    <s v="Salin"/>
    <x v="5"/>
    <x v="0"/>
    <n v="120"/>
    <n v="162"/>
    <n v="960"/>
    <n v="1296"/>
    <x v="21"/>
    <x v="9"/>
    <x v="1"/>
  </r>
  <r>
    <x v="257"/>
    <x v="43"/>
    <n v="8"/>
    <x v="0"/>
    <x v="0"/>
    <n v="0"/>
    <s v="Shampoo"/>
    <x v="3"/>
    <x v="0"/>
    <n v="90"/>
    <n v="96.3"/>
    <n v="720"/>
    <n v="770.4"/>
    <x v="22"/>
    <x v="9"/>
    <x v="1"/>
  </r>
  <r>
    <x v="258"/>
    <x v="41"/>
    <n v="14"/>
    <x v="1"/>
    <x v="1"/>
    <n v="0"/>
    <s v="Potatoes"/>
    <x v="1"/>
    <x v="0"/>
    <n v="138"/>
    <n v="173.88"/>
    <n v="1932"/>
    <n v="2434.3199999999997"/>
    <x v="23"/>
    <x v="9"/>
    <x v="1"/>
  </r>
  <r>
    <x v="259"/>
    <x v="19"/>
    <n v="14"/>
    <x v="2"/>
    <x v="1"/>
    <n v="0"/>
    <s v="Broccoli"/>
    <x v="0"/>
    <x v="0"/>
    <n v="47"/>
    <n v="53.11"/>
    <n v="658"/>
    <n v="743.54"/>
    <x v="24"/>
    <x v="9"/>
    <x v="1"/>
  </r>
  <r>
    <x v="260"/>
    <x v="19"/>
    <n v="6"/>
    <x v="2"/>
    <x v="1"/>
    <n v="0"/>
    <s v="Broccoli"/>
    <x v="0"/>
    <x v="0"/>
    <n v="47"/>
    <n v="53.11"/>
    <n v="282"/>
    <n v="318.65999999999997"/>
    <x v="25"/>
    <x v="9"/>
    <x v="1"/>
  </r>
  <r>
    <x v="261"/>
    <x v="20"/>
    <n v="13"/>
    <x v="1"/>
    <x v="0"/>
    <n v="0"/>
    <s v="Yogurt"/>
    <x v="2"/>
    <x v="3"/>
    <n v="148"/>
    <n v="164.28"/>
    <n v="1924"/>
    <n v="2135.64"/>
    <x v="26"/>
    <x v="9"/>
    <x v="1"/>
  </r>
  <r>
    <x v="262"/>
    <x v="22"/>
    <n v="1"/>
    <x v="0"/>
    <x v="1"/>
    <n v="0"/>
    <s v="Melons"/>
    <x v="0"/>
    <x v="0"/>
    <n v="121"/>
    <n v="141.57"/>
    <n v="121"/>
    <n v="141.57"/>
    <x v="27"/>
    <x v="9"/>
    <x v="1"/>
  </r>
  <r>
    <x v="263"/>
    <x v="20"/>
    <n v="7"/>
    <x v="2"/>
    <x v="1"/>
    <n v="0"/>
    <s v="Yogurt"/>
    <x v="2"/>
    <x v="3"/>
    <n v="148"/>
    <n v="164.28"/>
    <n v="1036"/>
    <n v="1149.96"/>
    <x v="28"/>
    <x v="9"/>
    <x v="1"/>
  </r>
  <r>
    <x v="264"/>
    <x v="27"/>
    <n v="2"/>
    <x v="1"/>
    <x v="1"/>
    <n v="0"/>
    <s v="Berries"/>
    <x v="0"/>
    <x v="0"/>
    <n v="12"/>
    <n v="15.719999999999999"/>
    <n v="24"/>
    <n v="31.439999999999998"/>
    <x v="29"/>
    <x v="9"/>
    <x v="1"/>
  </r>
  <r>
    <x v="265"/>
    <x v="38"/>
    <n v="1"/>
    <x v="2"/>
    <x v="1"/>
    <n v="0"/>
    <s v="Chips"/>
    <x v="4"/>
    <x v="0"/>
    <n v="95"/>
    <n v="119.7"/>
    <n v="95"/>
    <n v="119.7"/>
    <x v="0"/>
    <x v="10"/>
    <x v="1"/>
  </r>
  <r>
    <x v="266"/>
    <x v="23"/>
    <n v="9"/>
    <x v="2"/>
    <x v="1"/>
    <n v="0"/>
    <s v="Spinachband-aid"/>
    <x v="1"/>
    <x v="0"/>
    <n v="67"/>
    <n v="83.08"/>
    <n v="603"/>
    <n v="747.72"/>
    <x v="1"/>
    <x v="10"/>
    <x v="1"/>
  </r>
  <r>
    <x v="267"/>
    <x v="35"/>
    <n v="8"/>
    <x v="2"/>
    <x v="0"/>
    <n v="0"/>
    <s v="Apples"/>
    <x v="0"/>
    <x v="0"/>
    <n v="73"/>
    <n v="94.17"/>
    <n v="584"/>
    <n v="753.36"/>
    <x v="2"/>
    <x v="10"/>
    <x v="1"/>
  </r>
  <r>
    <x v="268"/>
    <x v="19"/>
    <n v="1"/>
    <x v="1"/>
    <x v="0"/>
    <n v="0"/>
    <s v="Broccoli"/>
    <x v="0"/>
    <x v="0"/>
    <n v="47"/>
    <n v="53.11"/>
    <n v="47"/>
    <n v="53.11"/>
    <x v="3"/>
    <x v="10"/>
    <x v="1"/>
  </r>
  <r>
    <x v="269"/>
    <x v="18"/>
    <n v="12"/>
    <x v="2"/>
    <x v="0"/>
    <n v="0"/>
    <s v="pretzels"/>
    <x v="4"/>
    <x v="0"/>
    <n v="89"/>
    <n v="117.48"/>
    <n v="1068"/>
    <n v="1409.76"/>
    <x v="4"/>
    <x v="10"/>
    <x v="1"/>
  </r>
  <r>
    <x v="270"/>
    <x v="13"/>
    <n v="14"/>
    <x v="1"/>
    <x v="0"/>
    <n v="0"/>
    <s v="toothpaste"/>
    <x v="3"/>
    <x v="2"/>
    <n v="55"/>
    <n v="58.3"/>
    <n v="770"/>
    <n v="816.19999999999993"/>
    <x v="5"/>
    <x v="10"/>
    <x v="1"/>
  </r>
  <r>
    <x v="271"/>
    <x v="18"/>
    <n v="2"/>
    <x v="2"/>
    <x v="0"/>
    <n v="0"/>
    <s v="pretzels"/>
    <x v="4"/>
    <x v="0"/>
    <n v="89"/>
    <n v="117.48"/>
    <n v="178"/>
    <n v="234.96"/>
    <x v="6"/>
    <x v="10"/>
    <x v="1"/>
  </r>
  <r>
    <x v="272"/>
    <x v="40"/>
    <n v="6"/>
    <x v="1"/>
    <x v="0"/>
    <n v="0"/>
    <s v="Kiwi"/>
    <x v="0"/>
    <x v="0"/>
    <n v="150"/>
    <n v="210"/>
    <n v="900"/>
    <n v="1260"/>
    <x v="7"/>
    <x v="10"/>
    <x v="1"/>
  </r>
  <r>
    <x v="273"/>
    <x v="31"/>
    <n v="14"/>
    <x v="2"/>
    <x v="0"/>
    <n v="0"/>
    <s v="Whipped cream"/>
    <x v="2"/>
    <x v="1"/>
    <n v="44"/>
    <n v="48.4"/>
    <n v="616"/>
    <n v="677.6"/>
    <x v="8"/>
    <x v="10"/>
    <x v="1"/>
  </r>
  <r>
    <x v="274"/>
    <x v="22"/>
    <n v="10"/>
    <x v="2"/>
    <x v="1"/>
    <n v="0"/>
    <s v="Melons"/>
    <x v="0"/>
    <x v="0"/>
    <n v="121"/>
    <n v="141.57"/>
    <n v="1210"/>
    <n v="1415.6999999999998"/>
    <x v="9"/>
    <x v="10"/>
    <x v="1"/>
  </r>
  <r>
    <x v="275"/>
    <x v="9"/>
    <n v="11"/>
    <x v="1"/>
    <x v="1"/>
    <n v="0"/>
    <s v="Bananas"/>
    <x v="0"/>
    <x v="0"/>
    <n v="112"/>
    <n v="146.72"/>
    <n v="1232"/>
    <n v="1613.92"/>
    <x v="10"/>
    <x v="10"/>
    <x v="1"/>
  </r>
  <r>
    <x v="276"/>
    <x v="17"/>
    <n v="4"/>
    <x v="1"/>
    <x v="0"/>
    <n v="0"/>
    <s v="cleaning alcohol"/>
    <x v="5"/>
    <x v="1"/>
    <n v="90"/>
    <n v="115.2"/>
    <n v="360"/>
    <n v="460.8"/>
    <x v="11"/>
    <x v="10"/>
    <x v="1"/>
  </r>
  <r>
    <x v="277"/>
    <x v="25"/>
    <n v="9"/>
    <x v="0"/>
    <x v="1"/>
    <n v="0"/>
    <s v="Shredded cheese"/>
    <x v="2"/>
    <x v="0"/>
    <n v="83"/>
    <n v="94.62"/>
    <n v="747"/>
    <n v="851.58"/>
    <x v="12"/>
    <x v="10"/>
    <x v="1"/>
  </r>
  <r>
    <x v="278"/>
    <x v="32"/>
    <n v="2"/>
    <x v="2"/>
    <x v="1"/>
    <n v="0"/>
    <s v="Limes"/>
    <x v="0"/>
    <x v="0"/>
    <n v="126"/>
    <n v="162.54"/>
    <n v="252"/>
    <n v="325.08"/>
    <x v="13"/>
    <x v="10"/>
    <x v="1"/>
  </r>
  <r>
    <x v="279"/>
    <x v="9"/>
    <n v="7"/>
    <x v="1"/>
    <x v="0"/>
    <n v="0"/>
    <s v="Bananas"/>
    <x v="0"/>
    <x v="0"/>
    <n v="112"/>
    <n v="146.72"/>
    <n v="784"/>
    <n v="1027.04"/>
    <x v="14"/>
    <x v="10"/>
    <x v="1"/>
  </r>
  <r>
    <x v="280"/>
    <x v="16"/>
    <n v="6"/>
    <x v="1"/>
    <x v="1"/>
    <n v="0"/>
    <s v="Butter"/>
    <x v="2"/>
    <x v="0"/>
    <n v="98"/>
    <n v="103.88"/>
    <n v="588"/>
    <n v="623.28"/>
    <x v="15"/>
    <x v="10"/>
    <x v="1"/>
  </r>
  <r>
    <x v="281"/>
    <x v="29"/>
    <n v="5"/>
    <x v="0"/>
    <x v="1"/>
    <n v="0"/>
    <s v="Cheddar cheese"/>
    <x v="2"/>
    <x v="0"/>
    <n v="105"/>
    <n v="142.80000000000001"/>
    <n v="525"/>
    <n v="714"/>
    <x v="16"/>
    <x v="10"/>
    <x v="1"/>
  </r>
  <r>
    <x v="282"/>
    <x v="10"/>
    <n v="8"/>
    <x v="2"/>
    <x v="0"/>
    <n v="0"/>
    <s v="Salin"/>
    <x v="5"/>
    <x v="0"/>
    <n v="120"/>
    <n v="162"/>
    <n v="960"/>
    <n v="1296"/>
    <x v="17"/>
    <x v="10"/>
    <x v="1"/>
  </r>
  <r>
    <x v="283"/>
    <x v="28"/>
    <n v="15"/>
    <x v="1"/>
    <x v="0"/>
    <n v="0"/>
    <s v="Cabbage"/>
    <x v="0"/>
    <x v="3"/>
    <n v="148"/>
    <n v="201.28"/>
    <n v="2220"/>
    <n v="3019.2"/>
    <x v="18"/>
    <x v="10"/>
    <x v="1"/>
  </r>
  <r>
    <x v="284"/>
    <x v="39"/>
    <n v="14"/>
    <x v="2"/>
    <x v="1"/>
    <n v="0"/>
    <s v="Grapes"/>
    <x v="0"/>
    <x v="3"/>
    <n v="134"/>
    <n v="156.78"/>
    <n v="1876"/>
    <n v="2194.92"/>
    <x v="19"/>
    <x v="10"/>
    <x v="1"/>
  </r>
  <r>
    <x v="285"/>
    <x v="21"/>
    <n v="11"/>
    <x v="2"/>
    <x v="0"/>
    <n v="0"/>
    <s v="Cherries"/>
    <x v="0"/>
    <x v="2"/>
    <n v="13"/>
    <n v="16.64"/>
    <n v="143"/>
    <n v="183.04000000000002"/>
    <x v="20"/>
    <x v="10"/>
    <x v="1"/>
  </r>
  <r>
    <x v="286"/>
    <x v="12"/>
    <n v="6"/>
    <x v="1"/>
    <x v="1"/>
    <n v="0"/>
    <s v="Nectarines"/>
    <x v="0"/>
    <x v="0"/>
    <n v="141"/>
    <n v="149.46"/>
    <n v="846"/>
    <n v="896.76"/>
    <x v="21"/>
    <x v="10"/>
    <x v="1"/>
  </r>
  <r>
    <x v="287"/>
    <x v="41"/>
    <n v="9"/>
    <x v="2"/>
    <x v="1"/>
    <n v="0"/>
    <s v="Potatoes"/>
    <x v="1"/>
    <x v="0"/>
    <n v="138"/>
    <n v="173.88"/>
    <n v="1242"/>
    <n v="1564.92"/>
    <x v="22"/>
    <x v="10"/>
    <x v="1"/>
  </r>
  <r>
    <x v="288"/>
    <x v="24"/>
    <n v="9"/>
    <x v="2"/>
    <x v="1"/>
    <n v="0"/>
    <s v="Dip"/>
    <x v="2"/>
    <x v="3"/>
    <n v="133"/>
    <n v="155.61000000000001"/>
    <n v="1197"/>
    <n v="1400.4900000000002"/>
    <x v="23"/>
    <x v="10"/>
    <x v="1"/>
  </r>
  <r>
    <x v="289"/>
    <x v="9"/>
    <n v="8"/>
    <x v="2"/>
    <x v="0"/>
    <n v="0"/>
    <s v="Bananas"/>
    <x v="0"/>
    <x v="0"/>
    <n v="112"/>
    <n v="146.72"/>
    <n v="896"/>
    <n v="1173.76"/>
    <x v="24"/>
    <x v="10"/>
    <x v="1"/>
  </r>
  <r>
    <x v="290"/>
    <x v="30"/>
    <n v="6"/>
    <x v="2"/>
    <x v="1"/>
    <n v="0"/>
    <s v="Grapefruit"/>
    <x v="0"/>
    <x v="0"/>
    <n v="37"/>
    <n v="49.21"/>
    <n v="222"/>
    <n v="295.26"/>
    <x v="25"/>
    <x v="10"/>
    <x v="1"/>
  </r>
  <r>
    <x v="291"/>
    <x v="29"/>
    <n v="6"/>
    <x v="2"/>
    <x v="1"/>
    <n v="0"/>
    <s v="Cheddar cheese"/>
    <x v="2"/>
    <x v="0"/>
    <n v="105"/>
    <n v="142.80000000000001"/>
    <n v="630"/>
    <n v="856.80000000000007"/>
    <x v="26"/>
    <x v="10"/>
    <x v="1"/>
  </r>
  <r>
    <x v="292"/>
    <x v="24"/>
    <n v="11"/>
    <x v="1"/>
    <x v="1"/>
    <n v="0"/>
    <s v="Dip"/>
    <x v="2"/>
    <x v="3"/>
    <n v="133"/>
    <n v="155.61000000000001"/>
    <n v="1463"/>
    <n v="1711.71"/>
    <x v="27"/>
    <x v="10"/>
    <x v="1"/>
  </r>
  <r>
    <x v="293"/>
    <x v="3"/>
    <n v="3"/>
    <x v="1"/>
    <x v="1"/>
    <n v="0"/>
    <s v="Eggs"/>
    <x v="2"/>
    <x v="1"/>
    <n v="44"/>
    <n v="48.84"/>
    <n v="132"/>
    <n v="146.52000000000001"/>
    <x v="28"/>
    <x v="10"/>
    <x v="1"/>
  </r>
  <r>
    <x v="294"/>
    <x v="18"/>
    <n v="14"/>
    <x v="1"/>
    <x v="0"/>
    <n v="0"/>
    <s v="pretzels"/>
    <x v="4"/>
    <x v="0"/>
    <n v="89"/>
    <n v="117.48"/>
    <n v="1246"/>
    <n v="1644.72"/>
    <x v="29"/>
    <x v="10"/>
    <x v="1"/>
  </r>
  <r>
    <x v="295"/>
    <x v="20"/>
    <n v="13"/>
    <x v="2"/>
    <x v="1"/>
    <n v="0"/>
    <s v="Yogurt"/>
    <x v="2"/>
    <x v="3"/>
    <n v="148"/>
    <n v="164.28"/>
    <n v="1924"/>
    <n v="2135.64"/>
    <x v="30"/>
    <x v="10"/>
    <x v="1"/>
  </r>
  <r>
    <x v="296"/>
    <x v="42"/>
    <n v="8"/>
    <x v="1"/>
    <x v="1"/>
    <n v="0"/>
    <s v="Pears"/>
    <x v="0"/>
    <x v="0"/>
    <n v="18"/>
    <n v="24.66"/>
    <n v="144"/>
    <n v="197.28"/>
    <x v="0"/>
    <x v="0"/>
    <x v="1"/>
  </r>
  <r>
    <x v="297"/>
    <x v="33"/>
    <n v="3"/>
    <x v="2"/>
    <x v="1"/>
    <n v="0"/>
    <s v="Beets"/>
    <x v="1"/>
    <x v="0"/>
    <n v="37"/>
    <n v="41.81"/>
    <n v="111"/>
    <n v="125.43"/>
    <x v="1"/>
    <x v="0"/>
    <x v="1"/>
  </r>
  <r>
    <x v="298"/>
    <x v="18"/>
    <n v="1"/>
    <x v="1"/>
    <x v="1"/>
    <n v="0"/>
    <s v="pretzels"/>
    <x v="4"/>
    <x v="0"/>
    <n v="89"/>
    <n v="117.48"/>
    <n v="89"/>
    <n v="117.48"/>
    <x v="2"/>
    <x v="0"/>
    <x v="1"/>
  </r>
  <r>
    <x v="299"/>
    <x v="29"/>
    <n v="13"/>
    <x v="1"/>
    <x v="1"/>
    <n v="0"/>
    <s v="Cheddar cheese"/>
    <x v="2"/>
    <x v="0"/>
    <n v="105"/>
    <n v="142.80000000000001"/>
    <n v="1365"/>
    <n v="1856.4"/>
    <x v="3"/>
    <x v="0"/>
    <x v="1"/>
  </r>
  <r>
    <x v="300"/>
    <x v="35"/>
    <n v="6"/>
    <x v="2"/>
    <x v="1"/>
    <n v="0"/>
    <s v="Apples"/>
    <x v="0"/>
    <x v="0"/>
    <n v="73"/>
    <n v="94.17"/>
    <n v="438"/>
    <n v="565.02"/>
    <x v="4"/>
    <x v="0"/>
    <x v="1"/>
  </r>
  <r>
    <x v="301"/>
    <x v="2"/>
    <n v="6"/>
    <x v="1"/>
    <x v="0"/>
    <n v="0"/>
    <s v="Avocados"/>
    <x v="0"/>
    <x v="0"/>
    <n v="112"/>
    <n v="122.08"/>
    <n v="672"/>
    <n v="732.48"/>
    <x v="5"/>
    <x v="0"/>
    <x v="1"/>
  </r>
  <r>
    <x v="302"/>
    <x v="21"/>
    <n v="15"/>
    <x v="1"/>
    <x v="1"/>
    <n v="0"/>
    <s v="Cherries"/>
    <x v="0"/>
    <x v="2"/>
    <n v="13"/>
    <n v="16.64"/>
    <n v="195"/>
    <n v="249.60000000000002"/>
    <x v="6"/>
    <x v="0"/>
    <x v="1"/>
  </r>
  <r>
    <x v="303"/>
    <x v="43"/>
    <n v="8"/>
    <x v="2"/>
    <x v="0"/>
    <n v="0"/>
    <s v="Shampoo"/>
    <x v="3"/>
    <x v="0"/>
    <n v="90"/>
    <n v="96.3"/>
    <n v="720"/>
    <n v="770.4"/>
    <x v="7"/>
    <x v="0"/>
    <x v="1"/>
  </r>
  <r>
    <x v="304"/>
    <x v="35"/>
    <n v="7"/>
    <x v="2"/>
    <x v="1"/>
    <n v="0"/>
    <s v="Apples"/>
    <x v="0"/>
    <x v="0"/>
    <n v="73"/>
    <n v="94.17"/>
    <n v="511"/>
    <n v="659.19"/>
    <x v="8"/>
    <x v="0"/>
    <x v="1"/>
  </r>
  <r>
    <x v="305"/>
    <x v="24"/>
    <n v="15"/>
    <x v="2"/>
    <x v="0"/>
    <n v="0"/>
    <s v="Dip"/>
    <x v="2"/>
    <x v="3"/>
    <n v="133"/>
    <n v="155.61000000000001"/>
    <n v="1995"/>
    <n v="2334.15"/>
    <x v="9"/>
    <x v="0"/>
    <x v="1"/>
  </r>
  <r>
    <x v="306"/>
    <x v="8"/>
    <n v="15"/>
    <x v="2"/>
    <x v="1"/>
    <n v="0"/>
    <s v="Green onions"/>
    <x v="1"/>
    <x v="0"/>
    <n v="67"/>
    <n v="85.76"/>
    <n v="1005"/>
    <n v="1286.4000000000001"/>
    <x v="10"/>
    <x v="0"/>
    <x v="1"/>
  </r>
  <r>
    <x v="307"/>
    <x v="42"/>
    <n v="13"/>
    <x v="0"/>
    <x v="0"/>
    <n v="0"/>
    <s v="Pears"/>
    <x v="0"/>
    <x v="0"/>
    <n v="18"/>
    <n v="24.66"/>
    <n v="234"/>
    <n v="320.58"/>
    <x v="11"/>
    <x v="0"/>
    <x v="1"/>
  </r>
  <r>
    <x v="308"/>
    <x v="3"/>
    <n v="2"/>
    <x v="2"/>
    <x v="1"/>
    <n v="0"/>
    <s v="Eggs"/>
    <x v="2"/>
    <x v="1"/>
    <n v="44"/>
    <n v="48.84"/>
    <n v="88"/>
    <n v="97.68"/>
    <x v="12"/>
    <x v="0"/>
    <x v="1"/>
  </r>
  <r>
    <x v="309"/>
    <x v="6"/>
    <n v="1"/>
    <x v="2"/>
    <x v="1"/>
    <n v="0"/>
    <s v="Cream cheese"/>
    <x v="2"/>
    <x v="0"/>
    <n v="71"/>
    <n v="80.94"/>
    <n v="71"/>
    <n v="80.94"/>
    <x v="13"/>
    <x v="0"/>
    <x v="1"/>
  </r>
  <r>
    <x v="310"/>
    <x v="11"/>
    <n v="6"/>
    <x v="2"/>
    <x v="0"/>
    <n v="0"/>
    <s v="pain killers"/>
    <x v="5"/>
    <x v="2"/>
    <n v="76"/>
    <n v="82.08"/>
    <n v="456"/>
    <n v="492.48"/>
    <x v="14"/>
    <x v="0"/>
    <x v="1"/>
  </r>
  <r>
    <x v="311"/>
    <x v="28"/>
    <n v="3"/>
    <x v="2"/>
    <x v="0"/>
    <n v="0"/>
    <s v="Cabbage"/>
    <x v="0"/>
    <x v="3"/>
    <n v="148"/>
    <n v="201.28"/>
    <n v="444"/>
    <n v="603.84"/>
    <x v="15"/>
    <x v="0"/>
    <x v="1"/>
  </r>
  <r>
    <x v="312"/>
    <x v="3"/>
    <n v="11"/>
    <x v="1"/>
    <x v="1"/>
    <n v="0"/>
    <s v="Eggs"/>
    <x v="2"/>
    <x v="1"/>
    <n v="44"/>
    <n v="48.84"/>
    <n v="484"/>
    <n v="537.24"/>
    <x v="16"/>
    <x v="0"/>
    <x v="1"/>
  </r>
  <r>
    <x v="313"/>
    <x v="38"/>
    <n v="12"/>
    <x v="0"/>
    <x v="0"/>
    <n v="0"/>
    <s v="Chips"/>
    <x v="4"/>
    <x v="0"/>
    <n v="95"/>
    <n v="119.7"/>
    <n v="1140"/>
    <n v="1436.4"/>
    <x v="17"/>
    <x v="0"/>
    <x v="1"/>
  </r>
  <r>
    <x v="314"/>
    <x v="21"/>
    <n v="2"/>
    <x v="2"/>
    <x v="1"/>
    <n v="0"/>
    <s v="Cherries"/>
    <x v="0"/>
    <x v="2"/>
    <n v="13"/>
    <n v="16.64"/>
    <n v="26"/>
    <n v="33.28"/>
    <x v="18"/>
    <x v="0"/>
    <x v="1"/>
  </r>
  <r>
    <x v="315"/>
    <x v="42"/>
    <n v="13"/>
    <x v="2"/>
    <x v="0"/>
    <n v="0"/>
    <s v="Pears"/>
    <x v="0"/>
    <x v="0"/>
    <n v="18"/>
    <n v="24.66"/>
    <n v="234"/>
    <n v="320.58"/>
    <x v="19"/>
    <x v="0"/>
    <x v="2"/>
  </r>
  <r>
    <x v="316"/>
    <x v="40"/>
    <n v="2"/>
    <x v="1"/>
    <x v="1"/>
    <n v="0"/>
    <s v="Kiwi"/>
    <x v="0"/>
    <x v="0"/>
    <n v="150"/>
    <n v="210"/>
    <n v="300"/>
    <n v="420"/>
    <x v="20"/>
    <x v="0"/>
    <x v="2"/>
  </r>
  <r>
    <x v="317"/>
    <x v="26"/>
    <n v="10"/>
    <x v="2"/>
    <x v="1"/>
    <n v="0"/>
    <s v="Plums"/>
    <x v="0"/>
    <x v="0"/>
    <n v="48"/>
    <n v="57.120000000000005"/>
    <n v="480"/>
    <n v="571.20000000000005"/>
    <x v="21"/>
    <x v="0"/>
    <x v="2"/>
  </r>
  <r>
    <x v="318"/>
    <x v="41"/>
    <n v="6"/>
    <x v="0"/>
    <x v="1"/>
    <n v="0"/>
    <s v="Potatoes"/>
    <x v="1"/>
    <x v="0"/>
    <n v="138"/>
    <n v="173.88"/>
    <n v="828"/>
    <n v="1043.28"/>
    <x v="22"/>
    <x v="0"/>
    <x v="2"/>
  </r>
  <r>
    <x v="319"/>
    <x v="18"/>
    <n v="9"/>
    <x v="2"/>
    <x v="1"/>
    <n v="0"/>
    <s v="pretzels"/>
    <x v="4"/>
    <x v="0"/>
    <n v="89"/>
    <n v="117.48"/>
    <n v="801"/>
    <n v="1057.32"/>
    <x v="23"/>
    <x v="0"/>
    <x v="2"/>
  </r>
  <r>
    <x v="320"/>
    <x v="16"/>
    <n v="2"/>
    <x v="0"/>
    <x v="0"/>
    <n v="0"/>
    <s v="Butter"/>
    <x v="2"/>
    <x v="0"/>
    <n v="98"/>
    <n v="103.88"/>
    <n v="196"/>
    <n v="207.76"/>
    <x v="24"/>
    <x v="0"/>
    <x v="2"/>
  </r>
  <r>
    <x v="321"/>
    <x v="28"/>
    <n v="11"/>
    <x v="2"/>
    <x v="0"/>
    <n v="0"/>
    <s v="Cabbage"/>
    <x v="0"/>
    <x v="3"/>
    <n v="148"/>
    <n v="201.28"/>
    <n v="1628"/>
    <n v="2214.08"/>
    <x v="25"/>
    <x v="0"/>
    <x v="2"/>
  </r>
  <r>
    <x v="322"/>
    <x v="18"/>
    <n v="12"/>
    <x v="1"/>
    <x v="0"/>
    <n v="0"/>
    <s v="pretzels"/>
    <x v="4"/>
    <x v="0"/>
    <n v="89"/>
    <n v="117.48"/>
    <n v="1068"/>
    <n v="1409.76"/>
    <x v="26"/>
    <x v="0"/>
    <x v="2"/>
  </r>
  <r>
    <x v="323"/>
    <x v="16"/>
    <n v="13"/>
    <x v="1"/>
    <x v="1"/>
    <n v="0"/>
    <s v="Butter"/>
    <x v="2"/>
    <x v="0"/>
    <n v="98"/>
    <n v="103.88"/>
    <n v="1274"/>
    <n v="1350.44"/>
    <x v="27"/>
    <x v="0"/>
    <x v="2"/>
  </r>
  <r>
    <x v="324"/>
    <x v="29"/>
    <n v="2"/>
    <x v="1"/>
    <x v="1"/>
    <n v="0"/>
    <s v="Cheddar cheese"/>
    <x v="2"/>
    <x v="0"/>
    <n v="105"/>
    <n v="142.80000000000001"/>
    <n v="210"/>
    <n v="285.60000000000002"/>
    <x v="28"/>
    <x v="0"/>
    <x v="2"/>
  </r>
  <r>
    <x v="325"/>
    <x v="29"/>
    <n v="3"/>
    <x v="2"/>
    <x v="1"/>
    <n v="0"/>
    <s v="Cheddar cheese"/>
    <x v="2"/>
    <x v="0"/>
    <n v="105"/>
    <n v="142.80000000000001"/>
    <n v="315"/>
    <n v="428.40000000000003"/>
    <x v="29"/>
    <x v="0"/>
    <x v="2"/>
  </r>
  <r>
    <x v="326"/>
    <x v="17"/>
    <n v="2"/>
    <x v="0"/>
    <x v="1"/>
    <n v="0"/>
    <s v="cleaning alcohol"/>
    <x v="5"/>
    <x v="1"/>
    <n v="90"/>
    <n v="115.2"/>
    <n v="180"/>
    <n v="230.4"/>
    <x v="30"/>
    <x v="0"/>
    <x v="2"/>
  </r>
  <r>
    <x v="327"/>
    <x v="42"/>
    <n v="7"/>
    <x v="2"/>
    <x v="0"/>
    <n v="0"/>
    <s v="Pears"/>
    <x v="0"/>
    <x v="0"/>
    <n v="18"/>
    <n v="24.66"/>
    <n v="126"/>
    <n v="172.62"/>
    <x v="0"/>
    <x v="1"/>
    <x v="2"/>
  </r>
  <r>
    <x v="328"/>
    <x v="34"/>
    <n v="12"/>
    <x v="0"/>
    <x v="1"/>
    <n v="0"/>
    <s v="Onions"/>
    <x v="1"/>
    <x v="0"/>
    <n v="37"/>
    <n v="42.55"/>
    <n v="444"/>
    <n v="510.59999999999997"/>
    <x v="1"/>
    <x v="1"/>
    <x v="2"/>
  </r>
  <r>
    <x v="329"/>
    <x v="29"/>
    <n v="9"/>
    <x v="1"/>
    <x v="0"/>
    <n v="0"/>
    <s v="Cheddar cheese"/>
    <x v="2"/>
    <x v="0"/>
    <n v="105"/>
    <n v="142.80000000000001"/>
    <n v="945"/>
    <n v="1285.2"/>
    <x v="2"/>
    <x v="1"/>
    <x v="2"/>
  </r>
  <r>
    <x v="330"/>
    <x v="21"/>
    <n v="14"/>
    <x v="0"/>
    <x v="0"/>
    <n v="0"/>
    <s v="Cherries"/>
    <x v="0"/>
    <x v="2"/>
    <n v="13"/>
    <n v="16.64"/>
    <n v="182"/>
    <n v="232.96"/>
    <x v="3"/>
    <x v="1"/>
    <x v="2"/>
  </r>
  <r>
    <x v="331"/>
    <x v="41"/>
    <n v="9"/>
    <x v="2"/>
    <x v="1"/>
    <n v="0"/>
    <s v="Potatoes"/>
    <x v="1"/>
    <x v="0"/>
    <n v="138"/>
    <n v="173.88"/>
    <n v="1242"/>
    <n v="1564.92"/>
    <x v="4"/>
    <x v="1"/>
    <x v="2"/>
  </r>
  <r>
    <x v="332"/>
    <x v="30"/>
    <n v="2"/>
    <x v="0"/>
    <x v="0"/>
    <n v="0"/>
    <s v="Grapefruit"/>
    <x v="0"/>
    <x v="0"/>
    <n v="37"/>
    <n v="49.21"/>
    <n v="74"/>
    <n v="98.42"/>
    <x v="5"/>
    <x v="1"/>
    <x v="2"/>
  </r>
  <r>
    <x v="333"/>
    <x v="35"/>
    <n v="4"/>
    <x v="2"/>
    <x v="0"/>
    <n v="0"/>
    <s v="Apples"/>
    <x v="0"/>
    <x v="0"/>
    <n v="73"/>
    <n v="94.17"/>
    <n v="292"/>
    <n v="376.68"/>
    <x v="6"/>
    <x v="1"/>
    <x v="2"/>
  </r>
  <r>
    <x v="334"/>
    <x v="28"/>
    <n v="2"/>
    <x v="2"/>
    <x v="1"/>
    <n v="0"/>
    <s v="Cabbage"/>
    <x v="0"/>
    <x v="3"/>
    <n v="148"/>
    <n v="201.28"/>
    <n v="296"/>
    <n v="402.56"/>
    <x v="7"/>
    <x v="1"/>
    <x v="2"/>
  </r>
  <r>
    <x v="335"/>
    <x v="42"/>
    <n v="14"/>
    <x v="1"/>
    <x v="0"/>
    <n v="0"/>
    <s v="Pears"/>
    <x v="0"/>
    <x v="0"/>
    <n v="18"/>
    <n v="24.66"/>
    <n v="252"/>
    <n v="345.24"/>
    <x v="8"/>
    <x v="1"/>
    <x v="2"/>
  </r>
  <r>
    <x v="336"/>
    <x v="11"/>
    <n v="15"/>
    <x v="1"/>
    <x v="0"/>
    <n v="0"/>
    <s v="pain killers"/>
    <x v="5"/>
    <x v="2"/>
    <n v="76"/>
    <n v="82.08"/>
    <n v="1140"/>
    <n v="1231.2"/>
    <x v="9"/>
    <x v="1"/>
    <x v="2"/>
  </r>
  <r>
    <x v="337"/>
    <x v="13"/>
    <n v="4"/>
    <x v="2"/>
    <x v="0"/>
    <n v="0"/>
    <s v="toothpaste"/>
    <x v="3"/>
    <x v="2"/>
    <n v="55"/>
    <n v="58.3"/>
    <n v="220"/>
    <n v="233.2"/>
    <x v="10"/>
    <x v="1"/>
    <x v="2"/>
  </r>
  <r>
    <x v="338"/>
    <x v="3"/>
    <n v="9"/>
    <x v="2"/>
    <x v="1"/>
    <n v="0"/>
    <s v="Eggs"/>
    <x v="2"/>
    <x v="1"/>
    <n v="44"/>
    <n v="48.84"/>
    <n v="396"/>
    <n v="439.56000000000006"/>
    <x v="11"/>
    <x v="1"/>
    <x v="2"/>
  </r>
  <r>
    <x v="339"/>
    <x v="6"/>
    <n v="8"/>
    <x v="1"/>
    <x v="0"/>
    <n v="0"/>
    <s v="Cream cheese"/>
    <x v="2"/>
    <x v="0"/>
    <n v="71"/>
    <n v="80.94"/>
    <n v="568"/>
    <n v="647.52"/>
    <x v="12"/>
    <x v="1"/>
    <x v="2"/>
  </r>
  <r>
    <x v="340"/>
    <x v="26"/>
    <n v="2"/>
    <x v="2"/>
    <x v="1"/>
    <n v="0"/>
    <s v="Plums"/>
    <x v="0"/>
    <x v="0"/>
    <n v="48"/>
    <n v="57.120000000000005"/>
    <n v="96"/>
    <n v="114.24000000000001"/>
    <x v="13"/>
    <x v="1"/>
    <x v="2"/>
  </r>
  <r>
    <x v="341"/>
    <x v="9"/>
    <n v="14"/>
    <x v="2"/>
    <x v="1"/>
    <n v="0"/>
    <s v="Bananas"/>
    <x v="0"/>
    <x v="0"/>
    <n v="112"/>
    <n v="146.72"/>
    <n v="1568"/>
    <n v="2054.08"/>
    <x v="14"/>
    <x v="1"/>
    <x v="2"/>
  </r>
  <r>
    <x v="342"/>
    <x v="21"/>
    <n v="13"/>
    <x v="1"/>
    <x v="0"/>
    <n v="0"/>
    <s v="Cherries"/>
    <x v="0"/>
    <x v="2"/>
    <n v="13"/>
    <n v="16.64"/>
    <n v="169"/>
    <n v="216.32"/>
    <x v="15"/>
    <x v="1"/>
    <x v="2"/>
  </r>
  <r>
    <x v="343"/>
    <x v="26"/>
    <n v="8"/>
    <x v="2"/>
    <x v="0"/>
    <n v="0"/>
    <s v="Plums"/>
    <x v="0"/>
    <x v="0"/>
    <n v="48"/>
    <n v="57.120000000000005"/>
    <n v="384"/>
    <n v="456.96000000000004"/>
    <x v="16"/>
    <x v="1"/>
    <x v="2"/>
  </r>
  <r>
    <x v="344"/>
    <x v="13"/>
    <n v="9"/>
    <x v="0"/>
    <x v="0"/>
    <n v="0"/>
    <s v="toothpaste"/>
    <x v="3"/>
    <x v="2"/>
    <n v="55"/>
    <n v="58.3"/>
    <n v="495"/>
    <n v="524.69999999999993"/>
    <x v="17"/>
    <x v="1"/>
    <x v="2"/>
  </r>
  <r>
    <x v="345"/>
    <x v="38"/>
    <n v="6"/>
    <x v="1"/>
    <x v="0"/>
    <n v="0"/>
    <s v="Chips"/>
    <x v="4"/>
    <x v="0"/>
    <n v="95"/>
    <n v="119.7"/>
    <n v="570"/>
    <n v="718.2"/>
    <x v="18"/>
    <x v="1"/>
    <x v="2"/>
  </r>
  <r>
    <x v="346"/>
    <x v="2"/>
    <n v="4"/>
    <x v="1"/>
    <x v="1"/>
    <n v="0"/>
    <s v="Avocados"/>
    <x v="0"/>
    <x v="0"/>
    <n v="112"/>
    <n v="122.08"/>
    <n v="448"/>
    <n v="488.32"/>
    <x v="19"/>
    <x v="1"/>
    <x v="2"/>
  </r>
  <r>
    <x v="347"/>
    <x v="14"/>
    <n v="10"/>
    <x v="2"/>
    <x v="0"/>
    <n v="0"/>
    <s v="Lemons"/>
    <x v="0"/>
    <x v="0"/>
    <n v="61"/>
    <n v="76.25"/>
    <n v="610"/>
    <n v="762.5"/>
    <x v="20"/>
    <x v="1"/>
    <x v="2"/>
  </r>
  <r>
    <x v="348"/>
    <x v="13"/>
    <n v="7"/>
    <x v="2"/>
    <x v="0"/>
    <n v="0"/>
    <s v="toothpaste"/>
    <x v="3"/>
    <x v="2"/>
    <n v="55"/>
    <n v="58.3"/>
    <n v="385"/>
    <n v="408.09999999999997"/>
    <x v="21"/>
    <x v="1"/>
    <x v="2"/>
  </r>
  <r>
    <x v="349"/>
    <x v="27"/>
    <n v="4"/>
    <x v="1"/>
    <x v="1"/>
    <n v="0"/>
    <s v="Berries"/>
    <x v="0"/>
    <x v="0"/>
    <n v="12"/>
    <n v="15.719999999999999"/>
    <n v="48"/>
    <n v="62.879999999999995"/>
    <x v="22"/>
    <x v="1"/>
    <x v="2"/>
  </r>
  <r>
    <x v="350"/>
    <x v="26"/>
    <n v="1"/>
    <x v="1"/>
    <x v="0"/>
    <n v="0"/>
    <s v="Plums"/>
    <x v="0"/>
    <x v="0"/>
    <n v="48"/>
    <n v="57.120000000000005"/>
    <n v="48"/>
    <n v="57.120000000000005"/>
    <x v="23"/>
    <x v="1"/>
    <x v="2"/>
  </r>
  <r>
    <x v="351"/>
    <x v="22"/>
    <n v="7"/>
    <x v="1"/>
    <x v="0"/>
    <n v="0"/>
    <s v="Melons"/>
    <x v="0"/>
    <x v="0"/>
    <n v="121"/>
    <n v="141.57"/>
    <n v="847"/>
    <n v="990.99"/>
    <x v="24"/>
    <x v="1"/>
    <x v="2"/>
  </r>
  <r>
    <x v="352"/>
    <x v="39"/>
    <n v="12"/>
    <x v="0"/>
    <x v="1"/>
    <n v="0"/>
    <s v="Grapes"/>
    <x v="0"/>
    <x v="3"/>
    <n v="134"/>
    <n v="156.78"/>
    <n v="1608"/>
    <n v="1881.3600000000001"/>
    <x v="25"/>
    <x v="1"/>
    <x v="2"/>
  </r>
  <r>
    <x v="353"/>
    <x v="37"/>
    <n v="6"/>
    <x v="2"/>
    <x v="0"/>
    <n v="0"/>
    <s v="Sour cream"/>
    <x v="2"/>
    <x v="0"/>
    <n v="6"/>
    <n v="7.8599999999999994"/>
    <n v="36"/>
    <n v="47.16"/>
    <x v="26"/>
    <x v="1"/>
    <x v="2"/>
  </r>
  <r>
    <x v="354"/>
    <x v="31"/>
    <n v="7"/>
    <x v="1"/>
    <x v="1"/>
    <n v="0"/>
    <s v="Whipped cream"/>
    <x v="2"/>
    <x v="1"/>
    <n v="44"/>
    <n v="48.4"/>
    <n v="308"/>
    <n v="338.8"/>
    <x v="27"/>
    <x v="1"/>
    <x v="2"/>
  </r>
  <r>
    <x v="355"/>
    <x v="35"/>
    <n v="5"/>
    <x v="2"/>
    <x v="0"/>
    <n v="0"/>
    <s v="Apples"/>
    <x v="0"/>
    <x v="0"/>
    <n v="73"/>
    <n v="94.17"/>
    <n v="365"/>
    <n v="470.85"/>
    <x v="0"/>
    <x v="2"/>
    <x v="2"/>
  </r>
  <r>
    <x v="356"/>
    <x v="25"/>
    <n v="14"/>
    <x v="2"/>
    <x v="1"/>
    <n v="0"/>
    <s v="Shredded cheese"/>
    <x v="2"/>
    <x v="0"/>
    <n v="83"/>
    <n v="94.62"/>
    <n v="1162"/>
    <n v="1324.68"/>
    <x v="1"/>
    <x v="2"/>
    <x v="2"/>
  </r>
  <r>
    <x v="357"/>
    <x v="14"/>
    <n v="5"/>
    <x v="1"/>
    <x v="0"/>
    <n v="0"/>
    <s v="Lemons"/>
    <x v="0"/>
    <x v="0"/>
    <n v="61"/>
    <n v="76.25"/>
    <n v="305"/>
    <n v="381.25"/>
    <x v="2"/>
    <x v="2"/>
    <x v="2"/>
  </r>
  <r>
    <x v="358"/>
    <x v="20"/>
    <n v="13"/>
    <x v="2"/>
    <x v="1"/>
    <n v="0"/>
    <s v="Yogurt"/>
    <x v="2"/>
    <x v="3"/>
    <n v="148"/>
    <n v="164.28"/>
    <n v="1924"/>
    <n v="2135.64"/>
    <x v="3"/>
    <x v="2"/>
    <x v="2"/>
  </r>
  <r>
    <x v="359"/>
    <x v="5"/>
    <n v="13"/>
    <x v="1"/>
    <x v="0"/>
    <n v="0"/>
    <s v="nuts"/>
    <x v="4"/>
    <x v="0"/>
    <n v="93"/>
    <n v="104.16"/>
    <n v="1209"/>
    <n v="1354.08"/>
    <x v="4"/>
    <x v="2"/>
    <x v="2"/>
  </r>
  <r>
    <x v="360"/>
    <x v="26"/>
    <n v="8"/>
    <x v="2"/>
    <x v="1"/>
    <n v="0"/>
    <s v="Plums"/>
    <x v="0"/>
    <x v="0"/>
    <n v="48"/>
    <n v="57.120000000000005"/>
    <n v="384"/>
    <n v="456.96000000000004"/>
    <x v="5"/>
    <x v="2"/>
    <x v="2"/>
  </r>
  <r>
    <x v="361"/>
    <x v="26"/>
    <n v="4"/>
    <x v="0"/>
    <x v="0"/>
    <n v="0"/>
    <s v="Plums"/>
    <x v="0"/>
    <x v="0"/>
    <n v="48"/>
    <n v="57.120000000000005"/>
    <n v="192"/>
    <n v="228.48000000000002"/>
    <x v="6"/>
    <x v="2"/>
    <x v="2"/>
  </r>
  <r>
    <x v="362"/>
    <x v="1"/>
    <n v="8"/>
    <x v="0"/>
    <x v="0"/>
    <n v="0"/>
    <s v="Lettuce"/>
    <x v="1"/>
    <x v="0"/>
    <n v="72"/>
    <n v="79.92"/>
    <n v="576"/>
    <n v="639.36"/>
    <x v="7"/>
    <x v="2"/>
    <x v="2"/>
  </r>
  <r>
    <x v="363"/>
    <x v="11"/>
    <n v="15"/>
    <x v="1"/>
    <x v="1"/>
    <n v="0"/>
    <s v="pain killers"/>
    <x v="5"/>
    <x v="2"/>
    <n v="76"/>
    <n v="82.08"/>
    <n v="1140"/>
    <n v="1231.2"/>
    <x v="8"/>
    <x v="2"/>
    <x v="2"/>
  </r>
  <r>
    <x v="364"/>
    <x v="27"/>
    <n v="12"/>
    <x v="2"/>
    <x v="0"/>
    <n v="0"/>
    <s v="Berries"/>
    <x v="0"/>
    <x v="0"/>
    <n v="12"/>
    <n v="15.719999999999999"/>
    <n v="144"/>
    <n v="188.64"/>
    <x v="9"/>
    <x v="2"/>
    <x v="2"/>
  </r>
  <r>
    <x v="365"/>
    <x v="29"/>
    <n v="7"/>
    <x v="1"/>
    <x v="0"/>
    <n v="0"/>
    <s v="Cheddar cheese"/>
    <x v="2"/>
    <x v="0"/>
    <n v="105"/>
    <n v="142.80000000000001"/>
    <n v="735"/>
    <n v="999.60000000000014"/>
    <x v="10"/>
    <x v="2"/>
    <x v="2"/>
  </r>
  <r>
    <x v="366"/>
    <x v="33"/>
    <n v="2"/>
    <x v="2"/>
    <x v="0"/>
    <n v="0"/>
    <s v="Beets"/>
    <x v="1"/>
    <x v="0"/>
    <n v="37"/>
    <n v="41.81"/>
    <n v="74"/>
    <n v="83.62"/>
    <x v="11"/>
    <x v="2"/>
    <x v="2"/>
  </r>
  <r>
    <x v="367"/>
    <x v="26"/>
    <n v="2"/>
    <x v="1"/>
    <x v="0"/>
    <n v="0"/>
    <s v="Plums"/>
    <x v="0"/>
    <x v="0"/>
    <n v="48"/>
    <n v="57.120000000000005"/>
    <n v="96"/>
    <n v="114.24000000000001"/>
    <x v="12"/>
    <x v="2"/>
    <x v="2"/>
  </r>
  <r>
    <x v="368"/>
    <x v="41"/>
    <n v="10"/>
    <x v="0"/>
    <x v="1"/>
    <n v="0"/>
    <s v="Potatoes"/>
    <x v="1"/>
    <x v="0"/>
    <n v="138"/>
    <n v="173.88"/>
    <n v="1380"/>
    <n v="1738.8"/>
    <x v="13"/>
    <x v="2"/>
    <x v="2"/>
  </r>
  <r>
    <x v="369"/>
    <x v="25"/>
    <n v="5"/>
    <x v="0"/>
    <x v="0"/>
    <n v="0"/>
    <s v="Shredded cheese"/>
    <x v="2"/>
    <x v="0"/>
    <n v="83"/>
    <n v="94.62"/>
    <n v="415"/>
    <n v="473.1"/>
    <x v="14"/>
    <x v="2"/>
    <x v="2"/>
  </r>
  <r>
    <x v="370"/>
    <x v="20"/>
    <n v="9"/>
    <x v="1"/>
    <x v="1"/>
    <n v="0"/>
    <s v="Yogurt"/>
    <x v="2"/>
    <x v="3"/>
    <n v="148"/>
    <n v="164.28"/>
    <n v="1332"/>
    <n v="1478.52"/>
    <x v="15"/>
    <x v="2"/>
    <x v="2"/>
  </r>
  <r>
    <x v="371"/>
    <x v="3"/>
    <n v="12"/>
    <x v="1"/>
    <x v="0"/>
    <n v="0"/>
    <s v="Eggs"/>
    <x v="2"/>
    <x v="1"/>
    <n v="44"/>
    <n v="48.84"/>
    <n v="528"/>
    <n v="586.08000000000004"/>
    <x v="16"/>
    <x v="2"/>
    <x v="2"/>
  </r>
  <r>
    <x v="372"/>
    <x v="14"/>
    <n v="14"/>
    <x v="2"/>
    <x v="1"/>
    <n v="0"/>
    <s v="Lemons"/>
    <x v="0"/>
    <x v="0"/>
    <n v="61"/>
    <n v="76.25"/>
    <n v="854"/>
    <n v="1067.5"/>
    <x v="17"/>
    <x v="2"/>
    <x v="2"/>
  </r>
  <r>
    <x v="373"/>
    <x v="11"/>
    <n v="9"/>
    <x v="2"/>
    <x v="0"/>
    <n v="0"/>
    <s v="pain killers"/>
    <x v="5"/>
    <x v="2"/>
    <n v="76"/>
    <n v="82.08"/>
    <n v="684"/>
    <n v="738.72"/>
    <x v="18"/>
    <x v="2"/>
    <x v="2"/>
  </r>
  <r>
    <x v="374"/>
    <x v="24"/>
    <n v="4"/>
    <x v="0"/>
    <x v="1"/>
    <n v="0"/>
    <s v="Dip"/>
    <x v="2"/>
    <x v="3"/>
    <n v="133"/>
    <n v="155.61000000000001"/>
    <n v="532"/>
    <n v="622.44000000000005"/>
    <x v="19"/>
    <x v="2"/>
    <x v="2"/>
  </r>
  <r>
    <x v="375"/>
    <x v="38"/>
    <n v="3"/>
    <x v="1"/>
    <x v="1"/>
    <n v="0"/>
    <s v="Chips"/>
    <x v="4"/>
    <x v="0"/>
    <n v="95"/>
    <n v="119.7"/>
    <n v="285"/>
    <n v="359.1"/>
    <x v="20"/>
    <x v="2"/>
    <x v="2"/>
  </r>
  <r>
    <x v="376"/>
    <x v="25"/>
    <n v="14"/>
    <x v="1"/>
    <x v="0"/>
    <n v="0"/>
    <s v="Shredded cheese"/>
    <x v="2"/>
    <x v="0"/>
    <n v="83"/>
    <n v="94.62"/>
    <n v="1162"/>
    <n v="1324.68"/>
    <x v="21"/>
    <x v="2"/>
    <x v="2"/>
  </r>
  <r>
    <x v="377"/>
    <x v="33"/>
    <n v="8"/>
    <x v="0"/>
    <x v="0"/>
    <n v="0"/>
    <s v="Beets"/>
    <x v="1"/>
    <x v="0"/>
    <n v="37"/>
    <n v="41.81"/>
    <n v="296"/>
    <n v="334.48"/>
    <x v="22"/>
    <x v="2"/>
    <x v="2"/>
  </r>
  <r>
    <x v="378"/>
    <x v="34"/>
    <n v="13"/>
    <x v="1"/>
    <x v="1"/>
    <n v="0"/>
    <s v="Onions"/>
    <x v="1"/>
    <x v="0"/>
    <n v="37"/>
    <n v="42.55"/>
    <n v="481"/>
    <n v="553.15"/>
    <x v="23"/>
    <x v="2"/>
    <x v="2"/>
  </r>
  <r>
    <x v="379"/>
    <x v="32"/>
    <n v="6"/>
    <x v="2"/>
    <x v="0"/>
    <n v="0"/>
    <s v="Limes"/>
    <x v="0"/>
    <x v="0"/>
    <n v="126"/>
    <n v="162.54"/>
    <n v="756"/>
    <n v="975.24"/>
    <x v="24"/>
    <x v="2"/>
    <x v="2"/>
  </r>
  <r>
    <x v="380"/>
    <x v="42"/>
    <n v="6"/>
    <x v="2"/>
    <x v="1"/>
    <n v="0"/>
    <s v="Pears"/>
    <x v="0"/>
    <x v="0"/>
    <n v="18"/>
    <n v="24.66"/>
    <n v="108"/>
    <n v="147.96"/>
    <x v="25"/>
    <x v="2"/>
    <x v="2"/>
  </r>
  <r>
    <x v="381"/>
    <x v="10"/>
    <n v="15"/>
    <x v="0"/>
    <x v="0"/>
    <n v="0"/>
    <s v="Salin"/>
    <x v="5"/>
    <x v="0"/>
    <n v="120"/>
    <n v="162"/>
    <n v="1800"/>
    <n v="2430"/>
    <x v="26"/>
    <x v="2"/>
    <x v="2"/>
  </r>
  <r>
    <x v="382"/>
    <x v="19"/>
    <n v="15"/>
    <x v="1"/>
    <x v="1"/>
    <n v="0"/>
    <s v="Broccoli"/>
    <x v="0"/>
    <x v="0"/>
    <n v="47"/>
    <n v="53.11"/>
    <n v="705"/>
    <n v="796.65"/>
    <x v="27"/>
    <x v="2"/>
    <x v="2"/>
  </r>
  <r>
    <x v="383"/>
    <x v="29"/>
    <n v="8"/>
    <x v="2"/>
    <x v="1"/>
    <n v="0"/>
    <s v="Cheddar cheese"/>
    <x v="2"/>
    <x v="0"/>
    <n v="105"/>
    <n v="142.80000000000001"/>
    <n v="840"/>
    <n v="1142.4000000000001"/>
    <x v="28"/>
    <x v="2"/>
    <x v="2"/>
  </r>
  <r>
    <x v="384"/>
    <x v="39"/>
    <n v="14"/>
    <x v="2"/>
    <x v="1"/>
    <n v="0"/>
    <s v="Grapes"/>
    <x v="0"/>
    <x v="3"/>
    <n v="134"/>
    <n v="156.78"/>
    <n v="1876"/>
    <n v="2194.92"/>
    <x v="29"/>
    <x v="2"/>
    <x v="2"/>
  </r>
  <r>
    <x v="385"/>
    <x v="17"/>
    <n v="10"/>
    <x v="1"/>
    <x v="1"/>
    <n v="0"/>
    <s v="cleaning alcohol"/>
    <x v="5"/>
    <x v="1"/>
    <n v="90"/>
    <n v="115.2"/>
    <n v="900"/>
    <n v="1152"/>
    <x v="30"/>
    <x v="2"/>
    <x v="2"/>
  </r>
  <r>
    <x v="386"/>
    <x v="16"/>
    <n v="4"/>
    <x v="2"/>
    <x v="1"/>
    <n v="0"/>
    <s v="Butter"/>
    <x v="2"/>
    <x v="0"/>
    <n v="98"/>
    <n v="103.88"/>
    <n v="392"/>
    <n v="415.52"/>
    <x v="0"/>
    <x v="3"/>
    <x v="2"/>
  </r>
  <r>
    <x v="387"/>
    <x v="3"/>
    <n v="8"/>
    <x v="2"/>
    <x v="0"/>
    <n v="0"/>
    <s v="Eggs"/>
    <x v="2"/>
    <x v="1"/>
    <n v="44"/>
    <n v="48.84"/>
    <n v="352"/>
    <n v="390.72"/>
    <x v="1"/>
    <x v="3"/>
    <x v="2"/>
  </r>
  <r>
    <x v="388"/>
    <x v="30"/>
    <n v="7"/>
    <x v="2"/>
    <x v="1"/>
    <n v="0"/>
    <s v="Grapefruit"/>
    <x v="0"/>
    <x v="0"/>
    <n v="37"/>
    <n v="49.21"/>
    <n v="259"/>
    <n v="344.47"/>
    <x v="2"/>
    <x v="3"/>
    <x v="2"/>
  </r>
  <r>
    <x v="389"/>
    <x v="35"/>
    <n v="7"/>
    <x v="1"/>
    <x v="0"/>
    <n v="0"/>
    <s v="Apples"/>
    <x v="0"/>
    <x v="0"/>
    <n v="73"/>
    <n v="94.17"/>
    <n v="511"/>
    <n v="659.19"/>
    <x v="3"/>
    <x v="3"/>
    <x v="2"/>
  </r>
  <r>
    <x v="390"/>
    <x v="13"/>
    <n v="4"/>
    <x v="2"/>
    <x v="1"/>
    <n v="0"/>
    <s v="toothpaste"/>
    <x v="3"/>
    <x v="2"/>
    <n v="55"/>
    <n v="58.3"/>
    <n v="220"/>
    <n v="233.2"/>
    <x v="4"/>
    <x v="3"/>
    <x v="2"/>
  </r>
  <r>
    <x v="391"/>
    <x v="23"/>
    <n v="12"/>
    <x v="2"/>
    <x v="0"/>
    <n v="0"/>
    <s v="Spinachband-aid"/>
    <x v="1"/>
    <x v="0"/>
    <n v="67"/>
    <n v="83.08"/>
    <n v="804"/>
    <n v="996.96"/>
    <x v="5"/>
    <x v="3"/>
    <x v="2"/>
  </r>
  <r>
    <x v="392"/>
    <x v="38"/>
    <n v="15"/>
    <x v="2"/>
    <x v="1"/>
    <n v="0"/>
    <s v="Chips"/>
    <x v="4"/>
    <x v="0"/>
    <n v="95"/>
    <n v="119.7"/>
    <n v="1425"/>
    <n v="1795.5"/>
    <x v="6"/>
    <x v="3"/>
    <x v="2"/>
  </r>
  <r>
    <x v="393"/>
    <x v="36"/>
    <n v="7"/>
    <x v="2"/>
    <x v="0"/>
    <n v="0"/>
    <s v="Milk"/>
    <x v="2"/>
    <x v="1"/>
    <n v="43"/>
    <n v="47.730000000000004"/>
    <n v="301"/>
    <n v="334.11"/>
    <x v="7"/>
    <x v="3"/>
    <x v="2"/>
  </r>
  <r>
    <x v="394"/>
    <x v="7"/>
    <n v="7"/>
    <x v="1"/>
    <x v="1"/>
    <n v="0"/>
    <s v="Peaches"/>
    <x v="0"/>
    <x v="0"/>
    <n v="7"/>
    <n v="8.33"/>
    <n v="49"/>
    <n v="58.31"/>
    <x v="8"/>
    <x v="3"/>
    <x v="2"/>
  </r>
  <r>
    <x v="395"/>
    <x v="27"/>
    <n v="8"/>
    <x v="2"/>
    <x v="0"/>
    <n v="0"/>
    <s v="Berries"/>
    <x v="0"/>
    <x v="0"/>
    <n v="12"/>
    <n v="15.719999999999999"/>
    <n v="96"/>
    <n v="125.75999999999999"/>
    <x v="9"/>
    <x v="3"/>
    <x v="2"/>
  </r>
  <r>
    <x v="396"/>
    <x v="41"/>
    <n v="2"/>
    <x v="2"/>
    <x v="1"/>
    <n v="0"/>
    <s v="Potatoes"/>
    <x v="1"/>
    <x v="0"/>
    <n v="138"/>
    <n v="173.88"/>
    <n v="276"/>
    <n v="347.76"/>
    <x v="10"/>
    <x v="3"/>
    <x v="2"/>
  </r>
  <r>
    <x v="397"/>
    <x v="30"/>
    <n v="2"/>
    <x v="2"/>
    <x v="0"/>
    <n v="0"/>
    <s v="Grapefruit"/>
    <x v="0"/>
    <x v="0"/>
    <n v="37"/>
    <n v="49.21"/>
    <n v="74"/>
    <n v="98.42"/>
    <x v="11"/>
    <x v="3"/>
    <x v="2"/>
  </r>
  <r>
    <x v="398"/>
    <x v="18"/>
    <n v="12"/>
    <x v="1"/>
    <x v="1"/>
    <n v="0"/>
    <s v="pretzels"/>
    <x v="4"/>
    <x v="0"/>
    <n v="89"/>
    <n v="117.48"/>
    <n v="1068"/>
    <n v="1409.76"/>
    <x v="12"/>
    <x v="3"/>
    <x v="2"/>
  </r>
  <r>
    <x v="399"/>
    <x v="33"/>
    <n v="12"/>
    <x v="2"/>
    <x v="1"/>
    <n v="0"/>
    <s v="Beets"/>
    <x v="1"/>
    <x v="0"/>
    <n v="37"/>
    <n v="41.81"/>
    <n v="444"/>
    <n v="501.72"/>
    <x v="13"/>
    <x v="3"/>
    <x v="2"/>
  </r>
  <r>
    <x v="400"/>
    <x v="7"/>
    <n v="7"/>
    <x v="2"/>
    <x v="0"/>
    <n v="0"/>
    <s v="Peaches"/>
    <x v="0"/>
    <x v="0"/>
    <n v="7"/>
    <n v="8.33"/>
    <n v="49"/>
    <n v="58.31"/>
    <x v="14"/>
    <x v="3"/>
    <x v="2"/>
  </r>
  <r>
    <x v="401"/>
    <x v="38"/>
    <n v="9"/>
    <x v="2"/>
    <x v="0"/>
    <n v="0"/>
    <s v="Chips"/>
    <x v="4"/>
    <x v="0"/>
    <n v="95"/>
    <n v="119.7"/>
    <n v="855"/>
    <n v="1077.3"/>
    <x v="15"/>
    <x v="3"/>
    <x v="2"/>
  </r>
  <r>
    <x v="402"/>
    <x v="3"/>
    <n v="2"/>
    <x v="1"/>
    <x v="0"/>
    <n v="0"/>
    <s v="Eggs"/>
    <x v="2"/>
    <x v="1"/>
    <n v="44"/>
    <n v="48.84"/>
    <n v="88"/>
    <n v="97.68"/>
    <x v="16"/>
    <x v="3"/>
    <x v="2"/>
  </r>
  <r>
    <x v="403"/>
    <x v="41"/>
    <n v="8"/>
    <x v="1"/>
    <x v="1"/>
    <n v="0"/>
    <s v="Potatoes"/>
    <x v="1"/>
    <x v="0"/>
    <n v="138"/>
    <n v="173.88"/>
    <n v="1104"/>
    <n v="1391.04"/>
    <x v="17"/>
    <x v="3"/>
    <x v="2"/>
  </r>
  <r>
    <x v="404"/>
    <x v="20"/>
    <n v="12"/>
    <x v="2"/>
    <x v="0"/>
    <n v="0"/>
    <s v="Yogurt"/>
    <x v="2"/>
    <x v="3"/>
    <n v="148"/>
    <n v="164.28"/>
    <n v="1776"/>
    <n v="1971.3600000000001"/>
    <x v="18"/>
    <x v="3"/>
    <x v="2"/>
  </r>
  <r>
    <x v="405"/>
    <x v="10"/>
    <n v="8"/>
    <x v="0"/>
    <x v="0"/>
    <n v="0"/>
    <s v="Salin"/>
    <x v="5"/>
    <x v="0"/>
    <n v="120"/>
    <n v="162"/>
    <n v="960"/>
    <n v="1296"/>
    <x v="19"/>
    <x v="3"/>
    <x v="2"/>
  </r>
  <r>
    <x v="406"/>
    <x v="13"/>
    <n v="6"/>
    <x v="2"/>
    <x v="1"/>
    <n v="0"/>
    <s v="toothpaste"/>
    <x v="3"/>
    <x v="2"/>
    <n v="55"/>
    <n v="58.3"/>
    <n v="330"/>
    <n v="349.79999999999995"/>
    <x v="20"/>
    <x v="3"/>
    <x v="2"/>
  </r>
  <r>
    <x v="407"/>
    <x v="30"/>
    <n v="2"/>
    <x v="1"/>
    <x v="0"/>
    <n v="0"/>
    <s v="Grapefruit"/>
    <x v="0"/>
    <x v="0"/>
    <n v="37"/>
    <n v="49.21"/>
    <n v="74"/>
    <n v="98.42"/>
    <x v="21"/>
    <x v="3"/>
    <x v="2"/>
  </r>
  <r>
    <x v="408"/>
    <x v="15"/>
    <n v="14"/>
    <x v="2"/>
    <x v="1"/>
    <n v="0"/>
    <s v="Feta cheese"/>
    <x v="2"/>
    <x v="0"/>
    <n v="75"/>
    <n v="85.5"/>
    <n v="1050"/>
    <n v="1197"/>
    <x v="22"/>
    <x v="3"/>
    <x v="2"/>
  </r>
  <r>
    <x v="409"/>
    <x v="26"/>
    <n v="1"/>
    <x v="1"/>
    <x v="0"/>
    <n v="0"/>
    <s v="Plums"/>
    <x v="0"/>
    <x v="0"/>
    <n v="48"/>
    <n v="57.120000000000005"/>
    <n v="48"/>
    <n v="57.120000000000005"/>
    <x v="23"/>
    <x v="3"/>
    <x v="2"/>
  </r>
  <r>
    <x v="410"/>
    <x v="11"/>
    <n v="2"/>
    <x v="2"/>
    <x v="1"/>
    <n v="0"/>
    <s v="pain killers"/>
    <x v="5"/>
    <x v="2"/>
    <n v="76"/>
    <n v="82.08"/>
    <n v="152"/>
    <n v="164.16"/>
    <x v="24"/>
    <x v="3"/>
    <x v="2"/>
  </r>
  <r>
    <x v="411"/>
    <x v="39"/>
    <n v="12"/>
    <x v="2"/>
    <x v="1"/>
    <n v="0"/>
    <s v="Grapes"/>
    <x v="0"/>
    <x v="3"/>
    <n v="134"/>
    <n v="156.78"/>
    <n v="1608"/>
    <n v="1881.3600000000001"/>
    <x v="25"/>
    <x v="3"/>
    <x v="2"/>
  </r>
  <r>
    <x v="412"/>
    <x v="6"/>
    <n v="13"/>
    <x v="1"/>
    <x v="1"/>
    <n v="0"/>
    <s v="Cream cheese"/>
    <x v="2"/>
    <x v="0"/>
    <n v="71"/>
    <n v="80.94"/>
    <n v="923"/>
    <n v="1052.22"/>
    <x v="26"/>
    <x v="3"/>
    <x v="2"/>
  </r>
  <r>
    <x v="413"/>
    <x v="6"/>
    <n v="10"/>
    <x v="1"/>
    <x v="0"/>
    <n v="0"/>
    <s v="Cream cheese"/>
    <x v="2"/>
    <x v="0"/>
    <n v="71"/>
    <n v="80.94"/>
    <n v="710"/>
    <n v="809.4"/>
    <x v="27"/>
    <x v="3"/>
    <x v="2"/>
  </r>
  <r>
    <x v="414"/>
    <x v="42"/>
    <n v="1"/>
    <x v="1"/>
    <x v="1"/>
    <n v="0"/>
    <s v="Pears"/>
    <x v="0"/>
    <x v="0"/>
    <n v="18"/>
    <n v="24.66"/>
    <n v="18"/>
    <n v="24.66"/>
    <x v="28"/>
    <x v="3"/>
    <x v="2"/>
  </r>
  <r>
    <x v="415"/>
    <x v="35"/>
    <n v="5"/>
    <x v="2"/>
    <x v="1"/>
    <n v="0"/>
    <s v="Apples"/>
    <x v="0"/>
    <x v="0"/>
    <n v="73"/>
    <n v="94.17"/>
    <n v="365"/>
    <n v="470.85"/>
    <x v="29"/>
    <x v="3"/>
    <x v="2"/>
  </r>
  <r>
    <x v="416"/>
    <x v="21"/>
    <n v="9"/>
    <x v="1"/>
    <x v="0"/>
    <n v="0"/>
    <s v="Cherries"/>
    <x v="0"/>
    <x v="2"/>
    <n v="13"/>
    <n v="16.64"/>
    <n v="117"/>
    <n v="149.76"/>
    <x v="0"/>
    <x v="4"/>
    <x v="2"/>
  </r>
  <r>
    <x v="417"/>
    <x v="21"/>
    <n v="2"/>
    <x v="2"/>
    <x v="0"/>
    <n v="0"/>
    <s v="Cherries"/>
    <x v="0"/>
    <x v="2"/>
    <n v="13"/>
    <n v="16.64"/>
    <n v="26"/>
    <n v="33.28"/>
    <x v="1"/>
    <x v="4"/>
    <x v="2"/>
  </r>
  <r>
    <x v="418"/>
    <x v="18"/>
    <n v="12"/>
    <x v="2"/>
    <x v="1"/>
    <n v="0"/>
    <s v="pretzels"/>
    <x v="4"/>
    <x v="0"/>
    <n v="89"/>
    <n v="117.48"/>
    <n v="1068"/>
    <n v="1409.76"/>
    <x v="2"/>
    <x v="4"/>
    <x v="2"/>
  </r>
  <r>
    <x v="419"/>
    <x v="32"/>
    <n v="11"/>
    <x v="2"/>
    <x v="1"/>
    <n v="0"/>
    <s v="Limes"/>
    <x v="0"/>
    <x v="0"/>
    <n v="126"/>
    <n v="162.54"/>
    <n v="1386"/>
    <n v="1787.9399999999998"/>
    <x v="3"/>
    <x v="4"/>
    <x v="2"/>
  </r>
  <r>
    <x v="420"/>
    <x v="28"/>
    <n v="14"/>
    <x v="2"/>
    <x v="1"/>
    <n v="0"/>
    <s v="Cabbage"/>
    <x v="0"/>
    <x v="3"/>
    <n v="148"/>
    <n v="201.28"/>
    <n v="2072"/>
    <n v="2817.92"/>
    <x v="4"/>
    <x v="4"/>
    <x v="2"/>
  </r>
  <r>
    <x v="421"/>
    <x v="31"/>
    <n v="10"/>
    <x v="0"/>
    <x v="1"/>
    <n v="0"/>
    <s v="Whipped cream"/>
    <x v="2"/>
    <x v="1"/>
    <n v="44"/>
    <n v="48.4"/>
    <n v="440"/>
    <n v="484"/>
    <x v="5"/>
    <x v="4"/>
    <x v="2"/>
  </r>
  <r>
    <x v="422"/>
    <x v="27"/>
    <n v="7"/>
    <x v="2"/>
    <x v="0"/>
    <n v="0"/>
    <s v="Berries"/>
    <x v="0"/>
    <x v="0"/>
    <n v="12"/>
    <n v="15.719999999999999"/>
    <n v="84"/>
    <n v="110.03999999999999"/>
    <x v="6"/>
    <x v="4"/>
    <x v="2"/>
  </r>
  <r>
    <x v="423"/>
    <x v="19"/>
    <n v="8"/>
    <x v="1"/>
    <x v="0"/>
    <n v="0"/>
    <s v="Broccoli"/>
    <x v="0"/>
    <x v="0"/>
    <n v="47"/>
    <n v="53.11"/>
    <n v="376"/>
    <n v="424.88"/>
    <x v="7"/>
    <x v="4"/>
    <x v="2"/>
  </r>
  <r>
    <x v="424"/>
    <x v="20"/>
    <n v="2"/>
    <x v="1"/>
    <x v="1"/>
    <n v="0"/>
    <s v="Yogurt"/>
    <x v="2"/>
    <x v="3"/>
    <n v="148"/>
    <n v="164.28"/>
    <n v="296"/>
    <n v="328.56"/>
    <x v="8"/>
    <x v="4"/>
    <x v="2"/>
  </r>
  <r>
    <x v="425"/>
    <x v="36"/>
    <n v="3"/>
    <x v="1"/>
    <x v="0"/>
    <n v="0"/>
    <s v="Milk"/>
    <x v="2"/>
    <x v="1"/>
    <n v="43"/>
    <n v="47.730000000000004"/>
    <n v="129"/>
    <n v="143.19"/>
    <x v="9"/>
    <x v="4"/>
    <x v="2"/>
  </r>
  <r>
    <x v="426"/>
    <x v="12"/>
    <n v="13"/>
    <x v="2"/>
    <x v="0"/>
    <n v="0"/>
    <s v="Nectarines"/>
    <x v="0"/>
    <x v="0"/>
    <n v="141"/>
    <n v="149.46"/>
    <n v="1833"/>
    <n v="1942.98"/>
    <x v="10"/>
    <x v="4"/>
    <x v="2"/>
  </r>
  <r>
    <x v="427"/>
    <x v="38"/>
    <n v="14"/>
    <x v="2"/>
    <x v="0"/>
    <n v="0"/>
    <s v="Chips"/>
    <x v="4"/>
    <x v="0"/>
    <n v="95"/>
    <n v="119.7"/>
    <n v="1330"/>
    <n v="1675.8"/>
    <x v="11"/>
    <x v="4"/>
    <x v="2"/>
  </r>
  <r>
    <x v="428"/>
    <x v="21"/>
    <n v="4"/>
    <x v="2"/>
    <x v="0"/>
    <n v="0"/>
    <s v="Cherries"/>
    <x v="0"/>
    <x v="2"/>
    <n v="13"/>
    <n v="16.64"/>
    <n v="52"/>
    <n v="66.56"/>
    <x v="12"/>
    <x v="4"/>
    <x v="2"/>
  </r>
  <r>
    <x v="429"/>
    <x v="11"/>
    <n v="11"/>
    <x v="1"/>
    <x v="0"/>
    <n v="0"/>
    <s v="pain killers"/>
    <x v="5"/>
    <x v="2"/>
    <n v="76"/>
    <n v="82.08"/>
    <n v="836"/>
    <n v="902.88"/>
    <x v="13"/>
    <x v="4"/>
    <x v="2"/>
  </r>
  <r>
    <x v="430"/>
    <x v="19"/>
    <n v="14"/>
    <x v="2"/>
    <x v="1"/>
    <n v="0"/>
    <s v="Broccoli"/>
    <x v="0"/>
    <x v="0"/>
    <n v="47"/>
    <n v="53.11"/>
    <n v="658"/>
    <n v="743.54"/>
    <x v="14"/>
    <x v="4"/>
    <x v="2"/>
  </r>
  <r>
    <x v="431"/>
    <x v="24"/>
    <n v="5"/>
    <x v="2"/>
    <x v="1"/>
    <n v="0"/>
    <s v="Dip"/>
    <x v="2"/>
    <x v="3"/>
    <n v="133"/>
    <n v="155.61000000000001"/>
    <n v="665"/>
    <n v="778.05000000000007"/>
    <x v="15"/>
    <x v="4"/>
    <x v="2"/>
  </r>
  <r>
    <x v="432"/>
    <x v="40"/>
    <n v="13"/>
    <x v="0"/>
    <x v="1"/>
    <n v="0"/>
    <s v="Kiwi"/>
    <x v="0"/>
    <x v="0"/>
    <n v="150"/>
    <n v="210"/>
    <n v="1950"/>
    <n v="2730"/>
    <x v="16"/>
    <x v="4"/>
    <x v="2"/>
  </r>
  <r>
    <x v="433"/>
    <x v="8"/>
    <n v="8"/>
    <x v="1"/>
    <x v="0"/>
    <n v="0"/>
    <s v="Green onions"/>
    <x v="1"/>
    <x v="0"/>
    <n v="67"/>
    <n v="85.76"/>
    <n v="536"/>
    <n v="686.08"/>
    <x v="17"/>
    <x v="4"/>
    <x v="2"/>
  </r>
  <r>
    <x v="434"/>
    <x v="34"/>
    <n v="15"/>
    <x v="0"/>
    <x v="0"/>
    <n v="0"/>
    <s v="Onions"/>
    <x v="1"/>
    <x v="0"/>
    <n v="37"/>
    <n v="42.55"/>
    <n v="555"/>
    <n v="638.25"/>
    <x v="18"/>
    <x v="4"/>
    <x v="2"/>
  </r>
  <r>
    <x v="435"/>
    <x v="24"/>
    <n v="9"/>
    <x v="1"/>
    <x v="0"/>
    <n v="0"/>
    <s v="Dip"/>
    <x v="2"/>
    <x v="3"/>
    <n v="133"/>
    <n v="155.61000000000001"/>
    <n v="1197"/>
    <n v="1400.4900000000002"/>
    <x v="19"/>
    <x v="4"/>
    <x v="2"/>
  </r>
  <r>
    <x v="436"/>
    <x v="34"/>
    <n v="5"/>
    <x v="2"/>
    <x v="0"/>
    <n v="0"/>
    <s v="Onions"/>
    <x v="1"/>
    <x v="0"/>
    <n v="37"/>
    <n v="42.55"/>
    <n v="185"/>
    <n v="212.75"/>
    <x v="20"/>
    <x v="4"/>
    <x v="2"/>
  </r>
  <r>
    <x v="437"/>
    <x v="15"/>
    <n v="6"/>
    <x v="1"/>
    <x v="1"/>
    <n v="0"/>
    <s v="Feta cheese"/>
    <x v="2"/>
    <x v="0"/>
    <n v="75"/>
    <n v="85.5"/>
    <n v="450"/>
    <n v="513"/>
    <x v="21"/>
    <x v="4"/>
    <x v="2"/>
  </r>
  <r>
    <x v="438"/>
    <x v="23"/>
    <n v="6"/>
    <x v="2"/>
    <x v="1"/>
    <n v="0"/>
    <s v="Spinachband-aid"/>
    <x v="1"/>
    <x v="0"/>
    <n v="67"/>
    <n v="83.08"/>
    <n v="402"/>
    <n v="498.48"/>
    <x v="22"/>
    <x v="4"/>
    <x v="2"/>
  </r>
  <r>
    <x v="439"/>
    <x v="7"/>
    <n v="5"/>
    <x v="2"/>
    <x v="1"/>
    <n v="0"/>
    <s v="Peaches"/>
    <x v="0"/>
    <x v="0"/>
    <n v="7"/>
    <n v="8.33"/>
    <n v="35"/>
    <n v="41.65"/>
    <x v="23"/>
    <x v="4"/>
    <x v="2"/>
  </r>
  <r>
    <x v="440"/>
    <x v="27"/>
    <n v="13"/>
    <x v="2"/>
    <x v="1"/>
    <n v="0"/>
    <s v="Berries"/>
    <x v="0"/>
    <x v="0"/>
    <n v="12"/>
    <n v="15.719999999999999"/>
    <n v="156"/>
    <n v="204.35999999999999"/>
    <x v="24"/>
    <x v="4"/>
    <x v="2"/>
  </r>
  <r>
    <x v="441"/>
    <x v="29"/>
    <n v="1"/>
    <x v="2"/>
    <x v="1"/>
    <n v="0"/>
    <s v="Cheddar cheese"/>
    <x v="2"/>
    <x v="0"/>
    <n v="105"/>
    <n v="142.80000000000001"/>
    <n v="105"/>
    <n v="142.80000000000001"/>
    <x v="25"/>
    <x v="4"/>
    <x v="2"/>
  </r>
  <r>
    <x v="442"/>
    <x v="24"/>
    <n v="12"/>
    <x v="0"/>
    <x v="0"/>
    <n v="0"/>
    <s v="Dip"/>
    <x v="2"/>
    <x v="3"/>
    <n v="133"/>
    <n v="155.61000000000001"/>
    <n v="1596"/>
    <n v="1867.3200000000002"/>
    <x v="26"/>
    <x v="4"/>
    <x v="2"/>
  </r>
  <r>
    <x v="443"/>
    <x v="41"/>
    <n v="9"/>
    <x v="2"/>
    <x v="0"/>
    <n v="0"/>
    <s v="Potatoes"/>
    <x v="1"/>
    <x v="0"/>
    <n v="138"/>
    <n v="173.88"/>
    <n v="1242"/>
    <n v="1564.92"/>
    <x v="27"/>
    <x v="4"/>
    <x v="2"/>
  </r>
  <r>
    <x v="444"/>
    <x v="6"/>
    <n v="3"/>
    <x v="2"/>
    <x v="0"/>
    <n v="0"/>
    <s v="Cream cheese"/>
    <x v="2"/>
    <x v="0"/>
    <n v="71"/>
    <n v="80.94"/>
    <n v="213"/>
    <n v="242.82"/>
    <x v="28"/>
    <x v="4"/>
    <x v="2"/>
  </r>
  <r>
    <x v="445"/>
    <x v="4"/>
    <n v="15"/>
    <x v="1"/>
    <x v="1"/>
    <n v="0"/>
    <s v="conditioner"/>
    <x v="3"/>
    <x v="2"/>
    <n v="5"/>
    <n v="6.7"/>
    <n v="75"/>
    <n v="100.5"/>
    <x v="29"/>
    <x v="4"/>
    <x v="2"/>
  </r>
  <r>
    <x v="446"/>
    <x v="1"/>
    <n v="4"/>
    <x v="2"/>
    <x v="1"/>
    <n v="0"/>
    <s v="Lettuce"/>
    <x v="1"/>
    <x v="0"/>
    <n v="72"/>
    <n v="79.92"/>
    <n v="288"/>
    <n v="319.68"/>
    <x v="30"/>
    <x v="4"/>
    <x v="2"/>
  </r>
  <r>
    <x v="447"/>
    <x v="19"/>
    <n v="3"/>
    <x v="2"/>
    <x v="1"/>
    <n v="0"/>
    <s v="Broccoli"/>
    <x v="0"/>
    <x v="0"/>
    <n v="47"/>
    <n v="53.11"/>
    <n v="141"/>
    <n v="159.32999999999998"/>
    <x v="0"/>
    <x v="5"/>
    <x v="2"/>
  </r>
  <r>
    <x v="448"/>
    <x v="8"/>
    <n v="15"/>
    <x v="1"/>
    <x v="0"/>
    <n v="0"/>
    <s v="Green onions"/>
    <x v="1"/>
    <x v="0"/>
    <n v="67"/>
    <n v="85.76"/>
    <n v="1005"/>
    <n v="1286.4000000000001"/>
    <x v="1"/>
    <x v="5"/>
    <x v="2"/>
  </r>
  <r>
    <x v="449"/>
    <x v="42"/>
    <n v="14"/>
    <x v="1"/>
    <x v="1"/>
    <n v="0"/>
    <s v="Pears"/>
    <x v="0"/>
    <x v="0"/>
    <n v="18"/>
    <n v="24.66"/>
    <n v="252"/>
    <n v="345.24"/>
    <x v="2"/>
    <x v="5"/>
    <x v="2"/>
  </r>
  <r>
    <x v="450"/>
    <x v="38"/>
    <n v="8"/>
    <x v="0"/>
    <x v="1"/>
    <n v="0"/>
    <s v="Chips"/>
    <x v="4"/>
    <x v="0"/>
    <n v="95"/>
    <n v="119.7"/>
    <n v="760"/>
    <n v="957.6"/>
    <x v="3"/>
    <x v="5"/>
    <x v="2"/>
  </r>
  <r>
    <x v="451"/>
    <x v="38"/>
    <n v="6"/>
    <x v="2"/>
    <x v="0"/>
    <n v="0"/>
    <s v="Chips"/>
    <x v="4"/>
    <x v="0"/>
    <n v="95"/>
    <n v="119.7"/>
    <n v="570"/>
    <n v="718.2"/>
    <x v="4"/>
    <x v="5"/>
    <x v="2"/>
  </r>
  <r>
    <x v="452"/>
    <x v="16"/>
    <n v="10"/>
    <x v="2"/>
    <x v="0"/>
    <n v="0"/>
    <s v="Butter"/>
    <x v="2"/>
    <x v="0"/>
    <n v="98"/>
    <n v="103.88"/>
    <n v="980"/>
    <n v="1038.8"/>
    <x v="5"/>
    <x v="5"/>
    <x v="2"/>
  </r>
  <r>
    <x v="453"/>
    <x v="30"/>
    <n v="14"/>
    <x v="1"/>
    <x v="0"/>
    <n v="0"/>
    <s v="Grapefruit"/>
    <x v="0"/>
    <x v="0"/>
    <n v="37"/>
    <n v="49.21"/>
    <n v="518"/>
    <n v="688.94"/>
    <x v="6"/>
    <x v="5"/>
    <x v="2"/>
  </r>
  <r>
    <x v="454"/>
    <x v="42"/>
    <n v="5"/>
    <x v="2"/>
    <x v="1"/>
    <n v="0"/>
    <s v="Pears"/>
    <x v="0"/>
    <x v="0"/>
    <n v="18"/>
    <n v="24.66"/>
    <n v="90"/>
    <n v="123.3"/>
    <x v="7"/>
    <x v="5"/>
    <x v="2"/>
  </r>
  <r>
    <x v="455"/>
    <x v="23"/>
    <n v="12"/>
    <x v="1"/>
    <x v="0"/>
    <n v="0"/>
    <s v="Spinachband-aid"/>
    <x v="1"/>
    <x v="0"/>
    <n v="67"/>
    <n v="83.08"/>
    <n v="804"/>
    <n v="996.96"/>
    <x v="8"/>
    <x v="5"/>
    <x v="2"/>
  </r>
  <r>
    <x v="456"/>
    <x v="35"/>
    <n v="12"/>
    <x v="2"/>
    <x v="0"/>
    <n v="0"/>
    <s v="Apples"/>
    <x v="0"/>
    <x v="0"/>
    <n v="73"/>
    <n v="94.17"/>
    <n v="876"/>
    <n v="1130.04"/>
    <x v="9"/>
    <x v="5"/>
    <x v="2"/>
  </r>
  <r>
    <x v="457"/>
    <x v="18"/>
    <n v="14"/>
    <x v="2"/>
    <x v="0"/>
    <n v="0"/>
    <s v="pretzels"/>
    <x v="4"/>
    <x v="0"/>
    <n v="89"/>
    <n v="117.48"/>
    <n v="1246"/>
    <n v="1644.72"/>
    <x v="10"/>
    <x v="5"/>
    <x v="2"/>
  </r>
  <r>
    <x v="458"/>
    <x v="18"/>
    <n v="8"/>
    <x v="2"/>
    <x v="1"/>
    <n v="0"/>
    <s v="pretzels"/>
    <x v="4"/>
    <x v="0"/>
    <n v="89"/>
    <n v="117.48"/>
    <n v="712"/>
    <n v="939.84"/>
    <x v="11"/>
    <x v="5"/>
    <x v="2"/>
  </r>
  <r>
    <x v="459"/>
    <x v="43"/>
    <n v="4"/>
    <x v="2"/>
    <x v="1"/>
    <n v="0"/>
    <s v="Shampoo"/>
    <x v="3"/>
    <x v="0"/>
    <n v="90"/>
    <n v="96.3"/>
    <n v="360"/>
    <n v="385.2"/>
    <x v="12"/>
    <x v="5"/>
    <x v="2"/>
  </r>
  <r>
    <x v="460"/>
    <x v="11"/>
    <n v="9"/>
    <x v="2"/>
    <x v="1"/>
    <n v="0"/>
    <s v="pain killers"/>
    <x v="5"/>
    <x v="2"/>
    <n v="76"/>
    <n v="82.08"/>
    <n v="684"/>
    <n v="738.72"/>
    <x v="13"/>
    <x v="5"/>
    <x v="2"/>
  </r>
  <r>
    <x v="461"/>
    <x v="1"/>
    <n v="3"/>
    <x v="0"/>
    <x v="1"/>
    <n v="0"/>
    <s v="Lettuce"/>
    <x v="1"/>
    <x v="0"/>
    <n v="72"/>
    <n v="79.92"/>
    <n v="216"/>
    <n v="239.76"/>
    <x v="14"/>
    <x v="5"/>
    <x v="2"/>
  </r>
  <r>
    <x v="462"/>
    <x v="13"/>
    <n v="13"/>
    <x v="2"/>
    <x v="0"/>
    <n v="0"/>
    <s v="toothpaste"/>
    <x v="3"/>
    <x v="2"/>
    <n v="55"/>
    <n v="58.3"/>
    <n v="715"/>
    <n v="757.9"/>
    <x v="15"/>
    <x v="5"/>
    <x v="2"/>
  </r>
  <r>
    <x v="463"/>
    <x v="31"/>
    <n v="5"/>
    <x v="2"/>
    <x v="1"/>
    <n v="0"/>
    <s v="Whipped cream"/>
    <x v="2"/>
    <x v="1"/>
    <n v="44"/>
    <n v="48.4"/>
    <n v="220"/>
    <n v="242"/>
    <x v="16"/>
    <x v="5"/>
    <x v="2"/>
  </r>
  <r>
    <x v="464"/>
    <x v="36"/>
    <n v="15"/>
    <x v="2"/>
    <x v="0"/>
    <n v="0"/>
    <s v="Milk"/>
    <x v="2"/>
    <x v="1"/>
    <n v="43"/>
    <n v="47.730000000000004"/>
    <n v="645"/>
    <n v="715.95"/>
    <x v="17"/>
    <x v="5"/>
    <x v="2"/>
  </r>
  <r>
    <x v="465"/>
    <x v="4"/>
    <n v="1"/>
    <x v="2"/>
    <x v="0"/>
    <n v="0"/>
    <s v="conditioner"/>
    <x v="3"/>
    <x v="2"/>
    <n v="5"/>
    <n v="6.7"/>
    <n v="5"/>
    <n v="6.7"/>
    <x v="18"/>
    <x v="5"/>
    <x v="2"/>
  </r>
  <r>
    <x v="466"/>
    <x v="1"/>
    <n v="14"/>
    <x v="1"/>
    <x v="0"/>
    <n v="0"/>
    <s v="Lettuce"/>
    <x v="1"/>
    <x v="0"/>
    <n v="72"/>
    <n v="79.92"/>
    <n v="1008"/>
    <n v="1118.8800000000001"/>
    <x v="19"/>
    <x v="5"/>
    <x v="2"/>
  </r>
  <r>
    <x v="467"/>
    <x v="40"/>
    <n v="9"/>
    <x v="2"/>
    <x v="0"/>
    <n v="0"/>
    <s v="Kiwi"/>
    <x v="0"/>
    <x v="0"/>
    <n v="150"/>
    <n v="210"/>
    <n v="1350"/>
    <n v="1890"/>
    <x v="20"/>
    <x v="5"/>
    <x v="2"/>
  </r>
  <r>
    <x v="468"/>
    <x v="11"/>
    <n v="12"/>
    <x v="1"/>
    <x v="0"/>
    <n v="0"/>
    <s v="pain killers"/>
    <x v="5"/>
    <x v="2"/>
    <n v="76"/>
    <n v="82.08"/>
    <n v="912"/>
    <n v="984.96"/>
    <x v="21"/>
    <x v="5"/>
    <x v="2"/>
  </r>
  <r>
    <x v="469"/>
    <x v="25"/>
    <n v="10"/>
    <x v="2"/>
    <x v="0"/>
    <n v="0"/>
    <s v="Shredded cheese"/>
    <x v="2"/>
    <x v="0"/>
    <n v="83"/>
    <n v="94.62"/>
    <n v="830"/>
    <n v="946.2"/>
    <x v="22"/>
    <x v="5"/>
    <x v="2"/>
  </r>
  <r>
    <x v="470"/>
    <x v="29"/>
    <n v="15"/>
    <x v="1"/>
    <x v="0"/>
    <n v="0"/>
    <s v="Cheddar cheese"/>
    <x v="2"/>
    <x v="0"/>
    <n v="105"/>
    <n v="142.80000000000001"/>
    <n v="1575"/>
    <n v="2142"/>
    <x v="23"/>
    <x v="5"/>
    <x v="2"/>
  </r>
  <r>
    <x v="471"/>
    <x v="11"/>
    <n v="15"/>
    <x v="0"/>
    <x v="0"/>
    <n v="0"/>
    <s v="pain killers"/>
    <x v="5"/>
    <x v="2"/>
    <n v="76"/>
    <n v="82.08"/>
    <n v="1140"/>
    <n v="1231.2"/>
    <x v="24"/>
    <x v="5"/>
    <x v="2"/>
  </r>
  <r>
    <x v="472"/>
    <x v="27"/>
    <n v="10"/>
    <x v="2"/>
    <x v="1"/>
    <n v="0"/>
    <s v="Berries"/>
    <x v="0"/>
    <x v="0"/>
    <n v="12"/>
    <n v="15.719999999999999"/>
    <n v="120"/>
    <n v="157.19999999999999"/>
    <x v="25"/>
    <x v="5"/>
    <x v="2"/>
  </r>
  <r>
    <x v="473"/>
    <x v="43"/>
    <n v="3"/>
    <x v="1"/>
    <x v="0"/>
    <n v="0"/>
    <s v="Shampoo"/>
    <x v="3"/>
    <x v="0"/>
    <n v="90"/>
    <n v="96.3"/>
    <n v="270"/>
    <n v="288.89999999999998"/>
    <x v="26"/>
    <x v="5"/>
    <x v="2"/>
  </r>
  <r>
    <x v="474"/>
    <x v="0"/>
    <n v="14"/>
    <x v="1"/>
    <x v="1"/>
    <n v="0"/>
    <s v="Oranges"/>
    <x v="0"/>
    <x v="0"/>
    <n v="144"/>
    <n v="156.96"/>
    <n v="2016"/>
    <n v="2197.44"/>
    <x v="27"/>
    <x v="5"/>
    <x v="2"/>
  </r>
  <r>
    <x v="475"/>
    <x v="10"/>
    <n v="3"/>
    <x v="2"/>
    <x v="1"/>
    <n v="0"/>
    <s v="Salin"/>
    <x v="5"/>
    <x v="0"/>
    <n v="120"/>
    <n v="162"/>
    <n v="360"/>
    <n v="486"/>
    <x v="28"/>
    <x v="5"/>
    <x v="2"/>
  </r>
  <r>
    <x v="476"/>
    <x v="1"/>
    <n v="8"/>
    <x v="2"/>
    <x v="0"/>
    <n v="0"/>
    <s v="Lettuce"/>
    <x v="1"/>
    <x v="0"/>
    <n v="72"/>
    <n v="79.92"/>
    <n v="576"/>
    <n v="639.36"/>
    <x v="29"/>
    <x v="5"/>
    <x v="2"/>
  </r>
  <r>
    <x v="477"/>
    <x v="35"/>
    <n v="15"/>
    <x v="0"/>
    <x v="0"/>
    <n v="0"/>
    <s v="Apples"/>
    <x v="0"/>
    <x v="0"/>
    <n v="73"/>
    <n v="94.17"/>
    <n v="1095"/>
    <n v="1412.55"/>
    <x v="0"/>
    <x v="6"/>
    <x v="2"/>
  </r>
  <r>
    <x v="478"/>
    <x v="27"/>
    <n v="15"/>
    <x v="0"/>
    <x v="1"/>
    <n v="0"/>
    <s v="Berries"/>
    <x v="0"/>
    <x v="0"/>
    <n v="12"/>
    <n v="15.719999999999999"/>
    <n v="180"/>
    <n v="235.79999999999998"/>
    <x v="1"/>
    <x v="6"/>
    <x v="2"/>
  </r>
  <r>
    <x v="479"/>
    <x v="28"/>
    <n v="15"/>
    <x v="2"/>
    <x v="1"/>
    <n v="0"/>
    <s v="Cabbage"/>
    <x v="0"/>
    <x v="3"/>
    <n v="148"/>
    <n v="201.28"/>
    <n v="2220"/>
    <n v="3019.2"/>
    <x v="2"/>
    <x v="6"/>
    <x v="2"/>
  </r>
  <r>
    <x v="480"/>
    <x v="4"/>
    <n v="5"/>
    <x v="2"/>
    <x v="1"/>
    <n v="0"/>
    <s v="conditioner"/>
    <x v="3"/>
    <x v="2"/>
    <n v="5"/>
    <n v="6.7"/>
    <n v="25"/>
    <n v="33.5"/>
    <x v="3"/>
    <x v="6"/>
    <x v="2"/>
  </r>
  <r>
    <x v="481"/>
    <x v="14"/>
    <n v="11"/>
    <x v="1"/>
    <x v="0"/>
    <n v="0"/>
    <s v="Lemons"/>
    <x v="0"/>
    <x v="0"/>
    <n v="61"/>
    <n v="76.25"/>
    <n v="671"/>
    <n v="838.75"/>
    <x v="4"/>
    <x v="6"/>
    <x v="2"/>
  </r>
  <r>
    <x v="482"/>
    <x v="25"/>
    <n v="10"/>
    <x v="2"/>
    <x v="0"/>
    <n v="0"/>
    <s v="Shredded cheese"/>
    <x v="2"/>
    <x v="0"/>
    <n v="83"/>
    <n v="94.62"/>
    <n v="830"/>
    <n v="946.2"/>
    <x v="5"/>
    <x v="6"/>
    <x v="2"/>
  </r>
  <r>
    <x v="483"/>
    <x v="40"/>
    <n v="15"/>
    <x v="2"/>
    <x v="1"/>
    <n v="0"/>
    <s v="Kiwi"/>
    <x v="0"/>
    <x v="0"/>
    <n v="150"/>
    <n v="210"/>
    <n v="2250"/>
    <n v="3150"/>
    <x v="6"/>
    <x v="6"/>
    <x v="2"/>
  </r>
  <r>
    <x v="484"/>
    <x v="23"/>
    <n v="13"/>
    <x v="2"/>
    <x v="1"/>
    <n v="0"/>
    <s v="Spinachband-aid"/>
    <x v="1"/>
    <x v="0"/>
    <n v="67"/>
    <n v="83.08"/>
    <n v="871"/>
    <n v="1080.04"/>
    <x v="7"/>
    <x v="6"/>
    <x v="2"/>
  </r>
  <r>
    <x v="485"/>
    <x v="27"/>
    <n v="13"/>
    <x v="1"/>
    <x v="0"/>
    <n v="0"/>
    <s v="Berries"/>
    <x v="0"/>
    <x v="0"/>
    <n v="12"/>
    <n v="15.719999999999999"/>
    <n v="156"/>
    <n v="204.35999999999999"/>
    <x v="8"/>
    <x v="6"/>
    <x v="2"/>
  </r>
  <r>
    <x v="486"/>
    <x v="10"/>
    <n v="13"/>
    <x v="2"/>
    <x v="1"/>
    <n v="0"/>
    <s v="Salin"/>
    <x v="5"/>
    <x v="0"/>
    <n v="120"/>
    <n v="162"/>
    <n v="1560"/>
    <n v="2106"/>
    <x v="9"/>
    <x v="6"/>
    <x v="2"/>
  </r>
  <r>
    <x v="487"/>
    <x v="17"/>
    <n v="13"/>
    <x v="1"/>
    <x v="1"/>
    <n v="0"/>
    <s v="cleaning alcohol"/>
    <x v="5"/>
    <x v="1"/>
    <n v="90"/>
    <n v="115.2"/>
    <n v="1170"/>
    <n v="1497.6000000000001"/>
    <x v="10"/>
    <x v="6"/>
    <x v="2"/>
  </r>
  <r>
    <x v="488"/>
    <x v="43"/>
    <n v="11"/>
    <x v="0"/>
    <x v="1"/>
    <n v="0"/>
    <s v="Shampoo"/>
    <x v="3"/>
    <x v="0"/>
    <n v="90"/>
    <n v="96.3"/>
    <n v="990"/>
    <n v="1059.3"/>
    <x v="11"/>
    <x v="6"/>
    <x v="2"/>
  </r>
  <r>
    <x v="489"/>
    <x v="40"/>
    <n v="10"/>
    <x v="0"/>
    <x v="0"/>
    <n v="0"/>
    <s v="Kiwi"/>
    <x v="0"/>
    <x v="0"/>
    <n v="150"/>
    <n v="210"/>
    <n v="1500"/>
    <n v="2100"/>
    <x v="12"/>
    <x v="6"/>
    <x v="2"/>
  </r>
  <r>
    <x v="490"/>
    <x v="26"/>
    <n v="8"/>
    <x v="1"/>
    <x v="1"/>
    <n v="0"/>
    <s v="Plums"/>
    <x v="0"/>
    <x v="0"/>
    <n v="48"/>
    <n v="57.120000000000005"/>
    <n v="384"/>
    <n v="456.96000000000004"/>
    <x v="13"/>
    <x v="6"/>
    <x v="2"/>
  </r>
  <r>
    <x v="491"/>
    <x v="30"/>
    <n v="7"/>
    <x v="2"/>
    <x v="0"/>
    <n v="0"/>
    <s v="Grapefruit"/>
    <x v="0"/>
    <x v="0"/>
    <n v="37"/>
    <n v="49.21"/>
    <n v="259"/>
    <n v="344.47"/>
    <x v="14"/>
    <x v="6"/>
    <x v="2"/>
  </r>
  <r>
    <x v="492"/>
    <x v="26"/>
    <n v="10"/>
    <x v="0"/>
    <x v="1"/>
    <n v="0"/>
    <s v="Plums"/>
    <x v="0"/>
    <x v="0"/>
    <n v="48"/>
    <n v="57.120000000000005"/>
    <n v="480"/>
    <n v="571.20000000000005"/>
    <x v="15"/>
    <x v="6"/>
    <x v="2"/>
  </r>
  <r>
    <x v="493"/>
    <x v="29"/>
    <n v="1"/>
    <x v="2"/>
    <x v="1"/>
    <n v="0"/>
    <s v="Cheddar cheese"/>
    <x v="2"/>
    <x v="0"/>
    <n v="105"/>
    <n v="142.80000000000001"/>
    <n v="105"/>
    <n v="142.80000000000001"/>
    <x v="16"/>
    <x v="6"/>
    <x v="2"/>
  </r>
  <r>
    <x v="494"/>
    <x v="35"/>
    <n v="14"/>
    <x v="2"/>
    <x v="1"/>
    <n v="0"/>
    <s v="Apples"/>
    <x v="0"/>
    <x v="0"/>
    <n v="73"/>
    <n v="94.17"/>
    <n v="1022"/>
    <n v="1318.38"/>
    <x v="17"/>
    <x v="6"/>
    <x v="2"/>
  </r>
  <r>
    <x v="495"/>
    <x v="39"/>
    <n v="8"/>
    <x v="1"/>
    <x v="0"/>
    <n v="0"/>
    <s v="Grapes"/>
    <x v="0"/>
    <x v="3"/>
    <n v="134"/>
    <n v="156.78"/>
    <n v="1072"/>
    <n v="1254.24"/>
    <x v="18"/>
    <x v="6"/>
    <x v="2"/>
  </r>
  <r>
    <x v="496"/>
    <x v="13"/>
    <n v="8"/>
    <x v="2"/>
    <x v="1"/>
    <n v="0"/>
    <s v="toothpaste"/>
    <x v="3"/>
    <x v="2"/>
    <n v="55"/>
    <n v="58.3"/>
    <n v="440"/>
    <n v="466.4"/>
    <x v="19"/>
    <x v="6"/>
    <x v="2"/>
  </r>
  <r>
    <x v="497"/>
    <x v="14"/>
    <n v="6"/>
    <x v="2"/>
    <x v="1"/>
    <n v="0"/>
    <s v="Lemons"/>
    <x v="0"/>
    <x v="0"/>
    <n v="61"/>
    <n v="76.25"/>
    <n v="366"/>
    <n v="457.5"/>
    <x v="20"/>
    <x v="6"/>
    <x v="2"/>
  </r>
  <r>
    <x v="498"/>
    <x v="43"/>
    <n v="12"/>
    <x v="1"/>
    <x v="0"/>
    <n v="0"/>
    <s v="Shampoo"/>
    <x v="3"/>
    <x v="0"/>
    <n v="90"/>
    <n v="96.3"/>
    <n v="1080"/>
    <n v="1155.5999999999999"/>
    <x v="21"/>
    <x v="6"/>
    <x v="2"/>
  </r>
  <r>
    <x v="499"/>
    <x v="3"/>
    <n v="5"/>
    <x v="2"/>
    <x v="1"/>
    <n v="0"/>
    <s v="Eggs"/>
    <x v="2"/>
    <x v="1"/>
    <n v="44"/>
    <n v="48.84"/>
    <n v="220"/>
    <n v="244.20000000000002"/>
    <x v="22"/>
    <x v="6"/>
    <x v="2"/>
  </r>
  <r>
    <x v="500"/>
    <x v="18"/>
    <n v="5"/>
    <x v="2"/>
    <x v="0"/>
    <n v="0"/>
    <s v="pretzels"/>
    <x v="4"/>
    <x v="0"/>
    <n v="89"/>
    <n v="117.48"/>
    <n v="445"/>
    <n v="587.4"/>
    <x v="23"/>
    <x v="6"/>
    <x v="2"/>
  </r>
  <r>
    <x v="501"/>
    <x v="13"/>
    <n v="15"/>
    <x v="2"/>
    <x v="0"/>
    <n v="0"/>
    <s v="toothpaste"/>
    <x v="3"/>
    <x v="2"/>
    <n v="55"/>
    <n v="58.3"/>
    <n v="825"/>
    <n v="874.5"/>
    <x v="24"/>
    <x v="6"/>
    <x v="2"/>
  </r>
  <r>
    <x v="502"/>
    <x v="5"/>
    <n v="8"/>
    <x v="2"/>
    <x v="1"/>
    <n v="0"/>
    <s v="nuts"/>
    <x v="4"/>
    <x v="0"/>
    <n v="93"/>
    <n v="104.16"/>
    <n v="744"/>
    <n v="833.28"/>
    <x v="25"/>
    <x v="6"/>
    <x v="2"/>
  </r>
  <r>
    <x v="503"/>
    <x v="27"/>
    <n v="2"/>
    <x v="2"/>
    <x v="0"/>
    <n v="0"/>
    <s v="Berries"/>
    <x v="0"/>
    <x v="0"/>
    <n v="12"/>
    <n v="15.719999999999999"/>
    <n v="24"/>
    <n v="31.439999999999998"/>
    <x v="26"/>
    <x v="6"/>
    <x v="2"/>
  </r>
  <r>
    <x v="504"/>
    <x v="33"/>
    <n v="5"/>
    <x v="0"/>
    <x v="1"/>
    <n v="0"/>
    <s v="Beets"/>
    <x v="1"/>
    <x v="0"/>
    <n v="37"/>
    <n v="41.81"/>
    <n v="185"/>
    <n v="209.05"/>
    <x v="27"/>
    <x v="6"/>
    <x v="2"/>
  </r>
  <r>
    <x v="505"/>
    <x v="42"/>
    <n v="10"/>
    <x v="2"/>
    <x v="1"/>
    <n v="0"/>
    <s v="Pears"/>
    <x v="0"/>
    <x v="0"/>
    <n v="18"/>
    <n v="24.66"/>
    <n v="180"/>
    <n v="246.6"/>
    <x v="28"/>
    <x v="6"/>
    <x v="2"/>
  </r>
  <r>
    <x v="506"/>
    <x v="11"/>
    <n v="15"/>
    <x v="2"/>
    <x v="1"/>
    <n v="0"/>
    <s v="pain killers"/>
    <x v="5"/>
    <x v="2"/>
    <n v="76"/>
    <n v="82.08"/>
    <n v="1140"/>
    <n v="1231.2"/>
    <x v="29"/>
    <x v="6"/>
    <x v="2"/>
  </r>
  <r>
    <x v="507"/>
    <x v="1"/>
    <n v="12"/>
    <x v="2"/>
    <x v="1"/>
    <n v="0"/>
    <s v="Lettuce"/>
    <x v="1"/>
    <x v="0"/>
    <n v="72"/>
    <n v="79.92"/>
    <n v="864"/>
    <n v="959.04"/>
    <x v="30"/>
    <x v="6"/>
    <x v="2"/>
  </r>
  <r>
    <x v="508"/>
    <x v="21"/>
    <n v="13"/>
    <x v="2"/>
    <x v="0"/>
    <n v="0"/>
    <s v="Cherries"/>
    <x v="0"/>
    <x v="2"/>
    <n v="13"/>
    <n v="16.64"/>
    <n v="169"/>
    <n v="216.32"/>
    <x v="0"/>
    <x v="7"/>
    <x v="2"/>
  </r>
  <r>
    <x v="509"/>
    <x v="1"/>
    <n v="5"/>
    <x v="2"/>
    <x v="1"/>
    <n v="0"/>
    <s v="Lettuce"/>
    <x v="1"/>
    <x v="0"/>
    <n v="72"/>
    <n v="79.92"/>
    <n v="360"/>
    <n v="399.6"/>
    <x v="1"/>
    <x v="7"/>
    <x v="2"/>
  </r>
  <r>
    <x v="510"/>
    <x v="26"/>
    <n v="5"/>
    <x v="2"/>
    <x v="0"/>
    <n v="0"/>
    <s v="Plums"/>
    <x v="0"/>
    <x v="0"/>
    <n v="48"/>
    <n v="57.120000000000005"/>
    <n v="240"/>
    <n v="285.60000000000002"/>
    <x v="2"/>
    <x v="7"/>
    <x v="2"/>
  </r>
  <r>
    <x v="511"/>
    <x v="2"/>
    <n v="9"/>
    <x v="0"/>
    <x v="0"/>
    <n v="0"/>
    <s v="Avocados"/>
    <x v="0"/>
    <x v="0"/>
    <n v="112"/>
    <n v="122.08"/>
    <n v="1008"/>
    <n v="1098.72"/>
    <x v="3"/>
    <x v="7"/>
    <x v="2"/>
  </r>
  <r>
    <x v="512"/>
    <x v="9"/>
    <n v="10"/>
    <x v="1"/>
    <x v="1"/>
    <n v="0"/>
    <s v="Bananas"/>
    <x v="0"/>
    <x v="0"/>
    <n v="112"/>
    <n v="146.72"/>
    <n v="1120"/>
    <n v="1467.2"/>
    <x v="4"/>
    <x v="7"/>
    <x v="2"/>
  </r>
  <r>
    <x v="513"/>
    <x v="28"/>
    <n v="9"/>
    <x v="0"/>
    <x v="1"/>
    <n v="0"/>
    <s v="Cabbage"/>
    <x v="0"/>
    <x v="3"/>
    <n v="148"/>
    <n v="201.28"/>
    <n v="1332"/>
    <n v="1811.52"/>
    <x v="5"/>
    <x v="7"/>
    <x v="2"/>
  </r>
  <r>
    <x v="514"/>
    <x v="41"/>
    <n v="10"/>
    <x v="0"/>
    <x v="0"/>
    <n v="0"/>
    <s v="Potatoes"/>
    <x v="1"/>
    <x v="0"/>
    <n v="138"/>
    <n v="173.88"/>
    <n v="1380"/>
    <n v="1738.8"/>
    <x v="6"/>
    <x v="7"/>
    <x v="2"/>
  </r>
  <r>
    <x v="515"/>
    <x v="24"/>
    <n v="4"/>
    <x v="2"/>
    <x v="1"/>
    <n v="0"/>
    <s v="Dip"/>
    <x v="2"/>
    <x v="3"/>
    <n v="133"/>
    <n v="155.61000000000001"/>
    <n v="532"/>
    <n v="622.44000000000005"/>
    <x v="7"/>
    <x v="7"/>
    <x v="2"/>
  </r>
  <r>
    <x v="516"/>
    <x v="37"/>
    <n v="13"/>
    <x v="2"/>
    <x v="0"/>
    <n v="0"/>
    <s v="Sour cream"/>
    <x v="2"/>
    <x v="0"/>
    <n v="6"/>
    <n v="7.8599999999999994"/>
    <n v="78"/>
    <n v="102.17999999999999"/>
    <x v="8"/>
    <x v="7"/>
    <x v="2"/>
  </r>
  <r>
    <x v="517"/>
    <x v="11"/>
    <n v="7"/>
    <x v="2"/>
    <x v="0"/>
    <n v="0"/>
    <s v="pain killers"/>
    <x v="5"/>
    <x v="2"/>
    <n v="76"/>
    <n v="82.08"/>
    <n v="532"/>
    <n v="574.55999999999995"/>
    <x v="9"/>
    <x v="7"/>
    <x v="2"/>
  </r>
  <r>
    <x v="518"/>
    <x v="31"/>
    <n v="14"/>
    <x v="2"/>
    <x v="1"/>
    <n v="0"/>
    <s v="Whipped cream"/>
    <x v="2"/>
    <x v="1"/>
    <n v="44"/>
    <n v="48.4"/>
    <n v="616"/>
    <n v="677.6"/>
    <x v="10"/>
    <x v="7"/>
    <x v="2"/>
  </r>
  <r>
    <x v="519"/>
    <x v="37"/>
    <n v="11"/>
    <x v="1"/>
    <x v="0"/>
    <n v="0"/>
    <s v="Sour cream"/>
    <x v="2"/>
    <x v="0"/>
    <n v="6"/>
    <n v="7.8599999999999994"/>
    <n v="66"/>
    <n v="86.46"/>
    <x v="11"/>
    <x v="7"/>
    <x v="2"/>
  </r>
  <r>
    <x v="520"/>
    <x v="15"/>
    <n v="10"/>
    <x v="2"/>
    <x v="0"/>
    <n v="0"/>
    <s v="Feta cheese"/>
    <x v="2"/>
    <x v="0"/>
    <n v="75"/>
    <n v="85.5"/>
    <n v="750"/>
    <n v="855"/>
    <x v="12"/>
    <x v="7"/>
    <x v="2"/>
  </r>
  <r>
    <x v="521"/>
    <x v="25"/>
    <n v="15"/>
    <x v="2"/>
    <x v="0"/>
    <n v="0"/>
    <s v="Shredded cheese"/>
    <x v="2"/>
    <x v="0"/>
    <n v="83"/>
    <n v="94.62"/>
    <n v="1245"/>
    <n v="1419.3000000000002"/>
    <x v="13"/>
    <x v="7"/>
    <x v="2"/>
  </r>
  <r>
    <x v="522"/>
    <x v="10"/>
    <n v="1"/>
    <x v="0"/>
    <x v="1"/>
    <n v="0"/>
    <s v="Salin"/>
    <x v="5"/>
    <x v="0"/>
    <n v="120"/>
    <n v="162"/>
    <n v="120"/>
    <n v="162"/>
    <x v="14"/>
    <x v="7"/>
    <x v="2"/>
  </r>
  <r>
    <x v="523"/>
    <x v="41"/>
    <n v="14"/>
    <x v="2"/>
    <x v="0"/>
    <n v="0"/>
    <s v="Potatoes"/>
    <x v="1"/>
    <x v="0"/>
    <n v="138"/>
    <n v="173.88"/>
    <n v="1932"/>
    <n v="2434.3199999999997"/>
    <x v="15"/>
    <x v="7"/>
    <x v="2"/>
  </r>
  <r>
    <x v="524"/>
    <x v="38"/>
    <n v="12"/>
    <x v="1"/>
    <x v="0"/>
    <n v="0"/>
    <s v="Chips"/>
    <x v="4"/>
    <x v="0"/>
    <n v="95"/>
    <n v="119.7"/>
    <n v="1140"/>
    <n v="1436.4"/>
    <x v="16"/>
    <x v="7"/>
    <x v="2"/>
  </r>
  <r>
    <x v="525"/>
    <x v="31"/>
    <n v="6"/>
    <x v="1"/>
    <x v="0"/>
    <n v="0"/>
    <s v="Whipped cream"/>
    <x v="2"/>
    <x v="1"/>
    <n v="44"/>
    <n v="48.4"/>
    <n v="264"/>
    <n v="290.39999999999998"/>
    <x v="17"/>
    <x v="7"/>
    <x v="2"/>
  </r>
  <r>
    <x v="526"/>
    <x v="31"/>
    <n v="3"/>
    <x v="0"/>
    <x v="1"/>
    <n v="0"/>
    <s v="Whipped cream"/>
    <x v="2"/>
    <x v="1"/>
    <n v="44"/>
    <n v="48.4"/>
    <n v="132"/>
    <n v="145.19999999999999"/>
    <x v="18"/>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9:B11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7">
        <item x="2"/>
        <item x="0"/>
        <item x="5"/>
        <item x="3"/>
        <item x="4"/>
        <item x="1"/>
        <item t="default"/>
      </items>
    </pivotField>
    <pivotField showAll="0"/>
    <pivotField showAll="0"/>
    <pivotField showAll="0"/>
    <pivotField showAll="0"/>
    <pivotField dataField="1" showAll="0"/>
    <pivotField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s>
  <rowFields count="1">
    <field x="7"/>
  </rowFields>
  <rowItems count="7">
    <i>
      <x/>
    </i>
    <i>
      <x v="1"/>
    </i>
    <i>
      <x v="2"/>
    </i>
    <i>
      <x v="3"/>
    </i>
    <i>
      <x v="4"/>
    </i>
    <i>
      <x v="5"/>
    </i>
    <i t="grand">
      <x/>
    </i>
  </rowItems>
  <colItems count="1">
    <i/>
  </colItems>
  <dataFields count="1">
    <dataField name="Sum of TOTAL SELING PRICE" fld="1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59:D103" firstHeaderRow="0" firstDataRow="1" firstDataCol="2"/>
  <pivotFields count="16">
    <pivotField compact="0" numFmtId="1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axis="axisRow" compact="0" outline="0" showAll="0">
      <items count="5">
        <item x="3"/>
        <item x="0"/>
        <item x="1"/>
        <item x="2"/>
        <item t="default"/>
      </items>
    </pivotField>
    <pivotField compact="0" outline="0" showAll="0"/>
    <pivotField compact="0" outline="0" showAll="0"/>
    <pivotField compact="0" outline="0" showAll="0"/>
    <pivotField dataField="1" compact="0" outline="0" showAll="0"/>
    <pivotField compact="0" outline="0" showAll="0"/>
    <pivotField compact="0" outline="0" showAll="0">
      <items count="12">
        <item x="0"/>
        <item x="1"/>
        <item x="2"/>
        <item x="3"/>
        <item x="4"/>
        <item x="5"/>
        <item x="6"/>
        <item x="7"/>
        <item x="8"/>
        <item x="9"/>
        <item x="10"/>
        <item t="default"/>
      </items>
    </pivotField>
    <pivotField compact="0" outline="0" showAll="0">
      <items count="4">
        <item x="0"/>
        <item x="1"/>
        <item x="2"/>
        <item t="default"/>
      </items>
    </pivotField>
  </pivotFields>
  <rowFields count="2">
    <field x="1"/>
    <field x="8"/>
  </rowFields>
  <rowItems count="44">
    <i>
      <x/>
      <x v="1"/>
    </i>
    <i>
      <x v="1"/>
      <x v="1"/>
    </i>
    <i>
      <x v="2"/>
      <x v="1"/>
    </i>
    <i>
      <x v="3"/>
      <x v="2"/>
    </i>
    <i>
      <x v="4"/>
      <x/>
    </i>
    <i>
      <x v="5"/>
      <x v="1"/>
    </i>
    <i>
      <x v="6"/>
      <x v="2"/>
    </i>
    <i>
      <x v="7"/>
      <x v="1"/>
    </i>
    <i>
      <x v="8"/>
      <x v="1"/>
    </i>
    <i>
      <x v="9"/>
      <x/>
    </i>
    <i>
      <x v="10"/>
      <x v="2"/>
    </i>
    <i>
      <x v="11"/>
      <x v="1"/>
    </i>
    <i>
      <x v="12"/>
      <x v="1"/>
    </i>
    <i>
      <x v="13"/>
      <x v="1"/>
    </i>
    <i>
      <x v="14"/>
      <x v="1"/>
    </i>
    <i>
      <x v="15"/>
      <x v="3"/>
    </i>
    <i>
      <x v="16"/>
      <x/>
    </i>
    <i>
      <x v="17"/>
      <x v="1"/>
    </i>
    <i>
      <x v="18"/>
      <x v="1"/>
    </i>
    <i>
      <x v="19"/>
      <x v="1"/>
    </i>
    <i>
      <x v="20"/>
      <x v="1"/>
    </i>
    <i>
      <x v="21"/>
      <x v="1"/>
    </i>
    <i>
      <x v="22"/>
      <x v="1"/>
    </i>
    <i>
      <x v="23"/>
      <x v="1"/>
    </i>
    <i>
      <x v="24"/>
      <x v="1"/>
    </i>
    <i>
      <x v="25"/>
      <x v="1"/>
    </i>
    <i>
      <x v="26"/>
      <x v="1"/>
    </i>
    <i>
      <x v="27"/>
      <x v="1"/>
    </i>
    <i>
      <x v="28"/>
      <x v="1"/>
    </i>
    <i>
      <x v="29"/>
      <x/>
    </i>
    <i>
      <x v="30"/>
      <x v="1"/>
    </i>
    <i>
      <x v="31"/>
      <x v="1"/>
    </i>
    <i>
      <x v="32"/>
      <x v="1"/>
    </i>
    <i>
      <x v="33"/>
      <x v="3"/>
    </i>
    <i>
      <x v="34"/>
      <x v="3"/>
    </i>
    <i>
      <x v="35"/>
      <x v="1"/>
    </i>
    <i>
      <x v="36"/>
      <x v="1"/>
    </i>
    <i>
      <x v="37"/>
      <x v="1"/>
    </i>
    <i>
      <x v="38"/>
      <x v="1"/>
    </i>
    <i>
      <x v="39"/>
      <x v="2"/>
    </i>
    <i>
      <x v="40"/>
      <x v="1"/>
    </i>
    <i>
      <x v="41"/>
      <x v="1"/>
    </i>
    <i>
      <x v="42"/>
      <x v="1"/>
    </i>
    <i>
      <x v="43"/>
      <x v="3"/>
    </i>
  </rowItems>
  <colFields count="1">
    <field x="-2"/>
  </colFields>
  <colItems count="2">
    <i>
      <x/>
    </i>
    <i i="1">
      <x v="1"/>
    </i>
  </colItems>
  <dataFields count="2">
    <dataField name="Sum of TOTAL SELING PRICE" fld="12" baseField="0" baseItem="0"/>
    <dataField name="Sum of QUANTITY"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1:C5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2">
        <item x="0"/>
        <item x="1"/>
        <item x="2"/>
        <item x="3"/>
        <item x="4"/>
        <item x="5"/>
        <item x="6"/>
        <item x="7"/>
        <item x="8"/>
        <item x="9"/>
        <item x="10"/>
        <item t="default"/>
      </items>
    </pivotField>
    <pivotField showAll="0">
      <items count="4">
        <item x="0"/>
        <item x="1"/>
        <item x="2"/>
        <item t="default"/>
      </items>
    </pivotField>
  </pivotFields>
  <rowFields count="1">
    <field x="14"/>
  </rowFields>
  <rowItems count="12">
    <i>
      <x/>
    </i>
    <i>
      <x v="1"/>
    </i>
    <i>
      <x v="2"/>
    </i>
    <i>
      <x v="3"/>
    </i>
    <i>
      <x v="4"/>
    </i>
    <i>
      <x v="5"/>
    </i>
    <i>
      <x v="6"/>
    </i>
    <i>
      <x v="7"/>
    </i>
    <i>
      <x v="8"/>
    </i>
    <i>
      <x v="9"/>
    </i>
    <i>
      <x v="10"/>
    </i>
    <i t="grand">
      <x/>
    </i>
  </rowItems>
  <colFields count="1">
    <field x="-2"/>
  </colFields>
  <colItems count="2">
    <i>
      <x/>
    </i>
    <i i="1">
      <x v="1"/>
    </i>
  </colItems>
  <dataFields count="2">
    <dataField name="Sum of TOTAL BUYING PRICE" fld="11" baseField="0" baseItem="0"/>
    <dataField name="Sum of TOTAL SELING PRICE" fld="1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41:B14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7">
        <item x="2"/>
        <item x="0"/>
        <item x="5"/>
        <item x="3"/>
        <item x="4"/>
        <item x="1"/>
        <item t="default"/>
      </items>
    </pivotField>
    <pivotField showAll="0"/>
    <pivotField showAll="0"/>
    <pivotField showAll="0"/>
    <pivotField showAll="0"/>
    <pivotField dataField="1" showAll="0"/>
    <pivotField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s>
  <rowFields count="1">
    <field x="4"/>
  </rowFields>
  <rowItems count="3">
    <i>
      <x/>
    </i>
    <i>
      <x v="1"/>
    </i>
    <i t="grand">
      <x/>
    </i>
  </rowItems>
  <colItems count="1">
    <i/>
  </colItems>
  <dataFields count="1">
    <dataField name="Sum of TOTAL SELING PRICE" fld="12" baseField="0" baseItem="0"/>
  </dataFields>
  <chartFormats count="14">
    <chartFormat chart="0" format="1"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0"/>
          </reference>
        </references>
      </pivotArea>
    </chartFormat>
    <chartFormat chart="5" format="4">
      <pivotArea type="data" outline="0" fieldPosition="0">
        <references count="2">
          <reference field="4294967294" count="1" selected="0">
            <x v="0"/>
          </reference>
          <reference field="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5:E26"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showAll="0">
      <items count="12">
        <item x="0"/>
        <item x="1"/>
        <item x="2"/>
        <item x="3"/>
        <item x="4"/>
        <item x="5"/>
        <item x="6"/>
        <item x="7"/>
        <item x="8"/>
        <item x="9"/>
        <item x="10"/>
        <item t="default"/>
      </items>
    </pivotField>
    <pivotField showAll="0">
      <items count="4">
        <item x="0"/>
        <item x="1"/>
        <item x="2"/>
        <item t="default"/>
      </items>
    </pivotField>
  </pivotFields>
  <rowItems count="1">
    <i/>
  </rowItems>
  <colFields count="1">
    <field x="-2"/>
  </colFields>
  <colItems count="2">
    <i>
      <x/>
    </i>
    <i i="1">
      <x v="1"/>
    </i>
  </colItems>
  <dataFields count="2">
    <dataField name="Sum of TOTAL BUYING PRICE" fld="11" baseField="0" baseItem="0"/>
    <dataField name="Sum of TOTAL SELING PRICE" fld="1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8:B132"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7">
        <item x="2"/>
        <item x="0"/>
        <item x="5"/>
        <item x="3"/>
        <item x="4"/>
        <item x="1"/>
        <item t="default"/>
      </items>
    </pivotField>
    <pivotField showAll="0"/>
    <pivotField showAll="0"/>
    <pivotField showAll="0"/>
    <pivotField showAll="0"/>
    <pivotField dataField="1" showAll="0"/>
    <pivotField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s>
  <rowFields count="1">
    <field x="3"/>
  </rowFields>
  <rowItems count="4">
    <i>
      <x/>
    </i>
    <i>
      <x v="1"/>
    </i>
    <i>
      <x v="2"/>
    </i>
    <i t="grand">
      <x/>
    </i>
  </rowItems>
  <colItems count="1">
    <i/>
  </colItems>
  <dataFields count="1">
    <dataField name="Sum of TOTAL SELING PRICE" fld="12" baseField="0" baseItem="0"/>
  </dataFields>
  <chartFormats count="6">
    <chartFormat chart="0" format="1"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showAll="0"/>
    <pivotField axis="axisRow" showAll="0">
      <items count="63">
        <item m="1" x="45"/>
        <item m="1" x="35"/>
        <item m="1" x="47"/>
        <item m="1" x="60"/>
        <item m="1" x="32"/>
        <item m="1" x="36"/>
        <item m="1" x="41"/>
        <item m="1" x="48"/>
        <item m="1" x="51"/>
        <item m="1" x="54"/>
        <item m="1" x="57"/>
        <item m="1" x="61"/>
        <item m="1" x="31"/>
        <item m="1" x="33"/>
        <item m="1" x="34"/>
        <item m="1" x="37"/>
        <item m="1" x="38"/>
        <item m="1" x="39"/>
        <item m="1" x="40"/>
        <item m="1" x="42"/>
        <item m="1" x="43"/>
        <item m="1" x="44"/>
        <item m="1" x="46"/>
        <item m="1" x="49"/>
        <item m="1" x="50"/>
        <item m="1" x="52"/>
        <item m="1" x="53"/>
        <item m="1" x="55"/>
        <item m="1" x="56"/>
        <item m="1" x="58"/>
        <item m="1" x="59"/>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0"/>
        <item x="1"/>
        <item x="2"/>
        <item x="3"/>
        <item x="4"/>
        <item x="5"/>
        <item x="6"/>
        <item x="7"/>
        <item x="8"/>
        <item x="9"/>
        <item x="10"/>
        <item t="default"/>
      </items>
    </pivotField>
    <pivotField showAll="0">
      <items count="4">
        <item x="0"/>
        <item x="1"/>
        <item x="2"/>
        <item t="default"/>
      </items>
    </pivotField>
  </pivotFields>
  <rowFields count="1">
    <field x="13"/>
  </rowFields>
  <rowItems count="31">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rowItems>
  <colItems count="1">
    <i/>
  </colItems>
  <dataFields count="1">
    <dataField name="Sum of TOTAL BUYING PRICE" fld="11" baseField="0" baseItem="0"/>
  </dataFields>
  <chartFormats count="2">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 tabId="6" name="PivotTable2"/>
    <pivotTable tabId="6" name="PivotTable3"/>
    <pivotTable tabId="6" name="PivotTable4"/>
    <pivotTable tabId="6" name="PivotTable9"/>
    <pivotTable tabId="6" name="PivotTable12"/>
    <pivotTable tabId="6" name="PivotTable1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 tabId="6" name="PivotTable2"/>
    <pivotTable tabId="6" name="PivotTable3"/>
    <pivotTable tabId="6" name="PivotTable4"/>
    <pivotTable tabId="6" name="PivotTable9"/>
    <pivotTable tabId="6" name="PivotTable12"/>
    <pivotTable tabId="6" name="PivotTable13"/>
  </pivotTables>
  <data>
    <tabular pivotCacheId="1">
      <items count="11">
        <i x="0" s="1"/>
        <i x="1" s="1"/>
        <i x="2" s="1"/>
        <i x="3" s="1"/>
        <i x="4" s="1"/>
        <i x="5" s="1"/>
        <i x="6" s="1"/>
        <i x="7" s="1"/>
        <i x="8" s="1"/>
        <i x="9" s="1"/>
        <i x="1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ODE1" sourceName="PAYMENT MODE">
  <pivotTables>
    <pivotTable tabId="6" name="PivotTable1"/>
    <pivotTable tabId="6" name="PivotTable2"/>
    <pivotTable tabId="6" name="PivotTable3"/>
    <pivotTable tabId="6" name="PivotTable4"/>
    <pivotTable tabId="6" name="PivotTable9"/>
    <pivotTable tabId="6" name="PivotTable12"/>
    <pivotTable tabId="6" name="PivotTable13"/>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_TYPE1" sourceName="SALE TYPE">
  <pivotTables>
    <pivotTable tabId="6" name="PivotTable1"/>
    <pivotTable tabId="6" name="PivotTable2"/>
    <pivotTable tabId="6" name="PivotTable3"/>
    <pivotTable tabId="6" name="PivotTable4"/>
    <pivotTable tabId="6" name="PivotTable9"/>
    <pivotTable tabId="6" name="PivotTable12"/>
    <pivotTable tabId="6" name="PivotTable1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1" caption="YEAR" style="Slicer Style 3" rowHeight="365760"/>
  <slicer name="MONTH" cache="Slicer_MONTH1" caption="MONTH" style="Slicer Style 3" rowHeight="457200"/>
  <slicer name="PAYMENT MODE" cache="Slicer_PAYMENT_MODE1" caption="PAYMENT MODE" columnCount="2" style="Slicer Style 3" rowHeight="640080"/>
  <slicer name="SALE TYPE" cache="Slicer_SALE_TYPE1" caption="SALE TYPE" columnCount="3" style="Slicer Style 3" rowHeight="640080"/>
</slicers>
</file>

<file path=xl/tables/table1.xml><?xml version="1.0" encoding="utf-8"?>
<table xmlns="http://schemas.openxmlformats.org/spreadsheetml/2006/main" id="1" name="Table_1" displayName="Table_1" ref="A1:P528" headerRowDxfId="23" headerRowCellStyle="Style 1">
  <tableColumns count="16">
    <tableColumn id="1" name="DATE" dataDxfId="22"/>
    <tableColumn id="2" name="PRODUCT ID" dataDxfId="21"/>
    <tableColumn id="3" name="QUANTITY" dataDxfId="20"/>
    <tableColumn id="4" name="SALE TYPE" dataDxfId="19"/>
    <tableColumn id="5" name="PAYMENT MODE" dataDxfId="18"/>
    <tableColumn id="6" name="DISCOUNT %" dataDxfId="17"/>
    <tableColumn id="7" name="PRODUCT" dataDxfId="16">
      <calculatedColumnFormula>VLOOKUP(Table_1[[#This Row],[PRODUCT ID]],Table_2[#All],2,0)</calculatedColumnFormula>
    </tableColumn>
    <tableColumn id="8" name="CATEGORY" dataDxfId="15">
      <calculatedColumnFormula>VLOOKUP(Table_1[[#This Row],[PRODUCT ID]],Table_2[#All],3,0)</calculatedColumnFormula>
    </tableColumn>
    <tableColumn id="9" name="UOM" dataDxfId="14">
      <calculatedColumnFormula>VLOOKUP(Table_1[[#This Row],[PRODUCT ID]],Table_2[#All],4,0)</calculatedColumnFormula>
    </tableColumn>
    <tableColumn id="10" name="BUYING PRIZE" dataDxfId="13">
      <calculatedColumnFormula>VLOOKUP(Table_1[[#This Row],[PRODUCT ID]],'Master Data'!A:F,5,0)</calculatedColumnFormula>
    </tableColumn>
    <tableColumn id="11" name="SELLING PRICE" dataDxfId="12">
      <calculatedColumnFormula>VLOOKUP(Table_1[[#This Row],[PRODUCT ID]],Table_2[#All],6,0)</calculatedColumnFormula>
    </tableColumn>
    <tableColumn id="12" name="TOTAL BUYING PRICE" dataDxfId="11">
      <calculatedColumnFormula>Table_1[[#This Row],[QUANTITY]]*Table_1[[#This Row],[BUYING PRIZE]]</calculatedColumnFormula>
    </tableColumn>
    <tableColumn id="13" name="TOTAL SELING PRICE" dataDxfId="10">
      <calculatedColumnFormula>Table_1[[#This Row],[QUANTITY]]*Table_1[[#This Row],[SELLING PRICE]]*(1-Table_1[[#This Row],[DISCOUNT %]])</calculatedColumnFormula>
    </tableColumn>
    <tableColumn id="14" name="DAY" dataDxfId="9">
      <calculatedColumnFormula>TEXT(Table_1[[#This Row],[DATE]],"DD")</calculatedColumnFormula>
    </tableColumn>
    <tableColumn id="15" name="MONTH" dataDxfId="8">
      <calculatedColumnFormula>TEXT(A2,"MMM")</calculatedColumnFormula>
    </tableColumn>
    <tableColumn id="16" name="YEAR" dataDxfId="7"/>
  </tableColumns>
  <tableStyleInfo name="Input Data-style" showFirstColumn="1" showLastColumn="1" showRowStripes="1" showColumnStripes="0"/>
</table>
</file>

<file path=xl/tables/table2.xml><?xml version="1.0" encoding="utf-8"?>
<table xmlns="http://schemas.openxmlformats.org/spreadsheetml/2006/main" id="2" name="Table_2" displayName="Table_2" ref="A1:F46" dataDxfId="6">
  <tableColumns count="6">
    <tableColumn id="1" name="PRODUCT ID" dataDxfId="5"/>
    <tableColumn id="2" name="PRODUCT" dataDxfId="4"/>
    <tableColumn id="11" name="Category" dataDxfId="3"/>
    <tableColumn id="4" name="UOM" dataDxfId="2"/>
    <tableColumn id="5" name="BUYING PRIZE" dataDxfId="1"/>
    <tableColumn id="6" name="SELLING PRICE" dataDxfId="0"/>
  </tableColumns>
  <tableStyleInfo name="TableStyleLight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9454C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5"/>
  <sheetViews>
    <sheetView tabSelected="1" workbookViewId="0">
      <selection activeCell="G13" sqref="G13"/>
    </sheetView>
  </sheetViews>
  <sheetFormatPr defaultRowHeight="15" x14ac:dyDescent="0.25"/>
  <cols>
    <col min="3" max="3" width="16.5703125" bestFit="1" customWidth="1"/>
    <col min="7" max="7" width="13.140625" bestFit="1" customWidth="1"/>
    <col min="8" max="8" width="13.5703125" bestFit="1" customWidth="1"/>
  </cols>
  <sheetData>
    <row r="3" spans="1:14" x14ac:dyDescent="0.25">
      <c r="A3" s="62" t="s">
        <v>186</v>
      </c>
      <c r="B3" s="62"/>
      <c r="C3" s="62"/>
      <c r="D3" s="62"/>
      <c r="E3" s="62"/>
      <c r="F3" s="62"/>
      <c r="G3" s="62"/>
      <c r="H3" s="62"/>
      <c r="I3" s="62"/>
      <c r="J3" s="62"/>
      <c r="K3" s="62"/>
      <c r="L3" s="62"/>
      <c r="M3" s="62"/>
      <c r="N3" s="62"/>
    </row>
    <row r="4" spans="1:14" x14ac:dyDescent="0.25">
      <c r="A4" s="62"/>
      <c r="B4" s="62"/>
      <c r="C4" s="62"/>
      <c r="D4" s="62"/>
      <c r="E4" s="62"/>
      <c r="F4" s="62"/>
      <c r="G4" s="62"/>
      <c r="H4" s="62"/>
      <c r="I4" s="62"/>
      <c r="J4" s="62"/>
      <c r="K4" s="62"/>
      <c r="L4" s="62"/>
      <c r="M4" s="62"/>
      <c r="N4" s="62"/>
    </row>
    <row r="6" spans="1:14" ht="15.75" x14ac:dyDescent="0.25">
      <c r="B6" s="63" t="s">
        <v>187</v>
      </c>
      <c r="C6" s="63"/>
      <c r="D6" s="63"/>
      <c r="E6" s="63"/>
      <c r="F6" s="63"/>
      <c r="G6" s="63"/>
      <c r="H6" s="63"/>
      <c r="I6" s="63"/>
      <c r="J6" s="63"/>
      <c r="K6" s="63"/>
    </row>
    <row r="8" spans="1:14" x14ac:dyDescent="0.25">
      <c r="C8" s="61" t="s">
        <v>188</v>
      </c>
    </row>
    <row r="9" spans="1:14" x14ac:dyDescent="0.25">
      <c r="C9" s="59" t="s">
        <v>1</v>
      </c>
      <c r="D9" s="59"/>
      <c r="E9" s="59"/>
      <c r="F9" s="59"/>
      <c r="G9" s="59"/>
      <c r="H9" s="59"/>
      <c r="I9" s="58"/>
    </row>
    <row r="10" spans="1:14" x14ac:dyDescent="0.25">
      <c r="C10" s="60" t="s">
        <v>189</v>
      </c>
    </row>
    <row r="11" spans="1:14" x14ac:dyDescent="0.25">
      <c r="C11" s="60" t="s">
        <v>89</v>
      </c>
    </row>
    <row r="12" spans="1:14" x14ac:dyDescent="0.25">
      <c r="C12" s="60" t="s">
        <v>8</v>
      </c>
    </row>
    <row r="13" spans="1:14" x14ac:dyDescent="0.25">
      <c r="C13" s="59" t="s">
        <v>9</v>
      </c>
    </row>
    <row r="14" spans="1:14" x14ac:dyDescent="0.25">
      <c r="C14" s="59" t="s">
        <v>10</v>
      </c>
    </row>
    <row r="15" spans="1:14" x14ac:dyDescent="0.25">
      <c r="C15" s="48"/>
    </row>
  </sheetData>
  <mergeCells count="2">
    <mergeCell ref="A3:N4"/>
    <mergeCell ref="B6:K6"/>
  </mergeCell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G1:AG1000"/>
  <sheetViews>
    <sheetView showGridLines="0" topLeftCell="AB1" zoomScale="59" zoomScaleNormal="59" workbookViewId="0">
      <selection activeCell="AH12" sqref="AH12"/>
    </sheetView>
  </sheetViews>
  <sheetFormatPr defaultColWidth="14.42578125" defaultRowHeight="15" customHeight="1" x14ac:dyDescent="0.25"/>
  <cols>
    <col min="1" max="28" width="8.7109375" customWidth="1"/>
  </cols>
  <sheetData>
    <row r="1" spans="33:33" ht="14.25" customHeight="1" x14ac:dyDescent="0.25"/>
    <row r="2" spans="33:33" ht="14.25" customHeight="1" x14ac:dyDescent="0.25"/>
    <row r="3" spans="33:33" ht="17.25" customHeight="1" x14ac:dyDescent="0.25">
      <c r="AG3" t="s">
        <v>178</v>
      </c>
    </row>
    <row r="4" spans="33:33" ht="14.25" customHeight="1" x14ac:dyDescent="0.25">
      <c r="AG4" t="s">
        <v>179</v>
      </c>
    </row>
    <row r="5" spans="33:33" ht="14.25" customHeight="1" x14ac:dyDescent="0.25">
      <c r="AG5" t="s">
        <v>180</v>
      </c>
    </row>
    <row r="6" spans="33:33" ht="14.25" customHeight="1" x14ac:dyDescent="0.25">
      <c r="AG6" t="s">
        <v>181</v>
      </c>
    </row>
    <row r="7" spans="33:33" ht="14.25" customHeight="1" x14ac:dyDescent="0.25">
      <c r="AG7" t="s">
        <v>182</v>
      </c>
    </row>
    <row r="8" spans="33:33" ht="14.25" customHeight="1" x14ac:dyDescent="0.25">
      <c r="AG8" t="s">
        <v>183</v>
      </c>
    </row>
    <row r="9" spans="33:33" ht="14.25" customHeight="1" x14ac:dyDescent="0.25"/>
    <row r="10" spans="33:33" ht="14.25" customHeight="1" x14ac:dyDescent="0.25"/>
    <row r="11" spans="33:33" ht="14.25" customHeight="1" x14ac:dyDescent="0.25"/>
    <row r="12" spans="33:33" ht="14.25" customHeight="1" x14ac:dyDescent="0.25"/>
    <row r="13" spans="33:33" ht="14.25" customHeight="1" x14ac:dyDescent="0.25"/>
    <row r="14" spans="33:33" ht="14.25" customHeight="1" x14ac:dyDescent="0.25"/>
    <row r="15" spans="33:33" ht="14.25" customHeight="1" x14ac:dyDescent="0.25"/>
    <row r="16" spans="33:3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44"/>
  <sheetViews>
    <sheetView workbookViewId="0">
      <selection activeCell="E107" sqref="E107"/>
    </sheetView>
  </sheetViews>
  <sheetFormatPr defaultRowHeight="15" x14ac:dyDescent="0.25"/>
  <cols>
    <col min="1" max="1" width="13.140625" customWidth="1"/>
    <col min="2" max="3" width="25.7109375" customWidth="1"/>
    <col min="4" max="4" width="16.7109375" customWidth="1"/>
    <col min="5" max="5" width="25.7109375" customWidth="1"/>
    <col min="6" max="6" width="11.140625" customWidth="1"/>
    <col min="7" max="7" width="11.7109375" bestFit="1" customWidth="1"/>
    <col min="9" max="9" width="25.7109375" bestFit="1" customWidth="1"/>
    <col min="10" max="10" width="16.7109375" bestFit="1" customWidth="1"/>
    <col min="12" max="12" width="11.7109375" bestFit="1" customWidth="1"/>
    <col min="13" max="13" width="25.7109375" bestFit="1" customWidth="1"/>
  </cols>
  <sheetData>
    <row r="3" spans="1:2" x14ac:dyDescent="0.25">
      <c r="A3" s="35" t="s">
        <v>141</v>
      </c>
      <c r="B3" s="30" t="s">
        <v>70</v>
      </c>
    </row>
    <row r="4" spans="1:2" x14ac:dyDescent="0.25">
      <c r="A4" s="36" t="s">
        <v>143</v>
      </c>
      <c r="B4" s="43">
        <v>8335</v>
      </c>
    </row>
    <row r="5" spans="1:2" x14ac:dyDescent="0.25">
      <c r="A5" s="39" t="s">
        <v>144</v>
      </c>
      <c r="B5" s="44">
        <v>10080</v>
      </c>
    </row>
    <row r="6" spans="1:2" x14ac:dyDescent="0.25">
      <c r="A6" s="39" t="s">
        <v>145</v>
      </c>
      <c r="B6" s="44">
        <v>8626</v>
      </c>
    </row>
    <row r="7" spans="1:2" x14ac:dyDescent="0.25">
      <c r="A7" s="39" t="s">
        <v>146</v>
      </c>
      <c r="B7" s="44">
        <v>12521</v>
      </c>
    </row>
    <row r="8" spans="1:2" x14ac:dyDescent="0.25">
      <c r="A8" s="39" t="s">
        <v>147</v>
      </c>
      <c r="B8" s="44">
        <v>10531</v>
      </c>
    </row>
    <row r="9" spans="1:2" x14ac:dyDescent="0.25">
      <c r="A9" s="39" t="s">
        <v>148</v>
      </c>
      <c r="B9" s="44">
        <v>9648</v>
      </c>
    </row>
    <row r="10" spans="1:2" x14ac:dyDescent="0.25">
      <c r="A10" s="39" t="s">
        <v>149</v>
      </c>
      <c r="B10" s="44">
        <v>8866</v>
      </c>
    </row>
    <row r="11" spans="1:2" x14ac:dyDescent="0.25">
      <c r="A11" s="39" t="s">
        <v>150</v>
      </c>
      <c r="B11" s="44">
        <v>10132</v>
      </c>
    </row>
    <row r="12" spans="1:2" x14ac:dyDescent="0.25">
      <c r="A12" s="39" t="s">
        <v>151</v>
      </c>
      <c r="B12" s="44">
        <v>10433</v>
      </c>
    </row>
    <row r="13" spans="1:2" x14ac:dyDescent="0.25">
      <c r="A13" s="39" t="s">
        <v>152</v>
      </c>
      <c r="B13" s="44">
        <v>12087</v>
      </c>
    </row>
    <row r="14" spans="1:2" x14ac:dyDescent="0.25">
      <c r="A14" s="39" t="s">
        <v>153</v>
      </c>
      <c r="B14" s="44">
        <v>12736</v>
      </c>
    </row>
    <row r="15" spans="1:2" x14ac:dyDescent="0.25">
      <c r="A15" s="39" t="s">
        <v>154</v>
      </c>
      <c r="B15" s="44">
        <v>10270</v>
      </c>
    </row>
    <row r="16" spans="1:2" x14ac:dyDescent="0.25">
      <c r="A16" s="39" t="s">
        <v>155</v>
      </c>
      <c r="B16" s="44">
        <v>16032</v>
      </c>
    </row>
    <row r="17" spans="1:12" x14ac:dyDescent="0.25">
      <c r="A17" s="39" t="s">
        <v>156</v>
      </c>
      <c r="B17" s="44">
        <v>12446</v>
      </c>
    </row>
    <row r="18" spans="1:12" x14ac:dyDescent="0.25">
      <c r="A18" s="39" t="s">
        <v>157</v>
      </c>
      <c r="B18" s="44">
        <v>9449</v>
      </c>
    </row>
    <row r="19" spans="1:12" x14ac:dyDescent="0.25">
      <c r="A19" s="39" t="s">
        <v>158</v>
      </c>
      <c r="B19" s="44">
        <v>10195</v>
      </c>
    </row>
    <row r="20" spans="1:12" x14ac:dyDescent="0.25">
      <c r="A20" s="39" t="s">
        <v>159</v>
      </c>
      <c r="B20" s="44">
        <v>13429</v>
      </c>
    </row>
    <row r="21" spans="1:12" x14ac:dyDescent="0.25">
      <c r="A21" s="39" t="s">
        <v>160</v>
      </c>
      <c r="B21" s="44">
        <v>12556</v>
      </c>
    </row>
    <row r="22" spans="1:12" x14ac:dyDescent="0.25">
      <c r="A22" s="39" t="s">
        <v>161</v>
      </c>
      <c r="B22" s="44">
        <v>12655</v>
      </c>
    </row>
    <row r="23" spans="1:12" x14ac:dyDescent="0.25">
      <c r="A23" s="39" t="s">
        <v>162</v>
      </c>
      <c r="B23" s="44">
        <v>11556</v>
      </c>
      <c r="D23" s="64"/>
      <c r="E23" s="64"/>
      <c r="F23" s="64"/>
      <c r="G23" s="64"/>
      <c r="H23" s="64"/>
      <c r="I23" s="64"/>
      <c r="J23" s="64"/>
      <c r="K23" s="64"/>
      <c r="L23" s="64"/>
    </row>
    <row r="24" spans="1:12" x14ac:dyDescent="0.25">
      <c r="A24" s="39" t="s">
        <v>163</v>
      </c>
      <c r="B24" s="44">
        <v>7115</v>
      </c>
    </row>
    <row r="25" spans="1:12" x14ac:dyDescent="0.25">
      <c r="A25" s="39" t="s">
        <v>164</v>
      </c>
      <c r="B25" s="44">
        <v>10681</v>
      </c>
      <c r="D25" s="29" t="s">
        <v>70</v>
      </c>
      <c r="E25" s="32" t="s">
        <v>69</v>
      </c>
    </row>
    <row r="26" spans="1:12" x14ac:dyDescent="0.25">
      <c r="A26" s="39" t="s">
        <v>165</v>
      </c>
      <c r="B26" s="44">
        <v>12355</v>
      </c>
      <c r="D26" s="33">
        <v>332504</v>
      </c>
      <c r="E26" s="34">
        <v>401411.91999999969</v>
      </c>
    </row>
    <row r="27" spans="1:12" x14ac:dyDescent="0.25">
      <c r="A27" s="39" t="s">
        <v>166</v>
      </c>
      <c r="B27" s="44">
        <v>13026</v>
      </c>
    </row>
    <row r="28" spans="1:12" x14ac:dyDescent="0.25">
      <c r="A28" s="39" t="s">
        <v>167</v>
      </c>
      <c r="B28" s="44">
        <v>10827</v>
      </c>
      <c r="D28" s="1" t="s">
        <v>77</v>
      </c>
      <c r="E28" s="47">
        <f>GETPIVOTDATA("Sum of TOTAL SELING PRICE",$D$25)</f>
        <v>401411.91999999969</v>
      </c>
    </row>
    <row r="29" spans="1:12" x14ac:dyDescent="0.25">
      <c r="A29" s="39" t="s">
        <v>168</v>
      </c>
      <c r="B29" s="44">
        <v>10006</v>
      </c>
      <c r="D29" s="1" t="s">
        <v>79</v>
      </c>
      <c r="E29" s="47">
        <f>GETPIVOTDATA("Sum of TOTAL SELING PRICE",$D$25)-GETPIVOTDATA("Sum of TOTAL BUYING PRICE",$D$25)</f>
        <v>68907.919999999693</v>
      </c>
    </row>
    <row r="30" spans="1:12" x14ac:dyDescent="0.25">
      <c r="A30" s="39" t="s">
        <v>169</v>
      </c>
      <c r="B30" s="44">
        <v>12189</v>
      </c>
      <c r="D30" s="1" t="s">
        <v>81</v>
      </c>
      <c r="E30" s="49">
        <f>E29/GETPIVOTDATA("Sum of TOTAL BUYING PRICE",$D$25)</f>
        <v>0.20723937155643149</v>
      </c>
    </row>
    <row r="31" spans="1:12" x14ac:dyDescent="0.25">
      <c r="A31" s="39" t="s">
        <v>170</v>
      </c>
      <c r="B31" s="44">
        <v>11836</v>
      </c>
    </row>
    <row r="32" spans="1:12" x14ac:dyDescent="0.25">
      <c r="A32" s="39" t="s">
        <v>171</v>
      </c>
      <c r="B32" s="44">
        <v>7277</v>
      </c>
    </row>
    <row r="33" spans="1:8" x14ac:dyDescent="0.25">
      <c r="A33" s="39" t="s">
        <v>172</v>
      </c>
      <c r="B33" s="44">
        <v>8598</v>
      </c>
    </row>
    <row r="34" spans="1:8" x14ac:dyDescent="0.25">
      <c r="A34" s="45" t="s">
        <v>173</v>
      </c>
      <c r="B34" s="46">
        <v>6011</v>
      </c>
    </row>
    <row r="41" spans="1:8" x14ac:dyDescent="0.25">
      <c r="A41" s="35" t="s">
        <v>141</v>
      </c>
      <c r="B41" s="29" t="s">
        <v>70</v>
      </c>
      <c r="C41" s="32" t="s">
        <v>69</v>
      </c>
      <c r="E41" s="50" t="s">
        <v>71</v>
      </c>
      <c r="F41" s="51" t="s">
        <v>174</v>
      </c>
      <c r="G41" s="51" t="s">
        <v>72</v>
      </c>
      <c r="H41" s="51" t="s">
        <v>73</v>
      </c>
    </row>
    <row r="42" spans="1:8" x14ac:dyDescent="0.25">
      <c r="A42" s="36" t="s">
        <v>75</v>
      </c>
      <c r="B42" s="37">
        <v>34001</v>
      </c>
      <c r="C42" s="38">
        <v>40950.390000000014</v>
      </c>
      <c r="E42" s="52" t="s">
        <v>75</v>
      </c>
      <c r="F42" s="16">
        <f>VLOOKUP(E42,A41:C52,3,0)</f>
        <v>40950.390000000014</v>
      </c>
      <c r="G42" s="16">
        <f>VLOOKUP(E42,A41:C52,3,0)-VLOOKUP(E42,A41:C52,2,0)</f>
        <v>6949.390000000014</v>
      </c>
      <c r="H42" s="53">
        <f>G42/VLOOKUP(E42,A41:C52,2,0)</f>
        <v>0.20438781212317325</v>
      </c>
    </row>
    <row r="43" spans="1:8" x14ac:dyDescent="0.25">
      <c r="A43" s="39" t="s">
        <v>76</v>
      </c>
      <c r="B43" s="40">
        <v>26433</v>
      </c>
      <c r="C43" s="41">
        <v>32000.16</v>
      </c>
      <c r="E43" s="52" t="s">
        <v>76</v>
      </c>
      <c r="F43" s="16">
        <f t="shared" ref="F43:F52" si="0">VLOOKUP(E43,A42:C53,3,0)</f>
        <v>32000.16</v>
      </c>
      <c r="G43" s="16">
        <f t="shared" ref="G43:G52" si="1">VLOOKUP(E43,A42:C53,3,0)-VLOOKUP(E43,A42:C53,2,0)</f>
        <v>5567.16</v>
      </c>
      <c r="H43" s="53">
        <f t="shared" ref="H43:H52" si="2">G43/VLOOKUP(E43,A42:C53,2,0)</f>
        <v>0.21061400522074677</v>
      </c>
    </row>
    <row r="44" spans="1:8" x14ac:dyDescent="0.25">
      <c r="A44" s="39" t="s">
        <v>78</v>
      </c>
      <c r="B44" s="40">
        <v>40554</v>
      </c>
      <c r="C44" s="41">
        <v>48546.130000000005</v>
      </c>
      <c r="E44" s="52" t="s">
        <v>78</v>
      </c>
      <c r="F44" s="16">
        <f t="shared" si="0"/>
        <v>48546.130000000005</v>
      </c>
      <c r="G44" s="16">
        <f t="shared" si="1"/>
        <v>7992.1300000000047</v>
      </c>
      <c r="H44" s="53">
        <f t="shared" si="2"/>
        <v>0.19707377817231359</v>
      </c>
    </row>
    <row r="45" spans="1:8" x14ac:dyDescent="0.25">
      <c r="A45" s="39" t="s">
        <v>80</v>
      </c>
      <c r="B45" s="40">
        <v>22649</v>
      </c>
      <c r="C45" s="41">
        <v>27945.14</v>
      </c>
      <c r="E45" s="52" t="s">
        <v>80</v>
      </c>
      <c r="F45" s="16">
        <f t="shared" si="0"/>
        <v>27945.14</v>
      </c>
      <c r="G45" s="16">
        <f t="shared" si="1"/>
        <v>5296.1399999999994</v>
      </c>
      <c r="H45" s="53">
        <f t="shared" si="2"/>
        <v>0.23383548942558169</v>
      </c>
    </row>
    <row r="46" spans="1:8" x14ac:dyDescent="0.25">
      <c r="A46" s="39" t="s">
        <v>82</v>
      </c>
      <c r="B46" s="40">
        <v>36713</v>
      </c>
      <c r="C46" s="41">
        <v>44664.75</v>
      </c>
      <c r="E46" s="52" t="s">
        <v>82</v>
      </c>
      <c r="F46" s="16">
        <f t="shared" si="0"/>
        <v>44664.75</v>
      </c>
      <c r="G46" s="16">
        <f t="shared" si="1"/>
        <v>7951.75</v>
      </c>
      <c r="H46" s="53">
        <f t="shared" si="2"/>
        <v>0.21659221529158609</v>
      </c>
    </row>
    <row r="47" spans="1:8" x14ac:dyDescent="0.25">
      <c r="A47" s="39" t="s">
        <v>83</v>
      </c>
      <c r="B47" s="40">
        <v>41721</v>
      </c>
      <c r="C47" s="41">
        <v>49264.769999999982</v>
      </c>
      <c r="E47" s="52" t="s">
        <v>83</v>
      </c>
      <c r="F47" s="16">
        <f t="shared" si="0"/>
        <v>49264.769999999982</v>
      </c>
      <c r="G47" s="16">
        <f t="shared" si="1"/>
        <v>7543.7699999999822</v>
      </c>
      <c r="H47" s="53">
        <f t="shared" si="2"/>
        <v>0.18081469763428445</v>
      </c>
    </row>
    <row r="48" spans="1:8" x14ac:dyDescent="0.25">
      <c r="A48" s="39" t="s">
        <v>84</v>
      </c>
      <c r="B48" s="40">
        <v>42049</v>
      </c>
      <c r="C48" s="41">
        <v>50535.299999999996</v>
      </c>
      <c r="E48" s="52" t="s">
        <v>84</v>
      </c>
      <c r="F48" s="16">
        <f t="shared" si="0"/>
        <v>50535.299999999996</v>
      </c>
      <c r="G48" s="16">
        <f t="shared" si="1"/>
        <v>8486.2999999999956</v>
      </c>
      <c r="H48" s="53">
        <f t="shared" si="2"/>
        <v>0.20181930604770615</v>
      </c>
    </row>
    <row r="49" spans="1:13" x14ac:dyDescent="0.25">
      <c r="A49" s="39" t="s">
        <v>85</v>
      </c>
      <c r="B49" s="40">
        <v>27416</v>
      </c>
      <c r="C49" s="41">
        <v>34392.569999999992</v>
      </c>
      <c r="E49" s="52" t="s">
        <v>85</v>
      </c>
      <c r="F49" s="16">
        <f t="shared" si="0"/>
        <v>34392.569999999992</v>
      </c>
      <c r="G49" s="16">
        <f t="shared" si="1"/>
        <v>6976.5699999999924</v>
      </c>
      <c r="H49" s="53">
        <f t="shared" si="2"/>
        <v>0.25447074700904554</v>
      </c>
    </row>
    <row r="50" spans="1:13" x14ac:dyDescent="0.25">
      <c r="A50" s="39" t="s">
        <v>86</v>
      </c>
      <c r="B50" s="40">
        <v>16063</v>
      </c>
      <c r="C50" s="41">
        <v>18642.670000000006</v>
      </c>
      <c r="E50" s="52" t="s">
        <v>86</v>
      </c>
      <c r="F50" s="16">
        <f t="shared" si="0"/>
        <v>18642.670000000006</v>
      </c>
      <c r="G50" s="16">
        <f t="shared" si="1"/>
        <v>2579.6700000000055</v>
      </c>
      <c r="H50" s="53">
        <f t="shared" si="2"/>
        <v>0.16059702421714533</v>
      </c>
    </row>
    <row r="51" spans="1:13" x14ac:dyDescent="0.25">
      <c r="A51" s="39" t="s">
        <v>87</v>
      </c>
      <c r="B51" s="40">
        <v>19349</v>
      </c>
      <c r="C51" s="41">
        <v>22846.489999999998</v>
      </c>
      <c r="E51" s="52" t="s">
        <v>87</v>
      </c>
      <c r="F51" s="16">
        <f t="shared" si="0"/>
        <v>22846.489999999998</v>
      </c>
      <c r="G51" s="16">
        <f t="shared" si="1"/>
        <v>3497.489999999998</v>
      </c>
      <c r="H51" s="53">
        <f t="shared" si="2"/>
        <v>0.18075817871724625</v>
      </c>
    </row>
    <row r="52" spans="1:13" x14ac:dyDescent="0.25">
      <c r="A52" s="39" t="s">
        <v>88</v>
      </c>
      <c r="B52" s="40">
        <v>25556</v>
      </c>
      <c r="C52" s="41">
        <v>31623.55</v>
      </c>
      <c r="E52" s="52" t="s">
        <v>88</v>
      </c>
      <c r="F52" s="16">
        <f t="shared" si="0"/>
        <v>31623.55</v>
      </c>
      <c r="G52" s="16">
        <f t="shared" si="1"/>
        <v>6067.5499999999993</v>
      </c>
      <c r="H52" s="53">
        <f t="shared" si="2"/>
        <v>0.23742174049146969</v>
      </c>
    </row>
    <row r="53" spans="1:13" x14ac:dyDescent="0.25">
      <c r="A53" s="42" t="s">
        <v>142</v>
      </c>
      <c r="B53" s="33">
        <v>332504</v>
      </c>
      <c r="C53" s="34">
        <v>401411.92</v>
      </c>
    </row>
    <row r="56" spans="1:13" x14ac:dyDescent="0.25">
      <c r="G56" s="65" t="s">
        <v>176</v>
      </c>
      <c r="H56" s="65"/>
      <c r="I56" s="65"/>
      <c r="J56" s="65"/>
    </row>
    <row r="57" spans="1:13" x14ac:dyDescent="0.25">
      <c r="G57" t="str">
        <f ca="1">VLOOKUP(1,$F$60:$J$103,2,0)</f>
        <v>P0041</v>
      </c>
      <c r="H57" t="str">
        <f ca="1">VLOOKUP(1,$F$60:$J$103,3,0)</f>
        <v>Kg</v>
      </c>
      <c r="I57">
        <f ca="1">VLOOKUP(1,$F$60:$J$103,4,0)</f>
        <v>22952.16</v>
      </c>
      <c r="J57">
        <f ca="1">VLOOKUP(1,$F$60:$J$103,5,0)</f>
        <v>132</v>
      </c>
    </row>
    <row r="59" spans="1:13" x14ac:dyDescent="0.25">
      <c r="A59" s="35" t="s">
        <v>1</v>
      </c>
      <c r="B59" s="35" t="s">
        <v>8</v>
      </c>
      <c r="C59" s="29" t="s">
        <v>69</v>
      </c>
      <c r="D59" s="32" t="s">
        <v>74</v>
      </c>
      <c r="F59" s="50" t="s">
        <v>175</v>
      </c>
      <c r="G59" s="50" t="str">
        <f ca="1">OFFSET(A59,0,0,COUNT($D$59:$D$103))</f>
        <v>PRODUCT ID</v>
      </c>
      <c r="H59" s="50" t="str">
        <f t="shared" ref="H59:J74" ca="1" si="3">OFFSET(B59,0,0,COUNT($D$59:$D$103))</f>
        <v>UOM</v>
      </c>
      <c r="I59" s="50" t="str">
        <f t="shared" ca="1" si="3"/>
        <v>Sum of TOTAL SELING PRICE</v>
      </c>
      <c r="J59" s="50" t="str">
        <f ca="1">OFFSET(D59,0,0,COUNT($D$59:$D$103))</f>
        <v>Sum of QUANTITY</v>
      </c>
      <c r="L59" s="55" t="str">
        <f ca="1">OFFSET(G59,0,0,10)</f>
        <v>PRODUCT ID</v>
      </c>
      <c r="M59" s="55" t="str">
        <f t="shared" ref="M59:M69" ca="1" si="4">OFFSET(I59,0,0,10)</f>
        <v>Sum of TOTAL SELING PRICE</v>
      </c>
    </row>
    <row r="60" spans="1:13" x14ac:dyDescent="0.25">
      <c r="A60" s="29" t="s">
        <v>36</v>
      </c>
      <c r="B60" s="29" t="s">
        <v>64</v>
      </c>
      <c r="C60" s="37">
        <v>9764.7199999999993</v>
      </c>
      <c r="D60" s="38">
        <v>94</v>
      </c>
      <c r="F60" s="16">
        <f ca="1">RANK(I60,I60:I103)</f>
        <v>19</v>
      </c>
      <c r="G60" s="50" t="str">
        <f t="shared" ref="G60:G103" ca="1" si="5">OFFSET(A60,0,0,COUNT($D$59:$D$103))</f>
        <v>P0001</v>
      </c>
      <c r="H60" s="50" t="str">
        <f t="shared" ca="1" si="3"/>
        <v>Kg</v>
      </c>
      <c r="I60" s="50">
        <f t="shared" ca="1" si="3"/>
        <v>9764.7199999999993</v>
      </c>
      <c r="J60" s="50">
        <f t="shared" ca="1" si="3"/>
        <v>94</v>
      </c>
      <c r="L60" s="55" t="str">
        <f ca="1">OFFSET(G60,0,0,10)</f>
        <v>P0001</v>
      </c>
      <c r="M60" s="55">
        <f t="shared" ca="1" si="4"/>
        <v>9764.7199999999993</v>
      </c>
    </row>
    <row r="61" spans="1:13" x14ac:dyDescent="0.25">
      <c r="A61" s="29" t="s">
        <v>49</v>
      </c>
      <c r="B61" s="29" t="s">
        <v>64</v>
      </c>
      <c r="C61" s="37">
        <v>13423.199999999999</v>
      </c>
      <c r="D61" s="38">
        <v>94</v>
      </c>
      <c r="F61" s="16">
        <f t="shared" ref="F61:F103" ca="1" si="6">RANK(I61,I61:I104)</f>
        <v>10</v>
      </c>
      <c r="G61" s="50" t="str">
        <f t="shared" ca="1" si="5"/>
        <v>P0002</v>
      </c>
      <c r="H61" s="50" t="str">
        <f t="shared" ca="1" si="3"/>
        <v>Kg</v>
      </c>
      <c r="I61" s="50">
        <f t="shared" ca="1" si="3"/>
        <v>13423.199999999999</v>
      </c>
      <c r="J61" s="50">
        <f t="shared" ca="1" si="3"/>
        <v>94</v>
      </c>
      <c r="L61" s="55" t="str">
        <f t="shared" ref="L61:L69" ca="1" si="7">OFFSET(G61,0,0,10)</f>
        <v>P0002</v>
      </c>
      <c r="M61" s="55">
        <f t="shared" ca="1" si="4"/>
        <v>13423.199999999999</v>
      </c>
    </row>
    <row r="62" spans="1:13" x14ac:dyDescent="0.25">
      <c r="A62" s="29" t="s">
        <v>26</v>
      </c>
      <c r="B62" s="29" t="s">
        <v>64</v>
      </c>
      <c r="C62" s="37">
        <v>6394.2599999999993</v>
      </c>
      <c r="D62" s="38">
        <v>79</v>
      </c>
      <c r="F62" s="16">
        <f t="shared" ca="1" si="6"/>
        <v>24</v>
      </c>
      <c r="G62" s="50" t="str">
        <f t="shared" ca="1" si="5"/>
        <v>P0003</v>
      </c>
      <c r="H62" s="50" t="str">
        <f t="shared" ca="1" si="3"/>
        <v>Kg</v>
      </c>
      <c r="I62" s="50">
        <f t="shared" ca="1" si="3"/>
        <v>6394.2599999999993</v>
      </c>
      <c r="J62" s="50">
        <f t="shared" ca="1" si="3"/>
        <v>79</v>
      </c>
      <c r="L62" s="55" t="str">
        <f t="shared" ca="1" si="7"/>
        <v>P0003</v>
      </c>
      <c r="M62" s="55">
        <f t="shared" ca="1" si="4"/>
        <v>6394.2599999999993</v>
      </c>
    </row>
    <row r="63" spans="1:13" x14ac:dyDescent="0.25">
      <c r="A63" s="29" t="s">
        <v>23</v>
      </c>
      <c r="B63" s="29" t="s">
        <v>65</v>
      </c>
      <c r="C63" s="37">
        <v>6056.1600000000008</v>
      </c>
      <c r="D63" s="38">
        <v>124</v>
      </c>
      <c r="F63" s="16">
        <f t="shared" ca="1" si="6"/>
        <v>27</v>
      </c>
      <c r="G63" s="50" t="str">
        <f t="shared" ca="1" si="5"/>
        <v>P0004</v>
      </c>
      <c r="H63" s="50" t="str">
        <f t="shared" ca="1" si="3"/>
        <v>Lt</v>
      </c>
      <c r="I63" s="50">
        <f t="shared" ca="1" si="3"/>
        <v>6056.1600000000008</v>
      </c>
      <c r="J63" s="50">
        <f t="shared" ca="1" si="3"/>
        <v>124</v>
      </c>
      <c r="L63" s="55" t="str">
        <f t="shared" ca="1" si="7"/>
        <v>P0004</v>
      </c>
      <c r="M63" s="55">
        <f t="shared" ca="1" si="4"/>
        <v>6056.1600000000008</v>
      </c>
    </row>
    <row r="64" spans="1:13" x14ac:dyDescent="0.25">
      <c r="A64" s="29" t="s">
        <v>44</v>
      </c>
      <c r="B64" s="29" t="s">
        <v>66</v>
      </c>
      <c r="C64" s="37">
        <v>15716.61</v>
      </c>
      <c r="D64" s="38">
        <v>101</v>
      </c>
      <c r="F64" s="16">
        <f t="shared" ca="1" si="6"/>
        <v>8</v>
      </c>
      <c r="G64" s="50" t="str">
        <f t="shared" ca="1" si="5"/>
        <v>P0005</v>
      </c>
      <c r="H64" s="50" t="str">
        <f t="shared" ca="1" si="3"/>
        <v>Ft</v>
      </c>
      <c r="I64" s="50">
        <f t="shared" ca="1" si="3"/>
        <v>15716.61</v>
      </c>
      <c r="J64" s="50">
        <f t="shared" ca="1" si="3"/>
        <v>101</v>
      </c>
      <c r="L64" s="55" t="str">
        <f t="shared" ca="1" si="7"/>
        <v>P0005</v>
      </c>
      <c r="M64" s="55">
        <f t="shared" ca="1" si="4"/>
        <v>15716.61</v>
      </c>
    </row>
    <row r="65" spans="1:13" x14ac:dyDescent="0.25">
      <c r="A65" s="29" t="s">
        <v>35</v>
      </c>
      <c r="B65" s="29" t="s">
        <v>64</v>
      </c>
      <c r="C65" s="37">
        <v>4531.5</v>
      </c>
      <c r="D65" s="38">
        <v>53</v>
      </c>
      <c r="F65" s="16">
        <f t="shared" ca="1" si="6"/>
        <v>30</v>
      </c>
      <c r="G65" s="50" t="str">
        <f t="shared" ca="1" si="5"/>
        <v>P0006</v>
      </c>
      <c r="H65" s="50" t="str">
        <f t="shared" ca="1" si="3"/>
        <v>Kg</v>
      </c>
      <c r="I65" s="50">
        <f t="shared" ca="1" si="3"/>
        <v>4531.5</v>
      </c>
      <c r="J65" s="50">
        <f t="shared" ca="1" si="3"/>
        <v>53</v>
      </c>
      <c r="L65" s="55" t="str">
        <f t="shared" ca="1" si="7"/>
        <v>P0006</v>
      </c>
      <c r="M65" s="55">
        <f t="shared" ca="1" si="4"/>
        <v>4531.5</v>
      </c>
    </row>
    <row r="66" spans="1:13" x14ac:dyDescent="0.25">
      <c r="A66" s="29" t="s">
        <v>56</v>
      </c>
      <c r="B66" s="29" t="s">
        <v>65</v>
      </c>
      <c r="C66" s="37">
        <v>2291.04</v>
      </c>
      <c r="D66" s="38">
        <v>48</v>
      </c>
      <c r="F66" s="16">
        <f t="shared" ca="1" si="6"/>
        <v>33</v>
      </c>
      <c r="G66" s="50" t="str">
        <f t="shared" ca="1" si="5"/>
        <v>P0007</v>
      </c>
      <c r="H66" s="50" t="str">
        <f t="shared" ca="1" si="3"/>
        <v>Lt</v>
      </c>
      <c r="I66" s="50">
        <f t="shared" ca="1" si="3"/>
        <v>2291.04</v>
      </c>
      <c r="J66" s="50">
        <f t="shared" ca="1" si="3"/>
        <v>48</v>
      </c>
      <c r="L66" s="55" t="str">
        <f t="shared" ca="1" si="7"/>
        <v>P0007</v>
      </c>
      <c r="M66" s="55">
        <f t="shared" ca="1" si="4"/>
        <v>2291.04</v>
      </c>
    </row>
    <row r="67" spans="1:13" x14ac:dyDescent="0.25">
      <c r="A67" s="29" t="s">
        <v>45</v>
      </c>
      <c r="B67" s="29" t="s">
        <v>64</v>
      </c>
      <c r="C67" s="37">
        <v>10502.82</v>
      </c>
      <c r="D67" s="38">
        <v>111</v>
      </c>
      <c r="F67" s="16">
        <f t="shared" ca="1" si="6"/>
        <v>13</v>
      </c>
      <c r="G67" s="50" t="str">
        <f t="shared" ca="1" si="5"/>
        <v>P0008</v>
      </c>
      <c r="H67" s="50" t="str">
        <f t="shared" ca="1" si="3"/>
        <v>Kg</v>
      </c>
      <c r="I67" s="50">
        <f t="shared" ca="1" si="3"/>
        <v>10502.82</v>
      </c>
      <c r="J67" s="50">
        <f t="shared" ca="1" si="3"/>
        <v>111</v>
      </c>
      <c r="L67" s="55" t="str">
        <f t="shared" ca="1" si="7"/>
        <v>P0008</v>
      </c>
      <c r="M67" s="55">
        <f t="shared" ca="1" si="4"/>
        <v>10502.82</v>
      </c>
    </row>
    <row r="68" spans="1:13" x14ac:dyDescent="0.25">
      <c r="A68" s="29" t="s">
        <v>57</v>
      </c>
      <c r="B68" s="29" t="s">
        <v>64</v>
      </c>
      <c r="C68" s="37">
        <v>581.64</v>
      </c>
      <c r="D68" s="38">
        <v>74</v>
      </c>
      <c r="F68" s="16">
        <f t="shared" ca="1" si="6"/>
        <v>36</v>
      </c>
      <c r="G68" s="50" t="str">
        <f t="shared" ca="1" si="5"/>
        <v>P0009</v>
      </c>
      <c r="H68" s="50" t="str">
        <f t="shared" ca="1" si="3"/>
        <v>Kg</v>
      </c>
      <c r="I68" s="50">
        <f t="shared" ca="1" si="3"/>
        <v>581.64</v>
      </c>
      <c r="J68" s="50">
        <f t="shared" ca="1" si="3"/>
        <v>74</v>
      </c>
      <c r="L68" s="55" t="str">
        <f t="shared" ca="1" si="7"/>
        <v>P0009</v>
      </c>
      <c r="M68" s="55">
        <f t="shared" ca="1" si="4"/>
        <v>581.64</v>
      </c>
    </row>
    <row r="69" spans="1:13" x14ac:dyDescent="0.25">
      <c r="A69" s="29" t="s">
        <v>40</v>
      </c>
      <c r="B69" s="29" t="s">
        <v>66</v>
      </c>
      <c r="C69" s="37">
        <v>16428</v>
      </c>
      <c r="D69" s="38">
        <v>100</v>
      </c>
      <c r="F69" s="16">
        <f t="shared" ca="1" si="6"/>
        <v>5</v>
      </c>
      <c r="G69" s="50" t="str">
        <f t="shared" ca="1" si="5"/>
        <v>P0010</v>
      </c>
      <c r="H69" s="50" t="str">
        <f t="shared" ca="1" si="3"/>
        <v>Ft</v>
      </c>
      <c r="I69" s="50">
        <f t="shared" ca="1" si="3"/>
        <v>16428</v>
      </c>
      <c r="J69" s="50">
        <f t="shared" ca="1" si="3"/>
        <v>100</v>
      </c>
      <c r="L69" s="55" t="str">
        <f t="shared" ca="1" si="7"/>
        <v>P0010</v>
      </c>
      <c r="M69" s="55">
        <f t="shared" ca="1" si="4"/>
        <v>16428</v>
      </c>
    </row>
    <row r="70" spans="1:13" x14ac:dyDescent="0.25">
      <c r="A70" s="29" t="s">
        <v>51</v>
      </c>
      <c r="B70" s="29" t="s">
        <v>65</v>
      </c>
      <c r="C70" s="37">
        <v>5856.4</v>
      </c>
      <c r="D70" s="38">
        <v>121</v>
      </c>
      <c r="F70" s="16">
        <f t="shared" ca="1" si="6"/>
        <v>24</v>
      </c>
      <c r="G70" s="50" t="str">
        <f t="shared" ca="1" si="5"/>
        <v>P0011</v>
      </c>
      <c r="H70" s="50" t="str">
        <f t="shared" ca="1" si="3"/>
        <v>Lt</v>
      </c>
      <c r="I70" s="50">
        <f t="shared" ca="1" si="3"/>
        <v>5856.4</v>
      </c>
      <c r="J70" s="50">
        <f t="shared" ca="1" si="3"/>
        <v>121</v>
      </c>
    </row>
    <row r="71" spans="1:13" x14ac:dyDescent="0.25">
      <c r="A71" s="29" t="s">
        <v>55</v>
      </c>
      <c r="B71" s="29" t="s">
        <v>64</v>
      </c>
      <c r="C71" s="37">
        <v>11582.910000000003</v>
      </c>
      <c r="D71" s="38">
        <v>123</v>
      </c>
      <c r="F71" s="16">
        <f t="shared" ca="1" si="6"/>
        <v>10</v>
      </c>
      <c r="G71" s="50" t="str">
        <f t="shared" ca="1" si="5"/>
        <v>P0012</v>
      </c>
      <c r="H71" s="50" t="str">
        <f t="shared" ca="1" si="3"/>
        <v>Kg</v>
      </c>
      <c r="I71" s="50">
        <f t="shared" ca="1" si="3"/>
        <v>11582.910000000003</v>
      </c>
      <c r="J71" s="50">
        <f t="shared" ca="1" si="3"/>
        <v>123</v>
      </c>
    </row>
    <row r="72" spans="1:13" x14ac:dyDescent="0.25">
      <c r="A72" s="29" t="s">
        <v>21</v>
      </c>
      <c r="B72" s="29" t="s">
        <v>64</v>
      </c>
      <c r="C72" s="37">
        <v>8423.52</v>
      </c>
      <c r="D72" s="38">
        <v>69</v>
      </c>
      <c r="F72" s="16">
        <f t="shared" ca="1" si="6"/>
        <v>16</v>
      </c>
      <c r="G72" s="50" t="str">
        <f t="shared" ca="1" si="5"/>
        <v>P0013</v>
      </c>
      <c r="H72" s="50" t="str">
        <f t="shared" ca="1" si="3"/>
        <v>Kg</v>
      </c>
      <c r="I72" s="50">
        <f t="shared" ca="1" si="3"/>
        <v>8423.52</v>
      </c>
      <c r="J72" s="50">
        <f t="shared" ca="1" si="3"/>
        <v>69</v>
      </c>
    </row>
    <row r="73" spans="1:13" x14ac:dyDescent="0.25">
      <c r="A73" s="29" t="s">
        <v>29</v>
      </c>
      <c r="B73" s="29" t="s">
        <v>64</v>
      </c>
      <c r="C73" s="37">
        <v>12764.640000000001</v>
      </c>
      <c r="D73" s="38">
        <v>87</v>
      </c>
      <c r="F73" s="16">
        <f t="shared" ca="1" si="6"/>
        <v>9</v>
      </c>
      <c r="G73" s="50" t="str">
        <f t="shared" ca="1" si="5"/>
        <v>P0014</v>
      </c>
      <c r="H73" s="50" t="str">
        <f t="shared" ca="1" si="3"/>
        <v>Kg</v>
      </c>
      <c r="I73" s="50">
        <f t="shared" ca="1" si="3"/>
        <v>12764.640000000001</v>
      </c>
      <c r="J73" s="50">
        <f t="shared" ca="1" si="3"/>
        <v>87</v>
      </c>
    </row>
    <row r="74" spans="1:13" x14ac:dyDescent="0.25">
      <c r="A74" s="29" t="s">
        <v>47</v>
      </c>
      <c r="B74" s="29" t="s">
        <v>64</v>
      </c>
      <c r="C74" s="37">
        <v>1839.2399999999998</v>
      </c>
      <c r="D74" s="38">
        <v>117</v>
      </c>
      <c r="F74" s="16">
        <f t="shared" ca="1" si="6"/>
        <v>28</v>
      </c>
      <c r="G74" s="50" t="str">
        <f t="shared" ca="1" si="5"/>
        <v>P0015</v>
      </c>
      <c r="H74" s="50" t="str">
        <f t="shared" ca="1" si="3"/>
        <v>Kg</v>
      </c>
      <c r="I74" s="50">
        <f t="shared" ca="1" si="3"/>
        <v>1839.2399999999998</v>
      </c>
      <c r="J74" s="50">
        <f t="shared" ca="1" si="3"/>
        <v>117</v>
      </c>
    </row>
    <row r="75" spans="1:13" x14ac:dyDescent="0.25">
      <c r="A75" s="29" t="s">
        <v>41</v>
      </c>
      <c r="B75" s="29" t="s">
        <v>67</v>
      </c>
      <c r="C75" s="37">
        <v>1996.8</v>
      </c>
      <c r="D75" s="38">
        <v>120</v>
      </c>
      <c r="F75" s="16">
        <f t="shared" ca="1" si="6"/>
        <v>27</v>
      </c>
      <c r="G75" s="50" t="str">
        <f t="shared" ca="1" si="5"/>
        <v>P0016</v>
      </c>
      <c r="H75" s="50" t="str">
        <f t="shared" ref="H75:H103" ca="1" si="8">OFFSET(B75,0,0,COUNT($D$59:$D$103))</f>
        <v>No.</v>
      </c>
      <c r="I75" s="50">
        <f t="shared" ref="I75:J103" ca="1" si="9">OFFSET(C75,0,0,COUNT($D$59:$D$103))</f>
        <v>1996.8</v>
      </c>
      <c r="J75" s="50">
        <f t="shared" ca="1" si="9"/>
        <v>120</v>
      </c>
    </row>
    <row r="76" spans="1:13" x14ac:dyDescent="0.25">
      <c r="A76" s="29" t="s">
        <v>59</v>
      </c>
      <c r="B76" s="29" t="s">
        <v>66</v>
      </c>
      <c r="C76" s="37">
        <v>9877.1400000000012</v>
      </c>
      <c r="D76" s="38">
        <v>63</v>
      </c>
      <c r="F76" s="16">
        <f t="shared" ca="1" si="6"/>
        <v>12</v>
      </c>
      <c r="G76" s="50" t="str">
        <f t="shared" ca="1" si="5"/>
        <v>P0017</v>
      </c>
      <c r="H76" s="50" t="str">
        <f t="shared" ca="1" si="8"/>
        <v>Ft</v>
      </c>
      <c r="I76" s="50">
        <f t="shared" ca="1" si="9"/>
        <v>9877.1400000000012</v>
      </c>
      <c r="J76" s="50">
        <f t="shared" ca="1" si="9"/>
        <v>63</v>
      </c>
    </row>
    <row r="77" spans="1:13" x14ac:dyDescent="0.25">
      <c r="A77" s="29" t="s">
        <v>50</v>
      </c>
      <c r="B77" s="29" t="s">
        <v>64</v>
      </c>
      <c r="C77" s="37">
        <v>4035.2200000000003</v>
      </c>
      <c r="D77" s="38">
        <v>82</v>
      </c>
      <c r="F77" s="16">
        <f t="shared" ca="1" si="6"/>
        <v>23</v>
      </c>
      <c r="G77" s="50" t="str">
        <f t="shared" ca="1" si="5"/>
        <v>P0018</v>
      </c>
      <c r="H77" s="50" t="str">
        <f t="shared" ca="1" si="8"/>
        <v>Kg</v>
      </c>
      <c r="I77" s="50">
        <f t="shared" ca="1" si="9"/>
        <v>4035.2200000000003</v>
      </c>
      <c r="J77" s="50">
        <f t="shared" ca="1" si="9"/>
        <v>82</v>
      </c>
    </row>
    <row r="78" spans="1:13" x14ac:dyDescent="0.25">
      <c r="A78" s="29" t="s">
        <v>60</v>
      </c>
      <c r="B78" s="29" t="s">
        <v>64</v>
      </c>
      <c r="C78" s="37">
        <v>20160</v>
      </c>
      <c r="D78" s="38">
        <v>96</v>
      </c>
      <c r="F78" s="16">
        <f t="shared" ca="1" si="6"/>
        <v>4</v>
      </c>
      <c r="G78" s="50" t="str">
        <f t="shared" ca="1" si="5"/>
        <v>P0019</v>
      </c>
      <c r="H78" s="50" t="str">
        <f t="shared" ca="1" si="8"/>
        <v>Kg</v>
      </c>
      <c r="I78" s="50">
        <f t="shared" ca="1" si="9"/>
        <v>20160</v>
      </c>
      <c r="J78" s="50">
        <f t="shared" ca="1" si="9"/>
        <v>96</v>
      </c>
    </row>
    <row r="79" spans="1:13" x14ac:dyDescent="0.25">
      <c r="A79" s="29" t="s">
        <v>34</v>
      </c>
      <c r="B79" s="29" t="s">
        <v>64</v>
      </c>
      <c r="C79" s="37">
        <v>8006.25</v>
      </c>
      <c r="D79" s="38">
        <v>105</v>
      </c>
      <c r="F79" s="16">
        <f t="shared" ca="1" si="6"/>
        <v>13</v>
      </c>
      <c r="G79" s="50" t="str">
        <f t="shared" ca="1" si="5"/>
        <v>P0020</v>
      </c>
      <c r="H79" s="50" t="str">
        <f t="shared" ca="1" si="8"/>
        <v>Kg</v>
      </c>
      <c r="I79" s="50">
        <f t="shared" ca="1" si="9"/>
        <v>8006.25</v>
      </c>
      <c r="J79" s="50">
        <f t="shared" ca="1" si="9"/>
        <v>105</v>
      </c>
    </row>
    <row r="80" spans="1:13" x14ac:dyDescent="0.25">
      <c r="A80" s="29" t="s">
        <v>52</v>
      </c>
      <c r="B80" s="29" t="s">
        <v>64</v>
      </c>
      <c r="C80" s="37">
        <v>10727.64</v>
      </c>
      <c r="D80" s="38">
        <v>66</v>
      </c>
      <c r="F80" s="16">
        <f t="shared" ca="1" si="6"/>
        <v>8</v>
      </c>
      <c r="G80" s="50" t="str">
        <f t="shared" ca="1" si="5"/>
        <v>P0021</v>
      </c>
      <c r="H80" s="50" t="str">
        <f t="shared" ca="1" si="8"/>
        <v>Kg</v>
      </c>
      <c r="I80" s="50">
        <f t="shared" ca="1" si="9"/>
        <v>10727.64</v>
      </c>
      <c r="J80" s="50">
        <f t="shared" ca="1" si="9"/>
        <v>66</v>
      </c>
    </row>
    <row r="81" spans="1:10" x14ac:dyDescent="0.25">
      <c r="A81" s="29" t="s">
        <v>42</v>
      </c>
      <c r="B81" s="29" t="s">
        <v>64</v>
      </c>
      <c r="C81" s="37">
        <v>9909.9</v>
      </c>
      <c r="D81" s="38">
        <v>70</v>
      </c>
      <c r="F81" s="16">
        <f t="shared" ca="1" si="6"/>
        <v>9</v>
      </c>
      <c r="G81" s="50" t="str">
        <f t="shared" ca="1" si="5"/>
        <v>P0022</v>
      </c>
      <c r="H81" s="50" t="str">
        <f t="shared" ca="1" si="8"/>
        <v>Kg</v>
      </c>
      <c r="I81" s="50">
        <f t="shared" ca="1" si="9"/>
        <v>9909.9</v>
      </c>
      <c r="J81" s="50">
        <f t="shared" ca="1" si="9"/>
        <v>70</v>
      </c>
    </row>
    <row r="82" spans="1:10" x14ac:dyDescent="0.25">
      <c r="A82" s="29" t="s">
        <v>32</v>
      </c>
      <c r="B82" s="29" t="s">
        <v>64</v>
      </c>
      <c r="C82" s="37">
        <v>12853.560000000001</v>
      </c>
      <c r="D82" s="38">
        <v>86</v>
      </c>
      <c r="F82" s="16">
        <f t="shared" ca="1" si="6"/>
        <v>7</v>
      </c>
      <c r="G82" s="50" t="str">
        <f t="shared" ca="1" si="5"/>
        <v>P0023</v>
      </c>
      <c r="H82" s="50" t="str">
        <f t="shared" ca="1" si="8"/>
        <v>Kg</v>
      </c>
      <c r="I82" s="50">
        <f t="shared" ca="1" si="9"/>
        <v>12853.560000000001</v>
      </c>
      <c r="J82" s="50">
        <f t="shared" ca="1" si="9"/>
        <v>86</v>
      </c>
    </row>
    <row r="83" spans="1:10" x14ac:dyDescent="0.25">
      <c r="A83" s="29" t="s">
        <v>16</v>
      </c>
      <c r="B83" s="29" t="s">
        <v>64</v>
      </c>
      <c r="C83" s="37">
        <v>10202.400000000001</v>
      </c>
      <c r="D83" s="38">
        <v>65</v>
      </c>
      <c r="F83" s="16">
        <f t="shared" ca="1" si="6"/>
        <v>7</v>
      </c>
      <c r="G83" s="50" t="str">
        <f t="shared" ca="1" si="5"/>
        <v>P0024</v>
      </c>
      <c r="H83" s="50" t="str">
        <f t="shared" ca="1" si="8"/>
        <v>Kg</v>
      </c>
      <c r="I83" s="50">
        <f t="shared" ca="1" si="9"/>
        <v>10202.400000000001</v>
      </c>
      <c r="J83" s="50">
        <f t="shared" ca="1" si="9"/>
        <v>65</v>
      </c>
    </row>
    <row r="84" spans="1:10" x14ac:dyDescent="0.25">
      <c r="A84" s="29" t="s">
        <v>27</v>
      </c>
      <c r="B84" s="29" t="s">
        <v>64</v>
      </c>
      <c r="C84" s="37">
        <v>599.7600000000001</v>
      </c>
      <c r="D84" s="38">
        <v>72</v>
      </c>
      <c r="F84" s="16">
        <f t="shared" ca="1" si="6"/>
        <v>20</v>
      </c>
      <c r="G84" s="50" t="str">
        <f t="shared" ca="1" si="5"/>
        <v>P0025</v>
      </c>
      <c r="H84" s="50" t="str">
        <f t="shared" ca="1" si="8"/>
        <v>Kg</v>
      </c>
      <c r="I84" s="50">
        <f t="shared" ca="1" si="9"/>
        <v>599.7600000000001</v>
      </c>
      <c r="J84" s="50">
        <f t="shared" ca="1" si="9"/>
        <v>72</v>
      </c>
    </row>
    <row r="85" spans="1:10" x14ac:dyDescent="0.25">
      <c r="A85" s="29" t="s">
        <v>62</v>
      </c>
      <c r="B85" s="29" t="s">
        <v>64</v>
      </c>
      <c r="C85" s="37">
        <v>2761.9200000000005</v>
      </c>
      <c r="D85" s="38">
        <v>112</v>
      </c>
      <c r="F85" s="16">
        <f t="shared" ca="1" si="6"/>
        <v>18</v>
      </c>
      <c r="G85" s="50" t="str">
        <f t="shared" ca="1" si="5"/>
        <v>P0026</v>
      </c>
      <c r="H85" s="50" t="str">
        <f t="shared" ca="1" si="8"/>
        <v>Kg</v>
      </c>
      <c r="I85" s="50">
        <f t="shared" ca="1" si="9"/>
        <v>2761.9200000000005</v>
      </c>
      <c r="J85" s="50">
        <f t="shared" ca="1" si="9"/>
        <v>112</v>
      </c>
    </row>
    <row r="86" spans="1:10" x14ac:dyDescent="0.25">
      <c r="A86" s="29" t="s">
        <v>46</v>
      </c>
      <c r="B86" s="29" t="s">
        <v>64</v>
      </c>
      <c r="C86" s="37">
        <v>6226.0800000000008</v>
      </c>
      <c r="D86" s="38">
        <v>109</v>
      </c>
      <c r="F86" s="16">
        <f t="shared" ca="1" si="6"/>
        <v>12</v>
      </c>
      <c r="G86" s="50" t="str">
        <f t="shared" ca="1" si="5"/>
        <v>P0027</v>
      </c>
      <c r="H86" s="50" t="str">
        <f t="shared" ca="1" si="8"/>
        <v>Kg</v>
      </c>
      <c r="I86" s="50">
        <f t="shared" ca="1" si="9"/>
        <v>6226.0800000000008</v>
      </c>
      <c r="J86" s="50">
        <f t="shared" ca="1" si="9"/>
        <v>109</v>
      </c>
    </row>
    <row r="87" spans="1:10" x14ac:dyDescent="0.25">
      <c r="A87" s="29" t="s">
        <v>53</v>
      </c>
      <c r="B87" s="29" t="s">
        <v>64</v>
      </c>
      <c r="C87" s="37">
        <v>4682.72</v>
      </c>
      <c r="D87" s="38">
        <v>112</v>
      </c>
      <c r="F87" s="16">
        <f t="shared" ca="1" si="6"/>
        <v>15</v>
      </c>
      <c r="G87" s="50" t="str">
        <f t="shared" ca="1" si="5"/>
        <v>P0028</v>
      </c>
      <c r="H87" s="50" t="str">
        <f t="shared" ca="1" si="8"/>
        <v>Kg</v>
      </c>
      <c r="I87" s="50">
        <f t="shared" ca="1" si="9"/>
        <v>4682.72</v>
      </c>
      <c r="J87" s="50">
        <f t="shared" ca="1" si="9"/>
        <v>112</v>
      </c>
    </row>
    <row r="88" spans="1:10" x14ac:dyDescent="0.25">
      <c r="A88" s="29" t="s">
        <v>39</v>
      </c>
      <c r="B88" s="29" t="s">
        <v>64</v>
      </c>
      <c r="C88" s="37">
        <v>5523.44</v>
      </c>
      <c r="D88" s="38">
        <v>104</v>
      </c>
      <c r="F88" s="16">
        <f t="shared" ca="1" si="6"/>
        <v>13</v>
      </c>
      <c r="G88" s="50" t="str">
        <f t="shared" ca="1" si="5"/>
        <v>P0029</v>
      </c>
      <c r="H88" s="50" t="str">
        <f t="shared" ca="1" si="8"/>
        <v>Kg</v>
      </c>
      <c r="I88" s="50">
        <f t="shared" ca="1" si="9"/>
        <v>5523.44</v>
      </c>
      <c r="J88" s="50">
        <f t="shared" ca="1" si="9"/>
        <v>104</v>
      </c>
    </row>
    <row r="89" spans="1:10" x14ac:dyDescent="0.25">
      <c r="A89" s="29" t="s">
        <v>48</v>
      </c>
      <c r="B89" s="29" t="s">
        <v>66</v>
      </c>
      <c r="C89" s="37">
        <v>22945.919999999998</v>
      </c>
      <c r="D89" s="38">
        <v>114</v>
      </c>
      <c r="F89" s="16">
        <f t="shared" ca="1" si="6"/>
        <v>2</v>
      </c>
      <c r="G89" s="50" t="str">
        <f t="shared" ca="1" si="5"/>
        <v>P0030</v>
      </c>
      <c r="H89" s="50" t="str">
        <f t="shared" ca="1" si="8"/>
        <v>Ft</v>
      </c>
      <c r="I89" s="50">
        <f t="shared" ca="1" si="9"/>
        <v>22945.919999999998</v>
      </c>
      <c r="J89" s="50">
        <f t="shared" ca="1" si="9"/>
        <v>114</v>
      </c>
    </row>
    <row r="90" spans="1:10" x14ac:dyDescent="0.25">
      <c r="A90" s="29" t="s">
        <v>25</v>
      </c>
      <c r="B90" s="29" t="s">
        <v>64</v>
      </c>
      <c r="C90" s="37">
        <v>6249.5999999999995</v>
      </c>
      <c r="D90" s="38">
        <v>60</v>
      </c>
      <c r="F90" s="16">
        <f t="shared" ca="1" si="6"/>
        <v>10</v>
      </c>
      <c r="G90" s="50" t="str">
        <f t="shared" ca="1" si="5"/>
        <v>P0031</v>
      </c>
      <c r="H90" s="50" t="str">
        <f t="shared" ca="1" si="8"/>
        <v>Kg</v>
      </c>
      <c r="I90" s="50">
        <f t="shared" ca="1" si="9"/>
        <v>6249.5999999999995</v>
      </c>
      <c r="J90" s="50">
        <f t="shared" ca="1" si="9"/>
        <v>60</v>
      </c>
    </row>
    <row r="91" spans="1:10" x14ac:dyDescent="0.25">
      <c r="A91" s="29" t="s">
        <v>38</v>
      </c>
      <c r="B91" s="29" t="s">
        <v>64</v>
      </c>
      <c r="C91" s="37">
        <v>16329.72</v>
      </c>
      <c r="D91" s="38">
        <v>139</v>
      </c>
      <c r="F91" s="16">
        <f t="shared" ca="1" si="6"/>
        <v>4</v>
      </c>
      <c r="G91" s="50" t="str">
        <f t="shared" ca="1" si="5"/>
        <v>P0032</v>
      </c>
      <c r="H91" s="50" t="str">
        <f t="shared" ca="1" si="8"/>
        <v>Kg</v>
      </c>
      <c r="I91" s="50">
        <f t="shared" ca="1" si="9"/>
        <v>16329.72</v>
      </c>
      <c r="J91" s="50">
        <f t="shared" ca="1" si="9"/>
        <v>139</v>
      </c>
    </row>
    <row r="92" spans="1:10" x14ac:dyDescent="0.25">
      <c r="A92" s="29" t="s">
        <v>58</v>
      </c>
      <c r="B92" s="29" t="s">
        <v>64</v>
      </c>
      <c r="C92" s="37">
        <v>13645.800000000001</v>
      </c>
      <c r="D92" s="38">
        <v>114</v>
      </c>
      <c r="F92" s="16">
        <f t="shared" ca="1" si="6"/>
        <v>4</v>
      </c>
      <c r="G92" s="50" t="str">
        <f t="shared" ca="1" si="5"/>
        <v>P0033</v>
      </c>
      <c r="H92" s="50" t="str">
        <f t="shared" ca="1" si="8"/>
        <v>Kg</v>
      </c>
      <c r="I92" s="50">
        <f t="shared" ca="1" si="9"/>
        <v>13645.800000000001</v>
      </c>
      <c r="J92" s="50">
        <f t="shared" ca="1" si="9"/>
        <v>114</v>
      </c>
    </row>
    <row r="93" spans="1:10" x14ac:dyDescent="0.25">
      <c r="A93" s="29" t="s">
        <v>33</v>
      </c>
      <c r="B93" s="29" t="s">
        <v>67</v>
      </c>
      <c r="C93" s="37">
        <v>8978.2000000000007</v>
      </c>
      <c r="D93" s="38">
        <v>154</v>
      </c>
      <c r="F93" s="16">
        <f t="shared" ca="1" si="6"/>
        <v>4</v>
      </c>
      <c r="G93" s="50" t="str">
        <f t="shared" ca="1" si="5"/>
        <v>P0034</v>
      </c>
      <c r="H93" s="50" t="str">
        <f t="shared" ca="1" si="8"/>
        <v>No.</v>
      </c>
      <c r="I93" s="50">
        <f t="shared" ca="1" si="9"/>
        <v>8978.2000000000007</v>
      </c>
      <c r="J93" s="50">
        <f t="shared" ca="1" si="9"/>
        <v>154</v>
      </c>
    </row>
    <row r="94" spans="1:10" x14ac:dyDescent="0.25">
      <c r="A94" s="29" t="s">
        <v>24</v>
      </c>
      <c r="B94" s="29" t="s">
        <v>67</v>
      </c>
      <c r="C94" s="37">
        <v>703.5</v>
      </c>
      <c r="D94" s="38">
        <v>105</v>
      </c>
      <c r="F94" s="16">
        <f t="shared" ca="1" si="6"/>
        <v>10</v>
      </c>
      <c r="G94" s="50" t="str">
        <f t="shared" ca="1" si="5"/>
        <v>P0035</v>
      </c>
      <c r="H94" s="50" t="str">
        <f t="shared" ca="1" si="8"/>
        <v>No.</v>
      </c>
      <c r="I94" s="50">
        <f t="shared" ca="1" si="9"/>
        <v>703.5</v>
      </c>
      <c r="J94" s="50">
        <f t="shared" ca="1" si="9"/>
        <v>105</v>
      </c>
    </row>
    <row r="95" spans="1:10" x14ac:dyDescent="0.25">
      <c r="A95" s="29" t="s">
        <v>63</v>
      </c>
      <c r="B95" s="29" t="s">
        <v>64</v>
      </c>
      <c r="C95" s="37">
        <v>7222.5</v>
      </c>
      <c r="D95" s="38">
        <v>75</v>
      </c>
      <c r="F95" s="16">
        <f t="shared" ca="1" si="6"/>
        <v>6</v>
      </c>
      <c r="G95" s="50" t="str">
        <f t="shared" ca="1" si="5"/>
        <v>P0036</v>
      </c>
      <c r="H95" s="50" t="str">
        <f t="shared" ca="1" si="8"/>
        <v>Kg</v>
      </c>
      <c r="I95" s="50">
        <f t="shared" ca="1" si="9"/>
        <v>7222.5</v>
      </c>
      <c r="J95" s="50">
        <f t="shared" ca="1" si="9"/>
        <v>75</v>
      </c>
    </row>
    <row r="96" spans="1:10" x14ac:dyDescent="0.25">
      <c r="A96" s="29" t="s">
        <v>28</v>
      </c>
      <c r="B96" s="29" t="s">
        <v>64</v>
      </c>
      <c r="C96" s="37">
        <v>5145.6000000000004</v>
      </c>
      <c r="D96" s="38">
        <v>60</v>
      </c>
      <c r="F96" s="16">
        <f t="shared" ca="1" si="6"/>
        <v>7</v>
      </c>
      <c r="G96" s="50" t="str">
        <f t="shared" ca="1" si="5"/>
        <v>P0037</v>
      </c>
      <c r="H96" s="50" t="str">
        <f t="shared" ca="1" si="8"/>
        <v>Kg</v>
      </c>
      <c r="I96" s="50">
        <f t="shared" ca="1" si="9"/>
        <v>5145.6000000000004</v>
      </c>
      <c r="J96" s="50">
        <f t="shared" ca="1" si="9"/>
        <v>60</v>
      </c>
    </row>
    <row r="97" spans="1:10" x14ac:dyDescent="0.25">
      <c r="A97" s="29" t="s">
        <v>19</v>
      </c>
      <c r="B97" s="29" t="s">
        <v>64</v>
      </c>
      <c r="C97" s="37">
        <v>8871.1200000000008</v>
      </c>
      <c r="D97" s="38">
        <v>111</v>
      </c>
      <c r="F97" s="16">
        <f t="shared" ca="1" si="6"/>
        <v>4</v>
      </c>
      <c r="G97" s="50" t="str">
        <f t="shared" ca="1" si="5"/>
        <v>P0038</v>
      </c>
      <c r="H97" s="50" t="str">
        <f t="shared" ca="1" si="8"/>
        <v>Kg</v>
      </c>
      <c r="I97" s="50">
        <f t="shared" ca="1" si="9"/>
        <v>8871.1200000000008</v>
      </c>
      <c r="J97" s="50">
        <f t="shared" ca="1" si="9"/>
        <v>111</v>
      </c>
    </row>
    <row r="98" spans="1:10" x14ac:dyDescent="0.25">
      <c r="A98" s="29" t="s">
        <v>54</v>
      </c>
      <c r="B98" s="29" t="s">
        <v>64</v>
      </c>
      <c r="C98" s="37">
        <v>3957.15</v>
      </c>
      <c r="D98" s="38">
        <v>93</v>
      </c>
      <c r="F98" s="16">
        <f t="shared" ca="1" si="6"/>
        <v>6</v>
      </c>
      <c r="G98" s="50" t="str">
        <f t="shared" ca="1" si="5"/>
        <v>P0039</v>
      </c>
      <c r="H98" s="50" t="str">
        <f t="shared" ca="1" si="8"/>
        <v>Kg</v>
      </c>
      <c r="I98" s="50">
        <f t="shared" ca="1" si="9"/>
        <v>3957.15</v>
      </c>
      <c r="J98" s="50">
        <f t="shared" ca="1" si="9"/>
        <v>93</v>
      </c>
    </row>
    <row r="99" spans="1:10" x14ac:dyDescent="0.25">
      <c r="A99" s="29" t="s">
        <v>37</v>
      </c>
      <c r="B99" s="29" t="s">
        <v>65</v>
      </c>
      <c r="C99" s="37">
        <v>7718.4000000000005</v>
      </c>
      <c r="D99" s="38">
        <v>67</v>
      </c>
      <c r="F99" s="16">
        <f t="shared" ca="1" si="6"/>
        <v>4</v>
      </c>
      <c r="G99" s="50" t="str">
        <f t="shared" ca="1" si="5"/>
        <v>P0040</v>
      </c>
      <c r="H99" s="50" t="str">
        <f t="shared" ca="1" si="8"/>
        <v>Lt</v>
      </c>
      <c r="I99" s="50">
        <f t="shared" ca="1" si="9"/>
        <v>7718.4000000000005</v>
      </c>
      <c r="J99" s="50">
        <f t="shared" ca="1" si="9"/>
        <v>67</v>
      </c>
    </row>
    <row r="100" spans="1:10" x14ac:dyDescent="0.25">
      <c r="A100" s="29" t="s">
        <v>61</v>
      </c>
      <c r="B100" s="29" t="s">
        <v>64</v>
      </c>
      <c r="C100" s="37">
        <v>22952.16</v>
      </c>
      <c r="D100" s="38">
        <v>132</v>
      </c>
      <c r="F100" s="16">
        <f t="shared" ca="1" si="6"/>
        <v>1</v>
      </c>
      <c r="G100" s="50" t="str">
        <f t="shared" ca="1" si="5"/>
        <v>P0041</v>
      </c>
      <c r="H100" s="50" t="str">
        <f t="shared" ca="1" si="8"/>
        <v>Kg</v>
      </c>
      <c r="I100" s="50">
        <f t="shared" ca="1" si="9"/>
        <v>22952.16</v>
      </c>
      <c r="J100" s="50">
        <f t="shared" ca="1" si="9"/>
        <v>132</v>
      </c>
    </row>
    <row r="101" spans="1:10" x14ac:dyDescent="0.25">
      <c r="A101" s="29" t="s">
        <v>30</v>
      </c>
      <c r="B101" s="29" t="s">
        <v>64</v>
      </c>
      <c r="C101" s="37">
        <v>20574</v>
      </c>
      <c r="D101" s="38">
        <v>127</v>
      </c>
      <c r="F101" s="16">
        <f t="shared" ca="1" si="6"/>
        <v>1</v>
      </c>
      <c r="G101" s="50" t="str">
        <f t="shared" ca="1" si="5"/>
        <v>P0042</v>
      </c>
      <c r="H101" s="50" t="str">
        <f t="shared" ca="1" si="8"/>
        <v>Kg</v>
      </c>
      <c r="I101" s="50">
        <f t="shared" ca="1" si="9"/>
        <v>20574</v>
      </c>
      <c r="J101" s="50">
        <f t="shared" ca="1" si="9"/>
        <v>127</v>
      </c>
    </row>
    <row r="102" spans="1:10" x14ac:dyDescent="0.25">
      <c r="A102" s="29" t="s">
        <v>43</v>
      </c>
      <c r="B102" s="29" t="s">
        <v>64</v>
      </c>
      <c r="C102" s="37">
        <v>6064.8399999999992</v>
      </c>
      <c r="D102" s="38">
        <v>73</v>
      </c>
      <c r="F102" s="16">
        <f t="shared" ca="1" si="6"/>
        <v>2</v>
      </c>
      <c r="G102" s="50" t="str">
        <f t="shared" ca="1" si="5"/>
        <v>P0043</v>
      </c>
      <c r="H102" s="50" t="str">
        <f t="shared" ca="1" si="8"/>
        <v>Kg</v>
      </c>
      <c r="I102" s="50">
        <f t="shared" ca="1" si="9"/>
        <v>6064.8399999999992</v>
      </c>
      <c r="J102" s="50">
        <f t="shared" ca="1" si="9"/>
        <v>73</v>
      </c>
    </row>
    <row r="103" spans="1:10" x14ac:dyDescent="0.25">
      <c r="A103" s="54" t="s">
        <v>31</v>
      </c>
      <c r="B103" s="54" t="s">
        <v>67</v>
      </c>
      <c r="C103" s="33">
        <v>16333.92</v>
      </c>
      <c r="D103" s="34">
        <v>199</v>
      </c>
      <c r="F103" s="16">
        <f t="shared" ca="1" si="6"/>
        <v>1</v>
      </c>
      <c r="G103" s="50" t="str">
        <f t="shared" ca="1" si="5"/>
        <v>P0044</v>
      </c>
      <c r="H103" s="50" t="str">
        <f t="shared" ca="1" si="8"/>
        <v>No.</v>
      </c>
      <c r="I103" s="50">
        <f t="shared" ca="1" si="9"/>
        <v>16333.92</v>
      </c>
      <c r="J103" s="50">
        <f t="shared" ca="1" si="9"/>
        <v>199</v>
      </c>
    </row>
    <row r="104" spans="1:10" x14ac:dyDescent="0.25">
      <c r="G104" s="12"/>
    </row>
    <row r="105" spans="1:10" x14ac:dyDescent="0.25">
      <c r="B105" s="66" t="s">
        <v>177</v>
      </c>
      <c r="C105" s="66"/>
      <c r="D105" s="66"/>
      <c r="E105" s="66"/>
      <c r="G105" s="12"/>
    </row>
    <row r="106" spans="1:10" x14ac:dyDescent="0.25">
      <c r="G106" s="12"/>
    </row>
    <row r="107" spans="1:10" x14ac:dyDescent="0.25">
      <c r="A107" s="56"/>
      <c r="D107" t="str">
        <f ca="1">VLOOKUP(1,C109:E115,2,0)</f>
        <v>Fruits</v>
      </c>
      <c r="E107">
        <f ca="1">VLOOKUP(1,C109:E115,3,0)</f>
        <v>160436.34</v>
      </c>
      <c r="G107" s="12"/>
    </row>
    <row r="108" spans="1:10" x14ac:dyDescent="0.25">
      <c r="G108" s="12"/>
    </row>
    <row r="109" spans="1:10" x14ac:dyDescent="0.25">
      <c r="A109" s="35" t="s">
        <v>141</v>
      </c>
      <c r="B109" s="30" t="s">
        <v>69</v>
      </c>
      <c r="C109" s="57" t="s">
        <v>184</v>
      </c>
      <c r="D109" s="56" t="s">
        <v>89</v>
      </c>
      <c r="E109" s="58" t="s">
        <v>185</v>
      </c>
      <c r="G109" s="12"/>
    </row>
    <row r="110" spans="1:10" x14ac:dyDescent="0.25">
      <c r="A110" s="36" t="s">
        <v>91</v>
      </c>
      <c r="B110" s="43">
        <v>91546.349999999977</v>
      </c>
      <c r="C110">
        <f ca="1">RANK(E110,E110:E115)</f>
        <v>2</v>
      </c>
      <c r="D110" t="str">
        <f ca="1">OFFSET(A110,0,0)</f>
        <v>Dairy</v>
      </c>
      <c r="E110">
        <f ca="1">OFFSET(B110,0,0)</f>
        <v>91546.349999999977</v>
      </c>
      <c r="G110" s="12"/>
    </row>
    <row r="111" spans="1:10" x14ac:dyDescent="0.25">
      <c r="A111" s="39" t="s">
        <v>123</v>
      </c>
      <c r="B111" s="44">
        <v>160436.34</v>
      </c>
      <c r="C111">
        <f t="shared" ref="C111:C115" ca="1" si="10">RANK(E111,E111:E116)</f>
        <v>1</v>
      </c>
      <c r="D111" t="str">
        <f t="shared" ref="D111:E115" ca="1" si="11">OFFSET(A111,0,0)</f>
        <v>Fruits</v>
      </c>
      <c r="E111">
        <f t="shared" ca="1" si="11"/>
        <v>160436.34</v>
      </c>
      <c r="G111" s="12"/>
    </row>
    <row r="112" spans="1:10" x14ac:dyDescent="0.25">
      <c r="A112" s="39" t="s">
        <v>121</v>
      </c>
      <c r="B112" s="44">
        <v>44626.32</v>
      </c>
      <c r="C112">
        <f t="shared" ca="1" si="10"/>
        <v>2</v>
      </c>
      <c r="D112" t="str">
        <f t="shared" ca="1" si="11"/>
        <v>Health Care</v>
      </c>
      <c r="E112">
        <f t="shared" ca="1" si="11"/>
        <v>44626.32</v>
      </c>
      <c r="G112" s="12"/>
    </row>
    <row r="113" spans="1:7" x14ac:dyDescent="0.25">
      <c r="A113" s="39" t="s">
        <v>120</v>
      </c>
      <c r="B113" s="44">
        <v>16904.2</v>
      </c>
      <c r="C113">
        <f t="shared" ca="1" si="10"/>
        <v>3</v>
      </c>
      <c r="D113" t="str">
        <f t="shared" ca="1" si="11"/>
        <v>Personal Care</v>
      </c>
      <c r="E113">
        <f t="shared" ca="1" si="11"/>
        <v>16904.2</v>
      </c>
      <c r="G113" s="12"/>
    </row>
    <row r="114" spans="1:7" x14ac:dyDescent="0.25">
      <c r="A114" s="39" t="s">
        <v>122</v>
      </c>
      <c r="B114" s="44">
        <v>36225.119999999995</v>
      </c>
      <c r="C114">
        <f t="shared" ca="1" si="10"/>
        <v>2</v>
      </c>
      <c r="D114" t="str">
        <f t="shared" ca="1" si="11"/>
        <v>Snacks</v>
      </c>
      <c r="E114">
        <f t="shared" ca="1" si="11"/>
        <v>36225.119999999995</v>
      </c>
      <c r="G114" s="12"/>
    </row>
    <row r="115" spans="1:7" x14ac:dyDescent="0.25">
      <c r="A115" s="39" t="s">
        <v>119</v>
      </c>
      <c r="B115" s="44">
        <v>51673.590000000011</v>
      </c>
      <c r="C115">
        <f t="shared" ca="1" si="10"/>
        <v>1</v>
      </c>
      <c r="D115" t="str">
        <f t="shared" ca="1" si="11"/>
        <v>Vegetables</v>
      </c>
      <c r="E115">
        <f t="shared" ca="1" si="11"/>
        <v>51673.590000000011</v>
      </c>
      <c r="G115" s="12"/>
    </row>
    <row r="116" spans="1:7" x14ac:dyDescent="0.25">
      <c r="A116" s="42" t="s">
        <v>142</v>
      </c>
      <c r="B116" s="31">
        <v>401411.92</v>
      </c>
      <c r="G116" s="12"/>
    </row>
    <row r="117" spans="1:7" x14ac:dyDescent="0.25">
      <c r="G117" s="12"/>
    </row>
    <row r="118" spans="1:7" x14ac:dyDescent="0.25">
      <c r="G118" s="12"/>
    </row>
    <row r="128" spans="1:7" x14ac:dyDescent="0.25">
      <c r="A128" s="35" t="s">
        <v>141</v>
      </c>
      <c r="B128" s="30" t="s">
        <v>69</v>
      </c>
    </row>
    <row r="129" spans="1:2" x14ac:dyDescent="0.25">
      <c r="A129" s="36" t="s">
        <v>22</v>
      </c>
      <c r="B129" s="43">
        <v>208140.15000000005</v>
      </c>
    </row>
    <row r="130" spans="1:2" x14ac:dyDescent="0.25">
      <c r="A130" s="39" t="s">
        <v>18</v>
      </c>
      <c r="B130" s="44">
        <v>133923.87000000002</v>
      </c>
    </row>
    <row r="131" spans="1:2" x14ac:dyDescent="0.25">
      <c r="A131" s="39" t="s">
        <v>17</v>
      </c>
      <c r="B131" s="44">
        <v>59347.900000000009</v>
      </c>
    </row>
    <row r="132" spans="1:2" x14ac:dyDescent="0.25">
      <c r="A132" s="42" t="s">
        <v>142</v>
      </c>
      <c r="B132" s="31">
        <v>401411.9200000001</v>
      </c>
    </row>
    <row r="141" spans="1:2" x14ac:dyDescent="0.25">
      <c r="A141" s="35" t="s">
        <v>141</v>
      </c>
      <c r="B141" s="30" t="s">
        <v>69</v>
      </c>
    </row>
    <row r="142" spans="1:2" x14ac:dyDescent="0.25">
      <c r="A142" s="36" t="s">
        <v>20</v>
      </c>
      <c r="B142" s="43">
        <v>199516.90000000008</v>
      </c>
    </row>
    <row r="143" spans="1:2" x14ac:dyDescent="0.25">
      <c r="A143" s="39" t="s">
        <v>18</v>
      </c>
      <c r="B143" s="44">
        <v>201895.01999999993</v>
      </c>
    </row>
    <row r="144" spans="1:2" x14ac:dyDescent="0.25">
      <c r="A144" s="42" t="s">
        <v>142</v>
      </c>
      <c r="B144" s="31">
        <v>401411.92000000004</v>
      </c>
    </row>
  </sheetData>
  <mergeCells count="3">
    <mergeCell ref="D23:L23"/>
    <mergeCell ref="G56:J56"/>
    <mergeCell ref="B105:E105"/>
  </mergeCells>
  <pageMargins left="0.7" right="0.7" top="0.75" bottom="0.75" header="0.3" footer="0.3"/>
  <pageSetup paperSize="9" orientation="portrait" horizontalDpi="200" verticalDpi="200" copies="0" r:id="rId8"/>
  <ignoredErrors>
    <ignoredError sqref="H57" formula="1"/>
  </ignoredErrors>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000"/>
  <sheetViews>
    <sheetView topLeftCell="F1" workbookViewId="0">
      <selection sqref="A1:Q1"/>
    </sheetView>
  </sheetViews>
  <sheetFormatPr defaultColWidth="14.42578125" defaultRowHeight="15" customHeight="1" x14ac:dyDescent="0.25"/>
  <cols>
    <col min="1" max="1" width="10.140625" customWidth="1"/>
    <col min="2" max="2" width="15.42578125" bestFit="1" customWidth="1"/>
    <col min="3" max="3" width="13.140625" style="28" bestFit="1" customWidth="1"/>
    <col min="4" max="4" width="12.7109375" bestFit="1" customWidth="1"/>
    <col min="5" max="5" width="20.85546875" bestFit="1" customWidth="1"/>
    <col min="6" max="6" width="15.85546875" bestFit="1" customWidth="1"/>
    <col min="7" max="7" width="12.28515625" bestFit="1" customWidth="1"/>
    <col min="8" max="8" width="13.7109375" bestFit="1" customWidth="1"/>
    <col min="9" max="9" width="7.28515625" bestFit="1" customWidth="1"/>
    <col min="10" max="10" width="17.28515625" bestFit="1" customWidth="1"/>
    <col min="11" max="11" width="17.7109375" bestFit="1" customWidth="1"/>
    <col min="12" max="12" width="25.5703125" bestFit="1" customWidth="1"/>
    <col min="13" max="13" width="24.5703125" bestFit="1" customWidth="1"/>
    <col min="14" max="26" width="8.7109375" customWidth="1"/>
  </cols>
  <sheetData>
    <row r="1" spans="1:16" ht="21" customHeight="1" x14ac:dyDescent="0.25">
      <c r="A1" s="9" t="s">
        <v>0</v>
      </c>
      <c r="B1" s="10" t="s">
        <v>1</v>
      </c>
      <c r="C1" s="10" t="s">
        <v>2</v>
      </c>
      <c r="D1" s="10" t="s">
        <v>3</v>
      </c>
      <c r="E1" s="10" t="s">
        <v>4</v>
      </c>
      <c r="F1" s="10" t="s">
        <v>5</v>
      </c>
      <c r="G1" s="11" t="s">
        <v>6</v>
      </c>
      <c r="H1" s="11" t="s">
        <v>7</v>
      </c>
      <c r="I1" s="11" t="s">
        <v>8</v>
      </c>
      <c r="J1" s="11" t="s">
        <v>9</v>
      </c>
      <c r="K1" s="11" t="s">
        <v>10</v>
      </c>
      <c r="L1" s="11" t="s">
        <v>11</v>
      </c>
      <c r="M1" s="11" t="s">
        <v>12</v>
      </c>
      <c r="N1" s="11" t="s">
        <v>13</v>
      </c>
      <c r="O1" s="11" t="s">
        <v>14</v>
      </c>
      <c r="P1" s="11" t="s">
        <v>15</v>
      </c>
    </row>
    <row r="2" spans="1:16" ht="14.25" customHeight="1" x14ac:dyDescent="0.25">
      <c r="A2" s="4">
        <v>44562</v>
      </c>
      <c r="B2" s="5" t="s">
        <v>16</v>
      </c>
      <c r="C2" s="8">
        <v>9</v>
      </c>
      <c r="D2" s="6" t="s">
        <v>17</v>
      </c>
      <c r="E2" s="6" t="s">
        <v>18</v>
      </c>
      <c r="F2" s="7">
        <v>0</v>
      </c>
      <c r="G2" s="6" t="str">
        <f>VLOOKUP(Table_1[[#This Row],[PRODUCT ID]],Table_2[#All],2,0)</f>
        <v>Oranges</v>
      </c>
      <c r="H2" s="6" t="str">
        <f>VLOOKUP(Table_1[[#This Row],[PRODUCT ID]],Table_2[#All],3,0)</f>
        <v>Fruits</v>
      </c>
      <c r="I2" s="6" t="str">
        <f>VLOOKUP(Table_1[[#This Row],[PRODUCT ID]],Table_2[#All],4,0)</f>
        <v>Kg</v>
      </c>
      <c r="J2" s="6">
        <f>VLOOKUP(Table_1[[#This Row],[PRODUCT ID]],'Master Data'!A:F,5,0)</f>
        <v>144</v>
      </c>
      <c r="K2" s="6">
        <f>VLOOKUP(Table_1[[#This Row],[PRODUCT ID]],Table_2[#All],6,0)</f>
        <v>156.96</v>
      </c>
      <c r="L2" s="6">
        <f>Table_1[[#This Row],[QUANTITY]]*Table_1[[#This Row],[BUYING PRIZE]]</f>
        <v>1296</v>
      </c>
      <c r="M2" s="6">
        <f>Table_1[[#This Row],[QUANTITY]]*Table_1[[#This Row],[SELLING PRICE]]*(1-Table_1[[#This Row],[DISCOUNT %]])</f>
        <v>1412.64</v>
      </c>
      <c r="N2" s="6" t="str">
        <f>TEXT(Table_1[[#This Row],[DATE]],"DD")</f>
        <v>01</v>
      </c>
      <c r="O2" s="6" t="str">
        <f>TEXT(A2,"MMM")</f>
        <v>Jan</v>
      </c>
      <c r="P2" s="6">
        <v>2022</v>
      </c>
    </row>
    <row r="3" spans="1:16" ht="14.25" customHeight="1" x14ac:dyDescent="0.25">
      <c r="A3" s="4">
        <v>44563</v>
      </c>
      <c r="B3" s="5" t="s">
        <v>19</v>
      </c>
      <c r="C3" s="8">
        <v>15</v>
      </c>
      <c r="D3" s="6" t="s">
        <v>18</v>
      </c>
      <c r="E3" s="6" t="s">
        <v>20</v>
      </c>
      <c r="F3" s="7">
        <v>0</v>
      </c>
      <c r="G3" s="6" t="str">
        <f>VLOOKUP(Table_1[[#This Row],[PRODUCT ID]],Table_2[#All],2,0)</f>
        <v>Lettuce</v>
      </c>
      <c r="H3" s="6" t="str">
        <f>VLOOKUP(Table_1[[#This Row],[PRODUCT ID]],Table_2[#All],3,0)</f>
        <v>Vegetables</v>
      </c>
      <c r="I3" s="6" t="str">
        <f>VLOOKUP(Table_1[[#This Row],[PRODUCT ID]],Table_2[#All],4,0)</f>
        <v>Kg</v>
      </c>
      <c r="J3" s="6">
        <f>VLOOKUP(Table_1[[#This Row],[PRODUCT ID]],'Master Data'!A:F,5,0)</f>
        <v>72</v>
      </c>
      <c r="K3" s="6">
        <f>VLOOKUP(Table_1[[#This Row],[PRODUCT ID]],Table_2[#All],6,0)</f>
        <v>79.92</v>
      </c>
      <c r="L3" s="6">
        <f>Table_1[[#This Row],[QUANTITY]]*Table_1[[#This Row],[BUYING PRIZE]]</f>
        <v>1080</v>
      </c>
      <c r="M3" s="6">
        <f>Table_1[[#This Row],[QUANTITY]]*Table_1[[#This Row],[SELLING PRICE]]*(1-Table_1[[#This Row],[DISCOUNT %]])</f>
        <v>1198.8</v>
      </c>
      <c r="N3" s="6" t="str">
        <f>TEXT(Table_1[[#This Row],[DATE]],"DD")</f>
        <v>02</v>
      </c>
      <c r="O3" s="6" t="str">
        <f t="shared" ref="O3:O66" si="0">TEXT(A3,"MMM")</f>
        <v>Jan</v>
      </c>
      <c r="P3" s="6">
        <v>2022</v>
      </c>
    </row>
    <row r="4" spans="1:16" ht="14.25" customHeight="1" x14ac:dyDescent="0.25">
      <c r="A4" s="4">
        <v>44564</v>
      </c>
      <c r="B4" s="5" t="s">
        <v>21</v>
      </c>
      <c r="C4" s="8">
        <v>6</v>
      </c>
      <c r="D4" s="6" t="s">
        <v>22</v>
      </c>
      <c r="E4" s="6" t="s">
        <v>20</v>
      </c>
      <c r="F4" s="7">
        <v>0</v>
      </c>
      <c r="G4" s="6" t="str">
        <f>VLOOKUP(Table_1[[#This Row],[PRODUCT ID]],Table_2[#All],2,0)</f>
        <v>Avocados</v>
      </c>
      <c r="H4" s="6" t="str">
        <f>VLOOKUP(Table_1[[#This Row],[PRODUCT ID]],Table_2[#All],3,0)</f>
        <v>Fruits</v>
      </c>
      <c r="I4" s="6" t="str">
        <f>VLOOKUP(Table_1[[#This Row],[PRODUCT ID]],Table_2[#All],4,0)</f>
        <v>Kg</v>
      </c>
      <c r="J4" s="6">
        <f>VLOOKUP(Table_1[[#This Row],[PRODUCT ID]],'Master Data'!A:F,5,0)</f>
        <v>112</v>
      </c>
      <c r="K4" s="6">
        <f>VLOOKUP(Table_1[[#This Row],[PRODUCT ID]],Table_2[#All],6,0)</f>
        <v>122.08</v>
      </c>
      <c r="L4" s="6">
        <f>Table_1[[#This Row],[QUANTITY]]*Table_1[[#This Row],[BUYING PRIZE]]</f>
        <v>672</v>
      </c>
      <c r="M4" s="6">
        <f>Table_1[[#This Row],[QUANTITY]]*Table_1[[#This Row],[SELLING PRICE]]*(1-Table_1[[#This Row],[DISCOUNT %]])</f>
        <v>732.48</v>
      </c>
      <c r="N4" s="6" t="str">
        <f>TEXT(Table_1[[#This Row],[DATE]],"DD")</f>
        <v>03</v>
      </c>
      <c r="O4" s="6" t="str">
        <f t="shared" si="0"/>
        <v>Jan</v>
      </c>
      <c r="P4" s="6">
        <v>2022</v>
      </c>
    </row>
    <row r="5" spans="1:16" ht="14.25" customHeight="1" x14ac:dyDescent="0.25">
      <c r="A5" s="4">
        <v>44565</v>
      </c>
      <c r="B5" s="5" t="s">
        <v>23</v>
      </c>
      <c r="C5" s="8">
        <v>5</v>
      </c>
      <c r="D5" s="6" t="s">
        <v>22</v>
      </c>
      <c r="E5" s="6" t="s">
        <v>18</v>
      </c>
      <c r="F5" s="7">
        <v>0</v>
      </c>
      <c r="G5" s="6" t="str">
        <f>VLOOKUP(Table_1[[#This Row],[PRODUCT ID]],Table_2[#All],2,0)</f>
        <v>Eggs</v>
      </c>
      <c r="H5" s="6" t="str">
        <f>VLOOKUP(Table_1[[#This Row],[PRODUCT ID]],Table_2[#All],3,0)</f>
        <v>Dairy</v>
      </c>
      <c r="I5" s="6" t="str">
        <f>VLOOKUP(Table_1[[#This Row],[PRODUCT ID]],Table_2[#All],4,0)</f>
        <v>Lt</v>
      </c>
      <c r="J5" s="6">
        <f>VLOOKUP(Table_1[[#This Row],[PRODUCT ID]],'Master Data'!A:F,5,0)</f>
        <v>44</v>
      </c>
      <c r="K5" s="6">
        <f>VLOOKUP(Table_1[[#This Row],[PRODUCT ID]],Table_2[#All],6,0)</f>
        <v>48.84</v>
      </c>
      <c r="L5" s="6">
        <f>Table_1[[#This Row],[QUANTITY]]*Table_1[[#This Row],[BUYING PRIZE]]</f>
        <v>220</v>
      </c>
      <c r="M5" s="6">
        <f>Table_1[[#This Row],[QUANTITY]]*Table_1[[#This Row],[SELLING PRICE]]*(1-Table_1[[#This Row],[DISCOUNT %]])</f>
        <v>244.20000000000002</v>
      </c>
      <c r="N5" s="6" t="str">
        <f>TEXT(Table_1[[#This Row],[DATE]],"DD")</f>
        <v>04</v>
      </c>
      <c r="O5" s="6" t="str">
        <f t="shared" si="0"/>
        <v>Jan</v>
      </c>
      <c r="P5" s="6">
        <v>2022</v>
      </c>
    </row>
    <row r="6" spans="1:16" ht="14.25" customHeight="1" x14ac:dyDescent="0.25">
      <c r="A6" s="4">
        <v>44566</v>
      </c>
      <c r="B6" s="5" t="s">
        <v>24</v>
      </c>
      <c r="C6" s="8">
        <v>12</v>
      </c>
      <c r="D6" s="6" t="s">
        <v>18</v>
      </c>
      <c r="E6" s="6" t="s">
        <v>18</v>
      </c>
      <c r="F6" s="7">
        <v>0</v>
      </c>
      <c r="G6" s="6" t="str">
        <f>VLOOKUP(Table_1[[#This Row],[PRODUCT ID]],Table_2[#All],2,0)</f>
        <v>conditioner</v>
      </c>
      <c r="H6" s="6" t="str">
        <f>VLOOKUP(Table_1[[#This Row],[PRODUCT ID]],Table_2[#All],3,0)</f>
        <v>Personal Care</v>
      </c>
      <c r="I6" s="6" t="str">
        <f>VLOOKUP(Table_1[[#This Row],[PRODUCT ID]],Table_2[#All],4,0)</f>
        <v>No.</v>
      </c>
      <c r="J6" s="6">
        <f>VLOOKUP(Table_1[[#This Row],[PRODUCT ID]],'Master Data'!A:F,5,0)</f>
        <v>5</v>
      </c>
      <c r="K6" s="6">
        <f>VLOOKUP(Table_1[[#This Row],[PRODUCT ID]],Table_2[#All],6,0)</f>
        <v>6.7</v>
      </c>
      <c r="L6" s="6">
        <f>Table_1[[#This Row],[QUANTITY]]*Table_1[[#This Row],[BUYING PRIZE]]</f>
        <v>60</v>
      </c>
      <c r="M6" s="6">
        <f>Table_1[[#This Row],[QUANTITY]]*Table_1[[#This Row],[SELLING PRICE]]*(1-Table_1[[#This Row],[DISCOUNT %]])</f>
        <v>80.400000000000006</v>
      </c>
      <c r="N6" s="6" t="str">
        <f>TEXT(Table_1[[#This Row],[DATE]],"DD")</f>
        <v>05</v>
      </c>
      <c r="O6" s="6" t="str">
        <f t="shared" si="0"/>
        <v>Jan</v>
      </c>
      <c r="P6" s="6">
        <v>2022</v>
      </c>
    </row>
    <row r="7" spans="1:16" ht="14.25" customHeight="1" x14ac:dyDescent="0.25">
      <c r="A7" s="4">
        <v>44567</v>
      </c>
      <c r="B7" s="5" t="s">
        <v>25</v>
      </c>
      <c r="C7" s="8">
        <v>1</v>
      </c>
      <c r="D7" s="6" t="s">
        <v>22</v>
      </c>
      <c r="E7" s="6" t="s">
        <v>20</v>
      </c>
      <c r="F7" s="7">
        <v>0</v>
      </c>
      <c r="G7" s="6" t="str">
        <f>VLOOKUP(Table_1[[#This Row],[PRODUCT ID]],Table_2[#All],2,0)</f>
        <v>nuts</v>
      </c>
      <c r="H7" s="6" t="str">
        <f>VLOOKUP(Table_1[[#This Row],[PRODUCT ID]],Table_2[#All],3,0)</f>
        <v>Snacks</v>
      </c>
      <c r="I7" s="6" t="str">
        <f>VLOOKUP(Table_1[[#This Row],[PRODUCT ID]],Table_2[#All],4,0)</f>
        <v>Kg</v>
      </c>
      <c r="J7" s="6">
        <f>VLOOKUP(Table_1[[#This Row],[PRODUCT ID]],'Master Data'!A:F,5,0)</f>
        <v>93</v>
      </c>
      <c r="K7" s="6">
        <f>VLOOKUP(Table_1[[#This Row],[PRODUCT ID]],Table_2[#All],6,0)</f>
        <v>104.16</v>
      </c>
      <c r="L7" s="6">
        <f>Table_1[[#This Row],[QUANTITY]]*Table_1[[#This Row],[BUYING PRIZE]]</f>
        <v>93</v>
      </c>
      <c r="M7" s="6">
        <f>Table_1[[#This Row],[QUANTITY]]*Table_1[[#This Row],[SELLING PRICE]]*(1-Table_1[[#This Row],[DISCOUNT %]])</f>
        <v>104.16</v>
      </c>
      <c r="N7" s="6" t="str">
        <f>TEXT(Table_1[[#This Row],[DATE]],"DD")</f>
        <v>06</v>
      </c>
      <c r="O7" s="6" t="str">
        <f t="shared" si="0"/>
        <v>Jan</v>
      </c>
      <c r="P7" s="6">
        <v>2022</v>
      </c>
    </row>
    <row r="8" spans="1:16" ht="14.25" customHeight="1" x14ac:dyDescent="0.25">
      <c r="A8" s="4">
        <v>44568</v>
      </c>
      <c r="B8" s="5" t="s">
        <v>26</v>
      </c>
      <c r="C8" s="8">
        <v>8</v>
      </c>
      <c r="D8" s="6" t="s">
        <v>22</v>
      </c>
      <c r="E8" s="6" t="s">
        <v>20</v>
      </c>
      <c r="F8" s="7">
        <v>0</v>
      </c>
      <c r="G8" s="6" t="str">
        <f>VLOOKUP(Table_1[[#This Row],[PRODUCT ID]],Table_2[#All],2,0)</f>
        <v>Cream cheese</v>
      </c>
      <c r="H8" s="6" t="str">
        <f>VLOOKUP(Table_1[[#This Row],[PRODUCT ID]],Table_2[#All],3,0)</f>
        <v>Dairy</v>
      </c>
      <c r="I8" s="6" t="str">
        <f>VLOOKUP(Table_1[[#This Row],[PRODUCT ID]],Table_2[#All],4,0)</f>
        <v>Kg</v>
      </c>
      <c r="J8" s="6">
        <f>VLOOKUP(Table_1[[#This Row],[PRODUCT ID]],'Master Data'!A:F,5,0)</f>
        <v>71</v>
      </c>
      <c r="K8" s="6">
        <f>VLOOKUP(Table_1[[#This Row],[PRODUCT ID]],Table_2[#All],6,0)</f>
        <v>80.94</v>
      </c>
      <c r="L8" s="6">
        <f>Table_1[[#This Row],[QUANTITY]]*Table_1[[#This Row],[BUYING PRIZE]]</f>
        <v>568</v>
      </c>
      <c r="M8" s="6">
        <f>Table_1[[#This Row],[QUANTITY]]*Table_1[[#This Row],[SELLING PRICE]]*(1-Table_1[[#This Row],[DISCOUNT %]])</f>
        <v>647.52</v>
      </c>
      <c r="N8" s="6" t="str">
        <f>TEXT(Table_1[[#This Row],[DATE]],"DD")</f>
        <v>07</v>
      </c>
      <c r="O8" s="6" t="str">
        <f t="shared" si="0"/>
        <v>Jan</v>
      </c>
      <c r="P8" s="6">
        <v>2022</v>
      </c>
    </row>
    <row r="9" spans="1:16" ht="14.25" customHeight="1" x14ac:dyDescent="0.25">
      <c r="A9" s="4">
        <v>44569</v>
      </c>
      <c r="B9" s="5" t="s">
        <v>27</v>
      </c>
      <c r="C9" s="8">
        <v>4</v>
      </c>
      <c r="D9" s="6" t="s">
        <v>22</v>
      </c>
      <c r="E9" s="6" t="s">
        <v>18</v>
      </c>
      <c r="F9" s="7">
        <v>0</v>
      </c>
      <c r="G9" s="6" t="str">
        <f>VLOOKUP(Table_1[[#This Row],[PRODUCT ID]],Table_2[#All],2,0)</f>
        <v>Peaches</v>
      </c>
      <c r="H9" s="6" t="str">
        <f>VLOOKUP(Table_1[[#This Row],[PRODUCT ID]],Table_2[#All],3,0)</f>
        <v>Fruits</v>
      </c>
      <c r="I9" s="6" t="str">
        <f>VLOOKUP(Table_1[[#This Row],[PRODUCT ID]],Table_2[#All],4,0)</f>
        <v>Kg</v>
      </c>
      <c r="J9" s="6">
        <f>VLOOKUP(Table_1[[#This Row],[PRODUCT ID]],'Master Data'!A:F,5,0)</f>
        <v>7</v>
      </c>
      <c r="K9" s="6">
        <f>VLOOKUP(Table_1[[#This Row],[PRODUCT ID]],Table_2[#All],6,0)</f>
        <v>8.33</v>
      </c>
      <c r="L9" s="6">
        <f>Table_1[[#This Row],[QUANTITY]]*Table_1[[#This Row],[BUYING PRIZE]]</f>
        <v>28</v>
      </c>
      <c r="M9" s="6">
        <f>Table_1[[#This Row],[QUANTITY]]*Table_1[[#This Row],[SELLING PRICE]]*(1-Table_1[[#This Row],[DISCOUNT %]])</f>
        <v>33.32</v>
      </c>
      <c r="N9" s="6" t="str">
        <f>TEXT(Table_1[[#This Row],[DATE]],"DD")</f>
        <v>08</v>
      </c>
      <c r="O9" s="6" t="str">
        <f t="shared" si="0"/>
        <v>Jan</v>
      </c>
      <c r="P9" s="6">
        <v>2022</v>
      </c>
    </row>
    <row r="10" spans="1:16" ht="14.25" customHeight="1" x14ac:dyDescent="0.25">
      <c r="A10" s="4">
        <v>44570</v>
      </c>
      <c r="B10" s="5" t="s">
        <v>28</v>
      </c>
      <c r="C10" s="8">
        <v>3</v>
      </c>
      <c r="D10" s="6" t="s">
        <v>22</v>
      </c>
      <c r="E10" s="6" t="s">
        <v>20</v>
      </c>
      <c r="F10" s="7">
        <v>0</v>
      </c>
      <c r="G10" s="6" t="str">
        <f>VLOOKUP(Table_1[[#This Row],[PRODUCT ID]],Table_2[#All],2,0)</f>
        <v>Green onions</v>
      </c>
      <c r="H10" s="6" t="str">
        <f>VLOOKUP(Table_1[[#This Row],[PRODUCT ID]],Table_2[#All],3,0)</f>
        <v>Vegetables</v>
      </c>
      <c r="I10" s="6" t="str">
        <f>VLOOKUP(Table_1[[#This Row],[PRODUCT ID]],Table_2[#All],4,0)</f>
        <v>Kg</v>
      </c>
      <c r="J10" s="6">
        <f>VLOOKUP(Table_1[[#This Row],[PRODUCT ID]],'Master Data'!A:F,5,0)</f>
        <v>67</v>
      </c>
      <c r="K10" s="6">
        <f>VLOOKUP(Table_1[[#This Row],[PRODUCT ID]],Table_2[#All],6,0)</f>
        <v>85.76</v>
      </c>
      <c r="L10" s="6">
        <f>Table_1[[#This Row],[QUANTITY]]*Table_1[[#This Row],[BUYING PRIZE]]</f>
        <v>201</v>
      </c>
      <c r="M10" s="6">
        <f>Table_1[[#This Row],[QUANTITY]]*Table_1[[#This Row],[SELLING PRICE]]*(1-Table_1[[#This Row],[DISCOUNT %]])</f>
        <v>257.28000000000003</v>
      </c>
      <c r="N10" s="6" t="str">
        <f>TEXT(Table_1[[#This Row],[DATE]],"DD")</f>
        <v>09</v>
      </c>
      <c r="O10" s="6" t="str">
        <f t="shared" si="0"/>
        <v>Jan</v>
      </c>
      <c r="P10" s="6">
        <v>2022</v>
      </c>
    </row>
    <row r="11" spans="1:16" ht="14.25" customHeight="1" x14ac:dyDescent="0.25">
      <c r="A11" s="4">
        <v>44571</v>
      </c>
      <c r="B11" s="5" t="s">
        <v>29</v>
      </c>
      <c r="C11" s="8">
        <v>4</v>
      </c>
      <c r="D11" s="6" t="s">
        <v>17</v>
      </c>
      <c r="E11" s="6" t="s">
        <v>18</v>
      </c>
      <c r="F11" s="7">
        <v>0</v>
      </c>
      <c r="G11" s="6" t="str">
        <f>VLOOKUP(Table_1[[#This Row],[PRODUCT ID]],Table_2[#All],2,0)</f>
        <v>Bananas</v>
      </c>
      <c r="H11" s="6" t="str">
        <f>VLOOKUP(Table_1[[#This Row],[PRODUCT ID]],Table_2[#All],3,0)</f>
        <v>Fruits</v>
      </c>
      <c r="I11" s="6" t="str">
        <f>VLOOKUP(Table_1[[#This Row],[PRODUCT ID]],Table_2[#All],4,0)</f>
        <v>Kg</v>
      </c>
      <c r="J11" s="6">
        <f>VLOOKUP(Table_1[[#This Row],[PRODUCT ID]],'Master Data'!A:F,5,0)</f>
        <v>112</v>
      </c>
      <c r="K11" s="6">
        <f>VLOOKUP(Table_1[[#This Row],[PRODUCT ID]],Table_2[#All],6,0)</f>
        <v>146.72</v>
      </c>
      <c r="L11" s="6">
        <f>Table_1[[#This Row],[QUANTITY]]*Table_1[[#This Row],[BUYING PRIZE]]</f>
        <v>448</v>
      </c>
      <c r="M11" s="6">
        <f>Table_1[[#This Row],[QUANTITY]]*Table_1[[#This Row],[SELLING PRICE]]*(1-Table_1[[#This Row],[DISCOUNT %]])</f>
        <v>586.88</v>
      </c>
      <c r="N11" s="6" t="str">
        <f>TEXT(Table_1[[#This Row],[DATE]],"DD")</f>
        <v>10</v>
      </c>
      <c r="O11" s="6" t="str">
        <f t="shared" si="0"/>
        <v>Jan</v>
      </c>
      <c r="P11" s="6">
        <v>2022</v>
      </c>
    </row>
    <row r="12" spans="1:16" ht="14.25" customHeight="1" x14ac:dyDescent="0.25">
      <c r="A12" s="4">
        <v>44572</v>
      </c>
      <c r="B12" s="5" t="s">
        <v>30</v>
      </c>
      <c r="C12" s="8">
        <v>4</v>
      </c>
      <c r="D12" s="6" t="s">
        <v>22</v>
      </c>
      <c r="E12" s="6" t="s">
        <v>18</v>
      </c>
      <c r="F12" s="7">
        <v>0</v>
      </c>
      <c r="G12" s="6" t="str">
        <f>VLOOKUP(Table_1[[#This Row],[PRODUCT ID]],Table_2[#All],2,0)</f>
        <v>Salin</v>
      </c>
      <c r="H12" s="6" t="str">
        <f>VLOOKUP(Table_1[[#This Row],[PRODUCT ID]],Table_2[#All],3,0)</f>
        <v>Health Care</v>
      </c>
      <c r="I12" s="6" t="str">
        <f>VLOOKUP(Table_1[[#This Row],[PRODUCT ID]],Table_2[#All],4,0)</f>
        <v>Kg</v>
      </c>
      <c r="J12" s="6">
        <f>VLOOKUP(Table_1[[#This Row],[PRODUCT ID]],'Master Data'!A:F,5,0)</f>
        <v>120</v>
      </c>
      <c r="K12" s="6">
        <f>VLOOKUP(Table_1[[#This Row],[PRODUCT ID]],Table_2[#All],6,0)</f>
        <v>162</v>
      </c>
      <c r="L12" s="6">
        <f>Table_1[[#This Row],[QUANTITY]]*Table_1[[#This Row],[BUYING PRIZE]]</f>
        <v>480</v>
      </c>
      <c r="M12" s="6">
        <f>Table_1[[#This Row],[QUANTITY]]*Table_1[[#This Row],[SELLING PRICE]]*(1-Table_1[[#This Row],[DISCOUNT %]])</f>
        <v>648</v>
      </c>
      <c r="N12" s="6" t="str">
        <f>TEXT(Table_1[[#This Row],[DATE]],"DD")</f>
        <v>11</v>
      </c>
      <c r="O12" s="6" t="str">
        <f t="shared" si="0"/>
        <v>Jan</v>
      </c>
      <c r="P12" s="6">
        <v>2022</v>
      </c>
    </row>
    <row r="13" spans="1:16" ht="14.25" customHeight="1" x14ac:dyDescent="0.25">
      <c r="A13" s="4">
        <v>44573</v>
      </c>
      <c r="B13" s="5" t="s">
        <v>30</v>
      </c>
      <c r="C13" s="8">
        <v>10</v>
      </c>
      <c r="D13" s="6" t="s">
        <v>18</v>
      </c>
      <c r="E13" s="6" t="s">
        <v>20</v>
      </c>
      <c r="F13" s="7">
        <v>0</v>
      </c>
      <c r="G13" s="6" t="str">
        <f>VLOOKUP(Table_1[[#This Row],[PRODUCT ID]],Table_2[#All],2,0)</f>
        <v>Salin</v>
      </c>
      <c r="H13" s="6" t="str">
        <f>VLOOKUP(Table_1[[#This Row],[PRODUCT ID]],Table_2[#All],3,0)</f>
        <v>Health Care</v>
      </c>
      <c r="I13" s="6" t="str">
        <f>VLOOKUP(Table_1[[#This Row],[PRODUCT ID]],Table_2[#All],4,0)</f>
        <v>Kg</v>
      </c>
      <c r="J13" s="6">
        <f>VLOOKUP(Table_1[[#This Row],[PRODUCT ID]],'Master Data'!A:F,5,0)</f>
        <v>120</v>
      </c>
      <c r="K13" s="6">
        <f>VLOOKUP(Table_1[[#This Row],[PRODUCT ID]],Table_2[#All],6,0)</f>
        <v>162</v>
      </c>
      <c r="L13" s="6">
        <f>Table_1[[#This Row],[QUANTITY]]*Table_1[[#This Row],[BUYING PRIZE]]</f>
        <v>1200</v>
      </c>
      <c r="M13" s="6">
        <f>Table_1[[#This Row],[QUANTITY]]*Table_1[[#This Row],[SELLING PRICE]]*(1-Table_1[[#This Row],[DISCOUNT %]])</f>
        <v>1620</v>
      </c>
      <c r="N13" s="6" t="str">
        <f>TEXT(Table_1[[#This Row],[DATE]],"DD")</f>
        <v>12</v>
      </c>
      <c r="O13" s="6" t="str">
        <f t="shared" si="0"/>
        <v>Jan</v>
      </c>
      <c r="P13" s="6">
        <v>2022</v>
      </c>
    </row>
    <row r="14" spans="1:16" ht="14.25" customHeight="1" x14ac:dyDescent="0.25">
      <c r="A14" s="4">
        <v>44574</v>
      </c>
      <c r="B14" s="5" t="s">
        <v>31</v>
      </c>
      <c r="C14" s="8">
        <v>13</v>
      </c>
      <c r="D14" s="6" t="s">
        <v>22</v>
      </c>
      <c r="E14" s="6" t="s">
        <v>18</v>
      </c>
      <c r="F14" s="7">
        <v>0</v>
      </c>
      <c r="G14" s="6" t="str">
        <f>VLOOKUP(Table_1[[#This Row],[PRODUCT ID]],Table_2[#All],2,0)</f>
        <v>pain killers</v>
      </c>
      <c r="H14" s="6" t="str">
        <f>VLOOKUP(Table_1[[#This Row],[PRODUCT ID]],Table_2[#All],3,0)</f>
        <v>Health Care</v>
      </c>
      <c r="I14" s="6" t="str">
        <f>VLOOKUP(Table_1[[#This Row],[PRODUCT ID]],Table_2[#All],4,0)</f>
        <v>No.</v>
      </c>
      <c r="J14" s="6">
        <f>VLOOKUP(Table_1[[#This Row],[PRODUCT ID]],'Master Data'!A:F,5,0)</f>
        <v>76</v>
      </c>
      <c r="K14" s="6">
        <f>VLOOKUP(Table_1[[#This Row],[PRODUCT ID]],Table_2[#All],6,0)</f>
        <v>82.08</v>
      </c>
      <c r="L14" s="6">
        <f>Table_1[[#This Row],[QUANTITY]]*Table_1[[#This Row],[BUYING PRIZE]]</f>
        <v>988</v>
      </c>
      <c r="M14" s="6">
        <f>Table_1[[#This Row],[QUANTITY]]*Table_1[[#This Row],[SELLING PRICE]]*(1-Table_1[[#This Row],[DISCOUNT %]])</f>
        <v>1067.04</v>
      </c>
      <c r="N14" s="6" t="str">
        <f>TEXT(Table_1[[#This Row],[DATE]],"DD")</f>
        <v>13</v>
      </c>
      <c r="O14" s="6" t="str">
        <f t="shared" si="0"/>
        <v>Jan</v>
      </c>
      <c r="P14" s="6">
        <v>2022</v>
      </c>
    </row>
    <row r="15" spans="1:16" ht="14.25" customHeight="1" x14ac:dyDescent="0.25">
      <c r="A15" s="4">
        <v>44575</v>
      </c>
      <c r="B15" s="5" t="s">
        <v>32</v>
      </c>
      <c r="C15" s="8">
        <v>3</v>
      </c>
      <c r="D15" s="6" t="s">
        <v>18</v>
      </c>
      <c r="E15" s="6" t="s">
        <v>20</v>
      </c>
      <c r="F15" s="7">
        <v>0</v>
      </c>
      <c r="G15" s="6" t="str">
        <f>VLOOKUP(Table_1[[#This Row],[PRODUCT ID]],Table_2[#All],2,0)</f>
        <v>Nectarines</v>
      </c>
      <c r="H15" s="6" t="str">
        <f>VLOOKUP(Table_1[[#This Row],[PRODUCT ID]],Table_2[#All],3,0)</f>
        <v>Fruits</v>
      </c>
      <c r="I15" s="6" t="str">
        <f>VLOOKUP(Table_1[[#This Row],[PRODUCT ID]],Table_2[#All],4,0)</f>
        <v>Kg</v>
      </c>
      <c r="J15" s="6">
        <f>VLOOKUP(Table_1[[#This Row],[PRODUCT ID]],'Master Data'!A:F,5,0)</f>
        <v>141</v>
      </c>
      <c r="K15" s="6">
        <f>VLOOKUP(Table_1[[#This Row],[PRODUCT ID]],Table_2[#All],6,0)</f>
        <v>149.46</v>
      </c>
      <c r="L15" s="6">
        <f>Table_1[[#This Row],[QUANTITY]]*Table_1[[#This Row],[BUYING PRIZE]]</f>
        <v>423</v>
      </c>
      <c r="M15" s="6">
        <f>Table_1[[#This Row],[QUANTITY]]*Table_1[[#This Row],[SELLING PRICE]]*(1-Table_1[[#This Row],[DISCOUNT %]])</f>
        <v>448.38</v>
      </c>
      <c r="N15" s="6" t="str">
        <f>TEXT(Table_1[[#This Row],[DATE]],"DD")</f>
        <v>14</v>
      </c>
      <c r="O15" s="6" t="str">
        <f t="shared" si="0"/>
        <v>Jan</v>
      </c>
      <c r="P15" s="6">
        <v>2022</v>
      </c>
    </row>
    <row r="16" spans="1:16" ht="14.25" customHeight="1" x14ac:dyDescent="0.25">
      <c r="A16" s="4">
        <v>44576</v>
      </c>
      <c r="B16" s="5" t="s">
        <v>24</v>
      </c>
      <c r="C16" s="8">
        <v>6</v>
      </c>
      <c r="D16" s="6" t="s">
        <v>22</v>
      </c>
      <c r="E16" s="6" t="s">
        <v>20</v>
      </c>
      <c r="F16" s="7">
        <v>0</v>
      </c>
      <c r="G16" s="6" t="str">
        <f>VLOOKUP(Table_1[[#This Row],[PRODUCT ID]],Table_2[#All],2,0)</f>
        <v>conditioner</v>
      </c>
      <c r="H16" s="6" t="str">
        <f>VLOOKUP(Table_1[[#This Row],[PRODUCT ID]],Table_2[#All],3,0)</f>
        <v>Personal Care</v>
      </c>
      <c r="I16" s="6" t="str">
        <f>VLOOKUP(Table_1[[#This Row],[PRODUCT ID]],Table_2[#All],4,0)</f>
        <v>No.</v>
      </c>
      <c r="J16" s="6">
        <f>VLOOKUP(Table_1[[#This Row],[PRODUCT ID]],'Master Data'!A:F,5,0)</f>
        <v>5</v>
      </c>
      <c r="K16" s="6">
        <f>VLOOKUP(Table_1[[#This Row],[PRODUCT ID]],Table_2[#All],6,0)</f>
        <v>6.7</v>
      </c>
      <c r="L16" s="6">
        <f>Table_1[[#This Row],[QUANTITY]]*Table_1[[#This Row],[BUYING PRIZE]]</f>
        <v>30</v>
      </c>
      <c r="M16" s="6">
        <f>Table_1[[#This Row],[QUANTITY]]*Table_1[[#This Row],[SELLING PRICE]]*(1-Table_1[[#This Row],[DISCOUNT %]])</f>
        <v>40.200000000000003</v>
      </c>
      <c r="N16" s="6" t="str">
        <f>TEXT(Table_1[[#This Row],[DATE]],"DD")</f>
        <v>15</v>
      </c>
      <c r="O16" s="6" t="str">
        <f t="shared" si="0"/>
        <v>Jan</v>
      </c>
      <c r="P16" s="6">
        <v>2022</v>
      </c>
    </row>
    <row r="17" spans="1:16" ht="14.25" customHeight="1" x14ac:dyDescent="0.25">
      <c r="A17" s="4">
        <v>44577</v>
      </c>
      <c r="B17" s="5" t="s">
        <v>33</v>
      </c>
      <c r="C17" s="8">
        <v>4</v>
      </c>
      <c r="D17" s="6" t="s">
        <v>22</v>
      </c>
      <c r="E17" s="6" t="s">
        <v>20</v>
      </c>
      <c r="F17" s="7">
        <v>0</v>
      </c>
      <c r="G17" s="6" t="str">
        <f>VLOOKUP(Table_1[[#This Row],[PRODUCT ID]],Table_2[#All],2,0)</f>
        <v>toothpaste</v>
      </c>
      <c r="H17" s="6" t="str">
        <f>VLOOKUP(Table_1[[#This Row],[PRODUCT ID]],Table_2[#All],3,0)</f>
        <v>Personal Care</v>
      </c>
      <c r="I17" s="6" t="str">
        <f>VLOOKUP(Table_1[[#This Row],[PRODUCT ID]],Table_2[#All],4,0)</f>
        <v>No.</v>
      </c>
      <c r="J17" s="6">
        <f>VLOOKUP(Table_1[[#This Row],[PRODUCT ID]],'Master Data'!A:F,5,0)</f>
        <v>55</v>
      </c>
      <c r="K17" s="6">
        <f>VLOOKUP(Table_1[[#This Row],[PRODUCT ID]],Table_2[#All],6,0)</f>
        <v>58.3</v>
      </c>
      <c r="L17" s="6">
        <f>Table_1[[#This Row],[QUANTITY]]*Table_1[[#This Row],[BUYING PRIZE]]</f>
        <v>220</v>
      </c>
      <c r="M17" s="6">
        <f>Table_1[[#This Row],[QUANTITY]]*Table_1[[#This Row],[SELLING PRICE]]*(1-Table_1[[#This Row],[DISCOUNT %]])</f>
        <v>233.2</v>
      </c>
      <c r="N17" s="6" t="str">
        <f>TEXT(Table_1[[#This Row],[DATE]],"DD")</f>
        <v>16</v>
      </c>
      <c r="O17" s="6" t="str">
        <f t="shared" si="0"/>
        <v>Jan</v>
      </c>
      <c r="P17" s="6">
        <v>2022</v>
      </c>
    </row>
    <row r="18" spans="1:16" ht="14.25" customHeight="1" x14ac:dyDescent="0.25">
      <c r="A18" s="4">
        <v>44578</v>
      </c>
      <c r="B18" s="5" t="s">
        <v>34</v>
      </c>
      <c r="C18" s="8">
        <v>4</v>
      </c>
      <c r="D18" s="6" t="s">
        <v>22</v>
      </c>
      <c r="E18" s="6" t="s">
        <v>20</v>
      </c>
      <c r="F18" s="7">
        <v>0</v>
      </c>
      <c r="G18" s="6" t="str">
        <f>VLOOKUP(Table_1[[#This Row],[PRODUCT ID]],Table_2[#All],2,0)</f>
        <v>Lemons</v>
      </c>
      <c r="H18" s="6" t="str">
        <f>VLOOKUP(Table_1[[#This Row],[PRODUCT ID]],Table_2[#All],3,0)</f>
        <v>Fruits</v>
      </c>
      <c r="I18" s="6" t="str">
        <f>VLOOKUP(Table_1[[#This Row],[PRODUCT ID]],Table_2[#All],4,0)</f>
        <v>Kg</v>
      </c>
      <c r="J18" s="6">
        <f>VLOOKUP(Table_1[[#This Row],[PRODUCT ID]],'Master Data'!A:F,5,0)</f>
        <v>61</v>
      </c>
      <c r="K18" s="6">
        <f>VLOOKUP(Table_1[[#This Row],[PRODUCT ID]],Table_2[#All],6,0)</f>
        <v>76.25</v>
      </c>
      <c r="L18" s="6">
        <f>Table_1[[#This Row],[QUANTITY]]*Table_1[[#This Row],[BUYING PRIZE]]</f>
        <v>244</v>
      </c>
      <c r="M18" s="6">
        <f>Table_1[[#This Row],[QUANTITY]]*Table_1[[#This Row],[SELLING PRICE]]*(1-Table_1[[#This Row],[DISCOUNT %]])</f>
        <v>305</v>
      </c>
      <c r="N18" s="6" t="str">
        <f>TEXT(Table_1[[#This Row],[DATE]],"DD")</f>
        <v>17</v>
      </c>
      <c r="O18" s="6" t="str">
        <f t="shared" si="0"/>
        <v>Jan</v>
      </c>
      <c r="P18" s="6">
        <v>2022</v>
      </c>
    </row>
    <row r="19" spans="1:16" ht="14.25" customHeight="1" x14ac:dyDescent="0.25">
      <c r="A19" s="4">
        <v>44579</v>
      </c>
      <c r="B19" s="5" t="s">
        <v>23</v>
      </c>
      <c r="C19" s="8">
        <v>15</v>
      </c>
      <c r="D19" s="6" t="s">
        <v>17</v>
      </c>
      <c r="E19" s="6" t="s">
        <v>20</v>
      </c>
      <c r="F19" s="7">
        <v>0</v>
      </c>
      <c r="G19" s="6" t="str">
        <f>VLOOKUP(Table_1[[#This Row],[PRODUCT ID]],Table_2[#All],2,0)</f>
        <v>Eggs</v>
      </c>
      <c r="H19" s="6" t="str">
        <f>VLOOKUP(Table_1[[#This Row],[PRODUCT ID]],Table_2[#All],3,0)</f>
        <v>Dairy</v>
      </c>
      <c r="I19" s="6" t="str">
        <f>VLOOKUP(Table_1[[#This Row],[PRODUCT ID]],Table_2[#All],4,0)</f>
        <v>Lt</v>
      </c>
      <c r="J19" s="6">
        <f>VLOOKUP(Table_1[[#This Row],[PRODUCT ID]],'Master Data'!A:F,5,0)</f>
        <v>44</v>
      </c>
      <c r="K19" s="6">
        <f>VLOOKUP(Table_1[[#This Row],[PRODUCT ID]],Table_2[#All],6,0)</f>
        <v>48.84</v>
      </c>
      <c r="L19" s="6">
        <f>Table_1[[#This Row],[QUANTITY]]*Table_1[[#This Row],[BUYING PRIZE]]</f>
        <v>660</v>
      </c>
      <c r="M19" s="6">
        <f>Table_1[[#This Row],[QUANTITY]]*Table_1[[#This Row],[SELLING PRICE]]*(1-Table_1[[#This Row],[DISCOUNT %]])</f>
        <v>732.6</v>
      </c>
      <c r="N19" s="6" t="str">
        <f>TEXT(Table_1[[#This Row],[DATE]],"DD")</f>
        <v>18</v>
      </c>
      <c r="O19" s="6" t="str">
        <f t="shared" si="0"/>
        <v>Jan</v>
      </c>
      <c r="P19" s="6">
        <v>2022</v>
      </c>
    </row>
    <row r="20" spans="1:16" ht="14.25" customHeight="1" x14ac:dyDescent="0.25">
      <c r="A20" s="4">
        <v>44580</v>
      </c>
      <c r="B20" s="5" t="s">
        <v>26</v>
      </c>
      <c r="C20" s="8">
        <v>9</v>
      </c>
      <c r="D20" s="6" t="s">
        <v>22</v>
      </c>
      <c r="E20" s="6" t="s">
        <v>18</v>
      </c>
      <c r="F20" s="7">
        <v>0</v>
      </c>
      <c r="G20" s="6" t="str">
        <f>VLOOKUP(Table_1[[#This Row],[PRODUCT ID]],Table_2[#All],2,0)</f>
        <v>Cream cheese</v>
      </c>
      <c r="H20" s="6" t="str">
        <f>VLOOKUP(Table_1[[#This Row],[PRODUCT ID]],Table_2[#All],3,0)</f>
        <v>Dairy</v>
      </c>
      <c r="I20" s="6" t="str">
        <f>VLOOKUP(Table_1[[#This Row],[PRODUCT ID]],Table_2[#All],4,0)</f>
        <v>Kg</v>
      </c>
      <c r="J20" s="6">
        <f>VLOOKUP(Table_1[[#This Row],[PRODUCT ID]],'Master Data'!A:F,5,0)</f>
        <v>71</v>
      </c>
      <c r="K20" s="6">
        <f>VLOOKUP(Table_1[[#This Row],[PRODUCT ID]],Table_2[#All],6,0)</f>
        <v>80.94</v>
      </c>
      <c r="L20" s="6">
        <f>Table_1[[#This Row],[QUANTITY]]*Table_1[[#This Row],[BUYING PRIZE]]</f>
        <v>639</v>
      </c>
      <c r="M20" s="6">
        <f>Table_1[[#This Row],[QUANTITY]]*Table_1[[#This Row],[SELLING PRICE]]*(1-Table_1[[#This Row],[DISCOUNT %]])</f>
        <v>728.46</v>
      </c>
      <c r="N20" s="6" t="str">
        <f>TEXT(Table_1[[#This Row],[DATE]],"DD")</f>
        <v>19</v>
      </c>
      <c r="O20" s="6" t="str">
        <f t="shared" si="0"/>
        <v>Jan</v>
      </c>
      <c r="P20" s="6">
        <v>2022</v>
      </c>
    </row>
    <row r="21" spans="1:16" ht="14.25" customHeight="1" x14ac:dyDescent="0.25">
      <c r="A21" s="4">
        <v>44581</v>
      </c>
      <c r="B21" s="5" t="s">
        <v>30</v>
      </c>
      <c r="C21" s="8">
        <v>6</v>
      </c>
      <c r="D21" s="6" t="s">
        <v>22</v>
      </c>
      <c r="E21" s="6" t="s">
        <v>18</v>
      </c>
      <c r="F21" s="7">
        <v>0</v>
      </c>
      <c r="G21" s="6" t="str">
        <f>VLOOKUP(Table_1[[#This Row],[PRODUCT ID]],Table_2[#All],2,0)</f>
        <v>Salin</v>
      </c>
      <c r="H21" s="6" t="str">
        <f>VLOOKUP(Table_1[[#This Row],[PRODUCT ID]],Table_2[#All],3,0)</f>
        <v>Health Care</v>
      </c>
      <c r="I21" s="6" t="str">
        <f>VLOOKUP(Table_1[[#This Row],[PRODUCT ID]],Table_2[#All],4,0)</f>
        <v>Kg</v>
      </c>
      <c r="J21" s="6">
        <f>VLOOKUP(Table_1[[#This Row],[PRODUCT ID]],'Master Data'!A:F,5,0)</f>
        <v>120</v>
      </c>
      <c r="K21" s="6">
        <f>VLOOKUP(Table_1[[#This Row],[PRODUCT ID]],Table_2[#All],6,0)</f>
        <v>162</v>
      </c>
      <c r="L21" s="6">
        <f>Table_1[[#This Row],[QUANTITY]]*Table_1[[#This Row],[BUYING PRIZE]]</f>
        <v>720</v>
      </c>
      <c r="M21" s="6">
        <f>Table_1[[#This Row],[QUANTITY]]*Table_1[[#This Row],[SELLING PRICE]]*(1-Table_1[[#This Row],[DISCOUNT %]])</f>
        <v>972</v>
      </c>
      <c r="N21" s="6" t="str">
        <f>TEXT(Table_1[[#This Row],[DATE]],"DD")</f>
        <v>20</v>
      </c>
      <c r="O21" s="6" t="str">
        <f t="shared" si="0"/>
        <v>Jan</v>
      </c>
      <c r="P21" s="6">
        <v>2022</v>
      </c>
    </row>
    <row r="22" spans="1:16" ht="14.25" customHeight="1" x14ac:dyDescent="0.25">
      <c r="A22" s="4">
        <v>44582</v>
      </c>
      <c r="B22" s="5" t="s">
        <v>33</v>
      </c>
      <c r="C22" s="8">
        <v>6</v>
      </c>
      <c r="D22" s="6" t="s">
        <v>22</v>
      </c>
      <c r="E22" s="6" t="s">
        <v>20</v>
      </c>
      <c r="F22" s="7">
        <v>0</v>
      </c>
      <c r="G22" s="6" t="str">
        <f>VLOOKUP(Table_1[[#This Row],[PRODUCT ID]],Table_2[#All],2,0)</f>
        <v>toothpaste</v>
      </c>
      <c r="H22" s="6" t="str">
        <f>VLOOKUP(Table_1[[#This Row],[PRODUCT ID]],Table_2[#All],3,0)</f>
        <v>Personal Care</v>
      </c>
      <c r="I22" s="6" t="str">
        <f>VLOOKUP(Table_1[[#This Row],[PRODUCT ID]],Table_2[#All],4,0)</f>
        <v>No.</v>
      </c>
      <c r="J22" s="6">
        <f>VLOOKUP(Table_1[[#This Row],[PRODUCT ID]],'Master Data'!A:F,5,0)</f>
        <v>55</v>
      </c>
      <c r="K22" s="6">
        <f>VLOOKUP(Table_1[[#This Row],[PRODUCT ID]],Table_2[#All],6,0)</f>
        <v>58.3</v>
      </c>
      <c r="L22" s="6">
        <f>Table_1[[#This Row],[QUANTITY]]*Table_1[[#This Row],[BUYING PRIZE]]</f>
        <v>330</v>
      </c>
      <c r="M22" s="6">
        <f>Table_1[[#This Row],[QUANTITY]]*Table_1[[#This Row],[SELLING PRICE]]*(1-Table_1[[#This Row],[DISCOUNT %]])</f>
        <v>349.79999999999995</v>
      </c>
      <c r="N22" s="6" t="str">
        <f>TEXT(Table_1[[#This Row],[DATE]],"DD")</f>
        <v>21</v>
      </c>
      <c r="O22" s="6" t="str">
        <f t="shared" si="0"/>
        <v>Jan</v>
      </c>
      <c r="P22" s="6">
        <v>2022</v>
      </c>
    </row>
    <row r="23" spans="1:16" ht="14.25" customHeight="1" x14ac:dyDescent="0.25">
      <c r="A23" s="4">
        <v>44583</v>
      </c>
      <c r="B23" s="5" t="s">
        <v>24</v>
      </c>
      <c r="C23" s="8">
        <v>7</v>
      </c>
      <c r="D23" s="6" t="s">
        <v>22</v>
      </c>
      <c r="E23" s="6" t="s">
        <v>18</v>
      </c>
      <c r="F23" s="7">
        <v>0</v>
      </c>
      <c r="G23" s="6" t="str">
        <f>VLOOKUP(Table_1[[#This Row],[PRODUCT ID]],Table_2[#All],2,0)</f>
        <v>conditioner</v>
      </c>
      <c r="H23" s="6" t="str">
        <f>VLOOKUP(Table_1[[#This Row],[PRODUCT ID]],Table_2[#All],3,0)</f>
        <v>Personal Care</v>
      </c>
      <c r="I23" s="6" t="str">
        <f>VLOOKUP(Table_1[[#This Row],[PRODUCT ID]],Table_2[#All],4,0)</f>
        <v>No.</v>
      </c>
      <c r="J23" s="6">
        <f>VLOOKUP(Table_1[[#This Row],[PRODUCT ID]],'Master Data'!A:F,5,0)</f>
        <v>5</v>
      </c>
      <c r="K23" s="6">
        <f>VLOOKUP(Table_1[[#This Row],[PRODUCT ID]],Table_2[#All],6,0)</f>
        <v>6.7</v>
      </c>
      <c r="L23" s="6">
        <f>Table_1[[#This Row],[QUANTITY]]*Table_1[[#This Row],[BUYING PRIZE]]</f>
        <v>35</v>
      </c>
      <c r="M23" s="6">
        <f>Table_1[[#This Row],[QUANTITY]]*Table_1[[#This Row],[SELLING PRICE]]*(1-Table_1[[#This Row],[DISCOUNT %]])</f>
        <v>46.9</v>
      </c>
      <c r="N23" s="6" t="str">
        <f>TEXT(Table_1[[#This Row],[DATE]],"DD")</f>
        <v>22</v>
      </c>
      <c r="O23" s="6" t="str">
        <f t="shared" si="0"/>
        <v>Jan</v>
      </c>
      <c r="P23" s="6">
        <v>2022</v>
      </c>
    </row>
    <row r="24" spans="1:16" ht="14.25" customHeight="1" x14ac:dyDescent="0.25">
      <c r="A24" s="4">
        <v>44584</v>
      </c>
      <c r="B24" s="5" t="s">
        <v>25</v>
      </c>
      <c r="C24" s="8">
        <v>14</v>
      </c>
      <c r="D24" s="6" t="s">
        <v>22</v>
      </c>
      <c r="E24" s="6" t="s">
        <v>18</v>
      </c>
      <c r="F24" s="7">
        <v>0</v>
      </c>
      <c r="G24" s="6" t="str">
        <f>VLOOKUP(Table_1[[#This Row],[PRODUCT ID]],Table_2[#All],2,0)</f>
        <v>nuts</v>
      </c>
      <c r="H24" s="6" t="str">
        <f>VLOOKUP(Table_1[[#This Row],[PRODUCT ID]],Table_2[#All],3,0)</f>
        <v>Snacks</v>
      </c>
      <c r="I24" s="6" t="str">
        <f>VLOOKUP(Table_1[[#This Row],[PRODUCT ID]],Table_2[#All],4,0)</f>
        <v>Kg</v>
      </c>
      <c r="J24" s="6">
        <f>VLOOKUP(Table_1[[#This Row],[PRODUCT ID]],'Master Data'!A:F,5,0)</f>
        <v>93</v>
      </c>
      <c r="K24" s="6">
        <f>VLOOKUP(Table_1[[#This Row],[PRODUCT ID]],Table_2[#All],6,0)</f>
        <v>104.16</v>
      </c>
      <c r="L24" s="6">
        <f>Table_1[[#This Row],[QUANTITY]]*Table_1[[#This Row],[BUYING PRIZE]]</f>
        <v>1302</v>
      </c>
      <c r="M24" s="6">
        <f>Table_1[[#This Row],[QUANTITY]]*Table_1[[#This Row],[SELLING PRICE]]*(1-Table_1[[#This Row],[DISCOUNT %]])</f>
        <v>1458.24</v>
      </c>
      <c r="N24" s="6" t="str">
        <f>TEXT(Table_1[[#This Row],[DATE]],"DD")</f>
        <v>23</v>
      </c>
      <c r="O24" s="6" t="str">
        <f t="shared" si="0"/>
        <v>Jan</v>
      </c>
      <c r="P24" s="6">
        <v>2022</v>
      </c>
    </row>
    <row r="25" spans="1:16" ht="14.25" customHeight="1" x14ac:dyDescent="0.25">
      <c r="A25" s="4">
        <v>44585</v>
      </c>
      <c r="B25" s="5" t="s">
        <v>31</v>
      </c>
      <c r="C25" s="8">
        <v>9</v>
      </c>
      <c r="D25" s="6" t="s">
        <v>17</v>
      </c>
      <c r="E25" s="6" t="s">
        <v>20</v>
      </c>
      <c r="F25" s="7">
        <v>0</v>
      </c>
      <c r="G25" s="6" t="str">
        <f>VLOOKUP(Table_1[[#This Row],[PRODUCT ID]],Table_2[#All],2,0)</f>
        <v>pain killers</v>
      </c>
      <c r="H25" s="6" t="str">
        <f>VLOOKUP(Table_1[[#This Row],[PRODUCT ID]],Table_2[#All],3,0)</f>
        <v>Health Care</v>
      </c>
      <c r="I25" s="6" t="str">
        <f>VLOOKUP(Table_1[[#This Row],[PRODUCT ID]],Table_2[#All],4,0)</f>
        <v>No.</v>
      </c>
      <c r="J25" s="6">
        <f>VLOOKUP(Table_1[[#This Row],[PRODUCT ID]],'Master Data'!A:F,5,0)</f>
        <v>76</v>
      </c>
      <c r="K25" s="6">
        <f>VLOOKUP(Table_1[[#This Row],[PRODUCT ID]],Table_2[#All],6,0)</f>
        <v>82.08</v>
      </c>
      <c r="L25" s="6">
        <f>Table_1[[#This Row],[QUANTITY]]*Table_1[[#This Row],[BUYING PRIZE]]</f>
        <v>684</v>
      </c>
      <c r="M25" s="6">
        <f>Table_1[[#This Row],[QUANTITY]]*Table_1[[#This Row],[SELLING PRICE]]*(1-Table_1[[#This Row],[DISCOUNT %]])</f>
        <v>738.72</v>
      </c>
      <c r="N25" s="6" t="str">
        <f>TEXT(Table_1[[#This Row],[DATE]],"DD")</f>
        <v>24</v>
      </c>
      <c r="O25" s="6" t="str">
        <f t="shared" si="0"/>
        <v>Jan</v>
      </c>
      <c r="P25" s="6">
        <v>2022</v>
      </c>
    </row>
    <row r="26" spans="1:16" ht="14.25" customHeight="1" x14ac:dyDescent="0.25">
      <c r="A26" s="4">
        <v>44586</v>
      </c>
      <c r="B26" s="5" t="s">
        <v>35</v>
      </c>
      <c r="C26" s="8">
        <v>7</v>
      </c>
      <c r="D26" s="6" t="s">
        <v>18</v>
      </c>
      <c r="E26" s="6" t="s">
        <v>20</v>
      </c>
      <c r="F26" s="7">
        <v>0</v>
      </c>
      <c r="G26" s="6" t="str">
        <f>VLOOKUP(Table_1[[#This Row],[PRODUCT ID]],Table_2[#All],2,0)</f>
        <v>Feta cheese</v>
      </c>
      <c r="H26" s="6" t="str">
        <f>VLOOKUP(Table_1[[#This Row],[PRODUCT ID]],Table_2[#All],3,0)</f>
        <v>Dairy</v>
      </c>
      <c r="I26" s="6" t="str">
        <f>VLOOKUP(Table_1[[#This Row],[PRODUCT ID]],Table_2[#All],4,0)</f>
        <v>Kg</v>
      </c>
      <c r="J26" s="6">
        <f>VLOOKUP(Table_1[[#This Row],[PRODUCT ID]],'Master Data'!A:F,5,0)</f>
        <v>75</v>
      </c>
      <c r="K26" s="6">
        <f>VLOOKUP(Table_1[[#This Row],[PRODUCT ID]],Table_2[#All],6,0)</f>
        <v>85.5</v>
      </c>
      <c r="L26" s="6">
        <f>Table_1[[#This Row],[QUANTITY]]*Table_1[[#This Row],[BUYING PRIZE]]</f>
        <v>525</v>
      </c>
      <c r="M26" s="6">
        <f>Table_1[[#This Row],[QUANTITY]]*Table_1[[#This Row],[SELLING PRICE]]*(1-Table_1[[#This Row],[DISCOUNT %]])</f>
        <v>598.5</v>
      </c>
      <c r="N26" s="6" t="str">
        <f>TEXT(Table_1[[#This Row],[DATE]],"DD")</f>
        <v>25</v>
      </c>
      <c r="O26" s="6" t="str">
        <f t="shared" si="0"/>
        <v>Jan</v>
      </c>
      <c r="P26" s="6">
        <v>2022</v>
      </c>
    </row>
    <row r="27" spans="1:16" ht="14.25" customHeight="1" x14ac:dyDescent="0.25">
      <c r="A27" s="4">
        <v>44587</v>
      </c>
      <c r="B27" s="5" t="s">
        <v>36</v>
      </c>
      <c r="C27" s="8">
        <v>7</v>
      </c>
      <c r="D27" s="6" t="s">
        <v>18</v>
      </c>
      <c r="E27" s="6" t="s">
        <v>18</v>
      </c>
      <c r="F27" s="7">
        <v>0</v>
      </c>
      <c r="G27" s="6" t="str">
        <f>VLOOKUP(Table_1[[#This Row],[PRODUCT ID]],Table_2[#All],2,0)</f>
        <v>Butter</v>
      </c>
      <c r="H27" s="6" t="str">
        <f>VLOOKUP(Table_1[[#This Row],[PRODUCT ID]],Table_2[#All],3,0)</f>
        <v>Dairy</v>
      </c>
      <c r="I27" s="6" t="str">
        <f>VLOOKUP(Table_1[[#This Row],[PRODUCT ID]],Table_2[#All],4,0)</f>
        <v>Kg</v>
      </c>
      <c r="J27" s="6">
        <f>VLOOKUP(Table_1[[#This Row],[PRODUCT ID]],'Master Data'!A:F,5,0)</f>
        <v>98</v>
      </c>
      <c r="K27" s="6">
        <f>VLOOKUP(Table_1[[#This Row],[PRODUCT ID]],Table_2[#All],6,0)</f>
        <v>103.88</v>
      </c>
      <c r="L27" s="6">
        <f>Table_1[[#This Row],[QUANTITY]]*Table_1[[#This Row],[BUYING PRIZE]]</f>
        <v>686</v>
      </c>
      <c r="M27" s="6">
        <f>Table_1[[#This Row],[QUANTITY]]*Table_1[[#This Row],[SELLING PRICE]]*(1-Table_1[[#This Row],[DISCOUNT %]])</f>
        <v>727.16</v>
      </c>
      <c r="N27" s="6" t="str">
        <f>TEXT(Table_1[[#This Row],[DATE]],"DD")</f>
        <v>26</v>
      </c>
      <c r="O27" s="6" t="str">
        <f t="shared" si="0"/>
        <v>Jan</v>
      </c>
      <c r="P27" s="6">
        <v>2022</v>
      </c>
    </row>
    <row r="28" spans="1:16" ht="14.25" customHeight="1" x14ac:dyDescent="0.25">
      <c r="A28" s="4">
        <v>44588</v>
      </c>
      <c r="B28" s="5" t="s">
        <v>37</v>
      </c>
      <c r="C28" s="8">
        <v>7</v>
      </c>
      <c r="D28" s="6" t="s">
        <v>17</v>
      </c>
      <c r="E28" s="6" t="s">
        <v>18</v>
      </c>
      <c r="F28" s="7">
        <v>0</v>
      </c>
      <c r="G28" s="6" t="str">
        <f>VLOOKUP(Table_1[[#This Row],[PRODUCT ID]],Table_2[#All],2,0)</f>
        <v>cleaning alcohol</v>
      </c>
      <c r="H28" s="6" t="str">
        <f>VLOOKUP(Table_1[[#This Row],[PRODUCT ID]],Table_2[#All],3,0)</f>
        <v>Health Care</v>
      </c>
      <c r="I28" s="6" t="str">
        <f>VLOOKUP(Table_1[[#This Row],[PRODUCT ID]],Table_2[#All],4,0)</f>
        <v>Lt</v>
      </c>
      <c r="J28" s="6">
        <f>VLOOKUP(Table_1[[#This Row],[PRODUCT ID]],'Master Data'!A:F,5,0)</f>
        <v>90</v>
      </c>
      <c r="K28" s="6">
        <f>VLOOKUP(Table_1[[#This Row],[PRODUCT ID]],Table_2[#All],6,0)</f>
        <v>115.2</v>
      </c>
      <c r="L28" s="6">
        <f>Table_1[[#This Row],[QUANTITY]]*Table_1[[#This Row],[BUYING PRIZE]]</f>
        <v>630</v>
      </c>
      <c r="M28" s="6">
        <f>Table_1[[#This Row],[QUANTITY]]*Table_1[[#This Row],[SELLING PRICE]]*(1-Table_1[[#This Row],[DISCOUNT %]])</f>
        <v>806.4</v>
      </c>
      <c r="N28" s="6" t="str">
        <f>TEXT(Table_1[[#This Row],[DATE]],"DD")</f>
        <v>27</v>
      </c>
      <c r="O28" s="6" t="str">
        <f t="shared" si="0"/>
        <v>Jan</v>
      </c>
      <c r="P28" s="6">
        <v>2022</v>
      </c>
    </row>
    <row r="29" spans="1:16" ht="14.25" customHeight="1" x14ac:dyDescent="0.25">
      <c r="A29" s="4">
        <v>44589</v>
      </c>
      <c r="B29" s="5" t="s">
        <v>38</v>
      </c>
      <c r="C29" s="8">
        <v>3</v>
      </c>
      <c r="D29" s="6" t="s">
        <v>17</v>
      </c>
      <c r="E29" s="6" t="s">
        <v>18</v>
      </c>
      <c r="F29" s="7">
        <v>0</v>
      </c>
      <c r="G29" s="6" t="str">
        <f>VLOOKUP(Table_1[[#This Row],[PRODUCT ID]],Table_2[#All],2,0)</f>
        <v>pretzels</v>
      </c>
      <c r="H29" s="6" t="str">
        <f>VLOOKUP(Table_1[[#This Row],[PRODUCT ID]],Table_2[#All],3,0)</f>
        <v>Snacks</v>
      </c>
      <c r="I29" s="6" t="str">
        <f>VLOOKUP(Table_1[[#This Row],[PRODUCT ID]],Table_2[#All],4,0)</f>
        <v>Kg</v>
      </c>
      <c r="J29" s="6">
        <f>VLOOKUP(Table_1[[#This Row],[PRODUCT ID]],'Master Data'!A:F,5,0)</f>
        <v>89</v>
      </c>
      <c r="K29" s="6">
        <f>VLOOKUP(Table_1[[#This Row],[PRODUCT ID]],Table_2[#All],6,0)</f>
        <v>117.48</v>
      </c>
      <c r="L29" s="6">
        <f>Table_1[[#This Row],[QUANTITY]]*Table_1[[#This Row],[BUYING PRIZE]]</f>
        <v>267</v>
      </c>
      <c r="M29" s="6">
        <f>Table_1[[#This Row],[QUANTITY]]*Table_1[[#This Row],[SELLING PRICE]]*(1-Table_1[[#This Row],[DISCOUNT %]])</f>
        <v>352.44</v>
      </c>
      <c r="N29" s="6" t="str">
        <f>TEXT(Table_1[[#This Row],[DATE]],"DD")</f>
        <v>28</v>
      </c>
      <c r="O29" s="6" t="str">
        <f t="shared" si="0"/>
        <v>Jan</v>
      </c>
      <c r="P29" s="6">
        <v>2022</v>
      </c>
    </row>
    <row r="30" spans="1:16" ht="14.25" customHeight="1" x14ac:dyDescent="0.25">
      <c r="A30" s="4">
        <v>44590</v>
      </c>
      <c r="B30" s="5" t="s">
        <v>23</v>
      </c>
      <c r="C30" s="8">
        <v>10</v>
      </c>
      <c r="D30" s="6" t="s">
        <v>18</v>
      </c>
      <c r="E30" s="6" t="s">
        <v>20</v>
      </c>
      <c r="F30" s="7">
        <v>0</v>
      </c>
      <c r="G30" s="6" t="str">
        <f>VLOOKUP(Table_1[[#This Row],[PRODUCT ID]],Table_2[#All],2,0)</f>
        <v>Eggs</v>
      </c>
      <c r="H30" s="6" t="str">
        <f>VLOOKUP(Table_1[[#This Row],[PRODUCT ID]],Table_2[#All],3,0)</f>
        <v>Dairy</v>
      </c>
      <c r="I30" s="6" t="str">
        <f>VLOOKUP(Table_1[[#This Row],[PRODUCT ID]],Table_2[#All],4,0)</f>
        <v>Lt</v>
      </c>
      <c r="J30" s="6">
        <f>VLOOKUP(Table_1[[#This Row],[PRODUCT ID]],'Master Data'!A:F,5,0)</f>
        <v>44</v>
      </c>
      <c r="K30" s="6">
        <f>VLOOKUP(Table_1[[#This Row],[PRODUCT ID]],Table_2[#All],6,0)</f>
        <v>48.84</v>
      </c>
      <c r="L30" s="6">
        <f>Table_1[[#This Row],[QUANTITY]]*Table_1[[#This Row],[BUYING PRIZE]]</f>
        <v>440</v>
      </c>
      <c r="M30" s="6">
        <f>Table_1[[#This Row],[QUANTITY]]*Table_1[[#This Row],[SELLING PRICE]]*(1-Table_1[[#This Row],[DISCOUNT %]])</f>
        <v>488.40000000000003</v>
      </c>
      <c r="N30" s="6" t="str">
        <f>TEXT(Table_1[[#This Row],[DATE]],"DD")</f>
        <v>29</v>
      </c>
      <c r="O30" s="6" t="str">
        <f t="shared" si="0"/>
        <v>Jan</v>
      </c>
      <c r="P30" s="6">
        <v>2022</v>
      </c>
    </row>
    <row r="31" spans="1:16" ht="14.25" customHeight="1" x14ac:dyDescent="0.25">
      <c r="A31" s="4">
        <v>44591</v>
      </c>
      <c r="B31" s="5" t="s">
        <v>39</v>
      </c>
      <c r="C31" s="8">
        <v>2</v>
      </c>
      <c r="D31" s="6" t="s">
        <v>22</v>
      </c>
      <c r="E31" s="6" t="s">
        <v>20</v>
      </c>
      <c r="F31" s="7">
        <v>0</v>
      </c>
      <c r="G31" s="6" t="str">
        <f>VLOOKUP(Table_1[[#This Row],[PRODUCT ID]],Table_2[#All],2,0)</f>
        <v>Broccoli</v>
      </c>
      <c r="H31" s="6" t="str">
        <f>VLOOKUP(Table_1[[#This Row],[PRODUCT ID]],Table_2[#All],3,0)</f>
        <v>Fruits</v>
      </c>
      <c r="I31" s="6" t="str">
        <f>VLOOKUP(Table_1[[#This Row],[PRODUCT ID]],Table_2[#All],4,0)</f>
        <v>Kg</v>
      </c>
      <c r="J31" s="6">
        <f>VLOOKUP(Table_1[[#This Row],[PRODUCT ID]],'Master Data'!A:F,5,0)</f>
        <v>47</v>
      </c>
      <c r="K31" s="6">
        <f>VLOOKUP(Table_1[[#This Row],[PRODUCT ID]],Table_2[#All],6,0)</f>
        <v>53.11</v>
      </c>
      <c r="L31" s="6">
        <f>Table_1[[#This Row],[QUANTITY]]*Table_1[[#This Row],[BUYING PRIZE]]</f>
        <v>94</v>
      </c>
      <c r="M31" s="6">
        <f>Table_1[[#This Row],[QUANTITY]]*Table_1[[#This Row],[SELLING PRICE]]*(1-Table_1[[#This Row],[DISCOUNT %]])</f>
        <v>106.22</v>
      </c>
      <c r="N31" s="6" t="str">
        <f>TEXT(Table_1[[#This Row],[DATE]],"DD")</f>
        <v>30</v>
      </c>
      <c r="O31" s="6" t="str">
        <f t="shared" si="0"/>
        <v>Jan</v>
      </c>
      <c r="P31" s="6">
        <v>2022</v>
      </c>
    </row>
    <row r="32" spans="1:16" ht="14.25" customHeight="1" x14ac:dyDescent="0.25">
      <c r="A32" s="4">
        <v>44592</v>
      </c>
      <c r="B32" s="5" t="s">
        <v>40</v>
      </c>
      <c r="C32" s="8">
        <v>7</v>
      </c>
      <c r="D32" s="6" t="s">
        <v>18</v>
      </c>
      <c r="E32" s="6" t="s">
        <v>18</v>
      </c>
      <c r="F32" s="7">
        <v>0</v>
      </c>
      <c r="G32" s="6" t="str">
        <f>VLOOKUP(Table_1[[#This Row],[PRODUCT ID]],Table_2[#All],2,0)</f>
        <v>Yogurt</v>
      </c>
      <c r="H32" s="6" t="str">
        <f>VLOOKUP(Table_1[[#This Row],[PRODUCT ID]],Table_2[#All],3,0)</f>
        <v>Dairy</v>
      </c>
      <c r="I32" s="6" t="str">
        <f>VLOOKUP(Table_1[[#This Row],[PRODUCT ID]],Table_2[#All],4,0)</f>
        <v>Ft</v>
      </c>
      <c r="J32" s="6">
        <f>VLOOKUP(Table_1[[#This Row],[PRODUCT ID]],'Master Data'!A:F,5,0)</f>
        <v>148</v>
      </c>
      <c r="K32" s="6">
        <f>VLOOKUP(Table_1[[#This Row],[PRODUCT ID]],Table_2[#All],6,0)</f>
        <v>164.28</v>
      </c>
      <c r="L32" s="6">
        <f>Table_1[[#This Row],[QUANTITY]]*Table_1[[#This Row],[BUYING PRIZE]]</f>
        <v>1036</v>
      </c>
      <c r="M32" s="6">
        <f>Table_1[[#This Row],[QUANTITY]]*Table_1[[#This Row],[SELLING PRICE]]*(1-Table_1[[#This Row],[DISCOUNT %]])</f>
        <v>1149.96</v>
      </c>
      <c r="N32" s="6" t="str">
        <f>TEXT(Table_1[[#This Row],[DATE]],"DD")</f>
        <v>31</v>
      </c>
      <c r="O32" s="6" t="str">
        <f t="shared" si="0"/>
        <v>Jan</v>
      </c>
      <c r="P32" s="6">
        <v>2022</v>
      </c>
    </row>
    <row r="33" spans="1:16" ht="14.25" customHeight="1" x14ac:dyDescent="0.25">
      <c r="A33" s="4">
        <v>44593</v>
      </c>
      <c r="B33" s="5" t="s">
        <v>41</v>
      </c>
      <c r="C33" s="8">
        <v>13</v>
      </c>
      <c r="D33" s="6" t="s">
        <v>22</v>
      </c>
      <c r="E33" s="6" t="s">
        <v>18</v>
      </c>
      <c r="F33" s="7">
        <v>0</v>
      </c>
      <c r="G33" s="6" t="str">
        <f>VLOOKUP(Table_1[[#This Row],[PRODUCT ID]],Table_2[#All],2,0)</f>
        <v>Cherries</v>
      </c>
      <c r="H33" s="6" t="str">
        <f>VLOOKUP(Table_1[[#This Row],[PRODUCT ID]],Table_2[#All],3,0)</f>
        <v>Fruits</v>
      </c>
      <c r="I33" s="6" t="str">
        <f>VLOOKUP(Table_1[[#This Row],[PRODUCT ID]],Table_2[#All],4,0)</f>
        <v>No.</v>
      </c>
      <c r="J33" s="6">
        <f>VLOOKUP(Table_1[[#This Row],[PRODUCT ID]],'Master Data'!A:F,5,0)</f>
        <v>13</v>
      </c>
      <c r="K33" s="6">
        <f>VLOOKUP(Table_1[[#This Row],[PRODUCT ID]],Table_2[#All],6,0)</f>
        <v>16.64</v>
      </c>
      <c r="L33" s="6">
        <f>Table_1[[#This Row],[QUANTITY]]*Table_1[[#This Row],[BUYING PRIZE]]</f>
        <v>169</v>
      </c>
      <c r="M33" s="6">
        <f>Table_1[[#This Row],[QUANTITY]]*Table_1[[#This Row],[SELLING PRICE]]*(1-Table_1[[#This Row],[DISCOUNT %]])</f>
        <v>216.32</v>
      </c>
      <c r="N33" s="6" t="str">
        <f>TEXT(Table_1[[#This Row],[DATE]],"DD")</f>
        <v>01</v>
      </c>
      <c r="O33" s="6" t="str">
        <f t="shared" si="0"/>
        <v>Feb</v>
      </c>
      <c r="P33" s="6">
        <v>2022</v>
      </c>
    </row>
    <row r="34" spans="1:16" ht="14.25" customHeight="1" x14ac:dyDescent="0.25">
      <c r="A34" s="4">
        <v>44594</v>
      </c>
      <c r="B34" s="5" t="s">
        <v>42</v>
      </c>
      <c r="C34" s="8">
        <v>2</v>
      </c>
      <c r="D34" s="6" t="s">
        <v>17</v>
      </c>
      <c r="E34" s="6" t="s">
        <v>20</v>
      </c>
      <c r="F34" s="7">
        <v>0</v>
      </c>
      <c r="G34" s="6" t="str">
        <f>VLOOKUP(Table_1[[#This Row],[PRODUCT ID]],Table_2[#All],2,0)</f>
        <v>Melons</v>
      </c>
      <c r="H34" s="6" t="str">
        <f>VLOOKUP(Table_1[[#This Row],[PRODUCT ID]],Table_2[#All],3,0)</f>
        <v>Fruits</v>
      </c>
      <c r="I34" s="6" t="str">
        <f>VLOOKUP(Table_1[[#This Row],[PRODUCT ID]],Table_2[#All],4,0)</f>
        <v>Kg</v>
      </c>
      <c r="J34" s="6">
        <f>VLOOKUP(Table_1[[#This Row],[PRODUCT ID]],'Master Data'!A:F,5,0)</f>
        <v>121</v>
      </c>
      <c r="K34" s="6">
        <f>VLOOKUP(Table_1[[#This Row],[PRODUCT ID]],Table_2[#All],6,0)</f>
        <v>141.57</v>
      </c>
      <c r="L34" s="6">
        <f>Table_1[[#This Row],[QUANTITY]]*Table_1[[#This Row],[BUYING PRIZE]]</f>
        <v>242</v>
      </c>
      <c r="M34" s="6">
        <f>Table_1[[#This Row],[QUANTITY]]*Table_1[[#This Row],[SELLING PRICE]]*(1-Table_1[[#This Row],[DISCOUNT %]])</f>
        <v>283.14</v>
      </c>
      <c r="N34" s="6" t="str">
        <f>TEXT(Table_1[[#This Row],[DATE]],"DD")</f>
        <v>02</v>
      </c>
      <c r="O34" s="6" t="str">
        <f t="shared" si="0"/>
        <v>Feb</v>
      </c>
      <c r="P34" s="6">
        <v>2022</v>
      </c>
    </row>
    <row r="35" spans="1:16" ht="14.25" customHeight="1" x14ac:dyDescent="0.25">
      <c r="A35" s="4">
        <v>44595</v>
      </c>
      <c r="B35" s="5" t="s">
        <v>28</v>
      </c>
      <c r="C35" s="8">
        <v>4</v>
      </c>
      <c r="D35" s="6" t="s">
        <v>18</v>
      </c>
      <c r="E35" s="6" t="s">
        <v>18</v>
      </c>
      <c r="F35" s="7">
        <v>0</v>
      </c>
      <c r="G35" s="6" t="str">
        <f>VLOOKUP(Table_1[[#This Row],[PRODUCT ID]],Table_2[#All],2,0)</f>
        <v>Green onions</v>
      </c>
      <c r="H35" s="6" t="str">
        <f>VLOOKUP(Table_1[[#This Row],[PRODUCT ID]],Table_2[#All],3,0)</f>
        <v>Vegetables</v>
      </c>
      <c r="I35" s="6" t="str">
        <f>VLOOKUP(Table_1[[#This Row],[PRODUCT ID]],Table_2[#All],4,0)</f>
        <v>Kg</v>
      </c>
      <c r="J35" s="6">
        <f>VLOOKUP(Table_1[[#This Row],[PRODUCT ID]],'Master Data'!A:F,5,0)</f>
        <v>67</v>
      </c>
      <c r="K35" s="6">
        <f>VLOOKUP(Table_1[[#This Row],[PRODUCT ID]],Table_2[#All],6,0)</f>
        <v>85.76</v>
      </c>
      <c r="L35" s="6">
        <f>Table_1[[#This Row],[QUANTITY]]*Table_1[[#This Row],[BUYING PRIZE]]</f>
        <v>268</v>
      </c>
      <c r="M35" s="6">
        <f>Table_1[[#This Row],[QUANTITY]]*Table_1[[#This Row],[SELLING PRICE]]*(1-Table_1[[#This Row],[DISCOUNT %]])</f>
        <v>343.04</v>
      </c>
      <c r="N35" s="6" t="str">
        <f>TEXT(Table_1[[#This Row],[DATE]],"DD")</f>
        <v>03</v>
      </c>
      <c r="O35" s="6" t="str">
        <f t="shared" si="0"/>
        <v>Feb</v>
      </c>
      <c r="P35" s="6">
        <v>2022</v>
      </c>
    </row>
    <row r="36" spans="1:16" ht="14.25" customHeight="1" x14ac:dyDescent="0.25">
      <c r="A36" s="4">
        <v>44596</v>
      </c>
      <c r="B36" s="5" t="s">
        <v>43</v>
      </c>
      <c r="C36" s="8">
        <v>7</v>
      </c>
      <c r="D36" s="6" t="s">
        <v>18</v>
      </c>
      <c r="E36" s="6" t="s">
        <v>20</v>
      </c>
      <c r="F36" s="7">
        <v>0</v>
      </c>
      <c r="G36" s="6" t="str">
        <f>VLOOKUP(Table_1[[#This Row],[PRODUCT ID]],Table_2[#All],2,0)</f>
        <v>Spinachband-aid</v>
      </c>
      <c r="H36" s="6" t="str">
        <f>VLOOKUP(Table_1[[#This Row],[PRODUCT ID]],Table_2[#All],3,0)</f>
        <v>Vegetables</v>
      </c>
      <c r="I36" s="6" t="str">
        <f>VLOOKUP(Table_1[[#This Row],[PRODUCT ID]],Table_2[#All],4,0)</f>
        <v>Kg</v>
      </c>
      <c r="J36" s="6">
        <f>VLOOKUP(Table_1[[#This Row],[PRODUCT ID]],'Master Data'!A:F,5,0)</f>
        <v>67</v>
      </c>
      <c r="K36" s="6">
        <f>VLOOKUP(Table_1[[#This Row],[PRODUCT ID]],Table_2[#All],6,0)</f>
        <v>83.08</v>
      </c>
      <c r="L36" s="6">
        <f>Table_1[[#This Row],[QUANTITY]]*Table_1[[#This Row],[BUYING PRIZE]]</f>
        <v>469</v>
      </c>
      <c r="M36" s="6">
        <f>Table_1[[#This Row],[QUANTITY]]*Table_1[[#This Row],[SELLING PRICE]]*(1-Table_1[[#This Row],[DISCOUNT %]])</f>
        <v>581.55999999999995</v>
      </c>
      <c r="N36" s="6" t="str">
        <f>TEXT(Table_1[[#This Row],[DATE]],"DD")</f>
        <v>04</v>
      </c>
      <c r="O36" s="6" t="str">
        <f t="shared" si="0"/>
        <v>Feb</v>
      </c>
      <c r="P36" s="6">
        <v>2022</v>
      </c>
    </row>
    <row r="37" spans="1:16" ht="14.25" customHeight="1" x14ac:dyDescent="0.25">
      <c r="A37" s="4">
        <v>44597</v>
      </c>
      <c r="B37" s="5" t="s">
        <v>44</v>
      </c>
      <c r="C37" s="8">
        <v>1</v>
      </c>
      <c r="D37" s="6" t="s">
        <v>22</v>
      </c>
      <c r="E37" s="6" t="s">
        <v>20</v>
      </c>
      <c r="F37" s="7">
        <v>0</v>
      </c>
      <c r="G37" s="6" t="str">
        <f>VLOOKUP(Table_1[[#This Row],[PRODUCT ID]],Table_2[#All],2,0)</f>
        <v>Dip</v>
      </c>
      <c r="H37" s="6" t="str">
        <f>VLOOKUP(Table_1[[#This Row],[PRODUCT ID]],Table_2[#All],3,0)</f>
        <v>Dairy</v>
      </c>
      <c r="I37" s="6" t="str">
        <f>VLOOKUP(Table_1[[#This Row],[PRODUCT ID]],Table_2[#All],4,0)</f>
        <v>Ft</v>
      </c>
      <c r="J37" s="6">
        <f>VLOOKUP(Table_1[[#This Row],[PRODUCT ID]],'Master Data'!A:F,5,0)</f>
        <v>133</v>
      </c>
      <c r="K37" s="6">
        <f>VLOOKUP(Table_1[[#This Row],[PRODUCT ID]],Table_2[#All],6,0)</f>
        <v>155.61000000000001</v>
      </c>
      <c r="L37" s="6">
        <f>Table_1[[#This Row],[QUANTITY]]*Table_1[[#This Row],[BUYING PRIZE]]</f>
        <v>133</v>
      </c>
      <c r="M37" s="6">
        <f>Table_1[[#This Row],[QUANTITY]]*Table_1[[#This Row],[SELLING PRICE]]*(1-Table_1[[#This Row],[DISCOUNT %]])</f>
        <v>155.61000000000001</v>
      </c>
      <c r="N37" s="6" t="str">
        <f>TEXT(Table_1[[#This Row],[DATE]],"DD")</f>
        <v>05</v>
      </c>
      <c r="O37" s="6" t="str">
        <f t="shared" si="0"/>
        <v>Feb</v>
      </c>
      <c r="P37" s="6">
        <v>2022</v>
      </c>
    </row>
    <row r="38" spans="1:16" ht="14.25" customHeight="1" x14ac:dyDescent="0.25">
      <c r="A38" s="4">
        <v>44598</v>
      </c>
      <c r="B38" s="5" t="s">
        <v>43</v>
      </c>
      <c r="C38" s="8">
        <v>9</v>
      </c>
      <c r="D38" s="6" t="s">
        <v>22</v>
      </c>
      <c r="E38" s="6" t="s">
        <v>20</v>
      </c>
      <c r="F38" s="7">
        <v>0</v>
      </c>
      <c r="G38" s="6" t="str">
        <f>VLOOKUP(Table_1[[#This Row],[PRODUCT ID]],Table_2[#All],2,0)</f>
        <v>Spinachband-aid</v>
      </c>
      <c r="H38" s="6" t="str">
        <f>VLOOKUP(Table_1[[#This Row],[PRODUCT ID]],Table_2[#All],3,0)</f>
        <v>Vegetables</v>
      </c>
      <c r="I38" s="6" t="str">
        <f>VLOOKUP(Table_1[[#This Row],[PRODUCT ID]],Table_2[#All],4,0)</f>
        <v>Kg</v>
      </c>
      <c r="J38" s="6">
        <f>VLOOKUP(Table_1[[#This Row],[PRODUCT ID]],'Master Data'!A:F,5,0)</f>
        <v>67</v>
      </c>
      <c r="K38" s="6">
        <f>VLOOKUP(Table_1[[#This Row],[PRODUCT ID]],Table_2[#All],6,0)</f>
        <v>83.08</v>
      </c>
      <c r="L38" s="6">
        <f>Table_1[[#This Row],[QUANTITY]]*Table_1[[#This Row],[BUYING PRIZE]]</f>
        <v>603</v>
      </c>
      <c r="M38" s="6">
        <f>Table_1[[#This Row],[QUANTITY]]*Table_1[[#This Row],[SELLING PRICE]]*(1-Table_1[[#This Row],[DISCOUNT %]])</f>
        <v>747.72</v>
      </c>
      <c r="N38" s="6" t="str">
        <f>TEXT(Table_1[[#This Row],[DATE]],"DD")</f>
        <v>06</v>
      </c>
      <c r="O38" s="6" t="str">
        <f t="shared" si="0"/>
        <v>Feb</v>
      </c>
      <c r="P38" s="6">
        <v>2022</v>
      </c>
    </row>
    <row r="39" spans="1:16" ht="14.25" customHeight="1" x14ac:dyDescent="0.25">
      <c r="A39" s="4">
        <v>44599</v>
      </c>
      <c r="B39" s="5" t="s">
        <v>24</v>
      </c>
      <c r="C39" s="8">
        <v>1</v>
      </c>
      <c r="D39" s="6" t="s">
        <v>22</v>
      </c>
      <c r="E39" s="6" t="s">
        <v>20</v>
      </c>
      <c r="F39" s="7">
        <v>0</v>
      </c>
      <c r="G39" s="6" t="str">
        <f>VLOOKUP(Table_1[[#This Row],[PRODUCT ID]],Table_2[#All],2,0)</f>
        <v>conditioner</v>
      </c>
      <c r="H39" s="6" t="str">
        <f>VLOOKUP(Table_1[[#This Row],[PRODUCT ID]],Table_2[#All],3,0)</f>
        <v>Personal Care</v>
      </c>
      <c r="I39" s="6" t="str">
        <f>VLOOKUP(Table_1[[#This Row],[PRODUCT ID]],Table_2[#All],4,0)</f>
        <v>No.</v>
      </c>
      <c r="J39" s="6">
        <f>VLOOKUP(Table_1[[#This Row],[PRODUCT ID]],'Master Data'!A:F,5,0)</f>
        <v>5</v>
      </c>
      <c r="K39" s="6">
        <f>VLOOKUP(Table_1[[#This Row],[PRODUCT ID]],Table_2[#All],6,0)</f>
        <v>6.7</v>
      </c>
      <c r="L39" s="6">
        <f>Table_1[[#This Row],[QUANTITY]]*Table_1[[#This Row],[BUYING PRIZE]]</f>
        <v>5</v>
      </c>
      <c r="M39" s="6">
        <f>Table_1[[#This Row],[QUANTITY]]*Table_1[[#This Row],[SELLING PRICE]]*(1-Table_1[[#This Row],[DISCOUNT %]])</f>
        <v>6.7</v>
      </c>
      <c r="N39" s="6" t="str">
        <f>TEXT(Table_1[[#This Row],[DATE]],"DD")</f>
        <v>07</v>
      </c>
      <c r="O39" s="6" t="str">
        <f t="shared" si="0"/>
        <v>Feb</v>
      </c>
      <c r="P39" s="6">
        <v>2022</v>
      </c>
    </row>
    <row r="40" spans="1:16" ht="14.25" customHeight="1" x14ac:dyDescent="0.25">
      <c r="A40" s="4">
        <v>44600</v>
      </c>
      <c r="B40" s="5" t="s">
        <v>33</v>
      </c>
      <c r="C40" s="8">
        <v>14</v>
      </c>
      <c r="D40" s="6" t="s">
        <v>22</v>
      </c>
      <c r="E40" s="6" t="s">
        <v>18</v>
      </c>
      <c r="F40" s="7">
        <v>0</v>
      </c>
      <c r="G40" s="6" t="str">
        <f>VLOOKUP(Table_1[[#This Row],[PRODUCT ID]],Table_2[#All],2,0)</f>
        <v>toothpaste</v>
      </c>
      <c r="H40" s="6" t="str">
        <f>VLOOKUP(Table_1[[#This Row],[PRODUCT ID]],Table_2[#All],3,0)</f>
        <v>Personal Care</v>
      </c>
      <c r="I40" s="6" t="str">
        <f>VLOOKUP(Table_1[[#This Row],[PRODUCT ID]],Table_2[#All],4,0)</f>
        <v>No.</v>
      </c>
      <c r="J40" s="6">
        <f>VLOOKUP(Table_1[[#This Row],[PRODUCT ID]],'Master Data'!A:F,5,0)</f>
        <v>55</v>
      </c>
      <c r="K40" s="6">
        <f>VLOOKUP(Table_1[[#This Row],[PRODUCT ID]],Table_2[#All],6,0)</f>
        <v>58.3</v>
      </c>
      <c r="L40" s="6">
        <f>Table_1[[#This Row],[QUANTITY]]*Table_1[[#This Row],[BUYING PRIZE]]</f>
        <v>770</v>
      </c>
      <c r="M40" s="6">
        <f>Table_1[[#This Row],[QUANTITY]]*Table_1[[#This Row],[SELLING PRICE]]*(1-Table_1[[#This Row],[DISCOUNT %]])</f>
        <v>816.19999999999993</v>
      </c>
      <c r="N40" s="6" t="str">
        <f>TEXT(Table_1[[#This Row],[DATE]],"DD")</f>
        <v>08</v>
      </c>
      <c r="O40" s="6" t="str">
        <f t="shared" si="0"/>
        <v>Feb</v>
      </c>
      <c r="P40" s="6">
        <v>2022</v>
      </c>
    </row>
    <row r="41" spans="1:16" ht="14.25" customHeight="1" x14ac:dyDescent="0.25">
      <c r="A41" s="4">
        <v>44601</v>
      </c>
      <c r="B41" s="5" t="s">
        <v>45</v>
      </c>
      <c r="C41" s="8">
        <v>7</v>
      </c>
      <c r="D41" s="6" t="s">
        <v>22</v>
      </c>
      <c r="E41" s="6" t="s">
        <v>20</v>
      </c>
      <c r="F41" s="7">
        <v>0</v>
      </c>
      <c r="G41" s="6" t="str">
        <f>VLOOKUP(Table_1[[#This Row],[PRODUCT ID]],Table_2[#All],2,0)</f>
        <v>Shredded cheese</v>
      </c>
      <c r="H41" s="6" t="str">
        <f>VLOOKUP(Table_1[[#This Row],[PRODUCT ID]],Table_2[#All],3,0)</f>
        <v>Dairy</v>
      </c>
      <c r="I41" s="6" t="str">
        <f>VLOOKUP(Table_1[[#This Row],[PRODUCT ID]],Table_2[#All],4,0)</f>
        <v>Kg</v>
      </c>
      <c r="J41" s="6">
        <f>VLOOKUP(Table_1[[#This Row],[PRODUCT ID]],'Master Data'!A:F,5,0)</f>
        <v>83</v>
      </c>
      <c r="K41" s="6">
        <f>VLOOKUP(Table_1[[#This Row],[PRODUCT ID]],Table_2[#All],6,0)</f>
        <v>94.62</v>
      </c>
      <c r="L41" s="6">
        <f>Table_1[[#This Row],[QUANTITY]]*Table_1[[#This Row],[BUYING PRIZE]]</f>
        <v>581</v>
      </c>
      <c r="M41" s="6">
        <f>Table_1[[#This Row],[QUANTITY]]*Table_1[[#This Row],[SELLING PRICE]]*(1-Table_1[[#This Row],[DISCOUNT %]])</f>
        <v>662.34</v>
      </c>
      <c r="N41" s="6" t="str">
        <f>TEXT(Table_1[[#This Row],[DATE]],"DD")</f>
        <v>09</v>
      </c>
      <c r="O41" s="6" t="str">
        <f t="shared" si="0"/>
        <v>Feb</v>
      </c>
      <c r="P41" s="6">
        <v>2022</v>
      </c>
    </row>
    <row r="42" spans="1:16" ht="14.25" customHeight="1" x14ac:dyDescent="0.25">
      <c r="A42" s="4">
        <v>44602</v>
      </c>
      <c r="B42" s="5" t="s">
        <v>32</v>
      </c>
      <c r="C42" s="8">
        <v>9</v>
      </c>
      <c r="D42" s="6" t="s">
        <v>18</v>
      </c>
      <c r="E42" s="6" t="s">
        <v>20</v>
      </c>
      <c r="F42" s="7">
        <v>0</v>
      </c>
      <c r="G42" s="6" t="str">
        <f>VLOOKUP(Table_1[[#This Row],[PRODUCT ID]],Table_2[#All],2,0)</f>
        <v>Nectarines</v>
      </c>
      <c r="H42" s="6" t="str">
        <f>VLOOKUP(Table_1[[#This Row],[PRODUCT ID]],Table_2[#All],3,0)</f>
        <v>Fruits</v>
      </c>
      <c r="I42" s="6" t="str">
        <f>VLOOKUP(Table_1[[#This Row],[PRODUCT ID]],Table_2[#All],4,0)</f>
        <v>Kg</v>
      </c>
      <c r="J42" s="6">
        <f>VLOOKUP(Table_1[[#This Row],[PRODUCT ID]],'Master Data'!A:F,5,0)</f>
        <v>141</v>
      </c>
      <c r="K42" s="6">
        <f>VLOOKUP(Table_1[[#This Row],[PRODUCT ID]],Table_2[#All],6,0)</f>
        <v>149.46</v>
      </c>
      <c r="L42" s="6">
        <f>Table_1[[#This Row],[QUANTITY]]*Table_1[[#This Row],[BUYING PRIZE]]</f>
        <v>1269</v>
      </c>
      <c r="M42" s="6">
        <f>Table_1[[#This Row],[QUANTITY]]*Table_1[[#This Row],[SELLING PRICE]]*(1-Table_1[[#This Row],[DISCOUNT %]])</f>
        <v>1345.14</v>
      </c>
      <c r="N42" s="6" t="str">
        <f>TEXT(Table_1[[#This Row],[DATE]],"DD")</f>
        <v>10</v>
      </c>
      <c r="O42" s="6" t="str">
        <f t="shared" si="0"/>
        <v>Feb</v>
      </c>
      <c r="P42" s="6">
        <v>2022</v>
      </c>
    </row>
    <row r="43" spans="1:16" ht="14.25" customHeight="1" x14ac:dyDescent="0.25">
      <c r="A43" s="4">
        <v>44603</v>
      </c>
      <c r="B43" s="5" t="s">
        <v>46</v>
      </c>
      <c r="C43" s="8">
        <v>4</v>
      </c>
      <c r="D43" s="6" t="s">
        <v>22</v>
      </c>
      <c r="E43" s="6" t="s">
        <v>18</v>
      </c>
      <c r="F43" s="7">
        <v>0</v>
      </c>
      <c r="G43" s="6" t="str">
        <f>VLOOKUP(Table_1[[#This Row],[PRODUCT ID]],Table_2[#All],2,0)</f>
        <v>Plums</v>
      </c>
      <c r="H43" s="6" t="str">
        <f>VLOOKUP(Table_1[[#This Row],[PRODUCT ID]],Table_2[#All],3,0)</f>
        <v>Fruits</v>
      </c>
      <c r="I43" s="6" t="str">
        <f>VLOOKUP(Table_1[[#This Row],[PRODUCT ID]],Table_2[#All],4,0)</f>
        <v>Kg</v>
      </c>
      <c r="J43" s="6">
        <f>VLOOKUP(Table_1[[#This Row],[PRODUCT ID]],'Master Data'!A:F,5,0)</f>
        <v>48</v>
      </c>
      <c r="K43" s="6">
        <f>VLOOKUP(Table_1[[#This Row],[PRODUCT ID]],Table_2[#All],6,0)</f>
        <v>57.120000000000005</v>
      </c>
      <c r="L43" s="6">
        <f>Table_1[[#This Row],[QUANTITY]]*Table_1[[#This Row],[BUYING PRIZE]]</f>
        <v>192</v>
      </c>
      <c r="M43" s="6">
        <f>Table_1[[#This Row],[QUANTITY]]*Table_1[[#This Row],[SELLING PRICE]]*(1-Table_1[[#This Row],[DISCOUNT %]])</f>
        <v>228.48000000000002</v>
      </c>
      <c r="N43" s="6" t="str">
        <f>TEXT(Table_1[[#This Row],[DATE]],"DD")</f>
        <v>11</v>
      </c>
      <c r="O43" s="6" t="str">
        <f t="shared" si="0"/>
        <v>Feb</v>
      </c>
      <c r="P43" s="6">
        <v>2022</v>
      </c>
    </row>
    <row r="44" spans="1:16" ht="14.25" customHeight="1" x14ac:dyDescent="0.25">
      <c r="A44" s="4">
        <v>44604</v>
      </c>
      <c r="B44" s="5" t="s">
        <v>47</v>
      </c>
      <c r="C44" s="8">
        <v>6</v>
      </c>
      <c r="D44" s="6" t="s">
        <v>18</v>
      </c>
      <c r="E44" s="6" t="s">
        <v>20</v>
      </c>
      <c r="F44" s="7">
        <v>0</v>
      </c>
      <c r="G44" s="6" t="str">
        <f>VLOOKUP(Table_1[[#This Row],[PRODUCT ID]],Table_2[#All],2,0)</f>
        <v>Berries</v>
      </c>
      <c r="H44" s="6" t="str">
        <f>VLOOKUP(Table_1[[#This Row],[PRODUCT ID]],Table_2[#All],3,0)</f>
        <v>Fruits</v>
      </c>
      <c r="I44" s="6" t="str">
        <f>VLOOKUP(Table_1[[#This Row],[PRODUCT ID]],Table_2[#All],4,0)</f>
        <v>Kg</v>
      </c>
      <c r="J44" s="6">
        <f>VLOOKUP(Table_1[[#This Row],[PRODUCT ID]],'Master Data'!A:F,5,0)</f>
        <v>12</v>
      </c>
      <c r="K44" s="6">
        <f>VLOOKUP(Table_1[[#This Row],[PRODUCT ID]],Table_2[#All],6,0)</f>
        <v>15.719999999999999</v>
      </c>
      <c r="L44" s="6">
        <f>Table_1[[#This Row],[QUANTITY]]*Table_1[[#This Row],[BUYING PRIZE]]</f>
        <v>72</v>
      </c>
      <c r="M44" s="6">
        <f>Table_1[[#This Row],[QUANTITY]]*Table_1[[#This Row],[SELLING PRICE]]*(1-Table_1[[#This Row],[DISCOUNT %]])</f>
        <v>94.32</v>
      </c>
      <c r="N44" s="6" t="str">
        <f>TEXT(Table_1[[#This Row],[DATE]],"DD")</f>
        <v>12</v>
      </c>
      <c r="O44" s="6" t="str">
        <f t="shared" si="0"/>
        <v>Feb</v>
      </c>
      <c r="P44" s="6">
        <v>2022</v>
      </c>
    </row>
    <row r="45" spans="1:16" ht="14.25" customHeight="1" x14ac:dyDescent="0.25">
      <c r="A45" s="4">
        <v>44605</v>
      </c>
      <c r="B45" s="5" t="s">
        <v>48</v>
      </c>
      <c r="C45" s="8">
        <v>11</v>
      </c>
      <c r="D45" s="6" t="s">
        <v>18</v>
      </c>
      <c r="E45" s="6" t="s">
        <v>20</v>
      </c>
      <c r="F45" s="7">
        <v>0</v>
      </c>
      <c r="G45" s="6" t="str">
        <f>VLOOKUP(Table_1[[#This Row],[PRODUCT ID]],Table_2[#All],2,0)</f>
        <v>Cabbage</v>
      </c>
      <c r="H45" s="6" t="str">
        <f>VLOOKUP(Table_1[[#This Row],[PRODUCT ID]],Table_2[#All],3,0)</f>
        <v>Fruits</v>
      </c>
      <c r="I45" s="6" t="str">
        <f>VLOOKUP(Table_1[[#This Row],[PRODUCT ID]],Table_2[#All],4,0)</f>
        <v>Ft</v>
      </c>
      <c r="J45" s="6">
        <f>VLOOKUP(Table_1[[#This Row],[PRODUCT ID]],'Master Data'!A:F,5,0)</f>
        <v>148</v>
      </c>
      <c r="K45" s="6">
        <f>VLOOKUP(Table_1[[#This Row],[PRODUCT ID]],Table_2[#All],6,0)</f>
        <v>201.28</v>
      </c>
      <c r="L45" s="6">
        <f>Table_1[[#This Row],[QUANTITY]]*Table_1[[#This Row],[BUYING PRIZE]]</f>
        <v>1628</v>
      </c>
      <c r="M45" s="6">
        <f>Table_1[[#This Row],[QUANTITY]]*Table_1[[#This Row],[SELLING PRICE]]*(1-Table_1[[#This Row],[DISCOUNT %]])</f>
        <v>2214.08</v>
      </c>
      <c r="N45" s="6" t="str">
        <f>TEXT(Table_1[[#This Row],[DATE]],"DD")</f>
        <v>13</v>
      </c>
      <c r="O45" s="6" t="str">
        <f t="shared" si="0"/>
        <v>Feb</v>
      </c>
      <c r="P45" s="6">
        <v>2022</v>
      </c>
    </row>
    <row r="46" spans="1:16" ht="14.25" customHeight="1" x14ac:dyDescent="0.25">
      <c r="A46" s="4">
        <v>44606</v>
      </c>
      <c r="B46" s="5" t="s">
        <v>21</v>
      </c>
      <c r="C46" s="8">
        <v>5</v>
      </c>
      <c r="D46" s="6" t="s">
        <v>18</v>
      </c>
      <c r="E46" s="6" t="s">
        <v>20</v>
      </c>
      <c r="F46" s="7">
        <v>0</v>
      </c>
      <c r="G46" s="6" t="str">
        <f>VLOOKUP(Table_1[[#This Row],[PRODUCT ID]],Table_2[#All],2,0)</f>
        <v>Avocados</v>
      </c>
      <c r="H46" s="6" t="str">
        <f>VLOOKUP(Table_1[[#This Row],[PRODUCT ID]],Table_2[#All],3,0)</f>
        <v>Fruits</v>
      </c>
      <c r="I46" s="6" t="str">
        <f>VLOOKUP(Table_1[[#This Row],[PRODUCT ID]],Table_2[#All],4,0)</f>
        <v>Kg</v>
      </c>
      <c r="J46" s="6">
        <f>VLOOKUP(Table_1[[#This Row],[PRODUCT ID]],'Master Data'!A:F,5,0)</f>
        <v>112</v>
      </c>
      <c r="K46" s="6">
        <f>VLOOKUP(Table_1[[#This Row],[PRODUCT ID]],Table_2[#All],6,0)</f>
        <v>122.08</v>
      </c>
      <c r="L46" s="6">
        <f>Table_1[[#This Row],[QUANTITY]]*Table_1[[#This Row],[BUYING PRIZE]]</f>
        <v>560</v>
      </c>
      <c r="M46" s="6">
        <f>Table_1[[#This Row],[QUANTITY]]*Table_1[[#This Row],[SELLING PRICE]]*(1-Table_1[[#This Row],[DISCOUNT %]])</f>
        <v>610.4</v>
      </c>
      <c r="N46" s="6" t="str">
        <f>TEXT(Table_1[[#This Row],[DATE]],"DD")</f>
        <v>14</v>
      </c>
      <c r="O46" s="6" t="str">
        <f t="shared" si="0"/>
        <v>Feb</v>
      </c>
      <c r="P46" s="6">
        <v>2022</v>
      </c>
    </row>
    <row r="47" spans="1:16" ht="14.25" customHeight="1" x14ac:dyDescent="0.25">
      <c r="A47" s="4">
        <v>44607</v>
      </c>
      <c r="B47" s="5" t="s">
        <v>27</v>
      </c>
      <c r="C47" s="8">
        <v>3</v>
      </c>
      <c r="D47" s="6" t="s">
        <v>22</v>
      </c>
      <c r="E47" s="6" t="s">
        <v>20</v>
      </c>
      <c r="F47" s="7">
        <v>0</v>
      </c>
      <c r="G47" s="6" t="str">
        <f>VLOOKUP(Table_1[[#This Row],[PRODUCT ID]],Table_2[#All],2,0)</f>
        <v>Peaches</v>
      </c>
      <c r="H47" s="6" t="str">
        <f>VLOOKUP(Table_1[[#This Row],[PRODUCT ID]],Table_2[#All],3,0)</f>
        <v>Fruits</v>
      </c>
      <c r="I47" s="6" t="str">
        <f>VLOOKUP(Table_1[[#This Row],[PRODUCT ID]],Table_2[#All],4,0)</f>
        <v>Kg</v>
      </c>
      <c r="J47" s="6">
        <f>VLOOKUP(Table_1[[#This Row],[PRODUCT ID]],'Master Data'!A:F,5,0)</f>
        <v>7</v>
      </c>
      <c r="K47" s="6">
        <f>VLOOKUP(Table_1[[#This Row],[PRODUCT ID]],Table_2[#All],6,0)</f>
        <v>8.33</v>
      </c>
      <c r="L47" s="6">
        <f>Table_1[[#This Row],[QUANTITY]]*Table_1[[#This Row],[BUYING PRIZE]]</f>
        <v>21</v>
      </c>
      <c r="M47" s="6">
        <f>Table_1[[#This Row],[QUANTITY]]*Table_1[[#This Row],[SELLING PRICE]]*(1-Table_1[[#This Row],[DISCOUNT %]])</f>
        <v>24.990000000000002</v>
      </c>
      <c r="N47" s="6" t="str">
        <f>TEXT(Table_1[[#This Row],[DATE]],"DD")</f>
        <v>15</v>
      </c>
      <c r="O47" s="6" t="str">
        <f t="shared" si="0"/>
        <v>Feb</v>
      </c>
      <c r="P47" s="6">
        <v>2022</v>
      </c>
    </row>
    <row r="48" spans="1:16" ht="14.25" customHeight="1" x14ac:dyDescent="0.25">
      <c r="A48" s="4">
        <v>44608</v>
      </c>
      <c r="B48" s="5" t="s">
        <v>44</v>
      </c>
      <c r="C48" s="8">
        <v>2</v>
      </c>
      <c r="D48" s="6" t="s">
        <v>22</v>
      </c>
      <c r="E48" s="6" t="s">
        <v>18</v>
      </c>
      <c r="F48" s="7">
        <v>0</v>
      </c>
      <c r="G48" s="6" t="str">
        <f>VLOOKUP(Table_1[[#This Row],[PRODUCT ID]],Table_2[#All],2,0)</f>
        <v>Dip</v>
      </c>
      <c r="H48" s="6" t="str">
        <f>VLOOKUP(Table_1[[#This Row],[PRODUCT ID]],Table_2[#All],3,0)</f>
        <v>Dairy</v>
      </c>
      <c r="I48" s="6" t="str">
        <f>VLOOKUP(Table_1[[#This Row],[PRODUCT ID]],Table_2[#All],4,0)</f>
        <v>Ft</v>
      </c>
      <c r="J48" s="6">
        <f>VLOOKUP(Table_1[[#This Row],[PRODUCT ID]],'Master Data'!A:F,5,0)</f>
        <v>133</v>
      </c>
      <c r="K48" s="6">
        <f>VLOOKUP(Table_1[[#This Row],[PRODUCT ID]],Table_2[#All],6,0)</f>
        <v>155.61000000000001</v>
      </c>
      <c r="L48" s="6">
        <f>Table_1[[#This Row],[QUANTITY]]*Table_1[[#This Row],[BUYING PRIZE]]</f>
        <v>266</v>
      </c>
      <c r="M48" s="6">
        <f>Table_1[[#This Row],[QUANTITY]]*Table_1[[#This Row],[SELLING PRICE]]*(1-Table_1[[#This Row],[DISCOUNT %]])</f>
        <v>311.22000000000003</v>
      </c>
      <c r="N48" s="6" t="str">
        <f>TEXT(Table_1[[#This Row],[DATE]],"DD")</f>
        <v>16</v>
      </c>
      <c r="O48" s="6" t="str">
        <f t="shared" si="0"/>
        <v>Feb</v>
      </c>
      <c r="P48" s="6">
        <v>2022</v>
      </c>
    </row>
    <row r="49" spans="1:16" ht="14.25" customHeight="1" x14ac:dyDescent="0.25">
      <c r="A49" s="4">
        <v>44609</v>
      </c>
      <c r="B49" s="5" t="s">
        <v>49</v>
      </c>
      <c r="C49" s="8">
        <v>4</v>
      </c>
      <c r="D49" s="6" t="s">
        <v>17</v>
      </c>
      <c r="E49" s="6" t="s">
        <v>18</v>
      </c>
      <c r="F49" s="7">
        <v>0</v>
      </c>
      <c r="G49" s="6" t="str">
        <f>VLOOKUP(Table_1[[#This Row],[PRODUCT ID]],Table_2[#All],2,0)</f>
        <v>Cheddar cheese</v>
      </c>
      <c r="H49" s="6" t="str">
        <f>VLOOKUP(Table_1[[#This Row],[PRODUCT ID]],Table_2[#All],3,0)</f>
        <v>Dairy</v>
      </c>
      <c r="I49" s="6" t="str">
        <f>VLOOKUP(Table_1[[#This Row],[PRODUCT ID]],Table_2[#All],4,0)</f>
        <v>Kg</v>
      </c>
      <c r="J49" s="6">
        <f>VLOOKUP(Table_1[[#This Row],[PRODUCT ID]],'Master Data'!A:F,5,0)</f>
        <v>105</v>
      </c>
      <c r="K49" s="6">
        <f>VLOOKUP(Table_1[[#This Row],[PRODUCT ID]],Table_2[#All],6,0)</f>
        <v>142.80000000000001</v>
      </c>
      <c r="L49" s="6">
        <f>Table_1[[#This Row],[QUANTITY]]*Table_1[[#This Row],[BUYING PRIZE]]</f>
        <v>420</v>
      </c>
      <c r="M49" s="6">
        <f>Table_1[[#This Row],[QUANTITY]]*Table_1[[#This Row],[SELLING PRICE]]*(1-Table_1[[#This Row],[DISCOUNT %]])</f>
        <v>571.20000000000005</v>
      </c>
      <c r="N49" s="6" t="str">
        <f>TEXT(Table_1[[#This Row],[DATE]],"DD")</f>
        <v>17</v>
      </c>
      <c r="O49" s="6" t="str">
        <f t="shared" si="0"/>
        <v>Feb</v>
      </c>
      <c r="P49" s="6">
        <v>2022</v>
      </c>
    </row>
    <row r="50" spans="1:16" ht="14.25" customHeight="1" x14ac:dyDescent="0.25">
      <c r="A50" s="4">
        <v>44610</v>
      </c>
      <c r="B50" s="5" t="s">
        <v>38</v>
      </c>
      <c r="C50" s="8">
        <v>11</v>
      </c>
      <c r="D50" s="6" t="s">
        <v>18</v>
      </c>
      <c r="E50" s="6" t="s">
        <v>20</v>
      </c>
      <c r="F50" s="7">
        <v>0</v>
      </c>
      <c r="G50" s="6" t="str">
        <f>VLOOKUP(Table_1[[#This Row],[PRODUCT ID]],Table_2[#All],2,0)</f>
        <v>pretzels</v>
      </c>
      <c r="H50" s="6" t="str">
        <f>VLOOKUP(Table_1[[#This Row],[PRODUCT ID]],Table_2[#All],3,0)</f>
        <v>Snacks</v>
      </c>
      <c r="I50" s="6" t="str">
        <f>VLOOKUP(Table_1[[#This Row],[PRODUCT ID]],Table_2[#All],4,0)</f>
        <v>Kg</v>
      </c>
      <c r="J50" s="6">
        <f>VLOOKUP(Table_1[[#This Row],[PRODUCT ID]],'Master Data'!A:F,5,0)</f>
        <v>89</v>
      </c>
      <c r="K50" s="6">
        <f>VLOOKUP(Table_1[[#This Row],[PRODUCT ID]],Table_2[#All],6,0)</f>
        <v>117.48</v>
      </c>
      <c r="L50" s="6">
        <f>Table_1[[#This Row],[QUANTITY]]*Table_1[[#This Row],[BUYING PRIZE]]</f>
        <v>979</v>
      </c>
      <c r="M50" s="6">
        <f>Table_1[[#This Row],[QUANTITY]]*Table_1[[#This Row],[SELLING PRICE]]*(1-Table_1[[#This Row],[DISCOUNT %]])</f>
        <v>1292.28</v>
      </c>
      <c r="N50" s="6" t="str">
        <f>TEXT(Table_1[[#This Row],[DATE]],"DD")</f>
        <v>18</v>
      </c>
      <c r="O50" s="6" t="str">
        <f t="shared" si="0"/>
        <v>Feb</v>
      </c>
      <c r="P50" s="6">
        <v>2022</v>
      </c>
    </row>
    <row r="51" spans="1:16" ht="14.25" customHeight="1" x14ac:dyDescent="0.25">
      <c r="A51" s="4">
        <v>44611</v>
      </c>
      <c r="B51" s="5" t="s">
        <v>48</v>
      </c>
      <c r="C51" s="8">
        <v>2</v>
      </c>
      <c r="D51" s="6" t="s">
        <v>22</v>
      </c>
      <c r="E51" s="6" t="s">
        <v>18</v>
      </c>
      <c r="F51" s="7">
        <v>0</v>
      </c>
      <c r="G51" s="6" t="str">
        <f>VLOOKUP(Table_1[[#This Row],[PRODUCT ID]],Table_2[#All],2,0)</f>
        <v>Cabbage</v>
      </c>
      <c r="H51" s="6" t="str">
        <f>VLOOKUP(Table_1[[#This Row],[PRODUCT ID]],Table_2[#All],3,0)</f>
        <v>Fruits</v>
      </c>
      <c r="I51" s="6" t="str">
        <f>VLOOKUP(Table_1[[#This Row],[PRODUCT ID]],Table_2[#All],4,0)</f>
        <v>Ft</v>
      </c>
      <c r="J51" s="6">
        <f>VLOOKUP(Table_1[[#This Row],[PRODUCT ID]],'Master Data'!A:F,5,0)</f>
        <v>148</v>
      </c>
      <c r="K51" s="6">
        <f>VLOOKUP(Table_1[[#This Row],[PRODUCT ID]],Table_2[#All],6,0)</f>
        <v>201.28</v>
      </c>
      <c r="L51" s="6">
        <f>Table_1[[#This Row],[QUANTITY]]*Table_1[[#This Row],[BUYING PRIZE]]</f>
        <v>296</v>
      </c>
      <c r="M51" s="6">
        <f>Table_1[[#This Row],[QUANTITY]]*Table_1[[#This Row],[SELLING PRICE]]*(1-Table_1[[#This Row],[DISCOUNT %]])</f>
        <v>402.56</v>
      </c>
      <c r="N51" s="6" t="str">
        <f>TEXT(Table_1[[#This Row],[DATE]],"DD")</f>
        <v>19</v>
      </c>
      <c r="O51" s="6" t="str">
        <f t="shared" si="0"/>
        <v>Feb</v>
      </c>
      <c r="P51" s="6">
        <v>2022</v>
      </c>
    </row>
    <row r="52" spans="1:16" ht="14.25" customHeight="1" x14ac:dyDescent="0.25">
      <c r="A52" s="4">
        <v>44612</v>
      </c>
      <c r="B52" s="5" t="s">
        <v>50</v>
      </c>
      <c r="C52" s="8">
        <v>11</v>
      </c>
      <c r="D52" s="6" t="s">
        <v>17</v>
      </c>
      <c r="E52" s="6" t="s">
        <v>18</v>
      </c>
      <c r="F52" s="7">
        <v>0</v>
      </c>
      <c r="G52" s="6" t="str">
        <f>VLOOKUP(Table_1[[#This Row],[PRODUCT ID]],Table_2[#All],2,0)</f>
        <v>Grapefruit</v>
      </c>
      <c r="H52" s="6" t="str">
        <f>VLOOKUP(Table_1[[#This Row],[PRODUCT ID]],Table_2[#All],3,0)</f>
        <v>Fruits</v>
      </c>
      <c r="I52" s="6" t="str">
        <f>VLOOKUP(Table_1[[#This Row],[PRODUCT ID]],Table_2[#All],4,0)</f>
        <v>Kg</v>
      </c>
      <c r="J52" s="6">
        <f>VLOOKUP(Table_1[[#This Row],[PRODUCT ID]],'Master Data'!A:F,5,0)</f>
        <v>37</v>
      </c>
      <c r="K52" s="6">
        <f>VLOOKUP(Table_1[[#This Row],[PRODUCT ID]],Table_2[#All],6,0)</f>
        <v>49.21</v>
      </c>
      <c r="L52" s="6">
        <f>Table_1[[#This Row],[QUANTITY]]*Table_1[[#This Row],[BUYING PRIZE]]</f>
        <v>407</v>
      </c>
      <c r="M52" s="6">
        <f>Table_1[[#This Row],[QUANTITY]]*Table_1[[#This Row],[SELLING PRICE]]*(1-Table_1[[#This Row],[DISCOUNT %]])</f>
        <v>541.31000000000006</v>
      </c>
      <c r="N52" s="6" t="str">
        <f>TEXT(Table_1[[#This Row],[DATE]],"DD")</f>
        <v>20</v>
      </c>
      <c r="O52" s="6" t="str">
        <f t="shared" si="0"/>
        <v>Feb</v>
      </c>
      <c r="P52" s="6">
        <v>2022</v>
      </c>
    </row>
    <row r="53" spans="1:16" ht="14.25" customHeight="1" x14ac:dyDescent="0.25">
      <c r="A53" s="4">
        <v>44613</v>
      </c>
      <c r="B53" s="5" t="s">
        <v>51</v>
      </c>
      <c r="C53" s="8">
        <v>1</v>
      </c>
      <c r="D53" s="6" t="s">
        <v>22</v>
      </c>
      <c r="E53" s="6" t="s">
        <v>18</v>
      </c>
      <c r="F53" s="7">
        <v>0</v>
      </c>
      <c r="G53" s="6" t="str">
        <f>VLOOKUP(Table_1[[#This Row],[PRODUCT ID]],Table_2[#All],2,0)</f>
        <v>Whipped cream</v>
      </c>
      <c r="H53" s="6" t="str">
        <f>VLOOKUP(Table_1[[#This Row],[PRODUCT ID]],Table_2[#All],3,0)</f>
        <v>Dairy</v>
      </c>
      <c r="I53" s="6" t="str">
        <f>VLOOKUP(Table_1[[#This Row],[PRODUCT ID]],Table_2[#All],4,0)</f>
        <v>Lt</v>
      </c>
      <c r="J53" s="6">
        <f>VLOOKUP(Table_1[[#This Row],[PRODUCT ID]],'Master Data'!A:F,5,0)</f>
        <v>44</v>
      </c>
      <c r="K53" s="6">
        <f>VLOOKUP(Table_1[[#This Row],[PRODUCT ID]],Table_2[#All],6,0)</f>
        <v>48.4</v>
      </c>
      <c r="L53" s="6">
        <f>Table_1[[#This Row],[QUANTITY]]*Table_1[[#This Row],[BUYING PRIZE]]</f>
        <v>44</v>
      </c>
      <c r="M53" s="6">
        <f>Table_1[[#This Row],[QUANTITY]]*Table_1[[#This Row],[SELLING PRICE]]*(1-Table_1[[#This Row],[DISCOUNT %]])</f>
        <v>48.4</v>
      </c>
      <c r="N53" s="6" t="str">
        <f>TEXT(Table_1[[#This Row],[DATE]],"DD")</f>
        <v>21</v>
      </c>
      <c r="O53" s="6" t="str">
        <f t="shared" si="0"/>
        <v>Feb</v>
      </c>
      <c r="P53" s="6">
        <v>2022</v>
      </c>
    </row>
    <row r="54" spans="1:16" ht="14.25" customHeight="1" x14ac:dyDescent="0.25">
      <c r="A54" s="4">
        <v>44614</v>
      </c>
      <c r="B54" s="5" t="s">
        <v>52</v>
      </c>
      <c r="C54" s="8">
        <v>9</v>
      </c>
      <c r="D54" s="6" t="s">
        <v>22</v>
      </c>
      <c r="E54" s="6" t="s">
        <v>20</v>
      </c>
      <c r="F54" s="7">
        <v>0</v>
      </c>
      <c r="G54" s="6" t="str">
        <f>VLOOKUP(Table_1[[#This Row],[PRODUCT ID]],Table_2[#All],2,0)</f>
        <v>Limes</v>
      </c>
      <c r="H54" s="6" t="str">
        <f>VLOOKUP(Table_1[[#This Row],[PRODUCT ID]],Table_2[#All],3,0)</f>
        <v>Fruits</v>
      </c>
      <c r="I54" s="6" t="str">
        <f>VLOOKUP(Table_1[[#This Row],[PRODUCT ID]],Table_2[#All],4,0)</f>
        <v>Kg</v>
      </c>
      <c r="J54" s="6">
        <f>VLOOKUP(Table_1[[#This Row],[PRODUCT ID]],'Master Data'!A:F,5,0)</f>
        <v>126</v>
      </c>
      <c r="K54" s="6">
        <f>VLOOKUP(Table_1[[#This Row],[PRODUCT ID]],Table_2[#All],6,0)</f>
        <v>162.54</v>
      </c>
      <c r="L54" s="6">
        <f>Table_1[[#This Row],[QUANTITY]]*Table_1[[#This Row],[BUYING PRIZE]]</f>
        <v>1134</v>
      </c>
      <c r="M54" s="6">
        <f>Table_1[[#This Row],[QUANTITY]]*Table_1[[#This Row],[SELLING PRICE]]*(1-Table_1[[#This Row],[DISCOUNT %]])</f>
        <v>1462.86</v>
      </c>
      <c r="N54" s="6" t="str">
        <f>TEXT(Table_1[[#This Row],[DATE]],"DD")</f>
        <v>22</v>
      </c>
      <c r="O54" s="6" t="str">
        <f t="shared" si="0"/>
        <v>Feb</v>
      </c>
      <c r="P54" s="6">
        <v>2022</v>
      </c>
    </row>
    <row r="55" spans="1:16" ht="14.25" customHeight="1" x14ac:dyDescent="0.25">
      <c r="A55" s="4">
        <v>44615</v>
      </c>
      <c r="B55" s="5" t="s">
        <v>46</v>
      </c>
      <c r="C55" s="8">
        <v>6</v>
      </c>
      <c r="D55" s="6" t="s">
        <v>18</v>
      </c>
      <c r="E55" s="6" t="s">
        <v>20</v>
      </c>
      <c r="F55" s="7">
        <v>0</v>
      </c>
      <c r="G55" s="6" t="str">
        <f>VLOOKUP(Table_1[[#This Row],[PRODUCT ID]],Table_2[#All],2,0)</f>
        <v>Plums</v>
      </c>
      <c r="H55" s="6" t="str">
        <f>VLOOKUP(Table_1[[#This Row],[PRODUCT ID]],Table_2[#All],3,0)</f>
        <v>Fruits</v>
      </c>
      <c r="I55" s="6" t="str">
        <f>VLOOKUP(Table_1[[#This Row],[PRODUCT ID]],Table_2[#All],4,0)</f>
        <v>Kg</v>
      </c>
      <c r="J55" s="6">
        <f>VLOOKUP(Table_1[[#This Row],[PRODUCT ID]],'Master Data'!A:F,5,0)</f>
        <v>48</v>
      </c>
      <c r="K55" s="6">
        <f>VLOOKUP(Table_1[[#This Row],[PRODUCT ID]],Table_2[#All],6,0)</f>
        <v>57.120000000000005</v>
      </c>
      <c r="L55" s="6">
        <f>Table_1[[#This Row],[QUANTITY]]*Table_1[[#This Row],[BUYING PRIZE]]</f>
        <v>288</v>
      </c>
      <c r="M55" s="6">
        <f>Table_1[[#This Row],[QUANTITY]]*Table_1[[#This Row],[SELLING PRICE]]*(1-Table_1[[#This Row],[DISCOUNT %]])</f>
        <v>342.72</v>
      </c>
      <c r="N55" s="6" t="str">
        <f>TEXT(Table_1[[#This Row],[DATE]],"DD")</f>
        <v>23</v>
      </c>
      <c r="O55" s="6" t="str">
        <f t="shared" si="0"/>
        <v>Feb</v>
      </c>
      <c r="P55" s="6">
        <v>2022</v>
      </c>
    </row>
    <row r="56" spans="1:16" ht="14.25" customHeight="1" x14ac:dyDescent="0.25">
      <c r="A56" s="4">
        <v>44616</v>
      </c>
      <c r="B56" s="5" t="s">
        <v>31</v>
      </c>
      <c r="C56" s="8">
        <v>9</v>
      </c>
      <c r="D56" s="6" t="s">
        <v>18</v>
      </c>
      <c r="E56" s="6" t="s">
        <v>18</v>
      </c>
      <c r="F56" s="7">
        <v>0</v>
      </c>
      <c r="G56" s="6" t="str">
        <f>VLOOKUP(Table_1[[#This Row],[PRODUCT ID]],Table_2[#All],2,0)</f>
        <v>pain killers</v>
      </c>
      <c r="H56" s="6" t="str">
        <f>VLOOKUP(Table_1[[#This Row],[PRODUCT ID]],Table_2[#All],3,0)</f>
        <v>Health Care</v>
      </c>
      <c r="I56" s="6" t="str">
        <f>VLOOKUP(Table_1[[#This Row],[PRODUCT ID]],Table_2[#All],4,0)</f>
        <v>No.</v>
      </c>
      <c r="J56" s="6">
        <f>VLOOKUP(Table_1[[#This Row],[PRODUCT ID]],'Master Data'!A:F,5,0)</f>
        <v>76</v>
      </c>
      <c r="K56" s="6">
        <f>VLOOKUP(Table_1[[#This Row],[PRODUCT ID]],Table_2[#All],6,0)</f>
        <v>82.08</v>
      </c>
      <c r="L56" s="6">
        <f>Table_1[[#This Row],[QUANTITY]]*Table_1[[#This Row],[BUYING PRIZE]]</f>
        <v>684</v>
      </c>
      <c r="M56" s="6">
        <f>Table_1[[#This Row],[QUANTITY]]*Table_1[[#This Row],[SELLING PRICE]]*(1-Table_1[[#This Row],[DISCOUNT %]])</f>
        <v>738.72</v>
      </c>
      <c r="N56" s="6" t="str">
        <f>TEXT(Table_1[[#This Row],[DATE]],"DD")</f>
        <v>24</v>
      </c>
      <c r="O56" s="6" t="str">
        <f t="shared" si="0"/>
        <v>Feb</v>
      </c>
      <c r="P56" s="6">
        <v>2022</v>
      </c>
    </row>
    <row r="57" spans="1:16" ht="14.25" customHeight="1" x14ac:dyDescent="0.25">
      <c r="A57" s="4">
        <v>44617</v>
      </c>
      <c r="B57" s="5" t="s">
        <v>39</v>
      </c>
      <c r="C57" s="8">
        <v>6</v>
      </c>
      <c r="D57" s="6" t="s">
        <v>17</v>
      </c>
      <c r="E57" s="6" t="s">
        <v>18</v>
      </c>
      <c r="F57" s="7">
        <v>0</v>
      </c>
      <c r="G57" s="6" t="str">
        <f>VLOOKUP(Table_1[[#This Row],[PRODUCT ID]],Table_2[#All],2,0)</f>
        <v>Broccoli</v>
      </c>
      <c r="H57" s="6" t="str">
        <f>VLOOKUP(Table_1[[#This Row],[PRODUCT ID]],Table_2[#All],3,0)</f>
        <v>Fruits</v>
      </c>
      <c r="I57" s="6" t="str">
        <f>VLOOKUP(Table_1[[#This Row],[PRODUCT ID]],Table_2[#All],4,0)</f>
        <v>Kg</v>
      </c>
      <c r="J57" s="6">
        <f>VLOOKUP(Table_1[[#This Row],[PRODUCT ID]],'Master Data'!A:F,5,0)</f>
        <v>47</v>
      </c>
      <c r="K57" s="6">
        <f>VLOOKUP(Table_1[[#This Row],[PRODUCT ID]],Table_2[#All],6,0)</f>
        <v>53.11</v>
      </c>
      <c r="L57" s="6">
        <f>Table_1[[#This Row],[QUANTITY]]*Table_1[[#This Row],[BUYING PRIZE]]</f>
        <v>282</v>
      </c>
      <c r="M57" s="6">
        <f>Table_1[[#This Row],[QUANTITY]]*Table_1[[#This Row],[SELLING PRICE]]*(1-Table_1[[#This Row],[DISCOUNT %]])</f>
        <v>318.65999999999997</v>
      </c>
      <c r="N57" s="6" t="str">
        <f>TEXT(Table_1[[#This Row],[DATE]],"DD")</f>
        <v>25</v>
      </c>
      <c r="O57" s="6" t="str">
        <f t="shared" si="0"/>
        <v>Feb</v>
      </c>
      <c r="P57" s="6">
        <v>2022</v>
      </c>
    </row>
    <row r="58" spans="1:16" ht="14.25" customHeight="1" x14ac:dyDescent="0.25">
      <c r="A58" s="4">
        <v>44618</v>
      </c>
      <c r="B58" s="5" t="s">
        <v>27</v>
      </c>
      <c r="C58" s="8">
        <v>11</v>
      </c>
      <c r="D58" s="6" t="s">
        <v>22</v>
      </c>
      <c r="E58" s="6" t="s">
        <v>20</v>
      </c>
      <c r="F58" s="7">
        <v>0</v>
      </c>
      <c r="G58" s="6" t="str">
        <f>VLOOKUP(Table_1[[#This Row],[PRODUCT ID]],Table_2[#All],2,0)</f>
        <v>Peaches</v>
      </c>
      <c r="H58" s="6" t="str">
        <f>VLOOKUP(Table_1[[#This Row],[PRODUCT ID]],Table_2[#All],3,0)</f>
        <v>Fruits</v>
      </c>
      <c r="I58" s="6" t="str">
        <f>VLOOKUP(Table_1[[#This Row],[PRODUCT ID]],Table_2[#All],4,0)</f>
        <v>Kg</v>
      </c>
      <c r="J58" s="6">
        <f>VLOOKUP(Table_1[[#This Row],[PRODUCT ID]],'Master Data'!A:F,5,0)</f>
        <v>7</v>
      </c>
      <c r="K58" s="6">
        <f>VLOOKUP(Table_1[[#This Row],[PRODUCT ID]],Table_2[#All],6,0)</f>
        <v>8.33</v>
      </c>
      <c r="L58" s="6">
        <f>Table_1[[#This Row],[QUANTITY]]*Table_1[[#This Row],[BUYING PRIZE]]</f>
        <v>77</v>
      </c>
      <c r="M58" s="6">
        <f>Table_1[[#This Row],[QUANTITY]]*Table_1[[#This Row],[SELLING PRICE]]*(1-Table_1[[#This Row],[DISCOUNT %]])</f>
        <v>91.63</v>
      </c>
      <c r="N58" s="6" t="str">
        <f>TEXT(Table_1[[#This Row],[DATE]],"DD")</f>
        <v>26</v>
      </c>
      <c r="O58" s="6" t="str">
        <f t="shared" si="0"/>
        <v>Feb</v>
      </c>
      <c r="P58" s="6">
        <v>2022</v>
      </c>
    </row>
    <row r="59" spans="1:16" ht="14.25" customHeight="1" x14ac:dyDescent="0.25">
      <c r="A59" s="4">
        <v>44619</v>
      </c>
      <c r="B59" s="5" t="s">
        <v>53</v>
      </c>
      <c r="C59" s="8">
        <v>10</v>
      </c>
      <c r="D59" s="6" t="s">
        <v>17</v>
      </c>
      <c r="E59" s="6" t="s">
        <v>20</v>
      </c>
      <c r="F59" s="7">
        <v>0</v>
      </c>
      <c r="G59" s="6" t="str">
        <f>VLOOKUP(Table_1[[#This Row],[PRODUCT ID]],Table_2[#All],2,0)</f>
        <v>Beets</v>
      </c>
      <c r="H59" s="6" t="str">
        <f>VLOOKUP(Table_1[[#This Row],[PRODUCT ID]],Table_2[#All],3,0)</f>
        <v>Vegetables</v>
      </c>
      <c r="I59" s="6" t="str">
        <f>VLOOKUP(Table_1[[#This Row],[PRODUCT ID]],Table_2[#All],4,0)</f>
        <v>Kg</v>
      </c>
      <c r="J59" s="6">
        <f>VLOOKUP(Table_1[[#This Row],[PRODUCT ID]],'Master Data'!A:F,5,0)</f>
        <v>37</v>
      </c>
      <c r="K59" s="6">
        <f>VLOOKUP(Table_1[[#This Row],[PRODUCT ID]],Table_2[#All],6,0)</f>
        <v>41.81</v>
      </c>
      <c r="L59" s="6">
        <f>Table_1[[#This Row],[QUANTITY]]*Table_1[[#This Row],[BUYING PRIZE]]</f>
        <v>370</v>
      </c>
      <c r="M59" s="6">
        <f>Table_1[[#This Row],[QUANTITY]]*Table_1[[#This Row],[SELLING PRICE]]*(1-Table_1[[#This Row],[DISCOUNT %]])</f>
        <v>418.1</v>
      </c>
      <c r="N59" s="6" t="str">
        <f>TEXT(Table_1[[#This Row],[DATE]],"DD")</f>
        <v>27</v>
      </c>
      <c r="O59" s="6" t="str">
        <f t="shared" si="0"/>
        <v>Feb</v>
      </c>
      <c r="P59" s="6">
        <v>2022</v>
      </c>
    </row>
    <row r="60" spans="1:16" ht="14.25" customHeight="1" x14ac:dyDescent="0.25">
      <c r="A60" s="4">
        <v>44620</v>
      </c>
      <c r="B60" s="5" t="s">
        <v>54</v>
      </c>
      <c r="C60" s="8">
        <v>11</v>
      </c>
      <c r="D60" s="6" t="s">
        <v>18</v>
      </c>
      <c r="E60" s="6" t="s">
        <v>20</v>
      </c>
      <c r="F60" s="7">
        <v>0</v>
      </c>
      <c r="G60" s="6" t="str">
        <f>VLOOKUP(Table_1[[#This Row],[PRODUCT ID]],Table_2[#All],2,0)</f>
        <v>Onions</v>
      </c>
      <c r="H60" s="6" t="str">
        <f>VLOOKUP(Table_1[[#This Row],[PRODUCT ID]],Table_2[#All],3,0)</f>
        <v>Vegetables</v>
      </c>
      <c r="I60" s="6" t="str">
        <f>VLOOKUP(Table_1[[#This Row],[PRODUCT ID]],Table_2[#All],4,0)</f>
        <v>Kg</v>
      </c>
      <c r="J60" s="6">
        <f>VLOOKUP(Table_1[[#This Row],[PRODUCT ID]],'Master Data'!A:F,5,0)</f>
        <v>37</v>
      </c>
      <c r="K60" s="6">
        <f>VLOOKUP(Table_1[[#This Row],[PRODUCT ID]],Table_2[#All],6,0)</f>
        <v>42.55</v>
      </c>
      <c r="L60" s="6">
        <f>Table_1[[#This Row],[QUANTITY]]*Table_1[[#This Row],[BUYING PRIZE]]</f>
        <v>407</v>
      </c>
      <c r="M60" s="6">
        <f>Table_1[[#This Row],[QUANTITY]]*Table_1[[#This Row],[SELLING PRICE]]*(1-Table_1[[#This Row],[DISCOUNT %]])</f>
        <v>468.04999999999995</v>
      </c>
      <c r="N60" s="6" t="str">
        <f>TEXT(Table_1[[#This Row],[DATE]],"DD")</f>
        <v>28</v>
      </c>
      <c r="O60" s="6" t="str">
        <f t="shared" si="0"/>
        <v>Feb</v>
      </c>
      <c r="P60" s="6">
        <v>2022</v>
      </c>
    </row>
    <row r="61" spans="1:16" ht="14.25" customHeight="1" x14ac:dyDescent="0.25">
      <c r="A61" s="4">
        <v>44621</v>
      </c>
      <c r="B61" s="5" t="s">
        <v>55</v>
      </c>
      <c r="C61" s="8">
        <v>14</v>
      </c>
      <c r="D61" s="6" t="s">
        <v>22</v>
      </c>
      <c r="E61" s="6" t="s">
        <v>20</v>
      </c>
      <c r="F61" s="7">
        <v>0</v>
      </c>
      <c r="G61" s="6" t="str">
        <f>VLOOKUP(Table_1[[#This Row],[PRODUCT ID]],Table_2[#All],2,0)</f>
        <v>Apples</v>
      </c>
      <c r="H61" s="6" t="str">
        <f>VLOOKUP(Table_1[[#This Row],[PRODUCT ID]],Table_2[#All],3,0)</f>
        <v>Fruits</v>
      </c>
      <c r="I61" s="6" t="str">
        <f>VLOOKUP(Table_1[[#This Row],[PRODUCT ID]],Table_2[#All],4,0)</f>
        <v>Kg</v>
      </c>
      <c r="J61" s="6">
        <f>VLOOKUP(Table_1[[#This Row],[PRODUCT ID]],'Master Data'!A:F,5,0)</f>
        <v>73</v>
      </c>
      <c r="K61" s="6">
        <f>VLOOKUP(Table_1[[#This Row],[PRODUCT ID]],Table_2[#All],6,0)</f>
        <v>94.17</v>
      </c>
      <c r="L61" s="6">
        <f>Table_1[[#This Row],[QUANTITY]]*Table_1[[#This Row],[BUYING PRIZE]]</f>
        <v>1022</v>
      </c>
      <c r="M61" s="6">
        <f>Table_1[[#This Row],[QUANTITY]]*Table_1[[#This Row],[SELLING PRICE]]*(1-Table_1[[#This Row],[DISCOUNT %]])</f>
        <v>1318.38</v>
      </c>
      <c r="N61" s="6" t="str">
        <f>TEXT(Table_1[[#This Row],[DATE]],"DD")</f>
        <v>01</v>
      </c>
      <c r="O61" s="6" t="str">
        <f t="shared" si="0"/>
        <v>Mar</v>
      </c>
      <c r="P61" s="6">
        <v>2022</v>
      </c>
    </row>
    <row r="62" spans="1:16" ht="14.25" customHeight="1" x14ac:dyDescent="0.25">
      <c r="A62" s="4">
        <v>44622</v>
      </c>
      <c r="B62" s="5" t="s">
        <v>30</v>
      </c>
      <c r="C62" s="8">
        <v>8</v>
      </c>
      <c r="D62" s="6" t="s">
        <v>17</v>
      </c>
      <c r="E62" s="6" t="s">
        <v>20</v>
      </c>
      <c r="F62" s="7">
        <v>0</v>
      </c>
      <c r="G62" s="6" t="str">
        <f>VLOOKUP(Table_1[[#This Row],[PRODUCT ID]],Table_2[#All],2,0)</f>
        <v>Salin</v>
      </c>
      <c r="H62" s="6" t="str">
        <f>VLOOKUP(Table_1[[#This Row],[PRODUCT ID]],Table_2[#All],3,0)</f>
        <v>Health Care</v>
      </c>
      <c r="I62" s="6" t="str">
        <f>VLOOKUP(Table_1[[#This Row],[PRODUCT ID]],Table_2[#All],4,0)</f>
        <v>Kg</v>
      </c>
      <c r="J62" s="6">
        <f>VLOOKUP(Table_1[[#This Row],[PRODUCT ID]],'Master Data'!A:F,5,0)</f>
        <v>120</v>
      </c>
      <c r="K62" s="6">
        <f>VLOOKUP(Table_1[[#This Row],[PRODUCT ID]],Table_2[#All],6,0)</f>
        <v>162</v>
      </c>
      <c r="L62" s="6">
        <f>Table_1[[#This Row],[QUANTITY]]*Table_1[[#This Row],[BUYING PRIZE]]</f>
        <v>960</v>
      </c>
      <c r="M62" s="6">
        <f>Table_1[[#This Row],[QUANTITY]]*Table_1[[#This Row],[SELLING PRICE]]*(1-Table_1[[#This Row],[DISCOUNT %]])</f>
        <v>1296</v>
      </c>
      <c r="N62" s="6" t="str">
        <f>TEXT(Table_1[[#This Row],[DATE]],"DD")</f>
        <v>02</v>
      </c>
      <c r="O62" s="6" t="str">
        <f t="shared" si="0"/>
        <v>Mar</v>
      </c>
      <c r="P62" s="6">
        <v>2022</v>
      </c>
    </row>
    <row r="63" spans="1:16" ht="14.25" customHeight="1" x14ac:dyDescent="0.25">
      <c r="A63" s="4">
        <v>44623</v>
      </c>
      <c r="B63" s="5" t="s">
        <v>53</v>
      </c>
      <c r="C63" s="8">
        <v>9</v>
      </c>
      <c r="D63" s="6" t="s">
        <v>18</v>
      </c>
      <c r="E63" s="6" t="s">
        <v>20</v>
      </c>
      <c r="F63" s="7">
        <v>0</v>
      </c>
      <c r="G63" s="6" t="str">
        <f>VLOOKUP(Table_1[[#This Row],[PRODUCT ID]],Table_2[#All],2,0)</f>
        <v>Beets</v>
      </c>
      <c r="H63" s="6" t="str">
        <f>VLOOKUP(Table_1[[#This Row],[PRODUCT ID]],Table_2[#All],3,0)</f>
        <v>Vegetables</v>
      </c>
      <c r="I63" s="6" t="str">
        <f>VLOOKUP(Table_1[[#This Row],[PRODUCT ID]],Table_2[#All],4,0)</f>
        <v>Kg</v>
      </c>
      <c r="J63" s="6">
        <f>VLOOKUP(Table_1[[#This Row],[PRODUCT ID]],'Master Data'!A:F,5,0)</f>
        <v>37</v>
      </c>
      <c r="K63" s="6">
        <f>VLOOKUP(Table_1[[#This Row],[PRODUCT ID]],Table_2[#All],6,0)</f>
        <v>41.81</v>
      </c>
      <c r="L63" s="6">
        <f>Table_1[[#This Row],[QUANTITY]]*Table_1[[#This Row],[BUYING PRIZE]]</f>
        <v>333</v>
      </c>
      <c r="M63" s="6">
        <f>Table_1[[#This Row],[QUANTITY]]*Table_1[[#This Row],[SELLING PRICE]]*(1-Table_1[[#This Row],[DISCOUNT %]])</f>
        <v>376.29</v>
      </c>
      <c r="N63" s="6" t="str">
        <f>TEXT(Table_1[[#This Row],[DATE]],"DD")</f>
        <v>03</v>
      </c>
      <c r="O63" s="6" t="str">
        <f t="shared" si="0"/>
        <v>Mar</v>
      </c>
      <c r="P63" s="6">
        <v>2022</v>
      </c>
    </row>
    <row r="64" spans="1:16" ht="14.25" customHeight="1" x14ac:dyDescent="0.25">
      <c r="A64" s="4">
        <v>44624</v>
      </c>
      <c r="B64" s="5" t="s">
        <v>34</v>
      </c>
      <c r="C64" s="8">
        <v>13</v>
      </c>
      <c r="D64" s="6" t="s">
        <v>18</v>
      </c>
      <c r="E64" s="6" t="s">
        <v>18</v>
      </c>
      <c r="F64" s="7">
        <v>0</v>
      </c>
      <c r="G64" s="6" t="str">
        <f>VLOOKUP(Table_1[[#This Row],[PRODUCT ID]],Table_2[#All],2,0)</f>
        <v>Lemons</v>
      </c>
      <c r="H64" s="6" t="str">
        <f>VLOOKUP(Table_1[[#This Row],[PRODUCT ID]],Table_2[#All],3,0)</f>
        <v>Fruits</v>
      </c>
      <c r="I64" s="6" t="str">
        <f>VLOOKUP(Table_1[[#This Row],[PRODUCT ID]],Table_2[#All],4,0)</f>
        <v>Kg</v>
      </c>
      <c r="J64" s="6">
        <f>VLOOKUP(Table_1[[#This Row],[PRODUCT ID]],'Master Data'!A:F,5,0)</f>
        <v>61</v>
      </c>
      <c r="K64" s="6">
        <f>VLOOKUP(Table_1[[#This Row],[PRODUCT ID]],Table_2[#All],6,0)</f>
        <v>76.25</v>
      </c>
      <c r="L64" s="6">
        <f>Table_1[[#This Row],[QUANTITY]]*Table_1[[#This Row],[BUYING PRIZE]]</f>
        <v>793</v>
      </c>
      <c r="M64" s="6">
        <f>Table_1[[#This Row],[QUANTITY]]*Table_1[[#This Row],[SELLING PRICE]]*(1-Table_1[[#This Row],[DISCOUNT %]])</f>
        <v>991.25</v>
      </c>
      <c r="N64" s="6" t="str">
        <f>TEXT(Table_1[[#This Row],[DATE]],"DD")</f>
        <v>04</v>
      </c>
      <c r="O64" s="6" t="str">
        <f t="shared" si="0"/>
        <v>Mar</v>
      </c>
      <c r="P64" s="6">
        <v>2022</v>
      </c>
    </row>
    <row r="65" spans="1:16" ht="14.25" customHeight="1" x14ac:dyDescent="0.25">
      <c r="A65" s="4">
        <v>44625</v>
      </c>
      <c r="B65" s="5" t="s">
        <v>54</v>
      </c>
      <c r="C65" s="8">
        <v>7</v>
      </c>
      <c r="D65" s="6" t="s">
        <v>22</v>
      </c>
      <c r="E65" s="6" t="s">
        <v>18</v>
      </c>
      <c r="F65" s="7">
        <v>0</v>
      </c>
      <c r="G65" s="6" t="str">
        <f>VLOOKUP(Table_1[[#This Row],[PRODUCT ID]],Table_2[#All],2,0)</f>
        <v>Onions</v>
      </c>
      <c r="H65" s="6" t="str">
        <f>VLOOKUP(Table_1[[#This Row],[PRODUCT ID]],Table_2[#All],3,0)</f>
        <v>Vegetables</v>
      </c>
      <c r="I65" s="6" t="str">
        <f>VLOOKUP(Table_1[[#This Row],[PRODUCT ID]],Table_2[#All],4,0)</f>
        <v>Kg</v>
      </c>
      <c r="J65" s="6">
        <f>VLOOKUP(Table_1[[#This Row],[PRODUCT ID]],'Master Data'!A:F,5,0)</f>
        <v>37</v>
      </c>
      <c r="K65" s="6">
        <f>VLOOKUP(Table_1[[#This Row],[PRODUCT ID]],Table_2[#All],6,0)</f>
        <v>42.55</v>
      </c>
      <c r="L65" s="6">
        <f>Table_1[[#This Row],[QUANTITY]]*Table_1[[#This Row],[BUYING PRIZE]]</f>
        <v>259</v>
      </c>
      <c r="M65" s="6">
        <f>Table_1[[#This Row],[QUANTITY]]*Table_1[[#This Row],[SELLING PRICE]]*(1-Table_1[[#This Row],[DISCOUNT %]])</f>
        <v>297.84999999999997</v>
      </c>
      <c r="N65" s="6" t="str">
        <f>TEXT(Table_1[[#This Row],[DATE]],"DD")</f>
        <v>05</v>
      </c>
      <c r="O65" s="6" t="str">
        <f t="shared" si="0"/>
        <v>Mar</v>
      </c>
      <c r="P65" s="6">
        <v>2022</v>
      </c>
    </row>
    <row r="66" spans="1:16" ht="14.25" customHeight="1" x14ac:dyDescent="0.25">
      <c r="A66" s="4">
        <v>44626</v>
      </c>
      <c r="B66" s="5" t="s">
        <v>49</v>
      </c>
      <c r="C66" s="8">
        <v>8</v>
      </c>
      <c r="D66" s="6" t="s">
        <v>18</v>
      </c>
      <c r="E66" s="6" t="s">
        <v>18</v>
      </c>
      <c r="F66" s="7">
        <v>0</v>
      </c>
      <c r="G66" s="6" t="str">
        <f>VLOOKUP(Table_1[[#This Row],[PRODUCT ID]],Table_2[#All],2,0)</f>
        <v>Cheddar cheese</v>
      </c>
      <c r="H66" s="6" t="str">
        <f>VLOOKUP(Table_1[[#This Row],[PRODUCT ID]],Table_2[#All],3,0)</f>
        <v>Dairy</v>
      </c>
      <c r="I66" s="6" t="str">
        <f>VLOOKUP(Table_1[[#This Row],[PRODUCT ID]],Table_2[#All],4,0)</f>
        <v>Kg</v>
      </c>
      <c r="J66" s="6">
        <f>VLOOKUP(Table_1[[#This Row],[PRODUCT ID]],'Master Data'!A:F,5,0)</f>
        <v>105</v>
      </c>
      <c r="K66" s="6">
        <f>VLOOKUP(Table_1[[#This Row],[PRODUCT ID]],Table_2[#All],6,0)</f>
        <v>142.80000000000001</v>
      </c>
      <c r="L66" s="6">
        <f>Table_1[[#This Row],[QUANTITY]]*Table_1[[#This Row],[BUYING PRIZE]]</f>
        <v>840</v>
      </c>
      <c r="M66" s="6">
        <f>Table_1[[#This Row],[QUANTITY]]*Table_1[[#This Row],[SELLING PRICE]]*(1-Table_1[[#This Row],[DISCOUNT %]])</f>
        <v>1142.4000000000001</v>
      </c>
      <c r="N66" s="6" t="str">
        <f>TEXT(Table_1[[#This Row],[DATE]],"DD")</f>
        <v>06</v>
      </c>
      <c r="O66" s="6" t="str">
        <f t="shared" si="0"/>
        <v>Mar</v>
      </c>
      <c r="P66" s="6">
        <v>2022</v>
      </c>
    </row>
    <row r="67" spans="1:16" ht="14.25" customHeight="1" x14ac:dyDescent="0.25">
      <c r="A67" s="4">
        <v>44627</v>
      </c>
      <c r="B67" s="5" t="s">
        <v>55</v>
      </c>
      <c r="C67" s="8">
        <v>4</v>
      </c>
      <c r="D67" s="6" t="s">
        <v>18</v>
      </c>
      <c r="E67" s="6" t="s">
        <v>18</v>
      </c>
      <c r="F67" s="7">
        <v>0</v>
      </c>
      <c r="G67" s="6" t="str">
        <f>VLOOKUP(Table_1[[#This Row],[PRODUCT ID]],Table_2[#All],2,0)</f>
        <v>Apples</v>
      </c>
      <c r="H67" s="6" t="str">
        <f>VLOOKUP(Table_1[[#This Row],[PRODUCT ID]],Table_2[#All],3,0)</f>
        <v>Fruits</v>
      </c>
      <c r="I67" s="6" t="str">
        <f>VLOOKUP(Table_1[[#This Row],[PRODUCT ID]],Table_2[#All],4,0)</f>
        <v>Kg</v>
      </c>
      <c r="J67" s="6">
        <f>VLOOKUP(Table_1[[#This Row],[PRODUCT ID]],'Master Data'!A:F,5,0)</f>
        <v>73</v>
      </c>
      <c r="K67" s="6">
        <f>VLOOKUP(Table_1[[#This Row],[PRODUCT ID]],Table_2[#All],6,0)</f>
        <v>94.17</v>
      </c>
      <c r="L67" s="6">
        <f>Table_1[[#This Row],[QUANTITY]]*Table_1[[#This Row],[BUYING PRIZE]]</f>
        <v>292</v>
      </c>
      <c r="M67" s="6">
        <f>Table_1[[#This Row],[QUANTITY]]*Table_1[[#This Row],[SELLING PRICE]]*(1-Table_1[[#This Row],[DISCOUNT %]])</f>
        <v>376.68</v>
      </c>
      <c r="N67" s="6" t="str">
        <f>TEXT(Table_1[[#This Row],[DATE]],"DD")</f>
        <v>07</v>
      </c>
      <c r="O67" s="6" t="str">
        <f t="shared" ref="O67:O130" si="1">TEXT(A67,"MMM")</f>
        <v>Mar</v>
      </c>
      <c r="P67" s="6">
        <v>2022</v>
      </c>
    </row>
    <row r="68" spans="1:16" ht="14.25" customHeight="1" x14ac:dyDescent="0.25">
      <c r="A68" s="4">
        <v>44628</v>
      </c>
      <c r="B68" s="5" t="s">
        <v>16</v>
      </c>
      <c r="C68" s="8">
        <v>14</v>
      </c>
      <c r="D68" s="6" t="s">
        <v>18</v>
      </c>
      <c r="E68" s="6" t="s">
        <v>20</v>
      </c>
      <c r="F68" s="7">
        <v>0</v>
      </c>
      <c r="G68" s="6" t="str">
        <f>VLOOKUP(Table_1[[#This Row],[PRODUCT ID]],Table_2[#All],2,0)</f>
        <v>Oranges</v>
      </c>
      <c r="H68" s="6" t="str">
        <f>VLOOKUP(Table_1[[#This Row],[PRODUCT ID]],Table_2[#All],3,0)</f>
        <v>Fruits</v>
      </c>
      <c r="I68" s="6" t="str">
        <f>VLOOKUP(Table_1[[#This Row],[PRODUCT ID]],Table_2[#All],4,0)</f>
        <v>Kg</v>
      </c>
      <c r="J68" s="6">
        <f>VLOOKUP(Table_1[[#This Row],[PRODUCT ID]],'Master Data'!A:F,5,0)</f>
        <v>144</v>
      </c>
      <c r="K68" s="6">
        <f>VLOOKUP(Table_1[[#This Row],[PRODUCT ID]],Table_2[#All],6,0)</f>
        <v>156.96</v>
      </c>
      <c r="L68" s="6">
        <f>Table_1[[#This Row],[QUANTITY]]*Table_1[[#This Row],[BUYING PRIZE]]</f>
        <v>2016</v>
      </c>
      <c r="M68" s="6">
        <f>Table_1[[#This Row],[QUANTITY]]*Table_1[[#This Row],[SELLING PRICE]]*(1-Table_1[[#This Row],[DISCOUNT %]])</f>
        <v>2197.44</v>
      </c>
      <c r="N68" s="6" t="str">
        <f>TEXT(Table_1[[#This Row],[DATE]],"DD")</f>
        <v>08</v>
      </c>
      <c r="O68" s="6" t="str">
        <f t="shared" si="1"/>
        <v>Mar</v>
      </c>
      <c r="P68" s="6">
        <v>2022</v>
      </c>
    </row>
    <row r="69" spans="1:16" ht="14.25" customHeight="1" x14ac:dyDescent="0.25">
      <c r="A69" s="4">
        <v>44629</v>
      </c>
      <c r="B69" s="5" t="s">
        <v>35</v>
      </c>
      <c r="C69" s="8">
        <v>4</v>
      </c>
      <c r="D69" s="6" t="s">
        <v>22</v>
      </c>
      <c r="E69" s="6" t="s">
        <v>20</v>
      </c>
      <c r="F69" s="7">
        <v>0</v>
      </c>
      <c r="G69" s="6" t="str">
        <f>VLOOKUP(Table_1[[#This Row],[PRODUCT ID]],Table_2[#All],2,0)</f>
        <v>Feta cheese</v>
      </c>
      <c r="H69" s="6" t="str">
        <f>VLOOKUP(Table_1[[#This Row],[PRODUCT ID]],Table_2[#All],3,0)</f>
        <v>Dairy</v>
      </c>
      <c r="I69" s="6" t="str">
        <f>VLOOKUP(Table_1[[#This Row],[PRODUCT ID]],Table_2[#All],4,0)</f>
        <v>Kg</v>
      </c>
      <c r="J69" s="6">
        <f>VLOOKUP(Table_1[[#This Row],[PRODUCT ID]],'Master Data'!A:F,5,0)</f>
        <v>75</v>
      </c>
      <c r="K69" s="6">
        <f>VLOOKUP(Table_1[[#This Row],[PRODUCT ID]],Table_2[#All],6,0)</f>
        <v>85.5</v>
      </c>
      <c r="L69" s="6">
        <f>Table_1[[#This Row],[QUANTITY]]*Table_1[[#This Row],[BUYING PRIZE]]</f>
        <v>300</v>
      </c>
      <c r="M69" s="6">
        <f>Table_1[[#This Row],[QUANTITY]]*Table_1[[#This Row],[SELLING PRICE]]*(1-Table_1[[#This Row],[DISCOUNT %]])</f>
        <v>342</v>
      </c>
      <c r="N69" s="6" t="str">
        <f>TEXT(Table_1[[#This Row],[DATE]],"DD")</f>
        <v>09</v>
      </c>
      <c r="O69" s="6" t="str">
        <f t="shared" si="1"/>
        <v>Mar</v>
      </c>
      <c r="P69" s="6">
        <v>2022</v>
      </c>
    </row>
    <row r="70" spans="1:16" ht="14.25" customHeight="1" x14ac:dyDescent="0.25">
      <c r="A70" s="4">
        <v>44630</v>
      </c>
      <c r="B70" s="5" t="s">
        <v>39</v>
      </c>
      <c r="C70" s="8">
        <v>8</v>
      </c>
      <c r="D70" s="6" t="s">
        <v>22</v>
      </c>
      <c r="E70" s="6" t="s">
        <v>20</v>
      </c>
      <c r="F70" s="7">
        <v>0</v>
      </c>
      <c r="G70" s="6" t="str">
        <f>VLOOKUP(Table_1[[#This Row],[PRODUCT ID]],Table_2[#All],2,0)</f>
        <v>Broccoli</v>
      </c>
      <c r="H70" s="6" t="str">
        <f>VLOOKUP(Table_1[[#This Row],[PRODUCT ID]],Table_2[#All],3,0)</f>
        <v>Fruits</v>
      </c>
      <c r="I70" s="6" t="str">
        <f>VLOOKUP(Table_1[[#This Row],[PRODUCT ID]],Table_2[#All],4,0)</f>
        <v>Kg</v>
      </c>
      <c r="J70" s="6">
        <f>VLOOKUP(Table_1[[#This Row],[PRODUCT ID]],'Master Data'!A:F,5,0)</f>
        <v>47</v>
      </c>
      <c r="K70" s="6">
        <f>VLOOKUP(Table_1[[#This Row],[PRODUCT ID]],Table_2[#All],6,0)</f>
        <v>53.11</v>
      </c>
      <c r="L70" s="6">
        <f>Table_1[[#This Row],[QUANTITY]]*Table_1[[#This Row],[BUYING PRIZE]]</f>
        <v>376</v>
      </c>
      <c r="M70" s="6">
        <f>Table_1[[#This Row],[QUANTITY]]*Table_1[[#This Row],[SELLING PRICE]]*(1-Table_1[[#This Row],[DISCOUNT %]])</f>
        <v>424.88</v>
      </c>
      <c r="N70" s="6" t="str">
        <f>TEXT(Table_1[[#This Row],[DATE]],"DD")</f>
        <v>10</v>
      </c>
      <c r="O70" s="6" t="str">
        <f t="shared" si="1"/>
        <v>Mar</v>
      </c>
      <c r="P70" s="6">
        <v>2022</v>
      </c>
    </row>
    <row r="71" spans="1:16" ht="14.25" customHeight="1" x14ac:dyDescent="0.25">
      <c r="A71" s="4">
        <v>44631</v>
      </c>
      <c r="B71" s="5" t="s">
        <v>19</v>
      </c>
      <c r="C71" s="8">
        <v>2</v>
      </c>
      <c r="D71" s="6" t="s">
        <v>22</v>
      </c>
      <c r="E71" s="6" t="s">
        <v>18</v>
      </c>
      <c r="F71" s="7">
        <v>0</v>
      </c>
      <c r="G71" s="6" t="str">
        <f>VLOOKUP(Table_1[[#This Row],[PRODUCT ID]],Table_2[#All],2,0)</f>
        <v>Lettuce</v>
      </c>
      <c r="H71" s="6" t="str">
        <f>VLOOKUP(Table_1[[#This Row],[PRODUCT ID]],Table_2[#All],3,0)</f>
        <v>Vegetables</v>
      </c>
      <c r="I71" s="6" t="str">
        <f>VLOOKUP(Table_1[[#This Row],[PRODUCT ID]],Table_2[#All],4,0)</f>
        <v>Kg</v>
      </c>
      <c r="J71" s="6">
        <f>VLOOKUP(Table_1[[#This Row],[PRODUCT ID]],'Master Data'!A:F,5,0)</f>
        <v>72</v>
      </c>
      <c r="K71" s="6">
        <f>VLOOKUP(Table_1[[#This Row],[PRODUCT ID]],Table_2[#All],6,0)</f>
        <v>79.92</v>
      </c>
      <c r="L71" s="6">
        <f>Table_1[[#This Row],[QUANTITY]]*Table_1[[#This Row],[BUYING PRIZE]]</f>
        <v>144</v>
      </c>
      <c r="M71" s="6">
        <f>Table_1[[#This Row],[QUANTITY]]*Table_1[[#This Row],[SELLING PRICE]]*(1-Table_1[[#This Row],[DISCOUNT %]])</f>
        <v>159.84</v>
      </c>
      <c r="N71" s="6" t="str">
        <f>TEXT(Table_1[[#This Row],[DATE]],"DD")</f>
        <v>11</v>
      </c>
      <c r="O71" s="6" t="str">
        <f t="shared" si="1"/>
        <v>Mar</v>
      </c>
      <c r="P71" s="6">
        <v>2022</v>
      </c>
    </row>
    <row r="72" spans="1:16" ht="14.25" customHeight="1" x14ac:dyDescent="0.25">
      <c r="A72" s="4">
        <v>44632</v>
      </c>
      <c r="B72" s="5" t="s">
        <v>36</v>
      </c>
      <c r="C72" s="8">
        <v>4</v>
      </c>
      <c r="D72" s="6" t="s">
        <v>22</v>
      </c>
      <c r="E72" s="6" t="s">
        <v>20</v>
      </c>
      <c r="F72" s="7">
        <v>0</v>
      </c>
      <c r="G72" s="6" t="str">
        <f>VLOOKUP(Table_1[[#This Row],[PRODUCT ID]],Table_2[#All],2,0)</f>
        <v>Butter</v>
      </c>
      <c r="H72" s="6" t="str">
        <f>VLOOKUP(Table_1[[#This Row],[PRODUCT ID]],Table_2[#All],3,0)</f>
        <v>Dairy</v>
      </c>
      <c r="I72" s="6" t="str">
        <f>VLOOKUP(Table_1[[#This Row],[PRODUCT ID]],Table_2[#All],4,0)</f>
        <v>Kg</v>
      </c>
      <c r="J72" s="6">
        <f>VLOOKUP(Table_1[[#This Row],[PRODUCT ID]],'Master Data'!A:F,5,0)</f>
        <v>98</v>
      </c>
      <c r="K72" s="6">
        <f>VLOOKUP(Table_1[[#This Row],[PRODUCT ID]],Table_2[#All],6,0)</f>
        <v>103.88</v>
      </c>
      <c r="L72" s="6">
        <f>Table_1[[#This Row],[QUANTITY]]*Table_1[[#This Row],[BUYING PRIZE]]</f>
        <v>392</v>
      </c>
      <c r="M72" s="6">
        <f>Table_1[[#This Row],[QUANTITY]]*Table_1[[#This Row],[SELLING PRICE]]*(1-Table_1[[#This Row],[DISCOUNT %]])</f>
        <v>415.52</v>
      </c>
      <c r="N72" s="6" t="str">
        <f>TEXT(Table_1[[#This Row],[DATE]],"DD")</f>
        <v>12</v>
      </c>
      <c r="O72" s="6" t="str">
        <f t="shared" si="1"/>
        <v>Mar</v>
      </c>
      <c r="P72" s="6">
        <v>2022</v>
      </c>
    </row>
    <row r="73" spans="1:16" ht="14.25" customHeight="1" x14ac:dyDescent="0.25">
      <c r="A73" s="4">
        <v>44633</v>
      </c>
      <c r="B73" s="5" t="s">
        <v>30</v>
      </c>
      <c r="C73" s="8">
        <v>1</v>
      </c>
      <c r="D73" s="6" t="s">
        <v>22</v>
      </c>
      <c r="E73" s="6" t="s">
        <v>20</v>
      </c>
      <c r="F73" s="7">
        <v>0</v>
      </c>
      <c r="G73" s="6" t="str">
        <f>VLOOKUP(Table_1[[#This Row],[PRODUCT ID]],Table_2[#All],2,0)</f>
        <v>Salin</v>
      </c>
      <c r="H73" s="6" t="str">
        <f>VLOOKUP(Table_1[[#This Row],[PRODUCT ID]],Table_2[#All],3,0)</f>
        <v>Health Care</v>
      </c>
      <c r="I73" s="6" t="str">
        <f>VLOOKUP(Table_1[[#This Row],[PRODUCT ID]],Table_2[#All],4,0)</f>
        <v>Kg</v>
      </c>
      <c r="J73" s="6">
        <f>VLOOKUP(Table_1[[#This Row],[PRODUCT ID]],'Master Data'!A:F,5,0)</f>
        <v>120</v>
      </c>
      <c r="K73" s="6">
        <f>VLOOKUP(Table_1[[#This Row],[PRODUCT ID]],Table_2[#All],6,0)</f>
        <v>162</v>
      </c>
      <c r="L73" s="6">
        <f>Table_1[[#This Row],[QUANTITY]]*Table_1[[#This Row],[BUYING PRIZE]]</f>
        <v>120</v>
      </c>
      <c r="M73" s="6">
        <f>Table_1[[#This Row],[QUANTITY]]*Table_1[[#This Row],[SELLING PRICE]]*(1-Table_1[[#This Row],[DISCOUNT %]])</f>
        <v>162</v>
      </c>
      <c r="N73" s="6" t="str">
        <f>TEXT(Table_1[[#This Row],[DATE]],"DD")</f>
        <v>13</v>
      </c>
      <c r="O73" s="6" t="str">
        <f t="shared" si="1"/>
        <v>Mar</v>
      </c>
      <c r="P73" s="6">
        <v>2022</v>
      </c>
    </row>
    <row r="74" spans="1:16" ht="14.25" customHeight="1" x14ac:dyDescent="0.25">
      <c r="A74" s="4">
        <v>44634</v>
      </c>
      <c r="B74" s="5" t="s">
        <v>40</v>
      </c>
      <c r="C74" s="8">
        <v>9</v>
      </c>
      <c r="D74" s="6" t="s">
        <v>22</v>
      </c>
      <c r="E74" s="6" t="s">
        <v>18</v>
      </c>
      <c r="F74" s="7">
        <v>0</v>
      </c>
      <c r="G74" s="6" t="str">
        <f>VLOOKUP(Table_1[[#This Row],[PRODUCT ID]],Table_2[#All],2,0)</f>
        <v>Yogurt</v>
      </c>
      <c r="H74" s="6" t="str">
        <f>VLOOKUP(Table_1[[#This Row],[PRODUCT ID]],Table_2[#All],3,0)</f>
        <v>Dairy</v>
      </c>
      <c r="I74" s="6" t="str">
        <f>VLOOKUP(Table_1[[#This Row],[PRODUCT ID]],Table_2[#All],4,0)</f>
        <v>Ft</v>
      </c>
      <c r="J74" s="6">
        <f>VLOOKUP(Table_1[[#This Row],[PRODUCT ID]],'Master Data'!A:F,5,0)</f>
        <v>148</v>
      </c>
      <c r="K74" s="6">
        <f>VLOOKUP(Table_1[[#This Row],[PRODUCT ID]],Table_2[#All],6,0)</f>
        <v>164.28</v>
      </c>
      <c r="L74" s="6">
        <f>Table_1[[#This Row],[QUANTITY]]*Table_1[[#This Row],[BUYING PRIZE]]</f>
        <v>1332</v>
      </c>
      <c r="M74" s="6">
        <f>Table_1[[#This Row],[QUANTITY]]*Table_1[[#This Row],[SELLING PRICE]]*(1-Table_1[[#This Row],[DISCOUNT %]])</f>
        <v>1478.52</v>
      </c>
      <c r="N74" s="6" t="str">
        <f>TEXT(Table_1[[#This Row],[DATE]],"DD")</f>
        <v>14</v>
      </c>
      <c r="O74" s="6" t="str">
        <f t="shared" si="1"/>
        <v>Mar</v>
      </c>
      <c r="P74" s="6">
        <v>2022</v>
      </c>
    </row>
    <row r="75" spans="1:16" ht="14.25" customHeight="1" x14ac:dyDescent="0.25">
      <c r="A75" s="4">
        <v>44635</v>
      </c>
      <c r="B75" s="5" t="s">
        <v>48</v>
      </c>
      <c r="C75" s="8">
        <v>3</v>
      </c>
      <c r="D75" s="6" t="s">
        <v>22</v>
      </c>
      <c r="E75" s="6" t="s">
        <v>18</v>
      </c>
      <c r="F75" s="7">
        <v>0</v>
      </c>
      <c r="G75" s="6" t="str">
        <f>VLOOKUP(Table_1[[#This Row],[PRODUCT ID]],Table_2[#All],2,0)</f>
        <v>Cabbage</v>
      </c>
      <c r="H75" s="6" t="str">
        <f>VLOOKUP(Table_1[[#This Row],[PRODUCT ID]],Table_2[#All],3,0)</f>
        <v>Fruits</v>
      </c>
      <c r="I75" s="6" t="str">
        <f>VLOOKUP(Table_1[[#This Row],[PRODUCT ID]],Table_2[#All],4,0)</f>
        <v>Ft</v>
      </c>
      <c r="J75" s="6">
        <f>VLOOKUP(Table_1[[#This Row],[PRODUCT ID]],'Master Data'!A:F,5,0)</f>
        <v>148</v>
      </c>
      <c r="K75" s="6">
        <f>VLOOKUP(Table_1[[#This Row],[PRODUCT ID]],Table_2[#All],6,0)</f>
        <v>201.28</v>
      </c>
      <c r="L75" s="6">
        <f>Table_1[[#This Row],[QUANTITY]]*Table_1[[#This Row],[BUYING PRIZE]]</f>
        <v>444</v>
      </c>
      <c r="M75" s="6">
        <f>Table_1[[#This Row],[QUANTITY]]*Table_1[[#This Row],[SELLING PRICE]]*(1-Table_1[[#This Row],[DISCOUNT %]])</f>
        <v>603.84</v>
      </c>
      <c r="N75" s="6" t="str">
        <f>TEXT(Table_1[[#This Row],[DATE]],"DD")</f>
        <v>15</v>
      </c>
      <c r="O75" s="6" t="str">
        <f t="shared" si="1"/>
        <v>Mar</v>
      </c>
      <c r="P75" s="6">
        <v>2022</v>
      </c>
    </row>
    <row r="76" spans="1:16" ht="14.25" customHeight="1" x14ac:dyDescent="0.25">
      <c r="A76" s="4">
        <v>44636</v>
      </c>
      <c r="B76" s="5" t="s">
        <v>56</v>
      </c>
      <c r="C76" s="8">
        <v>8</v>
      </c>
      <c r="D76" s="6" t="s">
        <v>18</v>
      </c>
      <c r="E76" s="6" t="s">
        <v>20</v>
      </c>
      <c r="F76" s="7">
        <v>0</v>
      </c>
      <c r="G76" s="6" t="str">
        <f>VLOOKUP(Table_1[[#This Row],[PRODUCT ID]],Table_2[#All],2,0)</f>
        <v>Milk</v>
      </c>
      <c r="H76" s="6" t="str">
        <f>VLOOKUP(Table_1[[#This Row],[PRODUCT ID]],Table_2[#All],3,0)</f>
        <v>Dairy</v>
      </c>
      <c r="I76" s="6" t="str">
        <f>VLOOKUP(Table_1[[#This Row],[PRODUCT ID]],Table_2[#All],4,0)</f>
        <v>Lt</v>
      </c>
      <c r="J76" s="6">
        <f>VLOOKUP(Table_1[[#This Row],[PRODUCT ID]],'Master Data'!A:F,5,0)</f>
        <v>43</v>
      </c>
      <c r="K76" s="6">
        <f>VLOOKUP(Table_1[[#This Row],[PRODUCT ID]],Table_2[#All],6,0)</f>
        <v>47.730000000000004</v>
      </c>
      <c r="L76" s="6">
        <f>Table_1[[#This Row],[QUANTITY]]*Table_1[[#This Row],[BUYING PRIZE]]</f>
        <v>344</v>
      </c>
      <c r="M76" s="6">
        <f>Table_1[[#This Row],[QUANTITY]]*Table_1[[#This Row],[SELLING PRICE]]*(1-Table_1[[#This Row],[DISCOUNT %]])</f>
        <v>381.84000000000003</v>
      </c>
      <c r="N76" s="6" t="str">
        <f>TEXT(Table_1[[#This Row],[DATE]],"DD")</f>
        <v>16</v>
      </c>
      <c r="O76" s="6" t="str">
        <f t="shared" si="1"/>
        <v>Mar</v>
      </c>
      <c r="P76" s="6">
        <v>2022</v>
      </c>
    </row>
    <row r="77" spans="1:16" ht="14.25" customHeight="1" x14ac:dyDescent="0.25">
      <c r="A77" s="4">
        <v>44637</v>
      </c>
      <c r="B77" s="5" t="s">
        <v>19</v>
      </c>
      <c r="C77" s="8">
        <v>1</v>
      </c>
      <c r="D77" s="6" t="s">
        <v>18</v>
      </c>
      <c r="E77" s="6" t="s">
        <v>20</v>
      </c>
      <c r="F77" s="7">
        <v>0</v>
      </c>
      <c r="G77" s="6" t="str">
        <f>VLOOKUP(Table_1[[#This Row],[PRODUCT ID]],Table_2[#All],2,0)</f>
        <v>Lettuce</v>
      </c>
      <c r="H77" s="6" t="str">
        <f>VLOOKUP(Table_1[[#This Row],[PRODUCT ID]],Table_2[#All],3,0)</f>
        <v>Vegetables</v>
      </c>
      <c r="I77" s="6" t="str">
        <f>VLOOKUP(Table_1[[#This Row],[PRODUCT ID]],Table_2[#All],4,0)</f>
        <v>Kg</v>
      </c>
      <c r="J77" s="6">
        <f>VLOOKUP(Table_1[[#This Row],[PRODUCT ID]],'Master Data'!A:F,5,0)</f>
        <v>72</v>
      </c>
      <c r="K77" s="6">
        <f>VLOOKUP(Table_1[[#This Row],[PRODUCT ID]],Table_2[#All],6,0)</f>
        <v>79.92</v>
      </c>
      <c r="L77" s="6">
        <f>Table_1[[#This Row],[QUANTITY]]*Table_1[[#This Row],[BUYING PRIZE]]</f>
        <v>72</v>
      </c>
      <c r="M77" s="6">
        <f>Table_1[[#This Row],[QUANTITY]]*Table_1[[#This Row],[SELLING PRICE]]*(1-Table_1[[#This Row],[DISCOUNT %]])</f>
        <v>79.92</v>
      </c>
      <c r="N77" s="6" t="str">
        <f>TEXT(Table_1[[#This Row],[DATE]],"DD")</f>
        <v>17</v>
      </c>
      <c r="O77" s="6" t="str">
        <f t="shared" si="1"/>
        <v>Mar</v>
      </c>
      <c r="P77" s="6">
        <v>2022</v>
      </c>
    </row>
    <row r="78" spans="1:16" ht="14.25" customHeight="1" x14ac:dyDescent="0.25">
      <c r="A78" s="4">
        <v>44638</v>
      </c>
      <c r="B78" s="5" t="s">
        <v>30</v>
      </c>
      <c r="C78" s="8">
        <v>3</v>
      </c>
      <c r="D78" s="6" t="s">
        <v>22</v>
      </c>
      <c r="E78" s="6" t="s">
        <v>20</v>
      </c>
      <c r="F78" s="7">
        <v>0</v>
      </c>
      <c r="G78" s="6" t="str">
        <f>VLOOKUP(Table_1[[#This Row],[PRODUCT ID]],Table_2[#All],2,0)</f>
        <v>Salin</v>
      </c>
      <c r="H78" s="6" t="str">
        <f>VLOOKUP(Table_1[[#This Row],[PRODUCT ID]],Table_2[#All],3,0)</f>
        <v>Health Care</v>
      </c>
      <c r="I78" s="6" t="str">
        <f>VLOOKUP(Table_1[[#This Row],[PRODUCT ID]],Table_2[#All],4,0)</f>
        <v>Kg</v>
      </c>
      <c r="J78" s="6">
        <f>VLOOKUP(Table_1[[#This Row],[PRODUCT ID]],'Master Data'!A:F,5,0)</f>
        <v>120</v>
      </c>
      <c r="K78" s="6">
        <f>VLOOKUP(Table_1[[#This Row],[PRODUCT ID]],Table_2[#All],6,0)</f>
        <v>162</v>
      </c>
      <c r="L78" s="6">
        <f>Table_1[[#This Row],[QUANTITY]]*Table_1[[#This Row],[BUYING PRIZE]]</f>
        <v>360</v>
      </c>
      <c r="M78" s="6">
        <f>Table_1[[#This Row],[QUANTITY]]*Table_1[[#This Row],[SELLING PRICE]]*(1-Table_1[[#This Row],[DISCOUNT %]])</f>
        <v>486</v>
      </c>
      <c r="N78" s="6" t="str">
        <f>TEXT(Table_1[[#This Row],[DATE]],"DD")</f>
        <v>18</v>
      </c>
      <c r="O78" s="6" t="str">
        <f t="shared" si="1"/>
        <v>Mar</v>
      </c>
      <c r="P78" s="6">
        <v>2022</v>
      </c>
    </row>
    <row r="79" spans="1:16" ht="14.25" customHeight="1" x14ac:dyDescent="0.25">
      <c r="A79" s="4">
        <v>44639</v>
      </c>
      <c r="B79" s="5" t="s">
        <v>37</v>
      </c>
      <c r="C79" s="8">
        <v>4</v>
      </c>
      <c r="D79" s="6" t="s">
        <v>22</v>
      </c>
      <c r="E79" s="6" t="s">
        <v>20</v>
      </c>
      <c r="F79" s="7">
        <v>0</v>
      </c>
      <c r="G79" s="6" t="str">
        <f>VLOOKUP(Table_1[[#This Row],[PRODUCT ID]],Table_2[#All],2,0)</f>
        <v>cleaning alcohol</v>
      </c>
      <c r="H79" s="6" t="str">
        <f>VLOOKUP(Table_1[[#This Row],[PRODUCT ID]],Table_2[#All],3,0)</f>
        <v>Health Care</v>
      </c>
      <c r="I79" s="6" t="str">
        <f>VLOOKUP(Table_1[[#This Row],[PRODUCT ID]],Table_2[#All],4,0)</f>
        <v>Lt</v>
      </c>
      <c r="J79" s="6">
        <f>VLOOKUP(Table_1[[#This Row],[PRODUCT ID]],'Master Data'!A:F,5,0)</f>
        <v>90</v>
      </c>
      <c r="K79" s="6">
        <f>VLOOKUP(Table_1[[#This Row],[PRODUCT ID]],Table_2[#All],6,0)</f>
        <v>115.2</v>
      </c>
      <c r="L79" s="6">
        <f>Table_1[[#This Row],[QUANTITY]]*Table_1[[#This Row],[BUYING PRIZE]]</f>
        <v>360</v>
      </c>
      <c r="M79" s="6">
        <f>Table_1[[#This Row],[QUANTITY]]*Table_1[[#This Row],[SELLING PRICE]]*(1-Table_1[[#This Row],[DISCOUNT %]])</f>
        <v>460.8</v>
      </c>
      <c r="N79" s="6" t="str">
        <f>TEXT(Table_1[[#This Row],[DATE]],"DD")</f>
        <v>19</v>
      </c>
      <c r="O79" s="6" t="str">
        <f t="shared" si="1"/>
        <v>Mar</v>
      </c>
      <c r="P79" s="6">
        <v>2022</v>
      </c>
    </row>
    <row r="80" spans="1:16" ht="14.25" customHeight="1" x14ac:dyDescent="0.25">
      <c r="A80" s="4">
        <v>44640</v>
      </c>
      <c r="B80" s="5" t="s">
        <v>57</v>
      </c>
      <c r="C80" s="8">
        <v>9</v>
      </c>
      <c r="D80" s="6" t="s">
        <v>18</v>
      </c>
      <c r="E80" s="6" t="s">
        <v>20</v>
      </c>
      <c r="F80" s="7">
        <v>0</v>
      </c>
      <c r="G80" s="6" t="str">
        <f>VLOOKUP(Table_1[[#This Row],[PRODUCT ID]],Table_2[#All],2,0)</f>
        <v>Sour cream</v>
      </c>
      <c r="H80" s="6" t="str">
        <f>VLOOKUP(Table_1[[#This Row],[PRODUCT ID]],Table_2[#All],3,0)</f>
        <v>Dairy</v>
      </c>
      <c r="I80" s="6" t="str">
        <f>VLOOKUP(Table_1[[#This Row],[PRODUCT ID]],Table_2[#All],4,0)</f>
        <v>Kg</v>
      </c>
      <c r="J80" s="6">
        <f>VLOOKUP(Table_1[[#This Row],[PRODUCT ID]],'Master Data'!A:F,5,0)</f>
        <v>6</v>
      </c>
      <c r="K80" s="6">
        <f>VLOOKUP(Table_1[[#This Row],[PRODUCT ID]],Table_2[#All],6,0)</f>
        <v>7.8599999999999994</v>
      </c>
      <c r="L80" s="6">
        <f>Table_1[[#This Row],[QUANTITY]]*Table_1[[#This Row],[BUYING PRIZE]]</f>
        <v>54</v>
      </c>
      <c r="M80" s="6">
        <f>Table_1[[#This Row],[QUANTITY]]*Table_1[[#This Row],[SELLING PRICE]]*(1-Table_1[[#This Row],[DISCOUNT %]])</f>
        <v>70.739999999999995</v>
      </c>
      <c r="N80" s="6" t="str">
        <f>TEXT(Table_1[[#This Row],[DATE]],"DD")</f>
        <v>20</v>
      </c>
      <c r="O80" s="6" t="str">
        <f t="shared" si="1"/>
        <v>Mar</v>
      </c>
      <c r="P80" s="6">
        <v>2022</v>
      </c>
    </row>
    <row r="81" spans="1:16" ht="14.25" customHeight="1" x14ac:dyDescent="0.25">
      <c r="A81" s="4">
        <v>44641</v>
      </c>
      <c r="B81" s="5" t="s">
        <v>25</v>
      </c>
      <c r="C81" s="8">
        <v>15</v>
      </c>
      <c r="D81" s="6" t="s">
        <v>18</v>
      </c>
      <c r="E81" s="6" t="s">
        <v>18</v>
      </c>
      <c r="F81" s="7">
        <v>0</v>
      </c>
      <c r="G81" s="6" t="str">
        <f>VLOOKUP(Table_1[[#This Row],[PRODUCT ID]],Table_2[#All],2,0)</f>
        <v>nuts</v>
      </c>
      <c r="H81" s="6" t="str">
        <f>VLOOKUP(Table_1[[#This Row],[PRODUCT ID]],Table_2[#All],3,0)</f>
        <v>Snacks</v>
      </c>
      <c r="I81" s="6" t="str">
        <f>VLOOKUP(Table_1[[#This Row],[PRODUCT ID]],Table_2[#All],4,0)</f>
        <v>Kg</v>
      </c>
      <c r="J81" s="6">
        <f>VLOOKUP(Table_1[[#This Row],[PRODUCT ID]],'Master Data'!A:F,5,0)</f>
        <v>93</v>
      </c>
      <c r="K81" s="6">
        <f>VLOOKUP(Table_1[[#This Row],[PRODUCT ID]],Table_2[#All],6,0)</f>
        <v>104.16</v>
      </c>
      <c r="L81" s="6">
        <f>Table_1[[#This Row],[QUANTITY]]*Table_1[[#This Row],[BUYING PRIZE]]</f>
        <v>1395</v>
      </c>
      <c r="M81" s="6">
        <f>Table_1[[#This Row],[QUANTITY]]*Table_1[[#This Row],[SELLING PRICE]]*(1-Table_1[[#This Row],[DISCOUNT %]])</f>
        <v>1562.3999999999999</v>
      </c>
      <c r="N81" s="6" t="str">
        <f>TEXT(Table_1[[#This Row],[DATE]],"DD")</f>
        <v>21</v>
      </c>
      <c r="O81" s="6" t="str">
        <f t="shared" si="1"/>
        <v>Mar</v>
      </c>
      <c r="P81" s="6">
        <v>2022</v>
      </c>
    </row>
    <row r="82" spans="1:16" ht="14.25" customHeight="1" x14ac:dyDescent="0.25">
      <c r="A82" s="4">
        <v>44642</v>
      </c>
      <c r="B82" s="5" t="s">
        <v>44</v>
      </c>
      <c r="C82" s="8">
        <v>3</v>
      </c>
      <c r="D82" s="6" t="s">
        <v>18</v>
      </c>
      <c r="E82" s="6" t="s">
        <v>18</v>
      </c>
      <c r="F82" s="7">
        <v>0</v>
      </c>
      <c r="G82" s="6" t="str">
        <f>VLOOKUP(Table_1[[#This Row],[PRODUCT ID]],Table_2[#All],2,0)</f>
        <v>Dip</v>
      </c>
      <c r="H82" s="6" t="str">
        <f>VLOOKUP(Table_1[[#This Row],[PRODUCT ID]],Table_2[#All],3,0)</f>
        <v>Dairy</v>
      </c>
      <c r="I82" s="6" t="str">
        <f>VLOOKUP(Table_1[[#This Row],[PRODUCT ID]],Table_2[#All],4,0)</f>
        <v>Ft</v>
      </c>
      <c r="J82" s="6">
        <f>VLOOKUP(Table_1[[#This Row],[PRODUCT ID]],'Master Data'!A:F,5,0)</f>
        <v>133</v>
      </c>
      <c r="K82" s="6">
        <f>VLOOKUP(Table_1[[#This Row],[PRODUCT ID]],Table_2[#All],6,0)</f>
        <v>155.61000000000001</v>
      </c>
      <c r="L82" s="6">
        <f>Table_1[[#This Row],[QUANTITY]]*Table_1[[#This Row],[BUYING PRIZE]]</f>
        <v>399</v>
      </c>
      <c r="M82" s="6">
        <f>Table_1[[#This Row],[QUANTITY]]*Table_1[[#This Row],[SELLING PRICE]]*(1-Table_1[[#This Row],[DISCOUNT %]])</f>
        <v>466.83000000000004</v>
      </c>
      <c r="N82" s="6" t="str">
        <f>TEXT(Table_1[[#This Row],[DATE]],"DD")</f>
        <v>22</v>
      </c>
      <c r="O82" s="6" t="str">
        <f t="shared" si="1"/>
        <v>Mar</v>
      </c>
      <c r="P82" s="6">
        <v>2022</v>
      </c>
    </row>
    <row r="83" spans="1:16" ht="14.25" customHeight="1" x14ac:dyDescent="0.25">
      <c r="A83" s="4">
        <v>44643</v>
      </c>
      <c r="B83" s="5" t="s">
        <v>42</v>
      </c>
      <c r="C83" s="8">
        <v>14</v>
      </c>
      <c r="D83" s="6" t="s">
        <v>22</v>
      </c>
      <c r="E83" s="6" t="s">
        <v>18</v>
      </c>
      <c r="F83" s="7">
        <v>0</v>
      </c>
      <c r="G83" s="6" t="str">
        <f>VLOOKUP(Table_1[[#This Row],[PRODUCT ID]],Table_2[#All],2,0)</f>
        <v>Melons</v>
      </c>
      <c r="H83" s="6" t="str">
        <f>VLOOKUP(Table_1[[#This Row],[PRODUCT ID]],Table_2[#All],3,0)</f>
        <v>Fruits</v>
      </c>
      <c r="I83" s="6" t="str">
        <f>VLOOKUP(Table_1[[#This Row],[PRODUCT ID]],Table_2[#All],4,0)</f>
        <v>Kg</v>
      </c>
      <c r="J83" s="6">
        <f>VLOOKUP(Table_1[[#This Row],[PRODUCT ID]],'Master Data'!A:F,5,0)</f>
        <v>121</v>
      </c>
      <c r="K83" s="6">
        <f>VLOOKUP(Table_1[[#This Row],[PRODUCT ID]],Table_2[#All],6,0)</f>
        <v>141.57</v>
      </c>
      <c r="L83" s="6">
        <f>Table_1[[#This Row],[QUANTITY]]*Table_1[[#This Row],[BUYING PRIZE]]</f>
        <v>1694</v>
      </c>
      <c r="M83" s="6">
        <f>Table_1[[#This Row],[QUANTITY]]*Table_1[[#This Row],[SELLING PRICE]]*(1-Table_1[[#This Row],[DISCOUNT %]])</f>
        <v>1981.98</v>
      </c>
      <c r="N83" s="6" t="str">
        <f>TEXT(Table_1[[#This Row],[DATE]],"DD")</f>
        <v>23</v>
      </c>
      <c r="O83" s="6" t="str">
        <f t="shared" si="1"/>
        <v>Mar</v>
      </c>
      <c r="P83" s="6">
        <v>2022</v>
      </c>
    </row>
    <row r="84" spans="1:16" ht="14.25" customHeight="1" x14ac:dyDescent="0.25">
      <c r="A84" s="4">
        <v>44644</v>
      </c>
      <c r="B84" s="5" t="s">
        <v>28</v>
      </c>
      <c r="C84" s="8">
        <v>3</v>
      </c>
      <c r="D84" s="6" t="s">
        <v>22</v>
      </c>
      <c r="E84" s="6" t="s">
        <v>20</v>
      </c>
      <c r="F84" s="7">
        <v>0</v>
      </c>
      <c r="G84" s="6" t="str">
        <f>VLOOKUP(Table_1[[#This Row],[PRODUCT ID]],Table_2[#All],2,0)</f>
        <v>Green onions</v>
      </c>
      <c r="H84" s="6" t="str">
        <f>VLOOKUP(Table_1[[#This Row],[PRODUCT ID]],Table_2[#All],3,0)</f>
        <v>Vegetables</v>
      </c>
      <c r="I84" s="6" t="str">
        <f>VLOOKUP(Table_1[[#This Row],[PRODUCT ID]],Table_2[#All],4,0)</f>
        <v>Kg</v>
      </c>
      <c r="J84" s="6">
        <f>VLOOKUP(Table_1[[#This Row],[PRODUCT ID]],'Master Data'!A:F,5,0)</f>
        <v>67</v>
      </c>
      <c r="K84" s="6">
        <f>VLOOKUP(Table_1[[#This Row],[PRODUCT ID]],Table_2[#All],6,0)</f>
        <v>85.76</v>
      </c>
      <c r="L84" s="6">
        <f>Table_1[[#This Row],[QUANTITY]]*Table_1[[#This Row],[BUYING PRIZE]]</f>
        <v>201</v>
      </c>
      <c r="M84" s="6">
        <f>Table_1[[#This Row],[QUANTITY]]*Table_1[[#This Row],[SELLING PRICE]]*(1-Table_1[[#This Row],[DISCOUNT %]])</f>
        <v>257.28000000000003</v>
      </c>
      <c r="N84" s="6" t="str">
        <f>TEXT(Table_1[[#This Row],[DATE]],"DD")</f>
        <v>24</v>
      </c>
      <c r="O84" s="6" t="str">
        <f t="shared" si="1"/>
        <v>Mar</v>
      </c>
      <c r="P84" s="6">
        <v>2022</v>
      </c>
    </row>
    <row r="85" spans="1:16" ht="14.25" customHeight="1" x14ac:dyDescent="0.25">
      <c r="A85" s="4">
        <v>44645</v>
      </c>
      <c r="B85" s="5" t="s">
        <v>39</v>
      </c>
      <c r="C85" s="8">
        <v>4</v>
      </c>
      <c r="D85" s="6" t="s">
        <v>22</v>
      </c>
      <c r="E85" s="6" t="s">
        <v>18</v>
      </c>
      <c r="F85" s="7">
        <v>0</v>
      </c>
      <c r="G85" s="6" t="str">
        <f>VLOOKUP(Table_1[[#This Row],[PRODUCT ID]],Table_2[#All],2,0)</f>
        <v>Broccoli</v>
      </c>
      <c r="H85" s="6" t="str">
        <f>VLOOKUP(Table_1[[#This Row],[PRODUCT ID]],Table_2[#All],3,0)</f>
        <v>Fruits</v>
      </c>
      <c r="I85" s="6" t="str">
        <f>VLOOKUP(Table_1[[#This Row],[PRODUCT ID]],Table_2[#All],4,0)</f>
        <v>Kg</v>
      </c>
      <c r="J85" s="6">
        <f>VLOOKUP(Table_1[[#This Row],[PRODUCT ID]],'Master Data'!A:F,5,0)</f>
        <v>47</v>
      </c>
      <c r="K85" s="6">
        <f>VLOOKUP(Table_1[[#This Row],[PRODUCT ID]],Table_2[#All],6,0)</f>
        <v>53.11</v>
      </c>
      <c r="L85" s="6">
        <f>Table_1[[#This Row],[QUANTITY]]*Table_1[[#This Row],[BUYING PRIZE]]</f>
        <v>188</v>
      </c>
      <c r="M85" s="6">
        <f>Table_1[[#This Row],[QUANTITY]]*Table_1[[#This Row],[SELLING PRICE]]*(1-Table_1[[#This Row],[DISCOUNT %]])</f>
        <v>212.44</v>
      </c>
      <c r="N85" s="6" t="str">
        <f>TEXT(Table_1[[#This Row],[DATE]],"DD")</f>
        <v>25</v>
      </c>
      <c r="O85" s="6" t="str">
        <f t="shared" si="1"/>
        <v>Mar</v>
      </c>
      <c r="P85" s="6">
        <v>2022</v>
      </c>
    </row>
    <row r="86" spans="1:16" ht="14.25" customHeight="1" x14ac:dyDescent="0.25">
      <c r="A86" s="4">
        <v>44646</v>
      </c>
      <c r="B86" s="5" t="s">
        <v>46</v>
      </c>
      <c r="C86" s="8">
        <v>9</v>
      </c>
      <c r="D86" s="6" t="s">
        <v>22</v>
      </c>
      <c r="E86" s="6" t="s">
        <v>18</v>
      </c>
      <c r="F86" s="7">
        <v>0</v>
      </c>
      <c r="G86" s="6" t="str">
        <f>VLOOKUP(Table_1[[#This Row],[PRODUCT ID]],Table_2[#All],2,0)</f>
        <v>Plums</v>
      </c>
      <c r="H86" s="6" t="str">
        <f>VLOOKUP(Table_1[[#This Row],[PRODUCT ID]],Table_2[#All],3,0)</f>
        <v>Fruits</v>
      </c>
      <c r="I86" s="6" t="str">
        <f>VLOOKUP(Table_1[[#This Row],[PRODUCT ID]],Table_2[#All],4,0)</f>
        <v>Kg</v>
      </c>
      <c r="J86" s="6">
        <f>VLOOKUP(Table_1[[#This Row],[PRODUCT ID]],'Master Data'!A:F,5,0)</f>
        <v>48</v>
      </c>
      <c r="K86" s="6">
        <f>VLOOKUP(Table_1[[#This Row],[PRODUCT ID]],Table_2[#All],6,0)</f>
        <v>57.120000000000005</v>
      </c>
      <c r="L86" s="6">
        <f>Table_1[[#This Row],[QUANTITY]]*Table_1[[#This Row],[BUYING PRIZE]]</f>
        <v>432</v>
      </c>
      <c r="M86" s="6">
        <f>Table_1[[#This Row],[QUANTITY]]*Table_1[[#This Row],[SELLING PRICE]]*(1-Table_1[[#This Row],[DISCOUNT %]])</f>
        <v>514.08000000000004</v>
      </c>
      <c r="N86" s="6" t="str">
        <f>TEXT(Table_1[[#This Row],[DATE]],"DD")</f>
        <v>26</v>
      </c>
      <c r="O86" s="6" t="str">
        <f t="shared" si="1"/>
        <v>Mar</v>
      </c>
      <c r="P86" s="6">
        <v>2022</v>
      </c>
    </row>
    <row r="87" spans="1:16" ht="14.25" customHeight="1" x14ac:dyDescent="0.25">
      <c r="A87" s="4">
        <v>44647</v>
      </c>
      <c r="B87" s="5" t="s">
        <v>58</v>
      </c>
      <c r="C87" s="8">
        <v>13</v>
      </c>
      <c r="D87" s="6" t="s">
        <v>22</v>
      </c>
      <c r="E87" s="6" t="s">
        <v>20</v>
      </c>
      <c r="F87" s="7">
        <v>0</v>
      </c>
      <c r="G87" s="6" t="str">
        <f>VLOOKUP(Table_1[[#This Row],[PRODUCT ID]],Table_2[#All],2,0)</f>
        <v>Chips</v>
      </c>
      <c r="H87" s="6" t="str">
        <f>VLOOKUP(Table_1[[#This Row],[PRODUCT ID]],Table_2[#All],3,0)</f>
        <v>Snacks</v>
      </c>
      <c r="I87" s="6" t="str">
        <f>VLOOKUP(Table_1[[#This Row],[PRODUCT ID]],Table_2[#All],4,0)</f>
        <v>Kg</v>
      </c>
      <c r="J87" s="6">
        <f>VLOOKUP(Table_1[[#This Row],[PRODUCT ID]],'Master Data'!A:F,5,0)</f>
        <v>95</v>
      </c>
      <c r="K87" s="6">
        <f>VLOOKUP(Table_1[[#This Row],[PRODUCT ID]],Table_2[#All],6,0)</f>
        <v>119.7</v>
      </c>
      <c r="L87" s="6">
        <f>Table_1[[#This Row],[QUANTITY]]*Table_1[[#This Row],[BUYING PRIZE]]</f>
        <v>1235</v>
      </c>
      <c r="M87" s="6">
        <f>Table_1[[#This Row],[QUANTITY]]*Table_1[[#This Row],[SELLING PRICE]]*(1-Table_1[[#This Row],[DISCOUNT %]])</f>
        <v>1556.1000000000001</v>
      </c>
      <c r="N87" s="6" t="str">
        <f>TEXT(Table_1[[#This Row],[DATE]],"DD")</f>
        <v>27</v>
      </c>
      <c r="O87" s="6" t="str">
        <f t="shared" si="1"/>
        <v>Mar</v>
      </c>
      <c r="P87" s="6">
        <v>2022</v>
      </c>
    </row>
    <row r="88" spans="1:16" ht="14.25" customHeight="1" x14ac:dyDescent="0.25">
      <c r="A88" s="4">
        <v>44648</v>
      </c>
      <c r="B88" s="5" t="s">
        <v>59</v>
      </c>
      <c r="C88" s="8">
        <v>3</v>
      </c>
      <c r="D88" s="6" t="s">
        <v>22</v>
      </c>
      <c r="E88" s="6" t="s">
        <v>18</v>
      </c>
      <c r="F88" s="7">
        <v>0</v>
      </c>
      <c r="G88" s="6" t="str">
        <f>VLOOKUP(Table_1[[#This Row],[PRODUCT ID]],Table_2[#All],2,0)</f>
        <v>Grapes</v>
      </c>
      <c r="H88" s="6" t="str">
        <f>VLOOKUP(Table_1[[#This Row],[PRODUCT ID]],Table_2[#All],3,0)</f>
        <v>Fruits</v>
      </c>
      <c r="I88" s="6" t="str">
        <f>VLOOKUP(Table_1[[#This Row],[PRODUCT ID]],Table_2[#All],4,0)</f>
        <v>Ft</v>
      </c>
      <c r="J88" s="6">
        <f>VLOOKUP(Table_1[[#This Row],[PRODUCT ID]],'Master Data'!A:F,5,0)</f>
        <v>134</v>
      </c>
      <c r="K88" s="6">
        <f>VLOOKUP(Table_1[[#This Row],[PRODUCT ID]],Table_2[#All],6,0)</f>
        <v>156.78</v>
      </c>
      <c r="L88" s="6">
        <f>Table_1[[#This Row],[QUANTITY]]*Table_1[[#This Row],[BUYING PRIZE]]</f>
        <v>402</v>
      </c>
      <c r="M88" s="6">
        <f>Table_1[[#This Row],[QUANTITY]]*Table_1[[#This Row],[SELLING PRICE]]*(1-Table_1[[#This Row],[DISCOUNT %]])</f>
        <v>470.34000000000003</v>
      </c>
      <c r="N88" s="6" t="str">
        <f>TEXT(Table_1[[#This Row],[DATE]],"DD")</f>
        <v>28</v>
      </c>
      <c r="O88" s="6" t="str">
        <f t="shared" si="1"/>
        <v>Mar</v>
      </c>
      <c r="P88" s="6">
        <v>2022</v>
      </c>
    </row>
    <row r="89" spans="1:16" ht="14.25" customHeight="1" x14ac:dyDescent="0.25">
      <c r="A89" s="4">
        <v>44649</v>
      </c>
      <c r="B89" s="5" t="s">
        <v>50</v>
      </c>
      <c r="C89" s="8">
        <v>15</v>
      </c>
      <c r="D89" s="6" t="s">
        <v>22</v>
      </c>
      <c r="E89" s="6" t="s">
        <v>20</v>
      </c>
      <c r="F89" s="7">
        <v>0</v>
      </c>
      <c r="G89" s="6" t="str">
        <f>VLOOKUP(Table_1[[#This Row],[PRODUCT ID]],Table_2[#All],2,0)</f>
        <v>Grapefruit</v>
      </c>
      <c r="H89" s="6" t="str">
        <f>VLOOKUP(Table_1[[#This Row],[PRODUCT ID]],Table_2[#All],3,0)</f>
        <v>Fruits</v>
      </c>
      <c r="I89" s="6" t="str">
        <f>VLOOKUP(Table_1[[#This Row],[PRODUCT ID]],Table_2[#All],4,0)</f>
        <v>Kg</v>
      </c>
      <c r="J89" s="6">
        <f>VLOOKUP(Table_1[[#This Row],[PRODUCT ID]],'Master Data'!A:F,5,0)</f>
        <v>37</v>
      </c>
      <c r="K89" s="6">
        <f>VLOOKUP(Table_1[[#This Row],[PRODUCT ID]],Table_2[#All],6,0)</f>
        <v>49.21</v>
      </c>
      <c r="L89" s="6">
        <f>Table_1[[#This Row],[QUANTITY]]*Table_1[[#This Row],[BUYING PRIZE]]</f>
        <v>555</v>
      </c>
      <c r="M89" s="6">
        <f>Table_1[[#This Row],[QUANTITY]]*Table_1[[#This Row],[SELLING PRICE]]*(1-Table_1[[#This Row],[DISCOUNT %]])</f>
        <v>738.15</v>
      </c>
      <c r="N89" s="6" t="str">
        <f>TEXT(Table_1[[#This Row],[DATE]],"DD")</f>
        <v>29</v>
      </c>
      <c r="O89" s="6" t="str">
        <f t="shared" si="1"/>
        <v>Mar</v>
      </c>
      <c r="P89" s="6">
        <v>2022</v>
      </c>
    </row>
    <row r="90" spans="1:16" ht="14.25" customHeight="1" x14ac:dyDescent="0.25">
      <c r="A90" s="4">
        <v>45034</v>
      </c>
      <c r="B90" s="5" t="s">
        <v>19</v>
      </c>
      <c r="C90" s="8">
        <v>9</v>
      </c>
      <c r="D90" s="6" t="s">
        <v>17</v>
      </c>
      <c r="E90" s="6" t="s">
        <v>18</v>
      </c>
      <c r="F90" s="7">
        <v>0</v>
      </c>
      <c r="G90" s="6" t="str">
        <f>VLOOKUP(Table_1[[#This Row],[PRODUCT ID]],Table_2[#All],2,0)</f>
        <v>Lettuce</v>
      </c>
      <c r="H90" s="6" t="str">
        <f>VLOOKUP(Table_1[[#This Row],[PRODUCT ID]],Table_2[#All],3,0)</f>
        <v>Vegetables</v>
      </c>
      <c r="I90" s="6" t="str">
        <f>VLOOKUP(Table_1[[#This Row],[PRODUCT ID]],Table_2[#All],4,0)</f>
        <v>Kg</v>
      </c>
      <c r="J90" s="6">
        <f>VLOOKUP(Table_1[[#This Row],[PRODUCT ID]],'Master Data'!A:F,5,0)</f>
        <v>72</v>
      </c>
      <c r="K90" s="6">
        <f>VLOOKUP(Table_1[[#This Row],[PRODUCT ID]],Table_2[#All],6,0)</f>
        <v>79.92</v>
      </c>
      <c r="L90" s="6">
        <f>Table_1[[#This Row],[QUANTITY]]*Table_1[[#This Row],[BUYING PRIZE]]</f>
        <v>648</v>
      </c>
      <c r="M90" s="6">
        <f>Table_1[[#This Row],[QUANTITY]]*Table_1[[#This Row],[SELLING PRICE]]*(1-Table_1[[#This Row],[DISCOUNT %]])</f>
        <v>719.28</v>
      </c>
      <c r="N90" s="6" t="str">
        <f>TEXT(Table_1[[#This Row],[DATE]],"DD")</f>
        <v>18</v>
      </c>
      <c r="O90" s="6" t="str">
        <f t="shared" si="1"/>
        <v>Apr</v>
      </c>
      <c r="P90" s="6">
        <v>2022</v>
      </c>
    </row>
    <row r="91" spans="1:16" ht="14.25" customHeight="1" x14ac:dyDescent="0.25">
      <c r="A91" s="4">
        <v>45035</v>
      </c>
      <c r="B91" s="5" t="s">
        <v>60</v>
      </c>
      <c r="C91" s="8">
        <v>13</v>
      </c>
      <c r="D91" s="6" t="s">
        <v>22</v>
      </c>
      <c r="E91" s="6" t="s">
        <v>20</v>
      </c>
      <c r="F91" s="7">
        <v>0</v>
      </c>
      <c r="G91" s="6" t="str">
        <f>VLOOKUP(Table_1[[#This Row],[PRODUCT ID]],Table_2[#All],2,0)</f>
        <v>Kiwi</v>
      </c>
      <c r="H91" s="6" t="str">
        <f>VLOOKUP(Table_1[[#This Row],[PRODUCT ID]],Table_2[#All],3,0)</f>
        <v>Fruits</v>
      </c>
      <c r="I91" s="6" t="str">
        <f>VLOOKUP(Table_1[[#This Row],[PRODUCT ID]],Table_2[#All],4,0)</f>
        <v>Kg</v>
      </c>
      <c r="J91" s="6">
        <f>VLOOKUP(Table_1[[#This Row],[PRODUCT ID]],'Master Data'!A:F,5,0)</f>
        <v>150</v>
      </c>
      <c r="K91" s="6">
        <f>VLOOKUP(Table_1[[#This Row],[PRODUCT ID]],Table_2[#All],6,0)</f>
        <v>210</v>
      </c>
      <c r="L91" s="6">
        <f>Table_1[[#This Row],[QUANTITY]]*Table_1[[#This Row],[BUYING PRIZE]]</f>
        <v>1950</v>
      </c>
      <c r="M91" s="6">
        <f>Table_1[[#This Row],[QUANTITY]]*Table_1[[#This Row],[SELLING PRICE]]*(1-Table_1[[#This Row],[DISCOUNT %]])</f>
        <v>2730</v>
      </c>
      <c r="N91" s="6" t="str">
        <f>TEXT(Table_1[[#This Row],[DATE]],"DD")</f>
        <v>19</v>
      </c>
      <c r="O91" s="6" t="str">
        <f t="shared" si="1"/>
        <v>Apr</v>
      </c>
      <c r="P91" s="6">
        <v>2022</v>
      </c>
    </row>
    <row r="92" spans="1:16" ht="14.25" customHeight="1" x14ac:dyDescent="0.25">
      <c r="A92" s="4">
        <v>45036</v>
      </c>
      <c r="B92" s="5" t="s">
        <v>30</v>
      </c>
      <c r="C92" s="8">
        <v>6</v>
      </c>
      <c r="D92" s="6" t="s">
        <v>22</v>
      </c>
      <c r="E92" s="6" t="s">
        <v>18</v>
      </c>
      <c r="F92" s="7">
        <v>0</v>
      </c>
      <c r="G92" s="6" t="str">
        <f>VLOOKUP(Table_1[[#This Row],[PRODUCT ID]],Table_2[#All],2,0)</f>
        <v>Salin</v>
      </c>
      <c r="H92" s="6" t="str">
        <f>VLOOKUP(Table_1[[#This Row],[PRODUCT ID]],Table_2[#All],3,0)</f>
        <v>Health Care</v>
      </c>
      <c r="I92" s="6" t="str">
        <f>VLOOKUP(Table_1[[#This Row],[PRODUCT ID]],Table_2[#All],4,0)</f>
        <v>Kg</v>
      </c>
      <c r="J92" s="6">
        <f>VLOOKUP(Table_1[[#This Row],[PRODUCT ID]],'Master Data'!A:F,5,0)</f>
        <v>120</v>
      </c>
      <c r="K92" s="6">
        <f>VLOOKUP(Table_1[[#This Row],[PRODUCT ID]],Table_2[#All],6,0)</f>
        <v>162</v>
      </c>
      <c r="L92" s="6">
        <f>Table_1[[#This Row],[QUANTITY]]*Table_1[[#This Row],[BUYING PRIZE]]</f>
        <v>720</v>
      </c>
      <c r="M92" s="6">
        <f>Table_1[[#This Row],[QUANTITY]]*Table_1[[#This Row],[SELLING PRICE]]*(1-Table_1[[#This Row],[DISCOUNT %]])</f>
        <v>972</v>
      </c>
      <c r="N92" s="6" t="str">
        <f>TEXT(Table_1[[#This Row],[DATE]],"DD")</f>
        <v>20</v>
      </c>
      <c r="O92" s="6" t="str">
        <f t="shared" si="1"/>
        <v>Apr</v>
      </c>
      <c r="P92" s="6">
        <v>2022</v>
      </c>
    </row>
    <row r="93" spans="1:16" ht="14.25" customHeight="1" x14ac:dyDescent="0.25">
      <c r="A93" s="4">
        <v>45037</v>
      </c>
      <c r="B93" s="5" t="s">
        <v>53</v>
      </c>
      <c r="C93" s="8">
        <v>10</v>
      </c>
      <c r="D93" s="6" t="s">
        <v>22</v>
      </c>
      <c r="E93" s="6" t="s">
        <v>18</v>
      </c>
      <c r="F93" s="7">
        <v>0</v>
      </c>
      <c r="G93" s="6" t="str">
        <f>VLOOKUP(Table_1[[#This Row],[PRODUCT ID]],Table_2[#All],2,0)</f>
        <v>Beets</v>
      </c>
      <c r="H93" s="6" t="str">
        <f>VLOOKUP(Table_1[[#This Row],[PRODUCT ID]],Table_2[#All],3,0)</f>
        <v>Vegetables</v>
      </c>
      <c r="I93" s="6" t="str">
        <f>VLOOKUP(Table_1[[#This Row],[PRODUCT ID]],Table_2[#All],4,0)</f>
        <v>Kg</v>
      </c>
      <c r="J93" s="6">
        <f>VLOOKUP(Table_1[[#This Row],[PRODUCT ID]],'Master Data'!A:F,5,0)</f>
        <v>37</v>
      </c>
      <c r="K93" s="6">
        <f>VLOOKUP(Table_1[[#This Row],[PRODUCT ID]],Table_2[#All],6,0)</f>
        <v>41.81</v>
      </c>
      <c r="L93" s="6">
        <f>Table_1[[#This Row],[QUANTITY]]*Table_1[[#This Row],[BUYING PRIZE]]</f>
        <v>370</v>
      </c>
      <c r="M93" s="6">
        <f>Table_1[[#This Row],[QUANTITY]]*Table_1[[#This Row],[SELLING PRICE]]*(1-Table_1[[#This Row],[DISCOUNT %]])</f>
        <v>418.1</v>
      </c>
      <c r="N93" s="6" t="str">
        <f>TEXT(Table_1[[#This Row],[DATE]],"DD")</f>
        <v>21</v>
      </c>
      <c r="O93" s="6" t="str">
        <f t="shared" si="1"/>
        <v>Apr</v>
      </c>
      <c r="P93" s="6">
        <v>2022</v>
      </c>
    </row>
    <row r="94" spans="1:16" ht="14.25" customHeight="1" x14ac:dyDescent="0.25">
      <c r="A94" s="4">
        <v>45038</v>
      </c>
      <c r="B94" s="5" t="s">
        <v>48</v>
      </c>
      <c r="C94" s="8">
        <v>2</v>
      </c>
      <c r="D94" s="6" t="s">
        <v>18</v>
      </c>
      <c r="E94" s="6" t="s">
        <v>18</v>
      </c>
      <c r="F94" s="7">
        <v>0</v>
      </c>
      <c r="G94" s="6" t="str">
        <f>VLOOKUP(Table_1[[#This Row],[PRODUCT ID]],Table_2[#All],2,0)</f>
        <v>Cabbage</v>
      </c>
      <c r="H94" s="6" t="str">
        <f>VLOOKUP(Table_1[[#This Row],[PRODUCT ID]],Table_2[#All],3,0)</f>
        <v>Fruits</v>
      </c>
      <c r="I94" s="6" t="str">
        <f>VLOOKUP(Table_1[[#This Row],[PRODUCT ID]],Table_2[#All],4,0)</f>
        <v>Ft</v>
      </c>
      <c r="J94" s="6">
        <f>VLOOKUP(Table_1[[#This Row],[PRODUCT ID]],'Master Data'!A:F,5,0)</f>
        <v>148</v>
      </c>
      <c r="K94" s="6">
        <f>VLOOKUP(Table_1[[#This Row],[PRODUCT ID]],Table_2[#All],6,0)</f>
        <v>201.28</v>
      </c>
      <c r="L94" s="6">
        <f>Table_1[[#This Row],[QUANTITY]]*Table_1[[#This Row],[BUYING PRIZE]]</f>
        <v>296</v>
      </c>
      <c r="M94" s="6">
        <f>Table_1[[#This Row],[QUANTITY]]*Table_1[[#This Row],[SELLING PRICE]]*(1-Table_1[[#This Row],[DISCOUNT %]])</f>
        <v>402.56</v>
      </c>
      <c r="N94" s="6" t="str">
        <f>TEXT(Table_1[[#This Row],[DATE]],"DD")</f>
        <v>22</v>
      </c>
      <c r="O94" s="6" t="str">
        <f t="shared" si="1"/>
        <v>Apr</v>
      </c>
      <c r="P94" s="6">
        <v>2022</v>
      </c>
    </row>
    <row r="95" spans="1:16" ht="14.25" customHeight="1" x14ac:dyDescent="0.25">
      <c r="A95" s="4">
        <v>45039</v>
      </c>
      <c r="B95" s="5" t="s">
        <v>28</v>
      </c>
      <c r="C95" s="8">
        <v>3</v>
      </c>
      <c r="D95" s="6" t="s">
        <v>22</v>
      </c>
      <c r="E95" s="6" t="s">
        <v>18</v>
      </c>
      <c r="F95" s="7">
        <v>0</v>
      </c>
      <c r="G95" s="6" t="str">
        <f>VLOOKUP(Table_1[[#This Row],[PRODUCT ID]],Table_2[#All],2,0)</f>
        <v>Green onions</v>
      </c>
      <c r="H95" s="6" t="str">
        <f>VLOOKUP(Table_1[[#This Row],[PRODUCT ID]],Table_2[#All],3,0)</f>
        <v>Vegetables</v>
      </c>
      <c r="I95" s="6" t="str">
        <f>VLOOKUP(Table_1[[#This Row],[PRODUCT ID]],Table_2[#All],4,0)</f>
        <v>Kg</v>
      </c>
      <c r="J95" s="6">
        <f>VLOOKUP(Table_1[[#This Row],[PRODUCT ID]],'Master Data'!A:F,5,0)</f>
        <v>67</v>
      </c>
      <c r="K95" s="6">
        <f>VLOOKUP(Table_1[[#This Row],[PRODUCT ID]],Table_2[#All],6,0)</f>
        <v>85.76</v>
      </c>
      <c r="L95" s="6">
        <f>Table_1[[#This Row],[QUANTITY]]*Table_1[[#This Row],[BUYING PRIZE]]</f>
        <v>201</v>
      </c>
      <c r="M95" s="6">
        <f>Table_1[[#This Row],[QUANTITY]]*Table_1[[#This Row],[SELLING PRICE]]*(1-Table_1[[#This Row],[DISCOUNT %]])</f>
        <v>257.28000000000003</v>
      </c>
      <c r="N95" s="6" t="str">
        <f>TEXT(Table_1[[#This Row],[DATE]],"DD")</f>
        <v>23</v>
      </c>
      <c r="O95" s="6" t="str">
        <f t="shared" si="1"/>
        <v>Apr</v>
      </c>
      <c r="P95" s="6">
        <v>2022</v>
      </c>
    </row>
    <row r="96" spans="1:16" ht="14.25" customHeight="1" x14ac:dyDescent="0.25">
      <c r="A96" s="4">
        <v>45040</v>
      </c>
      <c r="B96" s="5" t="s">
        <v>48</v>
      </c>
      <c r="C96" s="8">
        <v>7</v>
      </c>
      <c r="D96" s="6" t="s">
        <v>22</v>
      </c>
      <c r="E96" s="6" t="s">
        <v>18</v>
      </c>
      <c r="F96" s="7">
        <v>0</v>
      </c>
      <c r="G96" s="6" t="str">
        <f>VLOOKUP(Table_1[[#This Row],[PRODUCT ID]],Table_2[#All],2,0)</f>
        <v>Cabbage</v>
      </c>
      <c r="H96" s="6" t="str">
        <f>VLOOKUP(Table_1[[#This Row],[PRODUCT ID]],Table_2[#All],3,0)</f>
        <v>Fruits</v>
      </c>
      <c r="I96" s="6" t="str">
        <f>VLOOKUP(Table_1[[#This Row],[PRODUCT ID]],Table_2[#All],4,0)</f>
        <v>Ft</v>
      </c>
      <c r="J96" s="6">
        <f>VLOOKUP(Table_1[[#This Row],[PRODUCT ID]],'Master Data'!A:F,5,0)</f>
        <v>148</v>
      </c>
      <c r="K96" s="6">
        <f>VLOOKUP(Table_1[[#This Row],[PRODUCT ID]],Table_2[#All],6,0)</f>
        <v>201.28</v>
      </c>
      <c r="L96" s="6">
        <f>Table_1[[#This Row],[QUANTITY]]*Table_1[[#This Row],[BUYING PRIZE]]</f>
        <v>1036</v>
      </c>
      <c r="M96" s="6">
        <f>Table_1[[#This Row],[QUANTITY]]*Table_1[[#This Row],[SELLING PRICE]]*(1-Table_1[[#This Row],[DISCOUNT %]])</f>
        <v>1408.96</v>
      </c>
      <c r="N96" s="6" t="str">
        <f>TEXT(Table_1[[#This Row],[DATE]],"DD")</f>
        <v>24</v>
      </c>
      <c r="O96" s="6" t="str">
        <f t="shared" si="1"/>
        <v>Apr</v>
      </c>
      <c r="P96" s="6">
        <v>2022</v>
      </c>
    </row>
    <row r="97" spans="1:16" ht="14.25" customHeight="1" x14ac:dyDescent="0.25">
      <c r="A97" s="4">
        <v>45041</v>
      </c>
      <c r="B97" s="5" t="s">
        <v>39</v>
      </c>
      <c r="C97" s="8">
        <v>1</v>
      </c>
      <c r="D97" s="6" t="s">
        <v>22</v>
      </c>
      <c r="E97" s="6" t="s">
        <v>18</v>
      </c>
      <c r="F97" s="7">
        <v>0</v>
      </c>
      <c r="G97" s="6" t="str">
        <f>VLOOKUP(Table_1[[#This Row],[PRODUCT ID]],Table_2[#All],2,0)</f>
        <v>Broccoli</v>
      </c>
      <c r="H97" s="6" t="str">
        <f>VLOOKUP(Table_1[[#This Row],[PRODUCT ID]],Table_2[#All],3,0)</f>
        <v>Fruits</v>
      </c>
      <c r="I97" s="6" t="str">
        <f>VLOOKUP(Table_1[[#This Row],[PRODUCT ID]],Table_2[#All],4,0)</f>
        <v>Kg</v>
      </c>
      <c r="J97" s="6">
        <f>VLOOKUP(Table_1[[#This Row],[PRODUCT ID]],'Master Data'!A:F,5,0)</f>
        <v>47</v>
      </c>
      <c r="K97" s="6">
        <f>VLOOKUP(Table_1[[#This Row],[PRODUCT ID]],Table_2[#All],6,0)</f>
        <v>53.11</v>
      </c>
      <c r="L97" s="6">
        <f>Table_1[[#This Row],[QUANTITY]]*Table_1[[#This Row],[BUYING PRIZE]]</f>
        <v>47</v>
      </c>
      <c r="M97" s="6">
        <f>Table_1[[#This Row],[QUANTITY]]*Table_1[[#This Row],[SELLING PRICE]]*(1-Table_1[[#This Row],[DISCOUNT %]])</f>
        <v>53.11</v>
      </c>
      <c r="N97" s="6" t="str">
        <f>TEXT(Table_1[[#This Row],[DATE]],"DD")</f>
        <v>25</v>
      </c>
      <c r="O97" s="6" t="str">
        <f t="shared" si="1"/>
        <v>Apr</v>
      </c>
      <c r="P97" s="6">
        <v>2022</v>
      </c>
    </row>
    <row r="98" spans="1:16" ht="14.25" customHeight="1" x14ac:dyDescent="0.25">
      <c r="A98" s="4">
        <v>45042</v>
      </c>
      <c r="B98" s="5" t="s">
        <v>50</v>
      </c>
      <c r="C98" s="8">
        <v>3</v>
      </c>
      <c r="D98" s="6" t="s">
        <v>18</v>
      </c>
      <c r="E98" s="6" t="s">
        <v>20</v>
      </c>
      <c r="F98" s="7">
        <v>0</v>
      </c>
      <c r="G98" s="6" t="str">
        <f>VLOOKUP(Table_1[[#This Row],[PRODUCT ID]],Table_2[#All],2,0)</f>
        <v>Grapefruit</v>
      </c>
      <c r="H98" s="6" t="str">
        <f>VLOOKUP(Table_1[[#This Row],[PRODUCT ID]],Table_2[#All],3,0)</f>
        <v>Fruits</v>
      </c>
      <c r="I98" s="6" t="str">
        <f>VLOOKUP(Table_1[[#This Row],[PRODUCT ID]],Table_2[#All],4,0)</f>
        <v>Kg</v>
      </c>
      <c r="J98" s="6">
        <f>VLOOKUP(Table_1[[#This Row],[PRODUCT ID]],'Master Data'!A:F,5,0)</f>
        <v>37</v>
      </c>
      <c r="K98" s="6">
        <f>VLOOKUP(Table_1[[#This Row],[PRODUCT ID]],Table_2[#All],6,0)</f>
        <v>49.21</v>
      </c>
      <c r="L98" s="6">
        <f>Table_1[[#This Row],[QUANTITY]]*Table_1[[#This Row],[BUYING PRIZE]]</f>
        <v>111</v>
      </c>
      <c r="M98" s="6">
        <f>Table_1[[#This Row],[QUANTITY]]*Table_1[[#This Row],[SELLING PRICE]]*(1-Table_1[[#This Row],[DISCOUNT %]])</f>
        <v>147.63</v>
      </c>
      <c r="N98" s="6" t="str">
        <f>TEXT(Table_1[[#This Row],[DATE]],"DD")</f>
        <v>26</v>
      </c>
      <c r="O98" s="6" t="str">
        <f t="shared" si="1"/>
        <v>Apr</v>
      </c>
      <c r="P98" s="6">
        <v>2022</v>
      </c>
    </row>
    <row r="99" spans="1:16" ht="14.25" customHeight="1" x14ac:dyDescent="0.25">
      <c r="A99" s="4">
        <v>45043</v>
      </c>
      <c r="B99" s="5" t="s">
        <v>30</v>
      </c>
      <c r="C99" s="8">
        <v>1</v>
      </c>
      <c r="D99" s="6" t="s">
        <v>18</v>
      </c>
      <c r="E99" s="6" t="s">
        <v>20</v>
      </c>
      <c r="F99" s="7">
        <v>0</v>
      </c>
      <c r="G99" s="6" t="str">
        <f>VLOOKUP(Table_1[[#This Row],[PRODUCT ID]],Table_2[#All],2,0)</f>
        <v>Salin</v>
      </c>
      <c r="H99" s="6" t="str">
        <f>VLOOKUP(Table_1[[#This Row],[PRODUCT ID]],Table_2[#All],3,0)</f>
        <v>Health Care</v>
      </c>
      <c r="I99" s="6" t="str">
        <f>VLOOKUP(Table_1[[#This Row],[PRODUCT ID]],Table_2[#All],4,0)</f>
        <v>Kg</v>
      </c>
      <c r="J99" s="6">
        <f>VLOOKUP(Table_1[[#This Row],[PRODUCT ID]],'Master Data'!A:F,5,0)</f>
        <v>120</v>
      </c>
      <c r="K99" s="6">
        <f>VLOOKUP(Table_1[[#This Row],[PRODUCT ID]],Table_2[#All],6,0)</f>
        <v>162</v>
      </c>
      <c r="L99" s="6">
        <f>Table_1[[#This Row],[QUANTITY]]*Table_1[[#This Row],[BUYING PRIZE]]</f>
        <v>120</v>
      </c>
      <c r="M99" s="6">
        <f>Table_1[[#This Row],[QUANTITY]]*Table_1[[#This Row],[SELLING PRICE]]*(1-Table_1[[#This Row],[DISCOUNT %]])</f>
        <v>162</v>
      </c>
      <c r="N99" s="6" t="str">
        <f>TEXT(Table_1[[#This Row],[DATE]],"DD")</f>
        <v>27</v>
      </c>
      <c r="O99" s="6" t="str">
        <f t="shared" si="1"/>
        <v>Apr</v>
      </c>
      <c r="P99" s="6">
        <v>2022</v>
      </c>
    </row>
    <row r="100" spans="1:16" ht="14.25" customHeight="1" x14ac:dyDescent="0.25">
      <c r="A100" s="4">
        <v>45044</v>
      </c>
      <c r="B100" s="5" t="s">
        <v>33</v>
      </c>
      <c r="C100" s="8">
        <v>3</v>
      </c>
      <c r="D100" s="6" t="s">
        <v>18</v>
      </c>
      <c r="E100" s="6" t="s">
        <v>18</v>
      </c>
      <c r="F100" s="7">
        <v>0</v>
      </c>
      <c r="G100" s="6" t="str">
        <f>VLOOKUP(Table_1[[#This Row],[PRODUCT ID]],Table_2[#All],2,0)</f>
        <v>toothpaste</v>
      </c>
      <c r="H100" s="6" t="str">
        <f>VLOOKUP(Table_1[[#This Row],[PRODUCT ID]],Table_2[#All],3,0)</f>
        <v>Personal Care</v>
      </c>
      <c r="I100" s="6" t="str">
        <f>VLOOKUP(Table_1[[#This Row],[PRODUCT ID]],Table_2[#All],4,0)</f>
        <v>No.</v>
      </c>
      <c r="J100" s="6">
        <f>VLOOKUP(Table_1[[#This Row],[PRODUCT ID]],'Master Data'!A:F,5,0)</f>
        <v>55</v>
      </c>
      <c r="K100" s="6">
        <f>VLOOKUP(Table_1[[#This Row],[PRODUCT ID]],Table_2[#All],6,0)</f>
        <v>58.3</v>
      </c>
      <c r="L100" s="6">
        <f>Table_1[[#This Row],[QUANTITY]]*Table_1[[#This Row],[BUYING PRIZE]]</f>
        <v>165</v>
      </c>
      <c r="M100" s="6">
        <f>Table_1[[#This Row],[QUANTITY]]*Table_1[[#This Row],[SELLING PRICE]]*(1-Table_1[[#This Row],[DISCOUNT %]])</f>
        <v>174.89999999999998</v>
      </c>
      <c r="N100" s="6" t="str">
        <f>TEXT(Table_1[[#This Row],[DATE]],"DD")</f>
        <v>28</v>
      </c>
      <c r="O100" s="6" t="str">
        <f t="shared" si="1"/>
        <v>Apr</v>
      </c>
      <c r="P100" s="6">
        <v>2022</v>
      </c>
    </row>
    <row r="101" spans="1:16" ht="14.25" customHeight="1" x14ac:dyDescent="0.25">
      <c r="A101" s="4">
        <v>45045</v>
      </c>
      <c r="B101" s="5" t="s">
        <v>47</v>
      </c>
      <c r="C101" s="8">
        <v>13</v>
      </c>
      <c r="D101" s="6" t="s">
        <v>18</v>
      </c>
      <c r="E101" s="6" t="s">
        <v>18</v>
      </c>
      <c r="F101" s="7">
        <v>0</v>
      </c>
      <c r="G101" s="6" t="str">
        <f>VLOOKUP(Table_1[[#This Row],[PRODUCT ID]],Table_2[#All],2,0)</f>
        <v>Berries</v>
      </c>
      <c r="H101" s="6" t="str">
        <f>VLOOKUP(Table_1[[#This Row],[PRODUCT ID]],Table_2[#All],3,0)</f>
        <v>Fruits</v>
      </c>
      <c r="I101" s="6" t="str">
        <f>VLOOKUP(Table_1[[#This Row],[PRODUCT ID]],Table_2[#All],4,0)</f>
        <v>Kg</v>
      </c>
      <c r="J101" s="6">
        <f>VLOOKUP(Table_1[[#This Row],[PRODUCT ID]],'Master Data'!A:F,5,0)</f>
        <v>12</v>
      </c>
      <c r="K101" s="6">
        <f>VLOOKUP(Table_1[[#This Row],[PRODUCT ID]],Table_2[#All],6,0)</f>
        <v>15.719999999999999</v>
      </c>
      <c r="L101" s="6">
        <f>Table_1[[#This Row],[QUANTITY]]*Table_1[[#This Row],[BUYING PRIZE]]</f>
        <v>156</v>
      </c>
      <c r="M101" s="6">
        <f>Table_1[[#This Row],[QUANTITY]]*Table_1[[#This Row],[SELLING PRICE]]*(1-Table_1[[#This Row],[DISCOUNT %]])</f>
        <v>204.35999999999999</v>
      </c>
      <c r="N101" s="6" t="str">
        <f>TEXT(Table_1[[#This Row],[DATE]],"DD")</f>
        <v>29</v>
      </c>
      <c r="O101" s="6" t="str">
        <f t="shared" si="1"/>
        <v>Apr</v>
      </c>
      <c r="P101" s="6">
        <v>2022</v>
      </c>
    </row>
    <row r="102" spans="1:16" ht="14.25" customHeight="1" x14ac:dyDescent="0.25">
      <c r="A102" s="4">
        <v>45046</v>
      </c>
      <c r="B102" s="5" t="s">
        <v>29</v>
      </c>
      <c r="C102" s="8">
        <v>4</v>
      </c>
      <c r="D102" s="6" t="s">
        <v>22</v>
      </c>
      <c r="E102" s="6" t="s">
        <v>20</v>
      </c>
      <c r="F102" s="7">
        <v>0</v>
      </c>
      <c r="G102" s="6" t="str">
        <f>VLOOKUP(Table_1[[#This Row],[PRODUCT ID]],Table_2[#All],2,0)</f>
        <v>Bananas</v>
      </c>
      <c r="H102" s="6" t="str">
        <f>VLOOKUP(Table_1[[#This Row],[PRODUCT ID]],Table_2[#All],3,0)</f>
        <v>Fruits</v>
      </c>
      <c r="I102" s="6" t="str">
        <f>VLOOKUP(Table_1[[#This Row],[PRODUCT ID]],Table_2[#All],4,0)</f>
        <v>Kg</v>
      </c>
      <c r="J102" s="6">
        <f>VLOOKUP(Table_1[[#This Row],[PRODUCT ID]],'Master Data'!A:F,5,0)</f>
        <v>112</v>
      </c>
      <c r="K102" s="6">
        <f>VLOOKUP(Table_1[[#This Row],[PRODUCT ID]],Table_2[#All],6,0)</f>
        <v>146.72</v>
      </c>
      <c r="L102" s="6">
        <f>Table_1[[#This Row],[QUANTITY]]*Table_1[[#This Row],[BUYING PRIZE]]</f>
        <v>448</v>
      </c>
      <c r="M102" s="6">
        <f>Table_1[[#This Row],[QUANTITY]]*Table_1[[#This Row],[SELLING PRICE]]*(1-Table_1[[#This Row],[DISCOUNT %]])</f>
        <v>586.88</v>
      </c>
      <c r="N102" s="6" t="str">
        <f>TEXT(Table_1[[#This Row],[DATE]],"DD")</f>
        <v>30</v>
      </c>
      <c r="O102" s="6" t="str">
        <f t="shared" si="1"/>
        <v>Apr</v>
      </c>
      <c r="P102" s="6">
        <v>2022</v>
      </c>
    </row>
    <row r="103" spans="1:16" ht="14.25" customHeight="1" x14ac:dyDescent="0.25">
      <c r="A103" s="4">
        <v>45047</v>
      </c>
      <c r="B103" s="5" t="s">
        <v>57</v>
      </c>
      <c r="C103" s="8">
        <v>13</v>
      </c>
      <c r="D103" s="6" t="s">
        <v>22</v>
      </c>
      <c r="E103" s="6" t="s">
        <v>20</v>
      </c>
      <c r="F103" s="7">
        <v>0</v>
      </c>
      <c r="G103" s="6" t="str">
        <f>VLOOKUP(Table_1[[#This Row],[PRODUCT ID]],Table_2[#All],2,0)</f>
        <v>Sour cream</v>
      </c>
      <c r="H103" s="6" t="str">
        <f>VLOOKUP(Table_1[[#This Row],[PRODUCT ID]],Table_2[#All],3,0)</f>
        <v>Dairy</v>
      </c>
      <c r="I103" s="6" t="str">
        <f>VLOOKUP(Table_1[[#This Row],[PRODUCT ID]],Table_2[#All],4,0)</f>
        <v>Kg</v>
      </c>
      <c r="J103" s="6">
        <f>VLOOKUP(Table_1[[#This Row],[PRODUCT ID]],'Master Data'!A:F,5,0)</f>
        <v>6</v>
      </c>
      <c r="K103" s="6">
        <f>VLOOKUP(Table_1[[#This Row],[PRODUCT ID]],Table_2[#All],6,0)</f>
        <v>7.8599999999999994</v>
      </c>
      <c r="L103" s="6">
        <f>Table_1[[#This Row],[QUANTITY]]*Table_1[[#This Row],[BUYING PRIZE]]</f>
        <v>78</v>
      </c>
      <c r="M103" s="6">
        <f>Table_1[[#This Row],[QUANTITY]]*Table_1[[#This Row],[SELLING PRICE]]*(1-Table_1[[#This Row],[DISCOUNT %]])</f>
        <v>102.17999999999999</v>
      </c>
      <c r="N103" s="6" t="str">
        <f>TEXT(Table_1[[#This Row],[DATE]],"DD")</f>
        <v>01</v>
      </c>
      <c r="O103" s="6" t="str">
        <f t="shared" si="1"/>
        <v>May</v>
      </c>
      <c r="P103" s="6">
        <v>2022</v>
      </c>
    </row>
    <row r="104" spans="1:16" ht="14.25" customHeight="1" x14ac:dyDescent="0.25">
      <c r="A104" s="4">
        <v>45048</v>
      </c>
      <c r="B104" s="5" t="s">
        <v>45</v>
      </c>
      <c r="C104" s="8">
        <v>15</v>
      </c>
      <c r="D104" s="6" t="s">
        <v>22</v>
      </c>
      <c r="E104" s="6" t="s">
        <v>18</v>
      </c>
      <c r="F104" s="7">
        <v>0</v>
      </c>
      <c r="G104" s="6" t="str">
        <f>VLOOKUP(Table_1[[#This Row],[PRODUCT ID]],Table_2[#All],2,0)</f>
        <v>Shredded cheese</v>
      </c>
      <c r="H104" s="6" t="str">
        <f>VLOOKUP(Table_1[[#This Row],[PRODUCT ID]],Table_2[#All],3,0)</f>
        <v>Dairy</v>
      </c>
      <c r="I104" s="6" t="str">
        <f>VLOOKUP(Table_1[[#This Row],[PRODUCT ID]],Table_2[#All],4,0)</f>
        <v>Kg</v>
      </c>
      <c r="J104" s="6">
        <f>VLOOKUP(Table_1[[#This Row],[PRODUCT ID]],'Master Data'!A:F,5,0)</f>
        <v>83</v>
      </c>
      <c r="K104" s="6">
        <f>VLOOKUP(Table_1[[#This Row],[PRODUCT ID]],Table_2[#All],6,0)</f>
        <v>94.62</v>
      </c>
      <c r="L104" s="6">
        <f>Table_1[[#This Row],[QUANTITY]]*Table_1[[#This Row],[BUYING PRIZE]]</f>
        <v>1245</v>
      </c>
      <c r="M104" s="6">
        <f>Table_1[[#This Row],[QUANTITY]]*Table_1[[#This Row],[SELLING PRICE]]*(1-Table_1[[#This Row],[DISCOUNT %]])</f>
        <v>1419.3000000000002</v>
      </c>
      <c r="N104" s="6" t="str">
        <f>TEXT(Table_1[[#This Row],[DATE]],"DD")</f>
        <v>02</v>
      </c>
      <c r="O104" s="6" t="str">
        <f t="shared" si="1"/>
        <v>May</v>
      </c>
      <c r="P104" s="6">
        <v>2022</v>
      </c>
    </row>
    <row r="105" spans="1:16" ht="14.25" customHeight="1" x14ac:dyDescent="0.25">
      <c r="A105" s="4">
        <v>45049</v>
      </c>
      <c r="B105" s="5" t="s">
        <v>57</v>
      </c>
      <c r="C105" s="8">
        <v>6</v>
      </c>
      <c r="D105" s="6" t="s">
        <v>18</v>
      </c>
      <c r="E105" s="6" t="s">
        <v>18</v>
      </c>
      <c r="F105" s="7">
        <v>0</v>
      </c>
      <c r="G105" s="6" t="str">
        <f>VLOOKUP(Table_1[[#This Row],[PRODUCT ID]],Table_2[#All],2,0)</f>
        <v>Sour cream</v>
      </c>
      <c r="H105" s="6" t="str">
        <f>VLOOKUP(Table_1[[#This Row],[PRODUCT ID]],Table_2[#All],3,0)</f>
        <v>Dairy</v>
      </c>
      <c r="I105" s="6" t="str">
        <f>VLOOKUP(Table_1[[#This Row],[PRODUCT ID]],Table_2[#All],4,0)</f>
        <v>Kg</v>
      </c>
      <c r="J105" s="6">
        <f>VLOOKUP(Table_1[[#This Row],[PRODUCT ID]],'Master Data'!A:F,5,0)</f>
        <v>6</v>
      </c>
      <c r="K105" s="6">
        <f>VLOOKUP(Table_1[[#This Row],[PRODUCT ID]],Table_2[#All],6,0)</f>
        <v>7.8599999999999994</v>
      </c>
      <c r="L105" s="6">
        <f>Table_1[[#This Row],[QUANTITY]]*Table_1[[#This Row],[BUYING PRIZE]]</f>
        <v>36</v>
      </c>
      <c r="M105" s="6">
        <f>Table_1[[#This Row],[QUANTITY]]*Table_1[[#This Row],[SELLING PRICE]]*(1-Table_1[[#This Row],[DISCOUNT %]])</f>
        <v>47.16</v>
      </c>
      <c r="N105" s="6" t="str">
        <f>TEXT(Table_1[[#This Row],[DATE]],"DD")</f>
        <v>03</v>
      </c>
      <c r="O105" s="6" t="str">
        <f t="shared" si="1"/>
        <v>May</v>
      </c>
      <c r="P105" s="6">
        <v>2022</v>
      </c>
    </row>
    <row r="106" spans="1:16" ht="14.25" customHeight="1" x14ac:dyDescent="0.25">
      <c r="A106" s="4">
        <v>45050</v>
      </c>
      <c r="B106" s="5" t="s">
        <v>50</v>
      </c>
      <c r="C106" s="8">
        <v>1</v>
      </c>
      <c r="D106" s="6" t="s">
        <v>22</v>
      </c>
      <c r="E106" s="6" t="s">
        <v>20</v>
      </c>
      <c r="F106" s="7">
        <v>0</v>
      </c>
      <c r="G106" s="6" t="str">
        <f>VLOOKUP(Table_1[[#This Row],[PRODUCT ID]],Table_2[#All],2,0)</f>
        <v>Grapefruit</v>
      </c>
      <c r="H106" s="6" t="str">
        <f>VLOOKUP(Table_1[[#This Row],[PRODUCT ID]],Table_2[#All],3,0)</f>
        <v>Fruits</v>
      </c>
      <c r="I106" s="6" t="str">
        <f>VLOOKUP(Table_1[[#This Row],[PRODUCT ID]],Table_2[#All],4,0)</f>
        <v>Kg</v>
      </c>
      <c r="J106" s="6">
        <f>VLOOKUP(Table_1[[#This Row],[PRODUCT ID]],'Master Data'!A:F,5,0)</f>
        <v>37</v>
      </c>
      <c r="K106" s="6">
        <f>VLOOKUP(Table_1[[#This Row],[PRODUCT ID]],Table_2[#All],6,0)</f>
        <v>49.21</v>
      </c>
      <c r="L106" s="6">
        <f>Table_1[[#This Row],[QUANTITY]]*Table_1[[#This Row],[BUYING PRIZE]]</f>
        <v>37</v>
      </c>
      <c r="M106" s="6">
        <f>Table_1[[#This Row],[QUANTITY]]*Table_1[[#This Row],[SELLING PRICE]]*(1-Table_1[[#This Row],[DISCOUNT %]])</f>
        <v>49.21</v>
      </c>
      <c r="N106" s="6" t="str">
        <f>TEXT(Table_1[[#This Row],[DATE]],"DD")</f>
        <v>04</v>
      </c>
      <c r="O106" s="6" t="str">
        <f t="shared" si="1"/>
        <v>May</v>
      </c>
      <c r="P106" s="6">
        <v>2022</v>
      </c>
    </row>
    <row r="107" spans="1:16" ht="14.25" customHeight="1" x14ac:dyDescent="0.25">
      <c r="A107" s="4">
        <v>45051</v>
      </c>
      <c r="B107" s="5" t="s">
        <v>41</v>
      </c>
      <c r="C107" s="8">
        <v>6</v>
      </c>
      <c r="D107" s="6" t="s">
        <v>18</v>
      </c>
      <c r="E107" s="6" t="s">
        <v>18</v>
      </c>
      <c r="F107" s="7">
        <v>0</v>
      </c>
      <c r="G107" s="6" t="str">
        <f>VLOOKUP(Table_1[[#This Row],[PRODUCT ID]],Table_2[#All],2,0)</f>
        <v>Cherries</v>
      </c>
      <c r="H107" s="6" t="str">
        <f>VLOOKUP(Table_1[[#This Row],[PRODUCT ID]],Table_2[#All],3,0)</f>
        <v>Fruits</v>
      </c>
      <c r="I107" s="6" t="str">
        <f>VLOOKUP(Table_1[[#This Row],[PRODUCT ID]],Table_2[#All],4,0)</f>
        <v>No.</v>
      </c>
      <c r="J107" s="6">
        <f>VLOOKUP(Table_1[[#This Row],[PRODUCT ID]],'Master Data'!A:F,5,0)</f>
        <v>13</v>
      </c>
      <c r="K107" s="6">
        <f>VLOOKUP(Table_1[[#This Row],[PRODUCT ID]],Table_2[#All],6,0)</f>
        <v>16.64</v>
      </c>
      <c r="L107" s="6">
        <f>Table_1[[#This Row],[QUANTITY]]*Table_1[[#This Row],[BUYING PRIZE]]</f>
        <v>78</v>
      </c>
      <c r="M107" s="6">
        <f>Table_1[[#This Row],[QUANTITY]]*Table_1[[#This Row],[SELLING PRICE]]*(1-Table_1[[#This Row],[DISCOUNT %]])</f>
        <v>99.84</v>
      </c>
      <c r="N107" s="6" t="str">
        <f>TEXT(Table_1[[#This Row],[DATE]],"DD")</f>
        <v>05</v>
      </c>
      <c r="O107" s="6" t="str">
        <f t="shared" si="1"/>
        <v>May</v>
      </c>
      <c r="P107" s="6">
        <v>2022</v>
      </c>
    </row>
    <row r="108" spans="1:16" ht="14.25" customHeight="1" x14ac:dyDescent="0.25">
      <c r="A108" s="4">
        <v>45052</v>
      </c>
      <c r="B108" s="5" t="s">
        <v>53</v>
      </c>
      <c r="C108" s="8">
        <v>8</v>
      </c>
      <c r="D108" s="6" t="s">
        <v>22</v>
      </c>
      <c r="E108" s="6" t="s">
        <v>20</v>
      </c>
      <c r="F108" s="7">
        <v>0</v>
      </c>
      <c r="G108" s="6" t="str">
        <f>VLOOKUP(Table_1[[#This Row],[PRODUCT ID]],Table_2[#All],2,0)</f>
        <v>Beets</v>
      </c>
      <c r="H108" s="6" t="str">
        <f>VLOOKUP(Table_1[[#This Row],[PRODUCT ID]],Table_2[#All],3,0)</f>
        <v>Vegetables</v>
      </c>
      <c r="I108" s="6" t="str">
        <f>VLOOKUP(Table_1[[#This Row],[PRODUCT ID]],Table_2[#All],4,0)</f>
        <v>Kg</v>
      </c>
      <c r="J108" s="6">
        <f>VLOOKUP(Table_1[[#This Row],[PRODUCT ID]],'Master Data'!A:F,5,0)</f>
        <v>37</v>
      </c>
      <c r="K108" s="6">
        <f>VLOOKUP(Table_1[[#This Row],[PRODUCT ID]],Table_2[#All],6,0)</f>
        <v>41.81</v>
      </c>
      <c r="L108" s="6">
        <f>Table_1[[#This Row],[QUANTITY]]*Table_1[[#This Row],[BUYING PRIZE]]</f>
        <v>296</v>
      </c>
      <c r="M108" s="6">
        <f>Table_1[[#This Row],[QUANTITY]]*Table_1[[#This Row],[SELLING PRICE]]*(1-Table_1[[#This Row],[DISCOUNT %]])</f>
        <v>334.48</v>
      </c>
      <c r="N108" s="6" t="str">
        <f>TEXT(Table_1[[#This Row],[DATE]],"DD")</f>
        <v>06</v>
      </c>
      <c r="O108" s="6" t="str">
        <f t="shared" si="1"/>
        <v>May</v>
      </c>
      <c r="P108" s="6">
        <v>2022</v>
      </c>
    </row>
    <row r="109" spans="1:16" ht="14.25" customHeight="1" x14ac:dyDescent="0.25">
      <c r="A109" s="4">
        <v>45053</v>
      </c>
      <c r="B109" s="5" t="s">
        <v>41</v>
      </c>
      <c r="C109" s="8">
        <v>3</v>
      </c>
      <c r="D109" s="6" t="s">
        <v>22</v>
      </c>
      <c r="E109" s="6" t="s">
        <v>18</v>
      </c>
      <c r="F109" s="7">
        <v>0</v>
      </c>
      <c r="G109" s="6" t="str">
        <f>VLOOKUP(Table_1[[#This Row],[PRODUCT ID]],Table_2[#All],2,0)</f>
        <v>Cherries</v>
      </c>
      <c r="H109" s="6" t="str">
        <f>VLOOKUP(Table_1[[#This Row],[PRODUCT ID]],Table_2[#All],3,0)</f>
        <v>Fruits</v>
      </c>
      <c r="I109" s="6" t="str">
        <f>VLOOKUP(Table_1[[#This Row],[PRODUCT ID]],Table_2[#All],4,0)</f>
        <v>No.</v>
      </c>
      <c r="J109" s="6">
        <f>VLOOKUP(Table_1[[#This Row],[PRODUCT ID]],'Master Data'!A:F,5,0)</f>
        <v>13</v>
      </c>
      <c r="K109" s="6">
        <f>VLOOKUP(Table_1[[#This Row],[PRODUCT ID]],Table_2[#All],6,0)</f>
        <v>16.64</v>
      </c>
      <c r="L109" s="6">
        <f>Table_1[[#This Row],[QUANTITY]]*Table_1[[#This Row],[BUYING PRIZE]]</f>
        <v>39</v>
      </c>
      <c r="M109" s="6">
        <f>Table_1[[#This Row],[QUANTITY]]*Table_1[[#This Row],[SELLING PRICE]]*(1-Table_1[[#This Row],[DISCOUNT %]])</f>
        <v>49.92</v>
      </c>
      <c r="N109" s="6" t="str">
        <f>TEXT(Table_1[[#This Row],[DATE]],"DD")</f>
        <v>07</v>
      </c>
      <c r="O109" s="6" t="str">
        <f t="shared" si="1"/>
        <v>May</v>
      </c>
      <c r="P109" s="6">
        <v>2022</v>
      </c>
    </row>
    <row r="110" spans="1:16" ht="14.25" customHeight="1" x14ac:dyDescent="0.25">
      <c r="A110" s="4">
        <v>45054</v>
      </c>
      <c r="B110" s="5" t="s">
        <v>24</v>
      </c>
      <c r="C110" s="8">
        <v>15</v>
      </c>
      <c r="D110" s="6" t="s">
        <v>22</v>
      </c>
      <c r="E110" s="6" t="s">
        <v>18</v>
      </c>
      <c r="F110" s="7">
        <v>0</v>
      </c>
      <c r="G110" s="6" t="str">
        <f>VLOOKUP(Table_1[[#This Row],[PRODUCT ID]],Table_2[#All],2,0)</f>
        <v>conditioner</v>
      </c>
      <c r="H110" s="6" t="str">
        <f>VLOOKUP(Table_1[[#This Row],[PRODUCT ID]],Table_2[#All],3,0)</f>
        <v>Personal Care</v>
      </c>
      <c r="I110" s="6" t="str">
        <f>VLOOKUP(Table_1[[#This Row],[PRODUCT ID]],Table_2[#All],4,0)</f>
        <v>No.</v>
      </c>
      <c r="J110" s="6">
        <f>VLOOKUP(Table_1[[#This Row],[PRODUCT ID]],'Master Data'!A:F,5,0)</f>
        <v>5</v>
      </c>
      <c r="K110" s="6">
        <f>VLOOKUP(Table_1[[#This Row],[PRODUCT ID]],Table_2[#All],6,0)</f>
        <v>6.7</v>
      </c>
      <c r="L110" s="6">
        <f>Table_1[[#This Row],[QUANTITY]]*Table_1[[#This Row],[BUYING PRIZE]]</f>
        <v>75</v>
      </c>
      <c r="M110" s="6">
        <f>Table_1[[#This Row],[QUANTITY]]*Table_1[[#This Row],[SELLING PRICE]]*(1-Table_1[[#This Row],[DISCOUNT %]])</f>
        <v>100.5</v>
      </c>
      <c r="N110" s="6" t="str">
        <f>TEXT(Table_1[[#This Row],[DATE]],"DD")</f>
        <v>08</v>
      </c>
      <c r="O110" s="6" t="str">
        <f t="shared" si="1"/>
        <v>May</v>
      </c>
      <c r="P110" s="6">
        <v>2022</v>
      </c>
    </row>
    <row r="111" spans="1:16" ht="14.25" customHeight="1" x14ac:dyDescent="0.25">
      <c r="A111" s="4">
        <v>45055</v>
      </c>
      <c r="B111" s="5" t="s">
        <v>39</v>
      </c>
      <c r="C111" s="8">
        <v>4</v>
      </c>
      <c r="D111" s="6" t="s">
        <v>22</v>
      </c>
      <c r="E111" s="6" t="s">
        <v>18</v>
      </c>
      <c r="F111" s="7">
        <v>0</v>
      </c>
      <c r="G111" s="6" t="str">
        <f>VLOOKUP(Table_1[[#This Row],[PRODUCT ID]],Table_2[#All],2,0)</f>
        <v>Broccoli</v>
      </c>
      <c r="H111" s="6" t="str">
        <f>VLOOKUP(Table_1[[#This Row],[PRODUCT ID]],Table_2[#All],3,0)</f>
        <v>Fruits</v>
      </c>
      <c r="I111" s="6" t="str">
        <f>VLOOKUP(Table_1[[#This Row],[PRODUCT ID]],Table_2[#All],4,0)</f>
        <v>Kg</v>
      </c>
      <c r="J111" s="6">
        <f>VLOOKUP(Table_1[[#This Row],[PRODUCT ID]],'Master Data'!A:F,5,0)</f>
        <v>47</v>
      </c>
      <c r="K111" s="6">
        <f>VLOOKUP(Table_1[[#This Row],[PRODUCT ID]],Table_2[#All],6,0)</f>
        <v>53.11</v>
      </c>
      <c r="L111" s="6">
        <f>Table_1[[#This Row],[QUANTITY]]*Table_1[[#This Row],[BUYING PRIZE]]</f>
        <v>188</v>
      </c>
      <c r="M111" s="6">
        <f>Table_1[[#This Row],[QUANTITY]]*Table_1[[#This Row],[SELLING PRICE]]*(1-Table_1[[#This Row],[DISCOUNT %]])</f>
        <v>212.44</v>
      </c>
      <c r="N111" s="6" t="str">
        <f>TEXT(Table_1[[#This Row],[DATE]],"DD")</f>
        <v>09</v>
      </c>
      <c r="O111" s="6" t="str">
        <f t="shared" si="1"/>
        <v>May</v>
      </c>
      <c r="P111" s="6">
        <v>2023</v>
      </c>
    </row>
    <row r="112" spans="1:16" ht="14.25" customHeight="1" x14ac:dyDescent="0.25">
      <c r="A112" s="4">
        <v>45056</v>
      </c>
      <c r="B112" s="5" t="s">
        <v>30</v>
      </c>
      <c r="C112" s="8">
        <v>2</v>
      </c>
      <c r="D112" s="6" t="s">
        <v>18</v>
      </c>
      <c r="E112" s="6" t="s">
        <v>20</v>
      </c>
      <c r="F112" s="7">
        <v>0</v>
      </c>
      <c r="G112" s="6" t="str">
        <f>VLOOKUP(Table_1[[#This Row],[PRODUCT ID]],Table_2[#All],2,0)</f>
        <v>Salin</v>
      </c>
      <c r="H112" s="6" t="str">
        <f>VLOOKUP(Table_1[[#This Row],[PRODUCT ID]],Table_2[#All],3,0)</f>
        <v>Health Care</v>
      </c>
      <c r="I112" s="6" t="str">
        <f>VLOOKUP(Table_1[[#This Row],[PRODUCT ID]],Table_2[#All],4,0)</f>
        <v>Kg</v>
      </c>
      <c r="J112" s="6">
        <f>VLOOKUP(Table_1[[#This Row],[PRODUCT ID]],'Master Data'!A:F,5,0)</f>
        <v>120</v>
      </c>
      <c r="K112" s="6">
        <f>VLOOKUP(Table_1[[#This Row],[PRODUCT ID]],Table_2[#All],6,0)</f>
        <v>162</v>
      </c>
      <c r="L112" s="6">
        <f>Table_1[[#This Row],[QUANTITY]]*Table_1[[#This Row],[BUYING PRIZE]]</f>
        <v>240</v>
      </c>
      <c r="M112" s="6">
        <f>Table_1[[#This Row],[QUANTITY]]*Table_1[[#This Row],[SELLING PRICE]]*(1-Table_1[[#This Row],[DISCOUNT %]])</f>
        <v>324</v>
      </c>
      <c r="N112" s="6" t="str">
        <f>TEXT(Table_1[[#This Row],[DATE]],"DD")</f>
        <v>10</v>
      </c>
      <c r="O112" s="6" t="str">
        <f t="shared" si="1"/>
        <v>May</v>
      </c>
      <c r="P112" s="6">
        <v>2023</v>
      </c>
    </row>
    <row r="113" spans="1:16" ht="14.25" customHeight="1" x14ac:dyDescent="0.25">
      <c r="A113" s="4">
        <v>45057</v>
      </c>
      <c r="B113" s="5" t="s">
        <v>37</v>
      </c>
      <c r="C113" s="8">
        <v>11</v>
      </c>
      <c r="D113" s="6" t="s">
        <v>22</v>
      </c>
      <c r="E113" s="6" t="s">
        <v>18</v>
      </c>
      <c r="F113" s="7">
        <v>0</v>
      </c>
      <c r="G113" s="6" t="str">
        <f>VLOOKUP(Table_1[[#This Row],[PRODUCT ID]],Table_2[#All],2,0)</f>
        <v>cleaning alcohol</v>
      </c>
      <c r="H113" s="6" t="str">
        <f>VLOOKUP(Table_1[[#This Row],[PRODUCT ID]],Table_2[#All],3,0)</f>
        <v>Health Care</v>
      </c>
      <c r="I113" s="6" t="str">
        <f>VLOOKUP(Table_1[[#This Row],[PRODUCT ID]],Table_2[#All],4,0)</f>
        <v>Lt</v>
      </c>
      <c r="J113" s="6">
        <f>VLOOKUP(Table_1[[#This Row],[PRODUCT ID]],'Master Data'!A:F,5,0)</f>
        <v>90</v>
      </c>
      <c r="K113" s="6">
        <f>VLOOKUP(Table_1[[#This Row],[PRODUCT ID]],Table_2[#All],6,0)</f>
        <v>115.2</v>
      </c>
      <c r="L113" s="6">
        <f>Table_1[[#This Row],[QUANTITY]]*Table_1[[#This Row],[BUYING PRIZE]]</f>
        <v>990</v>
      </c>
      <c r="M113" s="6">
        <f>Table_1[[#This Row],[QUANTITY]]*Table_1[[#This Row],[SELLING PRICE]]*(1-Table_1[[#This Row],[DISCOUNT %]])</f>
        <v>1267.2</v>
      </c>
      <c r="N113" s="6" t="str">
        <f>TEXT(Table_1[[#This Row],[DATE]],"DD")</f>
        <v>11</v>
      </c>
      <c r="O113" s="6" t="str">
        <f t="shared" si="1"/>
        <v>May</v>
      </c>
      <c r="P113" s="6">
        <v>2023</v>
      </c>
    </row>
    <row r="114" spans="1:16" ht="14.25" customHeight="1" x14ac:dyDescent="0.25">
      <c r="A114" s="4">
        <v>45058</v>
      </c>
      <c r="B114" s="5" t="s">
        <v>32</v>
      </c>
      <c r="C114" s="8">
        <v>13</v>
      </c>
      <c r="D114" s="6" t="s">
        <v>18</v>
      </c>
      <c r="E114" s="6" t="s">
        <v>18</v>
      </c>
      <c r="F114" s="7">
        <v>0</v>
      </c>
      <c r="G114" s="6" t="str">
        <f>VLOOKUP(Table_1[[#This Row],[PRODUCT ID]],Table_2[#All],2,0)</f>
        <v>Nectarines</v>
      </c>
      <c r="H114" s="6" t="str">
        <f>VLOOKUP(Table_1[[#This Row],[PRODUCT ID]],Table_2[#All],3,0)</f>
        <v>Fruits</v>
      </c>
      <c r="I114" s="6" t="str">
        <f>VLOOKUP(Table_1[[#This Row],[PRODUCT ID]],Table_2[#All],4,0)</f>
        <v>Kg</v>
      </c>
      <c r="J114" s="6">
        <f>VLOOKUP(Table_1[[#This Row],[PRODUCT ID]],'Master Data'!A:F,5,0)</f>
        <v>141</v>
      </c>
      <c r="K114" s="6">
        <f>VLOOKUP(Table_1[[#This Row],[PRODUCT ID]],Table_2[#All],6,0)</f>
        <v>149.46</v>
      </c>
      <c r="L114" s="6">
        <f>Table_1[[#This Row],[QUANTITY]]*Table_1[[#This Row],[BUYING PRIZE]]</f>
        <v>1833</v>
      </c>
      <c r="M114" s="6">
        <f>Table_1[[#This Row],[QUANTITY]]*Table_1[[#This Row],[SELLING PRICE]]*(1-Table_1[[#This Row],[DISCOUNT %]])</f>
        <v>1942.98</v>
      </c>
      <c r="N114" s="6" t="str">
        <f>TEXT(Table_1[[#This Row],[DATE]],"DD")</f>
        <v>12</v>
      </c>
      <c r="O114" s="6" t="str">
        <f t="shared" si="1"/>
        <v>May</v>
      </c>
      <c r="P114" s="6">
        <v>2023</v>
      </c>
    </row>
    <row r="115" spans="1:16" ht="14.25" customHeight="1" x14ac:dyDescent="0.25">
      <c r="A115" s="4">
        <v>45059</v>
      </c>
      <c r="B115" s="5" t="s">
        <v>21</v>
      </c>
      <c r="C115" s="8">
        <v>6</v>
      </c>
      <c r="D115" s="6" t="s">
        <v>18</v>
      </c>
      <c r="E115" s="6" t="s">
        <v>20</v>
      </c>
      <c r="F115" s="7">
        <v>0</v>
      </c>
      <c r="G115" s="6" t="str">
        <f>VLOOKUP(Table_1[[#This Row],[PRODUCT ID]],Table_2[#All],2,0)</f>
        <v>Avocados</v>
      </c>
      <c r="H115" s="6" t="str">
        <f>VLOOKUP(Table_1[[#This Row],[PRODUCT ID]],Table_2[#All],3,0)</f>
        <v>Fruits</v>
      </c>
      <c r="I115" s="6" t="str">
        <f>VLOOKUP(Table_1[[#This Row],[PRODUCT ID]],Table_2[#All],4,0)</f>
        <v>Kg</v>
      </c>
      <c r="J115" s="6">
        <f>VLOOKUP(Table_1[[#This Row],[PRODUCT ID]],'Master Data'!A:F,5,0)</f>
        <v>112</v>
      </c>
      <c r="K115" s="6">
        <f>VLOOKUP(Table_1[[#This Row],[PRODUCT ID]],Table_2[#All],6,0)</f>
        <v>122.08</v>
      </c>
      <c r="L115" s="6">
        <f>Table_1[[#This Row],[QUANTITY]]*Table_1[[#This Row],[BUYING PRIZE]]</f>
        <v>672</v>
      </c>
      <c r="M115" s="6">
        <f>Table_1[[#This Row],[QUANTITY]]*Table_1[[#This Row],[SELLING PRICE]]*(1-Table_1[[#This Row],[DISCOUNT %]])</f>
        <v>732.48</v>
      </c>
      <c r="N115" s="6" t="str">
        <f>TEXT(Table_1[[#This Row],[DATE]],"DD")</f>
        <v>13</v>
      </c>
      <c r="O115" s="6" t="str">
        <f t="shared" si="1"/>
        <v>May</v>
      </c>
      <c r="P115" s="6">
        <v>2023</v>
      </c>
    </row>
    <row r="116" spans="1:16" ht="14.25" customHeight="1" x14ac:dyDescent="0.25">
      <c r="A116" s="4">
        <v>45060</v>
      </c>
      <c r="B116" s="5" t="s">
        <v>52</v>
      </c>
      <c r="C116" s="8">
        <v>10</v>
      </c>
      <c r="D116" s="6" t="s">
        <v>22</v>
      </c>
      <c r="E116" s="6" t="s">
        <v>20</v>
      </c>
      <c r="F116" s="7">
        <v>0</v>
      </c>
      <c r="G116" s="6" t="str">
        <f>VLOOKUP(Table_1[[#This Row],[PRODUCT ID]],Table_2[#All],2,0)</f>
        <v>Limes</v>
      </c>
      <c r="H116" s="6" t="str">
        <f>VLOOKUP(Table_1[[#This Row],[PRODUCT ID]],Table_2[#All],3,0)</f>
        <v>Fruits</v>
      </c>
      <c r="I116" s="6" t="str">
        <f>VLOOKUP(Table_1[[#This Row],[PRODUCT ID]],Table_2[#All],4,0)</f>
        <v>Kg</v>
      </c>
      <c r="J116" s="6">
        <f>VLOOKUP(Table_1[[#This Row],[PRODUCT ID]],'Master Data'!A:F,5,0)</f>
        <v>126</v>
      </c>
      <c r="K116" s="6">
        <f>VLOOKUP(Table_1[[#This Row],[PRODUCT ID]],Table_2[#All],6,0)</f>
        <v>162.54</v>
      </c>
      <c r="L116" s="6">
        <f>Table_1[[#This Row],[QUANTITY]]*Table_1[[#This Row],[BUYING PRIZE]]</f>
        <v>1260</v>
      </c>
      <c r="M116" s="6">
        <f>Table_1[[#This Row],[QUANTITY]]*Table_1[[#This Row],[SELLING PRICE]]*(1-Table_1[[#This Row],[DISCOUNT %]])</f>
        <v>1625.3999999999999</v>
      </c>
      <c r="N116" s="6" t="str">
        <f>TEXT(Table_1[[#This Row],[DATE]],"DD")</f>
        <v>14</v>
      </c>
      <c r="O116" s="6" t="str">
        <f t="shared" si="1"/>
        <v>May</v>
      </c>
      <c r="P116" s="6">
        <v>2023</v>
      </c>
    </row>
    <row r="117" spans="1:16" ht="14.25" customHeight="1" x14ac:dyDescent="0.25">
      <c r="A117" s="4">
        <v>45061</v>
      </c>
      <c r="B117" s="5" t="s">
        <v>34</v>
      </c>
      <c r="C117" s="8">
        <v>8</v>
      </c>
      <c r="D117" s="6" t="s">
        <v>17</v>
      </c>
      <c r="E117" s="6" t="s">
        <v>18</v>
      </c>
      <c r="F117" s="7">
        <v>0</v>
      </c>
      <c r="G117" s="6" t="str">
        <f>VLOOKUP(Table_1[[#This Row],[PRODUCT ID]],Table_2[#All],2,0)</f>
        <v>Lemons</v>
      </c>
      <c r="H117" s="6" t="str">
        <f>VLOOKUP(Table_1[[#This Row],[PRODUCT ID]],Table_2[#All],3,0)</f>
        <v>Fruits</v>
      </c>
      <c r="I117" s="6" t="str">
        <f>VLOOKUP(Table_1[[#This Row],[PRODUCT ID]],Table_2[#All],4,0)</f>
        <v>Kg</v>
      </c>
      <c r="J117" s="6">
        <f>VLOOKUP(Table_1[[#This Row],[PRODUCT ID]],'Master Data'!A:F,5,0)</f>
        <v>61</v>
      </c>
      <c r="K117" s="6">
        <f>VLOOKUP(Table_1[[#This Row],[PRODUCT ID]],Table_2[#All],6,0)</f>
        <v>76.25</v>
      </c>
      <c r="L117" s="6">
        <f>Table_1[[#This Row],[QUANTITY]]*Table_1[[#This Row],[BUYING PRIZE]]</f>
        <v>488</v>
      </c>
      <c r="M117" s="6">
        <f>Table_1[[#This Row],[QUANTITY]]*Table_1[[#This Row],[SELLING PRICE]]*(1-Table_1[[#This Row],[DISCOUNT %]])</f>
        <v>610</v>
      </c>
      <c r="N117" s="6" t="str">
        <f>TEXT(Table_1[[#This Row],[DATE]],"DD")</f>
        <v>15</v>
      </c>
      <c r="O117" s="6" t="str">
        <f t="shared" si="1"/>
        <v>May</v>
      </c>
      <c r="P117" s="6">
        <v>2023</v>
      </c>
    </row>
    <row r="118" spans="1:16" ht="14.25" customHeight="1" x14ac:dyDescent="0.25">
      <c r="A118" s="4">
        <v>45062</v>
      </c>
      <c r="B118" s="5" t="s">
        <v>34</v>
      </c>
      <c r="C118" s="8">
        <v>12</v>
      </c>
      <c r="D118" s="6" t="s">
        <v>18</v>
      </c>
      <c r="E118" s="6" t="s">
        <v>20</v>
      </c>
      <c r="F118" s="7">
        <v>0</v>
      </c>
      <c r="G118" s="6" t="str">
        <f>VLOOKUP(Table_1[[#This Row],[PRODUCT ID]],Table_2[#All],2,0)</f>
        <v>Lemons</v>
      </c>
      <c r="H118" s="6" t="str">
        <f>VLOOKUP(Table_1[[#This Row],[PRODUCT ID]],Table_2[#All],3,0)</f>
        <v>Fruits</v>
      </c>
      <c r="I118" s="6" t="str">
        <f>VLOOKUP(Table_1[[#This Row],[PRODUCT ID]],Table_2[#All],4,0)</f>
        <v>Kg</v>
      </c>
      <c r="J118" s="6">
        <f>VLOOKUP(Table_1[[#This Row],[PRODUCT ID]],'Master Data'!A:F,5,0)</f>
        <v>61</v>
      </c>
      <c r="K118" s="6">
        <f>VLOOKUP(Table_1[[#This Row],[PRODUCT ID]],Table_2[#All],6,0)</f>
        <v>76.25</v>
      </c>
      <c r="L118" s="6">
        <f>Table_1[[#This Row],[QUANTITY]]*Table_1[[#This Row],[BUYING PRIZE]]</f>
        <v>732</v>
      </c>
      <c r="M118" s="6">
        <f>Table_1[[#This Row],[QUANTITY]]*Table_1[[#This Row],[SELLING PRICE]]*(1-Table_1[[#This Row],[DISCOUNT %]])</f>
        <v>915</v>
      </c>
      <c r="N118" s="6" t="str">
        <f>TEXT(Table_1[[#This Row],[DATE]],"DD")</f>
        <v>16</v>
      </c>
      <c r="O118" s="6" t="str">
        <f t="shared" si="1"/>
        <v>May</v>
      </c>
      <c r="P118" s="6">
        <v>2023</v>
      </c>
    </row>
    <row r="119" spans="1:16" ht="14.25" customHeight="1" x14ac:dyDescent="0.25">
      <c r="A119" s="4">
        <v>45063</v>
      </c>
      <c r="B119" s="5" t="s">
        <v>42</v>
      </c>
      <c r="C119" s="8">
        <v>15</v>
      </c>
      <c r="D119" s="6" t="s">
        <v>17</v>
      </c>
      <c r="E119" s="6" t="s">
        <v>18</v>
      </c>
      <c r="F119" s="7">
        <v>0</v>
      </c>
      <c r="G119" s="6" t="str">
        <f>VLOOKUP(Table_1[[#This Row],[PRODUCT ID]],Table_2[#All],2,0)</f>
        <v>Melons</v>
      </c>
      <c r="H119" s="6" t="str">
        <f>VLOOKUP(Table_1[[#This Row],[PRODUCT ID]],Table_2[#All],3,0)</f>
        <v>Fruits</v>
      </c>
      <c r="I119" s="6" t="str">
        <f>VLOOKUP(Table_1[[#This Row],[PRODUCT ID]],Table_2[#All],4,0)</f>
        <v>Kg</v>
      </c>
      <c r="J119" s="6">
        <f>VLOOKUP(Table_1[[#This Row],[PRODUCT ID]],'Master Data'!A:F,5,0)</f>
        <v>121</v>
      </c>
      <c r="K119" s="6">
        <f>VLOOKUP(Table_1[[#This Row],[PRODUCT ID]],Table_2[#All],6,0)</f>
        <v>141.57</v>
      </c>
      <c r="L119" s="6">
        <f>Table_1[[#This Row],[QUANTITY]]*Table_1[[#This Row],[BUYING PRIZE]]</f>
        <v>1815</v>
      </c>
      <c r="M119" s="6">
        <f>Table_1[[#This Row],[QUANTITY]]*Table_1[[#This Row],[SELLING PRICE]]*(1-Table_1[[#This Row],[DISCOUNT %]])</f>
        <v>2123.5499999999997</v>
      </c>
      <c r="N119" s="6" t="str">
        <f>TEXT(Table_1[[#This Row],[DATE]],"DD")</f>
        <v>17</v>
      </c>
      <c r="O119" s="6" t="str">
        <f t="shared" si="1"/>
        <v>May</v>
      </c>
      <c r="P119" s="6">
        <v>2023</v>
      </c>
    </row>
    <row r="120" spans="1:16" ht="14.25" customHeight="1" x14ac:dyDescent="0.25">
      <c r="A120" s="4">
        <v>45064</v>
      </c>
      <c r="B120" s="5" t="s">
        <v>24</v>
      </c>
      <c r="C120" s="8">
        <v>10</v>
      </c>
      <c r="D120" s="6" t="s">
        <v>22</v>
      </c>
      <c r="E120" s="6" t="s">
        <v>18</v>
      </c>
      <c r="F120" s="7">
        <v>0</v>
      </c>
      <c r="G120" s="6" t="str">
        <f>VLOOKUP(Table_1[[#This Row],[PRODUCT ID]],Table_2[#All],2,0)</f>
        <v>conditioner</v>
      </c>
      <c r="H120" s="6" t="str">
        <f>VLOOKUP(Table_1[[#This Row],[PRODUCT ID]],Table_2[#All],3,0)</f>
        <v>Personal Care</v>
      </c>
      <c r="I120" s="6" t="str">
        <f>VLOOKUP(Table_1[[#This Row],[PRODUCT ID]],Table_2[#All],4,0)</f>
        <v>No.</v>
      </c>
      <c r="J120" s="6">
        <f>VLOOKUP(Table_1[[#This Row],[PRODUCT ID]],'Master Data'!A:F,5,0)</f>
        <v>5</v>
      </c>
      <c r="K120" s="6">
        <f>VLOOKUP(Table_1[[#This Row],[PRODUCT ID]],Table_2[#All],6,0)</f>
        <v>6.7</v>
      </c>
      <c r="L120" s="6">
        <f>Table_1[[#This Row],[QUANTITY]]*Table_1[[#This Row],[BUYING PRIZE]]</f>
        <v>50</v>
      </c>
      <c r="M120" s="6">
        <f>Table_1[[#This Row],[QUANTITY]]*Table_1[[#This Row],[SELLING PRICE]]*(1-Table_1[[#This Row],[DISCOUNT %]])</f>
        <v>67</v>
      </c>
      <c r="N120" s="6" t="str">
        <f>TEXT(Table_1[[#This Row],[DATE]],"DD")</f>
        <v>18</v>
      </c>
      <c r="O120" s="6" t="str">
        <f t="shared" si="1"/>
        <v>May</v>
      </c>
      <c r="P120" s="6">
        <v>2023</v>
      </c>
    </row>
    <row r="121" spans="1:16" ht="14.25" customHeight="1" x14ac:dyDescent="0.25">
      <c r="A121" s="4">
        <v>45065</v>
      </c>
      <c r="B121" s="5" t="s">
        <v>58</v>
      </c>
      <c r="C121" s="8">
        <v>6</v>
      </c>
      <c r="D121" s="6" t="s">
        <v>22</v>
      </c>
      <c r="E121" s="6" t="s">
        <v>18</v>
      </c>
      <c r="F121" s="7">
        <v>0</v>
      </c>
      <c r="G121" s="6" t="str">
        <f>VLOOKUP(Table_1[[#This Row],[PRODUCT ID]],Table_2[#All],2,0)</f>
        <v>Chips</v>
      </c>
      <c r="H121" s="6" t="str">
        <f>VLOOKUP(Table_1[[#This Row],[PRODUCT ID]],Table_2[#All],3,0)</f>
        <v>Snacks</v>
      </c>
      <c r="I121" s="6" t="str">
        <f>VLOOKUP(Table_1[[#This Row],[PRODUCT ID]],Table_2[#All],4,0)</f>
        <v>Kg</v>
      </c>
      <c r="J121" s="6">
        <f>VLOOKUP(Table_1[[#This Row],[PRODUCT ID]],'Master Data'!A:F,5,0)</f>
        <v>95</v>
      </c>
      <c r="K121" s="6">
        <f>VLOOKUP(Table_1[[#This Row],[PRODUCT ID]],Table_2[#All],6,0)</f>
        <v>119.7</v>
      </c>
      <c r="L121" s="6">
        <f>Table_1[[#This Row],[QUANTITY]]*Table_1[[#This Row],[BUYING PRIZE]]</f>
        <v>570</v>
      </c>
      <c r="M121" s="6">
        <f>Table_1[[#This Row],[QUANTITY]]*Table_1[[#This Row],[SELLING PRICE]]*(1-Table_1[[#This Row],[DISCOUNT %]])</f>
        <v>718.2</v>
      </c>
      <c r="N121" s="6" t="str">
        <f>TEXT(Table_1[[#This Row],[DATE]],"DD")</f>
        <v>19</v>
      </c>
      <c r="O121" s="6" t="str">
        <f t="shared" si="1"/>
        <v>May</v>
      </c>
      <c r="P121" s="6">
        <v>2023</v>
      </c>
    </row>
    <row r="122" spans="1:16" ht="14.25" customHeight="1" x14ac:dyDescent="0.25">
      <c r="A122" s="4">
        <v>45066</v>
      </c>
      <c r="B122" s="5" t="s">
        <v>53</v>
      </c>
      <c r="C122" s="8">
        <v>11</v>
      </c>
      <c r="D122" s="6" t="s">
        <v>22</v>
      </c>
      <c r="E122" s="6" t="s">
        <v>18</v>
      </c>
      <c r="F122" s="7">
        <v>0</v>
      </c>
      <c r="G122" s="6" t="str">
        <f>VLOOKUP(Table_1[[#This Row],[PRODUCT ID]],Table_2[#All],2,0)</f>
        <v>Beets</v>
      </c>
      <c r="H122" s="6" t="str">
        <f>VLOOKUP(Table_1[[#This Row],[PRODUCT ID]],Table_2[#All],3,0)</f>
        <v>Vegetables</v>
      </c>
      <c r="I122" s="6" t="str">
        <f>VLOOKUP(Table_1[[#This Row],[PRODUCT ID]],Table_2[#All],4,0)</f>
        <v>Kg</v>
      </c>
      <c r="J122" s="6">
        <f>VLOOKUP(Table_1[[#This Row],[PRODUCT ID]],'Master Data'!A:F,5,0)</f>
        <v>37</v>
      </c>
      <c r="K122" s="6">
        <f>VLOOKUP(Table_1[[#This Row],[PRODUCT ID]],Table_2[#All],6,0)</f>
        <v>41.81</v>
      </c>
      <c r="L122" s="6">
        <f>Table_1[[#This Row],[QUANTITY]]*Table_1[[#This Row],[BUYING PRIZE]]</f>
        <v>407</v>
      </c>
      <c r="M122" s="6">
        <f>Table_1[[#This Row],[QUANTITY]]*Table_1[[#This Row],[SELLING PRICE]]*(1-Table_1[[#This Row],[DISCOUNT %]])</f>
        <v>459.91</v>
      </c>
      <c r="N122" s="6" t="str">
        <f>TEXT(Table_1[[#This Row],[DATE]],"DD")</f>
        <v>20</v>
      </c>
      <c r="O122" s="6" t="str">
        <f t="shared" si="1"/>
        <v>May</v>
      </c>
      <c r="P122" s="6">
        <v>2023</v>
      </c>
    </row>
    <row r="123" spans="1:16" ht="14.25" customHeight="1" x14ac:dyDescent="0.25">
      <c r="A123" s="4">
        <v>45067</v>
      </c>
      <c r="B123" s="5" t="s">
        <v>23</v>
      </c>
      <c r="C123" s="8">
        <v>11</v>
      </c>
      <c r="D123" s="6" t="s">
        <v>17</v>
      </c>
      <c r="E123" s="6" t="s">
        <v>20</v>
      </c>
      <c r="F123" s="7">
        <v>0</v>
      </c>
      <c r="G123" s="6" t="str">
        <f>VLOOKUP(Table_1[[#This Row],[PRODUCT ID]],Table_2[#All],2,0)</f>
        <v>Eggs</v>
      </c>
      <c r="H123" s="6" t="str">
        <f>VLOOKUP(Table_1[[#This Row],[PRODUCT ID]],Table_2[#All],3,0)</f>
        <v>Dairy</v>
      </c>
      <c r="I123" s="6" t="str">
        <f>VLOOKUP(Table_1[[#This Row],[PRODUCT ID]],Table_2[#All],4,0)</f>
        <v>Lt</v>
      </c>
      <c r="J123" s="6">
        <f>VLOOKUP(Table_1[[#This Row],[PRODUCT ID]],'Master Data'!A:F,5,0)</f>
        <v>44</v>
      </c>
      <c r="K123" s="6">
        <f>VLOOKUP(Table_1[[#This Row],[PRODUCT ID]],Table_2[#All],6,0)</f>
        <v>48.84</v>
      </c>
      <c r="L123" s="6">
        <f>Table_1[[#This Row],[QUANTITY]]*Table_1[[#This Row],[BUYING PRIZE]]</f>
        <v>484</v>
      </c>
      <c r="M123" s="6">
        <f>Table_1[[#This Row],[QUANTITY]]*Table_1[[#This Row],[SELLING PRICE]]*(1-Table_1[[#This Row],[DISCOUNT %]])</f>
        <v>537.24</v>
      </c>
      <c r="N123" s="6" t="str">
        <f>TEXT(Table_1[[#This Row],[DATE]],"DD")</f>
        <v>21</v>
      </c>
      <c r="O123" s="6" t="str">
        <f t="shared" si="1"/>
        <v>May</v>
      </c>
      <c r="P123" s="6">
        <v>2023</v>
      </c>
    </row>
    <row r="124" spans="1:16" ht="14.25" customHeight="1" x14ac:dyDescent="0.25">
      <c r="A124" s="4">
        <v>45068</v>
      </c>
      <c r="B124" s="5" t="s">
        <v>36</v>
      </c>
      <c r="C124" s="8">
        <v>7</v>
      </c>
      <c r="D124" s="6" t="s">
        <v>22</v>
      </c>
      <c r="E124" s="6" t="s">
        <v>18</v>
      </c>
      <c r="F124" s="7">
        <v>0</v>
      </c>
      <c r="G124" s="6" t="str">
        <f>VLOOKUP(Table_1[[#This Row],[PRODUCT ID]],Table_2[#All],2,0)</f>
        <v>Butter</v>
      </c>
      <c r="H124" s="6" t="str">
        <f>VLOOKUP(Table_1[[#This Row],[PRODUCT ID]],Table_2[#All],3,0)</f>
        <v>Dairy</v>
      </c>
      <c r="I124" s="6" t="str">
        <f>VLOOKUP(Table_1[[#This Row],[PRODUCT ID]],Table_2[#All],4,0)</f>
        <v>Kg</v>
      </c>
      <c r="J124" s="6">
        <f>VLOOKUP(Table_1[[#This Row],[PRODUCT ID]],'Master Data'!A:F,5,0)</f>
        <v>98</v>
      </c>
      <c r="K124" s="6">
        <f>VLOOKUP(Table_1[[#This Row],[PRODUCT ID]],Table_2[#All],6,0)</f>
        <v>103.88</v>
      </c>
      <c r="L124" s="6">
        <f>Table_1[[#This Row],[QUANTITY]]*Table_1[[#This Row],[BUYING PRIZE]]</f>
        <v>686</v>
      </c>
      <c r="M124" s="6">
        <f>Table_1[[#This Row],[QUANTITY]]*Table_1[[#This Row],[SELLING PRICE]]*(1-Table_1[[#This Row],[DISCOUNT %]])</f>
        <v>727.16</v>
      </c>
      <c r="N124" s="6" t="str">
        <f>TEXT(Table_1[[#This Row],[DATE]],"DD")</f>
        <v>22</v>
      </c>
      <c r="O124" s="6" t="str">
        <f t="shared" si="1"/>
        <v>May</v>
      </c>
      <c r="P124" s="6">
        <v>2023</v>
      </c>
    </row>
    <row r="125" spans="1:16" ht="14.25" customHeight="1" x14ac:dyDescent="0.25">
      <c r="A125" s="4">
        <v>45069</v>
      </c>
      <c r="B125" s="5" t="s">
        <v>38</v>
      </c>
      <c r="C125" s="8">
        <v>12</v>
      </c>
      <c r="D125" s="6" t="s">
        <v>17</v>
      </c>
      <c r="E125" s="6" t="s">
        <v>20</v>
      </c>
      <c r="F125" s="7">
        <v>0</v>
      </c>
      <c r="G125" s="6" t="str">
        <f>VLOOKUP(Table_1[[#This Row],[PRODUCT ID]],Table_2[#All],2,0)</f>
        <v>pretzels</v>
      </c>
      <c r="H125" s="6" t="str">
        <f>VLOOKUP(Table_1[[#This Row],[PRODUCT ID]],Table_2[#All],3,0)</f>
        <v>Snacks</v>
      </c>
      <c r="I125" s="6" t="str">
        <f>VLOOKUP(Table_1[[#This Row],[PRODUCT ID]],Table_2[#All],4,0)</f>
        <v>Kg</v>
      </c>
      <c r="J125" s="6">
        <f>VLOOKUP(Table_1[[#This Row],[PRODUCT ID]],'Master Data'!A:F,5,0)</f>
        <v>89</v>
      </c>
      <c r="K125" s="6">
        <f>VLOOKUP(Table_1[[#This Row],[PRODUCT ID]],Table_2[#All],6,0)</f>
        <v>117.48</v>
      </c>
      <c r="L125" s="6">
        <f>Table_1[[#This Row],[QUANTITY]]*Table_1[[#This Row],[BUYING PRIZE]]</f>
        <v>1068</v>
      </c>
      <c r="M125" s="6">
        <f>Table_1[[#This Row],[QUANTITY]]*Table_1[[#This Row],[SELLING PRICE]]*(1-Table_1[[#This Row],[DISCOUNT %]])</f>
        <v>1409.76</v>
      </c>
      <c r="N125" s="6" t="str">
        <f>TEXT(Table_1[[#This Row],[DATE]],"DD")</f>
        <v>23</v>
      </c>
      <c r="O125" s="6" t="str">
        <f t="shared" si="1"/>
        <v>May</v>
      </c>
      <c r="P125" s="6">
        <v>2023</v>
      </c>
    </row>
    <row r="126" spans="1:16" ht="14.25" customHeight="1" x14ac:dyDescent="0.25">
      <c r="A126" s="4">
        <v>45070</v>
      </c>
      <c r="B126" s="5" t="s">
        <v>61</v>
      </c>
      <c r="C126" s="8">
        <v>6</v>
      </c>
      <c r="D126" s="6" t="s">
        <v>22</v>
      </c>
      <c r="E126" s="6" t="s">
        <v>18</v>
      </c>
      <c r="F126" s="7">
        <v>0</v>
      </c>
      <c r="G126" s="6" t="str">
        <f>VLOOKUP(Table_1[[#This Row],[PRODUCT ID]],Table_2[#All],2,0)</f>
        <v>Potatoes</v>
      </c>
      <c r="H126" s="6" t="str">
        <f>VLOOKUP(Table_1[[#This Row],[PRODUCT ID]],Table_2[#All],3,0)</f>
        <v>Vegetables</v>
      </c>
      <c r="I126" s="6" t="str">
        <f>VLOOKUP(Table_1[[#This Row],[PRODUCT ID]],Table_2[#All],4,0)</f>
        <v>Kg</v>
      </c>
      <c r="J126" s="6">
        <f>VLOOKUP(Table_1[[#This Row],[PRODUCT ID]],'Master Data'!A:F,5,0)</f>
        <v>138</v>
      </c>
      <c r="K126" s="6">
        <f>VLOOKUP(Table_1[[#This Row],[PRODUCT ID]],Table_2[#All],6,0)</f>
        <v>173.88</v>
      </c>
      <c r="L126" s="6">
        <f>Table_1[[#This Row],[QUANTITY]]*Table_1[[#This Row],[BUYING PRIZE]]</f>
        <v>828</v>
      </c>
      <c r="M126" s="6">
        <f>Table_1[[#This Row],[QUANTITY]]*Table_1[[#This Row],[SELLING PRICE]]*(1-Table_1[[#This Row],[DISCOUNT %]])</f>
        <v>1043.28</v>
      </c>
      <c r="N126" s="6" t="str">
        <f>TEXT(Table_1[[#This Row],[DATE]],"DD")</f>
        <v>24</v>
      </c>
      <c r="O126" s="6" t="str">
        <f t="shared" si="1"/>
        <v>May</v>
      </c>
      <c r="P126" s="6">
        <v>2023</v>
      </c>
    </row>
    <row r="127" spans="1:16" ht="14.25" customHeight="1" x14ac:dyDescent="0.25">
      <c r="A127" s="4">
        <v>45071</v>
      </c>
      <c r="B127" s="5" t="s">
        <v>27</v>
      </c>
      <c r="C127" s="8">
        <v>10</v>
      </c>
      <c r="D127" s="6" t="s">
        <v>18</v>
      </c>
      <c r="E127" s="6" t="s">
        <v>20</v>
      </c>
      <c r="F127" s="7">
        <v>0</v>
      </c>
      <c r="G127" s="6" t="str">
        <f>VLOOKUP(Table_1[[#This Row],[PRODUCT ID]],Table_2[#All],2,0)</f>
        <v>Peaches</v>
      </c>
      <c r="H127" s="6" t="str">
        <f>VLOOKUP(Table_1[[#This Row],[PRODUCT ID]],Table_2[#All],3,0)</f>
        <v>Fruits</v>
      </c>
      <c r="I127" s="6" t="str">
        <f>VLOOKUP(Table_1[[#This Row],[PRODUCT ID]],Table_2[#All],4,0)</f>
        <v>Kg</v>
      </c>
      <c r="J127" s="6">
        <f>VLOOKUP(Table_1[[#This Row],[PRODUCT ID]],'Master Data'!A:F,5,0)</f>
        <v>7</v>
      </c>
      <c r="K127" s="6">
        <f>VLOOKUP(Table_1[[#This Row],[PRODUCT ID]],Table_2[#All],6,0)</f>
        <v>8.33</v>
      </c>
      <c r="L127" s="6">
        <f>Table_1[[#This Row],[QUANTITY]]*Table_1[[#This Row],[BUYING PRIZE]]</f>
        <v>70</v>
      </c>
      <c r="M127" s="6">
        <f>Table_1[[#This Row],[QUANTITY]]*Table_1[[#This Row],[SELLING PRICE]]*(1-Table_1[[#This Row],[DISCOUNT %]])</f>
        <v>83.3</v>
      </c>
      <c r="N127" s="6" t="str">
        <f>TEXT(Table_1[[#This Row],[DATE]],"DD")</f>
        <v>25</v>
      </c>
      <c r="O127" s="6" t="str">
        <f t="shared" si="1"/>
        <v>May</v>
      </c>
      <c r="P127" s="6">
        <v>2023</v>
      </c>
    </row>
    <row r="128" spans="1:16" ht="14.25" customHeight="1" x14ac:dyDescent="0.25">
      <c r="A128" s="4">
        <v>45072</v>
      </c>
      <c r="B128" s="5" t="s">
        <v>60</v>
      </c>
      <c r="C128" s="8">
        <v>5</v>
      </c>
      <c r="D128" s="6" t="s">
        <v>17</v>
      </c>
      <c r="E128" s="6" t="s">
        <v>20</v>
      </c>
      <c r="F128" s="7">
        <v>0</v>
      </c>
      <c r="G128" s="6" t="str">
        <f>VLOOKUP(Table_1[[#This Row],[PRODUCT ID]],Table_2[#All],2,0)</f>
        <v>Kiwi</v>
      </c>
      <c r="H128" s="6" t="str">
        <f>VLOOKUP(Table_1[[#This Row],[PRODUCT ID]],Table_2[#All],3,0)</f>
        <v>Fruits</v>
      </c>
      <c r="I128" s="6" t="str">
        <f>VLOOKUP(Table_1[[#This Row],[PRODUCT ID]],Table_2[#All],4,0)</f>
        <v>Kg</v>
      </c>
      <c r="J128" s="6">
        <f>VLOOKUP(Table_1[[#This Row],[PRODUCT ID]],'Master Data'!A:F,5,0)</f>
        <v>150</v>
      </c>
      <c r="K128" s="6">
        <f>VLOOKUP(Table_1[[#This Row],[PRODUCT ID]],Table_2[#All],6,0)</f>
        <v>210</v>
      </c>
      <c r="L128" s="6">
        <f>Table_1[[#This Row],[QUANTITY]]*Table_1[[#This Row],[BUYING PRIZE]]</f>
        <v>750</v>
      </c>
      <c r="M128" s="6">
        <f>Table_1[[#This Row],[QUANTITY]]*Table_1[[#This Row],[SELLING PRICE]]*(1-Table_1[[#This Row],[DISCOUNT %]])</f>
        <v>1050</v>
      </c>
      <c r="N128" s="6" t="str">
        <f>TEXT(Table_1[[#This Row],[DATE]],"DD")</f>
        <v>26</v>
      </c>
      <c r="O128" s="6" t="str">
        <f t="shared" si="1"/>
        <v>May</v>
      </c>
      <c r="P128" s="6">
        <v>2023</v>
      </c>
    </row>
    <row r="129" spans="1:16" ht="14.25" customHeight="1" x14ac:dyDescent="0.25">
      <c r="A129" s="4">
        <v>45073</v>
      </c>
      <c r="B129" s="5" t="s">
        <v>47</v>
      </c>
      <c r="C129" s="8">
        <v>12</v>
      </c>
      <c r="D129" s="6" t="s">
        <v>18</v>
      </c>
      <c r="E129" s="6" t="s">
        <v>20</v>
      </c>
      <c r="F129" s="7">
        <v>0</v>
      </c>
      <c r="G129" s="6" t="str">
        <f>VLOOKUP(Table_1[[#This Row],[PRODUCT ID]],Table_2[#All],2,0)</f>
        <v>Berries</v>
      </c>
      <c r="H129" s="6" t="str">
        <f>VLOOKUP(Table_1[[#This Row],[PRODUCT ID]],Table_2[#All],3,0)</f>
        <v>Fruits</v>
      </c>
      <c r="I129" s="6" t="str">
        <f>VLOOKUP(Table_1[[#This Row],[PRODUCT ID]],Table_2[#All],4,0)</f>
        <v>Kg</v>
      </c>
      <c r="J129" s="6">
        <f>VLOOKUP(Table_1[[#This Row],[PRODUCT ID]],'Master Data'!A:F,5,0)</f>
        <v>12</v>
      </c>
      <c r="K129" s="6">
        <f>VLOOKUP(Table_1[[#This Row],[PRODUCT ID]],Table_2[#All],6,0)</f>
        <v>15.719999999999999</v>
      </c>
      <c r="L129" s="6">
        <f>Table_1[[#This Row],[QUANTITY]]*Table_1[[#This Row],[BUYING PRIZE]]</f>
        <v>144</v>
      </c>
      <c r="M129" s="6">
        <f>Table_1[[#This Row],[QUANTITY]]*Table_1[[#This Row],[SELLING PRICE]]*(1-Table_1[[#This Row],[DISCOUNT %]])</f>
        <v>188.64</v>
      </c>
      <c r="N129" s="6" t="str">
        <f>TEXT(Table_1[[#This Row],[DATE]],"DD")</f>
        <v>27</v>
      </c>
      <c r="O129" s="6" t="str">
        <f t="shared" si="1"/>
        <v>May</v>
      </c>
      <c r="P129" s="6">
        <v>2023</v>
      </c>
    </row>
    <row r="130" spans="1:16" ht="14.25" customHeight="1" x14ac:dyDescent="0.25">
      <c r="A130" s="4">
        <v>45074</v>
      </c>
      <c r="B130" s="5" t="s">
        <v>54</v>
      </c>
      <c r="C130" s="8">
        <v>11</v>
      </c>
      <c r="D130" s="6" t="s">
        <v>22</v>
      </c>
      <c r="E130" s="6" t="s">
        <v>20</v>
      </c>
      <c r="F130" s="7">
        <v>0</v>
      </c>
      <c r="G130" s="6" t="str">
        <f>VLOOKUP(Table_1[[#This Row],[PRODUCT ID]],Table_2[#All],2,0)</f>
        <v>Onions</v>
      </c>
      <c r="H130" s="6" t="str">
        <f>VLOOKUP(Table_1[[#This Row],[PRODUCT ID]],Table_2[#All],3,0)</f>
        <v>Vegetables</v>
      </c>
      <c r="I130" s="6" t="str">
        <f>VLOOKUP(Table_1[[#This Row],[PRODUCT ID]],Table_2[#All],4,0)</f>
        <v>Kg</v>
      </c>
      <c r="J130" s="6">
        <f>VLOOKUP(Table_1[[#This Row],[PRODUCT ID]],'Master Data'!A:F,5,0)</f>
        <v>37</v>
      </c>
      <c r="K130" s="6">
        <f>VLOOKUP(Table_1[[#This Row],[PRODUCT ID]],Table_2[#All],6,0)</f>
        <v>42.55</v>
      </c>
      <c r="L130" s="6">
        <f>Table_1[[#This Row],[QUANTITY]]*Table_1[[#This Row],[BUYING PRIZE]]</f>
        <v>407</v>
      </c>
      <c r="M130" s="6">
        <f>Table_1[[#This Row],[QUANTITY]]*Table_1[[#This Row],[SELLING PRICE]]*(1-Table_1[[#This Row],[DISCOUNT %]])</f>
        <v>468.04999999999995</v>
      </c>
      <c r="N130" s="6" t="str">
        <f>TEXT(Table_1[[#This Row],[DATE]],"DD")</f>
        <v>28</v>
      </c>
      <c r="O130" s="6" t="str">
        <f t="shared" si="1"/>
        <v>May</v>
      </c>
      <c r="P130" s="6">
        <v>2023</v>
      </c>
    </row>
    <row r="131" spans="1:16" ht="14.25" customHeight="1" x14ac:dyDescent="0.25">
      <c r="A131" s="4">
        <v>45075</v>
      </c>
      <c r="B131" s="5" t="s">
        <v>27</v>
      </c>
      <c r="C131" s="8">
        <v>13</v>
      </c>
      <c r="D131" s="6" t="s">
        <v>22</v>
      </c>
      <c r="E131" s="6" t="s">
        <v>20</v>
      </c>
      <c r="F131" s="7">
        <v>0</v>
      </c>
      <c r="G131" s="6" t="str">
        <f>VLOOKUP(Table_1[[#This Row],[PRODUCT ID]],Table_2[#All],2,0)</f>
        <v>Peaches</v>
      </c>
      <c r="H131" s="6" t="str">
        <f>VLOOKUP(Table_1[[#This Row],[PRODUCT ID]],Table_2[#All],3,0)</f>
        <v>Fruits</v>
      </c>
      <c r="I131" s="6" t="str">
        <f>VLOOKUP(Table_1[[#This Row],[PRODUCT ID]],Table_2[#All],4,0)</f>
        <v>Kg</v>
      </c>
      <c r="J131" s="6">
        <f>VLOOKUP(Table_1[[#This Row],[PRODUCT ID]],'Master Data'!A:F,5,0)</f>
        <v>7</v>
      </c>
      <c r="K131" s="6">
        <f>VLOOKUP(Table_1[[#This Row],[PRODUCT ID]],Table_2[#All],6,0)</f>
        <v>8.33</v>
      </c>
      <c r="L131" s="6">
        <f>Table_1[[#This Row],[QUANTITY]]*Table_1[[#This Row],[BUYING PRIZE]]</f>
        <v>91</v>
      </c>
      <c r="M131" s="6">
        <f>Table_1[[#This Row],[QUANTITY]]*Table_1[[#This Row],[SELLING PRICE]]*(1-Table_1[[#This Row],[DISCOUNT %]])</f>
        <v>108.29</v>
      </c>
      <c r="N131" s="6" t="str">
        <f>TEXT(Table_1[[#This Row],[DATE]],"DD")</f>
        <v>29</v>
      </c>
      <c r="O131" s="6" t="str">
        <f t="shared" ref="O131:O194" si="2">TEXT(A131,"MMM")</f>
        <v>May</v>
      </c>
      <c r="P131" s="6">
        <v>2023</v>
      </c>
    </row>
    <row r="132" spans="1:16" ht="14.25" customHeight="1" x14ac:dyDescent="0.25">
      <c r="A132" s="4">
        <v>45076</v>
      </c>
      <c r="B132" s="5" t="s">
        <v>61</v>
      </c>
      <c r="C132" s="8">
        <v>5</v>
      </c>
      <c r="D132" s="6" t="s">
        <v>22</v>
      </c>
      <c r="E132" s="6" t="s">
        <v>18</v>
      </c>
      <c r="F132" s="7">
        <v>0</v>
      </c>
      <c r="G132" s="6" t="str">
        <f>VLOOKUP(Table_1[[#This Row],[PRODUCT ID]],Table_2[#All],2,0)</f>
        <v>Potatoes</v>
      </c>
      <c r="H132" s="6" t="str">
        <f>VLOOKUP(Table_1[[#This Row],[PRODUCT ID]],Table_2[#All],3,0)</f>
        <v>Vegetables</v>
      </c>
      <c r="I132" s="6" t="str">
        <f>VLOOKUP(Table_1[[#This Row],[PRODUCT ID]],Table_2[#All],4,0)</f>
        <v>Kg</v>
      </c>
      <c r="J132" s="6">
        <f>VLOOKUP(Table_1[[#This Row],[PRODUCT ID]],'Master Data'!A:F,5,0)</f>
        <v>138</v>
      </c>
      <c r="K132" s="6">
        <f>VLOOKUP(Table_1[[#This Row],[PRODUCT ID]],Table_2[#All],6,0)</f>
        <v>173.88</v>
      </c>
      <c r="L132" s="6">
        <f>Table_1[[#This Row],[QUANTITY]]*Table_1[[#This Row],[BUYING PRIZE]]</f>
        <v>690</v>
      </c>
      <c r="M132" s="6">
        <f>Table_1[[#This Row],[QUANTITY]]*Table_1[[#This Row],[SELLING PRICE]]*(1-Table_1[[#This Row],[DISCOUNT %]])</f>
        <v>869.4</v>
      </c>
      <c r="N132" s="6" t="str">
        <f>TEXT(Table_1[[#This Row],[DATE]],"DD")</f>
        <v>30</v>
      </c>
      <c r="O132" s="6" t="str">
        <f t="shared" si="2"/>
        <v>May</v>
      </c>
      <c r="P132" s="6">
        <v>2023</v>
      </c>
    </row>
    <row r="133" spans="1:16" ht="14.25" customHeight="1" x14ac:dyDescent="0.25">
      <c r="A133" s="4">
        <v>45077</v>
      </c>
      <c r="B133" s="5" t="s">
        <v>41</v>
      </c>
      <c r="C133" s="8">
        <v>1</v>
      </c>
      <c r="D133" s="6" t="s">
        <v>17</v>
      </c>
      <c r="E133" s="6" t="s">
        <v>20</v>
      </c>
      <c r="F133" s="7">
        <v>0</v>
      </c>
      <c r="G133" s="6" t="str">
        <f>VLOOKUP(Table_1[[#This Row],[PRODUCT ID]],Table_2[#All],2,0)</f>
        <v>Cherries</v>
      </c>
      <c r="H133" s="6" t="str">
        <f>VLOOKUP(Table_1[[#This Row],[PRODUCT ID]],Table_2[#All],3,0)</f>
        <v>Fruits</v>
      </c>
      <c r="I133" s="6" t="str">
        <f>VLOOKUP(Table_1[[#This Row],[PRODUCT ID]],Table_2[#All],4,0)</f>
        <v>No.</v>
      </c>
      <c r="J133" s="6">
        <f>VLOOKUP(Table_1[[#This Row],[PRODUCT ID]],'Master Data'!A:F,5,0)</f>
        <v>13</v>
      </c>
      <c r="K133" s="6">
        <f>VLOOKUP(Table_1[[#This Row],[PRODUCT ID]],Table_2[#All],6,0)</f>
        <v>16.64</v>
      </c>
      <c r="L133" s="6">
        <f>Table_1[[#This Row],[QUANTITY]]*Table_1[[#This Row],[BUYING PRIZE]]</f>
        <v>13</v>
      </c>
      <c r="M133" s="6">
        <f>Table_1[[#This Row],[QUANTITY]]*Table_1[[#This Row],[SELLING PRICE]]*(1-Table_1[[#This Row],[DISCOUNT %]])</f>
        <v>16.64</v>
      </c>
      <c r="N133" s="6" t="str">
        <f>TEXT(Table_1[[#This Row],[DATE]],"DD")</f>
        <v>31</v>
      </c>
      <c r="O133" s="6" t="str">
        <f t="shared" si="2"/>
        <v>May</v>
      </c>
      <c r="P133" s="6">
        <v>2023</v>
      </c>
    </row>
    <row r="134" spans="1:16" ht="14.25" customHeight="1" x14ac:dyDescent="0.25">
      <c r="A134" s="4">
        <v>45078</v>
      </c>
      <c r="B134" s="5" t="s">
        <v>41</v>
      </c>
      <c r="C134" s="8">
        <v>4</v>
      </c>
      <c r="D134" s="6" t="s">
        <v>22</v>
      </c>
      <c r="E134" s="6" t="s">
        <v>18</v>
      </c>
      <c r="F134" s="7">
        <v>0</v>
      </c>
      <c r="G134" s="6" t="str">
        <f>VLOOKUP(Table_1[[#This Row],[PRODUCT ID]],Table_2[#All],2,0)</f>
        <v>Cherries</v>
      </c>
      <c r="H134" s="6" t="str">
        <f>VLOOKUP(Table_1[[#This Row],[PRODUCT ID]],Table_2[#All],3,0)</f>
        <v>Fruits</v>
      </c>
      <c r="I134" s="6" t="str">
        <f>VLOOKUP(Table_1[[#This Row],[PRODUCT ID]],Table_2[#All],4,0)</f>
        <v>No.</v>
      </c>
      <c r="J134" s="6">
        <f>VLOOKUP(Table_1[[#This Row],[PRODUCT ID]],'Master Data'!A:F,5,0)</f>
        <v>13</v>
      </c>
      <c r="K134" s="6">
        <f>VLOOKUP(Table_1[[#This Row],[PRODUCT ID]],Table_2[#All],6,0)</f>
        <v>16.64</v>
      </c>
      <c r="L134" s="6">
        <f>Table_1[[#This Row],[QUANTITY]]*Table_1[[#This Row],[BUYING PRIZE]]</f>
        <v>52</v>
      </c>
      <c r="M134" s="6">
        <f>Table_1[[#This Row],[QUANTITY]]*Table_1[[#This Row],[SELLING PRICE]]*(1-Table_1[[#This Row],[DISCOUNT %]])</f>
        <v>66.56</v>
      </c>
      <c r="N134" s="6" t="str">
        <f>TEXT(Table_1[[#This Row],[DATE]],"DD")</f>
        <v>01</v>
      </c>
      <c r="O134" s="6" t="str">
        <f t="shared" si="2"/>
        <v>Jun</v>
      </c>
      <c r="P134" s="6">
        <v>2023</v>
      </c>
    </row>
    <row r="135" spans="1:16" ht="14.25" customHeight="1" x14ac:dyDescent="0.25">
      <c r="A135" s="4">
        <v>45079</v>
      </c>
      <c r="B135" s="5" t="s">
        <v>51</v>
      </c>
      <c r="C135" s="8">
        <v>13</v>
      </c>
      <c r="D135" s="6" t="s">
        <v>22</v>
      </c>
      <c r="E135" s="6" t="s">
        <v>18</v>
      </c>
      <c r="F135" s="7">
        <v>0</v>
      </c>
      <c r="G135" s="6" t="str">
        <f>VLOOKUP(Table_1[[#This Row],[PRODUCT ID]],Table_2[#All],2,0)</f>
        <v>Whipped cream</v>
      </c>
      <c r="H135" s="6" t="str">
        <f>VLOOKUP(Table_1[[#This Row],[PRODUCT ID]],Table_2[#All],3,0)</f>
        <v>Dairy</v>
      </c>
      <c r="I135" s="6" t="str">
        <f>VLOOKUP(Table_1[[#This Row],[PRODUCT ID]],Table_2[#All],4,0)</f>
        <v>Lt</v>
      </c>
      <c r="J135" s="6">
        <f>VLOOKUP(Table_1[[#This Row],[PRODUCT ID]],'Master Data'!A:F,5,0)</f>
        <v>44</v>
      </c>
      <c r="K135" s="6">
        <f>VLOOKUP(Table_1[[#This Row],[PRODUCT ID]],Table_2[#All],6,0)</f>
        <v>48.4</v>
      </c>
      <c r="L135" s="6">
        <f>Table_1[[#This Row],[QUANTITY]]*Table_1[[#This Row],[BUYING PRIZE]]</f>
        <v>572</v>
      </c>
      <c r="M135" s="6">
        <f>Table_1[[#This Row],[QUANTITY]]*Table_1[[#This Row],[SELLING PRICE]]*(1-Table_1[[#This Row],[DISCOUNT %]])</f>
        <v>629.19999999999993</v>
      </c>
      <c r="N135" s="6" t="str">
        <f>TEXT(Table_1[[#This Row],[DATE]],"DD")</f>
        <v>02</v>
      </c>
      <c r="O135" s="6" t="str">
        <f t="shared" si="2"/>
        <v>Jun</v>
      </c>
      <c r="P135" s="6">
        <v>2023</v>
      </c>
    </row>
    <row r="136" spans="1:16" ht="14.25" customHeight="1" x14ac:dyDescent="0.25">
      <c r="A136" s="4">
        <v>45080</v>
      </c>
      <c r="B136" s="5" t="s">
        <v>57</v>
      </c>
      <c r="C136" s="8">
        <v>7</v>
      </c>
      <c r="D136" s="6" t="s">
        <v>18</v>
      </c>
      <c r="E136" s="6" t="s">
        <v>18</v>
      </c>
      <c r="F136" s="7">
        <v>0</v>
      </c>
      <c r="G136" s="6" t="str">
        <f>VLOOKUP(Table_1[[#This Row],[PRODUCT ID]],Table_2[#All],2,0)</f>
        <v>Sour cream</v>
      </c>
      <c r="H136" s="6" t="str">
        <f>VLOOKUP(Table_1[[#This Row],[PRODUCT ID]],Table_2[#All],3,0)</f>
        <v>Dairy</v>
      </c>
      <c r="I136" s="6" t="str">
        <f>VLOOKUP(Table_1[[#This Row],[PRODUCT ID]],Table_2[#All],4,0)</f>
        <v>Kg</v>
      </c>
      <c r="J136" s="6">
        <f>VLOOKUP(Table_1[[#This Row],[PRODUCT ID]],'Master Data'!A:F,5,0)</f>
        <v>6</v>
      </c>
      <c r="K136" s="6">
        <f>VLOOKUP(Table_1[[#This Row],[PRODUCT ID]],Table_2[#All],6,0)</f>
        <v>7.8599999999999994</v>
      </c>
      <c r="L136" s="6">
        <f>Table_1[[#This Row],[QUANTITY]]*Table_1[[#This Row],[BUYING PRIZE]]</f>
        <v>42</v>
      </c>
      <c r="M136" s="6">
        <f>Table_1[[#This Row],[QUANTITY]]*Table_1[[#This Row],[SELLING PRICE]]*(1-Table_1[[#This Row],[DISCOUNT %]])</f>
        <v>55.019999999999996</v>
      </c>
      <c r="N136" s="6" t="str">
        <f>TEXT(Table_1[[#This Row],[DATE]],"DD")</f>
        <v>03</v>
      </c>
      <c r="O136" s="6" t="str">
        <f t="shared" si="2"/>
        <v>Jun</v>
      </c>
      <c r="P136" s="6">
        <v>2023</v>
      </c>
    </row>
    <row r="137" spans="1:16" ht="14.25" customHeight="1" x14ac:dyDescent="0.25">
      <c r="A137" s="4">
        <v>45081</v>
      </c>
      <c r="B137" s="5" t="s">
        <v>44</v>
      </c>
      <c r="C137" s="8">
        <v>11</v>
      </c>
      <c r="D137" s="6" t="s">
        <v>22</v>
      </c>
      <c r="E137" s="6" t="s">
        <v>20</v>
      </c>
      <c r="F137" s="7">
        <v>0</v>
      </c>
      <c r="G137" s="6" t="str">
        <f>VLOOKUP(Table_1[[#This Row],[PRODUCT ID]],Table_2[#All],2,0)</f>
        <v>Dip</v>
      </c>
      <c r="H137" s="6" t="str">
        <f>VLOOKUP(Table_1[[#This Row],[PRODUCT ID]],Table_2[#All],3,0)</f>
        <v>Dairy</v>
      </c>
      <c r="I137" s="6" t="str">
        <f>VLOOKUP(Table_1[[#This Row],[PRODUCT ID]],Table_2[#All],4,0)</f>
        <v>Ft</v>
      </c>
      <c r="J137" s="6">
        <f>VLOOKUP(Table_1[[#This Row],[PRODUCT ID]],'Master Data'!A:F,5,0)</f>
        <v>133</v>
      </c>
      <c r="K137" s="6">
        <f>VLOOKUP(Table_1[[#This Row],[PRODUCT ID]],Table_2[#All],6,0)</f>
        <v>155.61000000000001</v>
      </c>
      <c r="L137" s="6">
        <f>Table_1[[#This Row],[QUANTITY]]*Table_1[[#This Row],[BUYING PRIZE]]</f>
        <v>1463</v>
      </c>
      <c r="M137" s="6">
        <f>Table_1[[#This Row],[QUANTITY]]*Table_1[[#This Row],[SELLING PRICE]]*(1-Table_1[[#This Row],[DISCOUNT %]])</f>
        <v>1711.71</v>
      </c>
      <c r="N137" s="6" t="str">
        <f>TEXT(Table_1[[#This Row],[DATE]],"DD")</f>
        <v>04</v>
      </c>
      <c r="O137" s="6" t="str">
        <f t="shared" si="2"/>
        <v>Jun</v>
      </c>
      <c r="P137" s="6">
        <v>2023</v>
      </c>
    </row>
    <row r="138" spans="1:16" ht="14.25" customHeight="1" x14ac:dyDescent="0.25">
      <c r="A138" s="4">
        <v>45082</v>
      </c>
      <c r="B138" s="5" t="s">
        <v>52</v>
      </c>
      <c r="C138" s="8">
        <v>2</v>
      </c>
      <c r="D138" s="6" t="s">
        <v>18</v>
      </c>
      <c r="E138" s="6" t="s">
        <v>20</v>
      </c>
      <c r="F138" s="7">
        <v>0</v>
      </c>
      <c r="G138" s="6" t="str">
        <f>VLOOKUP(Table_1[[#This Row],[PRODUCT ID]],Table_2[#All],2,0)</f>
        <v>Limes</v>
      </c>
      <c r="H138" s="6" t="str">
        <f>VLOOKUP(Table_1[[#This Row],[PRODUCT ID]],Table_2[#All],3,0)</f>
        <v>Fruits</v>
      </c>
      <c r="I138" s="6" t="str">
        <f>VLOOKUP(Table_1[[#This Row],[PRODUCT ID]],Table_2[#All],4,0)</f>
        <v>Kg</v>
      </c>
      <c r="J138" s="6">
        <f>VLOOKUP(Table_1[[#This Row],[PRODUCT ID]],'Master Data'!A:F,5,0)</f>
        <v>126</v>
      </c>
      <c r="K138" s="6">
        <f>VLOOKUP(Table_1[[#This Row],[PRODUCT ID]],Table_2[#All],6,0)</f>
        <v>162.54</v>
      </c>
      <c r="L138" s="6">
        <f>Table_1[[#This Row],[QUANTITY]]*Table_1[[#This Row],[BUYING PRIZE]]</f>
        <v>252</v>
      </c>
      <c r="M138" s="6">
        <f>Table_1[[#This Row],[QUANTITY]]*Table_1[[#This Row],[SELLING PRICE]]*(1-Table_1[[#This Row],[DISCOUNT %]])</f>
        <v>325.08</v>
      </c>
      <c r="N138" s="6" t="str">
        <f>TEXT(Table_1[[#This Row],[DATE]],"DD")</f>
        <v>05</v>
      </c>
      <c r="O138" s="6" t="str">
        <f t="shared" si="2"/>
        <v>Jun</v>
      </c>
      <c r="P138" s="6">
        <v>2023</v>
      </c>
    </row>
    <row r="139" spans="1:16" ht="14.25" customHeight="1" x14ac:dyDescent="0.25">
      <c r="A139" s="4">
        <v>45083</v>
      </c>
      <c r="B139" s="5" t="s">
        <v>24</v>
      </c>
      <c r="C139" s="8">
        <v>7</v>
      </c>
      <c r="D139" s="6" t="s">
        <v>18</v>
      </c>
      <c r="E139" s="6" t="s">
        <v>18</v>
      </c>
      <c r="F139" s="7">
        <v>0</v>
      </c>
      <c r="G139" s="6" t="str">
        <f>VLOOKUP(Table_1[[#This Row],[PRODUCT ID]],Table_2[#All],2,0)</f>
        <v>conditioner</v>
      </c>
      <c r="H139" s="6" t="str">
        <f>VLOOKUP(Table_1[[#This Row],[PRODUCT ID]],Table_2[#All],3,0)</f>
        <v>Personal Care</v>
      </c>
      <c r="I139" s="6" t="str">
        <f>VLOOKUP(Table_1[[#This Row],[PRODUCT ID]],Table_2[#All],4,0)</f>
        <v>No.</v>
      </c>
      <c r="J139" s="6">
        <f>VLOOKUP(Table_1[[#This Row],[PRODUCT ID]],'Master Data'!A:F,5,0)</f>
        <v>5</v>
      </c>
      <c r="K139" s="6">
        <f>VLOOKUP(Table_1[[#This Row],[PRODUCT ID]],Table_2[#All],6,0)</f>
        <v>6.7</v>
      </c>
      <c r="L139" s="6">
        <f>Table_1[[#This Row],[QUANTITY]]*Table_1[[#This Row],[BUYING PRIZE]]</f>
        <v>35</v>
      </c>
      <c r="M139" s="6">
        <f>Table_1[[#This Row],[QUANTITY]]*Table_1[[#This Row],[SELLING PRICE]]*(1-Table_1[[#This Row],[DISCOUNT %]])</f>
        <v>46.9</v>
      </c>
      <c r="N139" s="6" t="str">
        <f>TEXT(Table_1[[#This Row],[DATE]],"DD")</f>
        <v>06</v>
      </c>
      <c r="O139" s="6" t="str">
        <f t="shared" si="2"/>
        <v>Jun</v>
      </c>
      <c r="P139" s="6">
        <v>2023</v>
      </c>
    </row>
    <row r="140" spans="1:16" ht="14.25" customHeight="1" x14ac:dyDescent="0.25">
      <c r="A140" s="4">
        <v>45084</v>
      </c>
      <c r="B140" s="5" t="s">
        <v>29</v>
      </c>
      <c r="C140" s="8">
        <v>4</v>
      </c>
      <c r="D140" s="6" t="s">
        <v>22</v>
      </c>
      <c r="E140" s="6" t="s">
        <v>18</v>
      </c>
      <c r="F140" s="7">
        <v>0</v>
      </c>
      <c r="G140" s="6" t="str">
        <f>VLOOKUP(Table_1[[#This Row],[PRODUCT ID]],Table_2[#All],2,0)</f>
        <v>Bananas</v>
      </c>
      <c r="H140" s="6" t="str">
        <f>VLOOKUP(Table_1[[#This Row],[PRODUCT ID]],Table_2[#All],3,0)</f>
        <v>Fruits</v>
      </c>
      <c r="I140" s="6" t="str">
        <f>VLOOKUP(Table_1[[#This Row],[PRODUCT ID]],Table_2[#All],4,0)</f>
        <v>Kg</v>
      </c>
      <c r="J140" s="6">
        <f>VLOOKUP(Table_1[[#This Row],[PRODUCT ID]],'Master Data'!A:F,5,0)</f>
        <v>112</v>
      </c>
      <c r="K140" s="6">
        <f>VLOOKUP(Table_1[[#This Row],[PRODUCT ID]],Table_2[#All],6,0)</f>
        <v>146.72</v>
      </c>
      <c r="L140" s="6">
        <f>Table_1[[#This Row],[QUANTITY]]*Table_1[[#This Row],[BUYING PRIZE]]</f>
        <v>448</v>
      </c>
      <c r="M140" s="6">
        <f>Table_1[[#This Row],[QUANTITY]]*Table_1[[#This Row],[SELLING PRICE]]*(1-Table_1[[#This Row],[DISCOUNT %]])</f>
        <v>586.88</v>
      </c>
      <c r="N140" s="6" t="str">
        <f>TEXT(Table_1[[#This Row],[DATE]],"DD")</f>
        <v>07</v>
      </c>
      <c r="O140" s="6" t="str">
        <f t="shared" si="2"/>
        <v>Jun</v>
      </c>
      <c r="P140" s="6">
        <v>2023</v>
      </c>
    </row>
    <row r="141" spans="1:16" ht="14.25" customHeight="1" x14ac:dyDescent="0.25">
      <c r="A141" s="4">
        <v>45085</v>
      </c>
      <c r="B141" s="5" t="s">
        <v>44</v>
      </c>
      <c r="C141" s="8">
        <v>11</v>
      </c>
      <c r="D141" s="6" t="s">
        <v>22</v>
      </c>
      <c r="E141" s="6" t="s">
        <v>20</v>
      </c>
      <c r="F141" s="7">
        <v>0</v>
      </c>
      <c r="G141" s="6" t="str">
        <f>VLOOKUP(Table_1[[#This Row],[PRODUCT ID]],Table_2[#All],2,0)</f>
        <v>Dip</v>
      </c>
      <c r="H141" s="6" t="str">
        <f>VLOOKUP(Table_1[[#This Row],[PRODUCT ID]],Table_2[#All],3,0)</f>
        <v>Dairy</v>
      </c>
      <c r="I141" s="6" t="str">
        <f>VLOOKUP(Table_1[[#This Row],[PRODUCT ID]],Table_2[#All],4,0)</f>
        <v>Ft</v>
      </c>
      <c r="J141" s="6">
        <f>VLOOKUP(Table_1[[#This Row],[PRODUCT ID]],'Master Data'!A:F,5,0)</f>
        <v>133</v>
      </c>
      <c r="K141" s="6">
        <f>VLOOKUP(Table_1[[#This Row],[PRODUCT ID]],Table_2[#All],6,0)</f>
        <v>155.61000000000001</v>
      </c>
      <c r="L141" s="6">
        <f>Table_1[[#This Row],[QUANTITY]]*Table_1[[#This Row],[BUYING PRIZE]]</f>
        <v>1463</v>
      </c>
      <c r="M141" s="6">
        <f>Table_1[[#This Row],[QUANTITY]]*Table_1[[#This Row],[SELLING PRICE]]*(1-Table_1[[#This Row],[DISCOUNT %]])</f>
        <v>1711.71</v>
      </c>
      <c r="N141" s="6" t="str">
        <f>TEXT(Table_1[[#This Row],[DATE]],"DD")</f>
        <v>08</v>
      </c>
      <c r="O141" s="6" t="str">
        <f t="shared" si="2"/>
        <v>Jun</v>
      </c>
      <c r="P141" s="6">
        <v>2023</v>
      </c>
    </row>
    <row r="142" spans="1:16" ht="14.25" customHeight="1" x14ac:dyDescent="0.25">
      <c r="A142" s="4">
        <v>45086</v>
      </c>
      <c r="B142" s="5" t="s">
        <v>40</v>
      </c>
      <c r="C142" s="8">
        <v>11</v>
      </c>
      <c r="D142" s="6" t="s">
        <v>22</v>
      </c>
      <c r="E142" s="6" t="s">
        <v>20</v>
      </c>
      <c r="F142" s="7">
        <v>0</v>
      </c>
      <c r="G142" s="6" t="str">
        <f>VLOOKUP(Table_1[[#This Row],[PRODUCT ID]],Table_2[#All],2,0)</f>
        <v>Yogurt</v>
      </c>
      <c r="H142" s="6" t="str">
        <f>VLOOKUP(Table_1[[#This Row],[PRODUCT ID]],Table_2[#All],3,0)</f>
        <v>Dairy</v>
      </c>
      <c r="I142" s="6" t="str">
        <f>VLOOKUP(Table_1[[#This Row],[PRODUCT ID]],Table_2[#All],4,0)</f>
        <v>Ft</v>
      </c>
      <c r="J142" s="6">
        <f>VLOOKUP(Table_1[[#This Row],[PRODUCT ID]],'Master Data'!A:F,5,0)</f>
        <v>148</v>
      </c>
      <c r="K142" s="6">
        <f>VLOOKUP(Table_1[[#This Row],[PRODUCT ID]],Table_2[#All],6,0)</f>
        <v>164.28</v>
      </c>
      <c r="L142" s="6">
        <f>Table_1[[#This Row],[QUANTITY]]*Table_1[[#This Row],[BUYING PRIZE]]</f>
        <v>1628</v>
      </c>
      <c r="M142" s="6">
        <f>Table_1[[#This Row],[QUANTITY]]*Table_1[[#This Row],[SELLING PRICE]]*(1-Table_1[[#This Row],[DISCOUNT %]])</f>
        <v>1807.08</v>
      </c>
      <c r="N142" s="6" t="str">
        <f>TEXT(Table_1[[#This Row],[DATE]],"DD")</f>
        <v>09</v>
      </c>
      <c r="O142" s="6" t="str">
        <f t="shared" si="2"/>
        <v>Jun</v>
      </c>
      <c r="P142" s="6">
        <v>2023</v>
      </c>
    </row>
    <row r="143" spans="1:16" ht="14.25" customHeight="1" x14ac:dyDescent="0.25">
      <c r="A143" s="4">
        <v>45087</v>
      </c>
      <c r="B143" s="5" t="s">
        <v>58</v>
      </c>
      <c r="C143" s="8">
        <v>9</v>
      </c>
      <c r="D143" s="6" t="s">
        <v>18</v>
      </c>
      <c r="E143" s="6" t="s">
        <v>20</v>
      </c>
      <c r="F143" s="7">
        <v>0</v>
      </c>
      <c r="G143" s="6" t="str">
        <f>VLOOKUP(Table_1[[#This Row],[PRODUCT ID]],Table_2[#All],2,0)</f>
        <v>Chips</v>
      </c>
      <c r="H143" s="6" t="str">
        <f>VLOOKUP(Table_1[[#This Row],[PRODUCT ID]],Table_2[#All],3,0)</f>
        <v>Snacks</v>
      </c>
      <c r="I143" s="6" t="str">
        <f>VLOOKUP(Table_1[[#This Row],[PRODUCT ID]],Table_2[#All],4,0)</f>
        <v>Kg</v>
      </c>
      <c r="J143" s="6">
        <f>VLOOKUP(Table_1[[#This Row],[PRODUCT ID]],'Master Data'!A:F,5,0)</f>
        <v>95</v>
      </c>
      <c r="K143" s="6">
        <f>VLOOKUP(Table_1[[#This Row],[PRODUCT ID]],Table_2[#All],6,0)</f>
        <v>119.7</v>
      </c>
      <c r="L143" s="6">
        <f>Table_1[[#This Row],[QUANTITY]]*Table_1[[#This Row],[BUYING PRIZE]]</f>
        <v>855</v>
      </c>
      <c r="M143" s="6">
        <f>Table_1[[#This Row],[QUANTITY]]*Table_1[[#This Row],[SELLING PRICE]]*(1-Table_1[[#This Row],[DISCOUNT %]])</f>
        <v>1077.3</v>
      </c>
      <c r="N143" s="6" t="str">
        <f>TEXT(Table_1[[#This Row],[DATE]],"DD")</f>
        <v>10</v>
      </c>
      <c r="O143" s="6" t="str">
        <f t="shared" si="2"/>
        <v>Jun</v>
      </c>
      <c r="P143" s="6">
        <v>2023</v>
      </c>
    </row>
    <row r="144" spans="1:16" ht="14.25" customHeight="1" x14ac:dyDescent="0.25">
      <c r="A144" s="4">
        <v>45088</v>
      </c>
      <c r="B144" s="5" t="s">
        <v>26</v>
      </c>
      <c r="C144" s="8">
        <v>8</v>
      </c>
      <c r="D144" s="6" t="s">
        <v>18</v>
      </c>
      <c r="E144" s="6" t="s">
        <v>20</v>
      </c>
      <c r="F144" s="7">
        <v>0</v>
      </c>
      <c r="G144" s="6" t="str">
        <f>VLOOKUP(Table_1[[#This Row],[PRODUCT ID]],Table_2[#All],2,0)</f>
        <v>Cream cheese</v>
      </c>
      <c r="H144" s="6" t="str">
        <f>VLOOKUP(Table_1[[#This Row],[PRODUCT ID]],Table_2[#All],3,0)</f>
        <v>Dairy</v>
      </c>
      <c r="I144" s="6" t="str">
        <f>VLOOKUP(Table_1[[#This Row],[PRODUCT ID]],Table_2[#All],4,0)</f>
        <v>Kg</v>
      </c>
      <c r="J144" s="6">
        <f>VLOOKUP(Table_1[[#This Row],[PRODUCT ID]],'Master Data'!A:F,5,0)</f>
        <v>71</v>
      </c>
      <c r="K144" s="6">
        <f>VLOOKUP(Table_1[[#This Row],[PRODUCT ID]],Table_2[#All],6,0)</f>
        <v>80.94</v>
      </c>
      <c r="L144" s="6">
        <f>Table_1[[#This Row],[QUANTITY]]*Table_1[[#This Row],[BUYING PRIZE]]</f>
        <v>568</v>
      </c>
      <c r="M144" s="6">
        <f>Table_1[[#This Row],[QUANTITY]]*Table_1[[#This Row],[SELLING PRICE]]*(1-Table_1[[#This Row],[DISCOUNT %]])</f>
        <v>647.52</v>
      </c>
      <c r="N144" s="6" t="str">
        <f>TEXT(Table_1[[#This Row],[DATE]],"DD")</f>
        <v>11</v>
      </c>
      <c r="O144" s="6" t="str">
        <f t="shared" si="2"/>
        <v>Jun</v>
      </c>
      <c r="P144" s="6">
        <v>2023</v>
      </c>
    </row>
    <row r="145" spans="1:16" ht="14.25" customHeight="1" x14ac:dyDescent="0.25">
      <c r="A145" s="4">
        <v>45089</v>
      </c>
      <c r="B145" s="5" t="s">
        <v>49</v>
      </c>
      <c r="C145" s="8">
        <v>8</v>
      </c>
      <c r="D145" s="6" t="s">
        <v>22</v>
      </c>
      <c r="E145" s="6" t="s">
        <v>18</v>
      </c>
      <c r="F145" s="7">
        <v>0</v>
      </c>
      <c r="G145" s="6" t="str">
        <f>VLOOKUP(Table_1[[#This Row],[PRODUCT ID]],Table_2[#All],2,0)</f>
        <v>Cheddar cheese</v>
      </c>
      <c r="H145" s="6" t="str">
        <f>VLOOKUP(Table_1[[#This Row],[PRODUCT ID]],Table_2[#All],3,0)</f>
        <v>Dairy</v>
      </c>
      <c r="I145" s="6" t="str">
        <f>VLOOKUP(Table_1[[#This Row],[PRODUCT ID]],Table_2[#All],4,0)</f>
        <v>Kg</v>
      </c>
      <c r="J145" s="6">
        <f>VLOOKUP(Table_1[[#This Row],[PRODUCT ID]],'Master Data'!A:F,5,0)</f>
        <v>105</v>
      </c>
      <c r="K145" s="6">
        <f>VLOOKUP(Table_1[[#This Row],[PRODUCT ID]],Table_2[#All],6,0)</f>
        <v>142.80000000000001</v>
      </c>
      <c r="L145" s="6">
        <f>Table_1[[#This Row],[QUANTITY]]*Table_1[[#This Row],[BUYING PRIZE]]</f>
        <v>840</v>
      </c>
      <c r="M145" s="6">
        <f>Table_1[[#This Row],[QUANTITY]]*Table_1[[#This Row],[SELLING PRICE]]*(1-Table_1[[#This Row],[DISCOUNT %]])</f>
        <v>1142.4000000000001</v>
      </c>
      <c r="N145" s="6" t="str">
        <f>TEXT(Table_1[[#This Row],[DATE]],"DD")</f>
        <v>12</v>
      </c>
      <c r="O145" s="6" t="str">
        <f t="shared" si="2"/>
        <v>Jun</v>
      </c>
      <c r="P145" s="6">
        <v>2023</v>
      </c>
    </row>
    <row r="146" spans="1:16" ht="14.25" customHeight="1" x14ac:dyDescent="0.25">
      <c r="A146" s="4">
        <v>45090</v>
      </c>
      <c r="B146" s="5" t="s">
        <v>61</v>
      </c>
      <c r="C146" s="8">
        <v>15</v>
      </c>
      <c r="D146" s="6" t="s">
        <v>22</v>
      </c>
      <c r="E146" s="6" t="s">
        <v>20</v>
      </c>
      <c r="F146" s="7">
        <v>0</v>
      </c>
      <c r="G146" s="6" t="str">
        <f>VLOOKUP(Table_1[[#This Row],[PRODUCT ID]],Table_2[#All],2,0)</f>
        <v>Potatoes</v>
      </c>
      <c r="H146" s="6" t="str">
        <f>VLOOKUP(Table_1[[#This Row],[PRODUCT ID]],Table_2[#All],3,0)</f>
        <v>Vegetables</v>
      </c>
      <c r="I146" s="6" t="str">
        <f>VLOOKUP(Table_1[[#This Row],[PRODUCT ID]],Table_2[#All],4,0)</f>
        <v>Kg</v>
      </c>
      <c r="J146" s="6">
        <f>VLOOKUP(Table_1[[#This Row],[PRODUCT ID]],'Master Data'!A:F,5,0)</f>
        <v>138</v>
      </c>
      <c r="K146" s="6">
        <f>VLOOKUP(Table_1[[#This Row],[PRODUCT ID]],Table_2[#All],6,0)</f>
        <v>173.88</v>
      </c>
      <c r="L146" s="6">
        <f>Table_1[[#This Row],[QUANTITY]]*Table_1[[#This Row],[BUYING PRIZE]]</f>
        <v>2070</v>
      </c>
      <c r="M146" s="6">
        <f>Table_1[[#This Row],[QUANTITY]]*Table_1[[#This Row],[SELLING PRICE]]*(1-Table_1[[#This Row],[DISCOUNT %]])</f>
        <v>2608.1999999999998</v>
      </c>
      <c r="N146" s="6" t="str">
        <f>TEXT(Table_1[[#This Row],[DATE]],"DD")</f>
        <v>13</v>
      </c>
      <c r="O146" s="6" t="str">
        <f t="shared" si="2"/>
        <v>Jun</v>
      </c>
      <c r="P146" s="6">
        <v>2023</v>
      </c>
    </row>
    <row r="147" spans="1:16" ht="14.25" customHeight="1" x14ac:dyDescent="0.25">
      <c r="A147" s="4">
        <v>45091</v>
      </c>
      <c r="B147" s="5" t="s">
        <v>23</v>
      </c>
      <c r="C147" s="8">
        <v>10</v>
      </c>
      <c r="D147" s="6" t="s">
        <v>22</v>
      </c>
      <c r="E147" s="6" t="s">
        <v>18</v>
      </c>
      <c r="F147" s="7">
        <v>0</v>
      </c>
      <c r="G147" s="6" t="str">
        <f>VLOOKUP(Table_1[[#This Row],[PRODUCT ID]],Table_2[#All],2,0)</f>
        <v>Eggs</v>
      </c>
      <c r="H147" s="6" t="str">
        <f>VLOOKUP(Table_1[[#This Row],[PRODUCT ID]],Table_2[#All],3,0)</f>
        <v>Dairy</v>
      </c>
      <c r="I147" s="6" t="str">
        <f>VLOOKUP(Table_1[[#This Row],[PRODUCT ID]],Table_2[#All],4,0)</f>
        <v>Lt</v>
      </c>
      <c r="J147" s="6">
        <f>VLOOKUP(Table_1[[#This Row],[PRODUCT ID]],'Master Data'!A:F,5,0)</f>
        <v>44</v>
      </c>
      <c r="K147" s="6">
        <f>VLOOKUP(Table_1[[#This Row],[PRODUCT ID]],Table_2[#All],6,0)</f>
        <v>48.84</v>
      </c>
      <c r="L147" s="6">
        <f>Table_1[[#This Row],[QUANTITY]]*Table_1[[#This Row],[BUYING PRIZE]]</f>
        <v>440</v>
      </c>
      <c r="M147" s="6">
        <f>Table_1[[#This Row],[QUANTITY]]*Table_1[[#This Row],[SELLING PRICE]]*(1-Table_1[[#This Row],[DISCOUNT %]])</f>
        <v>488.40000000000003</v>
      </c>
      <c r="N147" s="6" t="str">
        <f>TEXT(Table_1[[#This Row],[DATE]],"DD")</f>
        <v>14</v>
      </c>
      <c r="O147" s="6" t="str">
        <f t="shared" si="2"/>
        <v>Jun</v>
      </c>
      <c r="P147" s="6">
        <v>2023</v>
      </c>
    </row>
    <row r="148" spans="1:16" ht="14.25" customHeight="1" x14ac:dyDescent="0.25">
      <c r="A148" s="4">
        <v>45092</v>
      </c>
      <c r="B148" s="5" t="s">
        <v>33</v>
      </c>
      <c r="C148" s="8">
        <v>6</v>
      </c>
      <c r="D148" s="6" t="s">
        <v>17</v>
      </c>
      <c r="E148" s="6" t="s">
        <v>20</v>
      </c>
      <c r="F148" s="7">
        <v>0</v>
      </c>
      <c r="G148" s="6" t="str">
        <f>VLOOKUP(Table_1[[#This Row],[PRODUCT ID]],Table_2[#All],2,0)</f>
        <v>toothpaste</v>
      </c>
      <c r="H148" s="6" t="str">
        <f>VLOOKUP(Table_1[[#This Row],[PRODUCT ID]],Table_2[#All],3,0)</f>
        <v>Personal Care</v>
      </c>
      <c r="I148" s="6" t="str">
        <f>VLOOKUP(Table_1[[#This Row],[PRODUCT ID]],Table_2[#All],4,0)</f>
        <v>No.</v>
      </c>
      <c r="J148" s="6">
        <f>VLOOKUP(Table_1[[#This Row],[PRODUCT ID]],'Master Data'!A:F,5,0)</f>
        <v>55</v>
      </c>
      <c r="K148" s="6">
        <f>VLOOKUP(Table_1[[#This Row],[PRODUCT ID]],Table_2[#All],6,0)</f>
        <v>58.3</v>
      </c>
      <c r="L148" s="6">
        <f>Table_1[[#This Row],[QUANTITY]]*Table_1[[#This Row],[BUYING PRIZE]]</f>
        <v>330</v>
      </c>
      <c r="M148" s="6">
        <f>Table_1[[#This Row],[QUANTITY]]*Table_1[[#This Row],[SELLING PRICE]]*(1-Table_1[[#This Row],[DISCOUNT %]])</f>
        <v>349.79999999999995</v>
      </c>
      <c r="N148" s="6" t="str">
        <f>TEXT(Table_1[[#This Row],[DATE]],"DD")</f>
        <v>15</v>
      </c>
      <c r="O148" s="6" t="str">
        <f t="shared" si="2"/>
        <v>Jun</v>
      </c>
      <c r="P148" s="6">
        <v>2023</v>
      </c>
    </row>
    <row r="149" spans="1:16" ht="14.25" customHeight="1" x14ac:dyDescent="0.25">
      <c r="A149" s="4">
        <v>45093</v>
      </c>
      <c r="B149" s="5" t="s">
        <v>57</v>
      </c>
      <c r="C149" s="8">
        <v>4</v>
      </c>
      <c r="D149" s="6" t="s">
        <v>17</v>
      </c>
      <c r="E149" s="6" t="s">
        <v>18</v>
      </c>
      <c r="F149" s="7">
        <v>0</v>
      </c>
      <c r="G149" s="6" t="str">
        <f>VLOOKUP(Table_1[[#This Row],[PRODUCT ID]],Table_2[#All],2,0)</f>
        <v>Sour cream</v>
      </c>
      <c r="H149" s="6" t="str">
        <f>VLOOKUP(Table_1[[#This Row],[PRODUCT ID]],Table_2[#All],3,0)</f>
        <v>Dairy</v>
      </c>
      <c r="I149" s="6" t="str">
        <f>VLOOKUP(Table_1[[#This Row],[PRODUCT ID]],Table_2[#All],4,0)</f>
        <v>Kg</v>
      </c>
      <c r="J149" s="6">
        <f>VLOOKUP(Table_1[[#This Row],[PRODUCT ID]],'Master Data'!A:F,5,0)</f>
        <v>6</v>
      </c>
      <c r="K149" s="6">
        <f>VLOOKUP(Table_1[[#This Row],[PRODUCT ID]],Table_2[#All],6,0)</f>
        <v>7.8599999999999994</v>
      </c>
      <c r="L149" s="6">
        <f>Table_1[[#This Row],[QUANTITY]]*Table_1[[#This Row],[BUYING PRIZE]]</f>
        <v>24</v>
      </c>
      <c r="M149" s="6">
        <f>Table_1[[#This Row],[QUANTITY]]*Table_1[[#This Row],[SELLING PRICE]]*(1-Table_1[[#This Row],[DISCOUNT %]])</f>
        <v>31.439999999999998</v>
      </c>
      <c r="N149" s="6" t="str">
        <f>TEXT(Table_1[[#This Row],[DATE]],"DD")</f>
        <v>16</v>
      </c>
      <c r="O149" s="6" t="str">
        <f t="shared" si="2"/>
        <v>Jun</v>
      </c>
      <c r="P149" s="6">
        <v>2023</v>
      </c>
    </row>
    <row r="150" spans="1:16" ht="14.25" customHeight="1" x14ac:dyDescent="0.25">
      <c r="A150" s="4">
        <v>45094</v>
      </c>
      <c r="B150" s="5" t="s">
        <v>60</v>
      </c>
      <c r="C150" s="8">
        <v>1</v>
      </c>
      <c r="D150" s="6" t="s">
        <v>22</v>
      </c>
      <c r="E150" s="6" t="s">
        <v>20</v>
      </c>
      <c r="F150" s="7">
        <v>0</v>
      </c>
      <c r="G150" s="6" t="str">
        <f>VLOOKUP(Table_1[[#This Row],[PRODUCT ID]],Table_2[#All],2,0)</f>
        <v>Kiwi</v>
      </c>
      <c r="H150" s="6" t="str">
        <f>VLOOKUP(Table_1[[#This Row],[PRODUCT ID]],Table_2[#All],3,0)</f>
        <v>Fruits</v>
      </c>
      <c r="I150" s="6" t="str">
        <f>VLOOKUP(Table_1[[#This Row],[PRODUCT ID]],Table_2[#All],4,0)</f>
        <v>Kg</v>
      </c>
      <c r="J150" s="6">
        <f>VLOOKUP(Table_1[[#This Row],[PRODUCT ID]],'Master Data'!A:F,5,0)</f>
        <v>150</v>
      </c>
      <c r="K150" s="6">
        <f>VLOOKUP(Table_1[[#This Row],[PRODUCT ID]],Table_2[#All],6,0)</f>
        <v>210</v>
      </c>
      <c r="L150" s="6">
        <f>Table_1[[#This Row],[QUANTITY]]*Table_1[[#This Row],[BUYING PRIZE]]</f>
        <v>150</v>
      </c>
      <c r="M150" s="6">
        <f>Table_1[[#This Row],[QUANTITY]]*Table_1[[#This Row],[SELLING PRICE]]*(1-Table_1[[#This Row],[DISCOUNT %]])</f>
        <v>210</v>
      </c>
      <c r="N150" s="6" t="str">
        <f>TEXT(Table_1[[#This Row],[DATE]],"DD")</f>
        <v>17</v>
      </c>
      <c r="O150" s="6" t="str">
        <f t="shared" si="2"/>
        <v>Jun</v>
      </c>
      <c r="P150" s="6">
        <v>2023</v>
      </c>
    </row>
    <row r="151" spans="1:16" ht="14.25" customHeight="1" x14ac:dyDescent="0.25">
      <c r="A151" s="4">
        <v>45095</v>
      </c>
      <c r="B151" s="5" t="s">
        <v>32</v>
      </c>
      <c r="C151" s="8">
        <v>8</v>
      </c>
      <c r="D151" s="6" t="s">
        <v>17</v>
      </c>
      <c r="E151" s="6" t="s">
        <v>20</v>
      </c>
      <c r="F151" s="7">
        <v>0</v>
      </c>
      <c r="G151" s="6" t="str">
        <f>VLOOKUP(Table_1[[#This Row],[PRODUCT ID]],Table_2[#All],2,0)</f>
        <v>Nectarines</v>
      </c>
      <c r="H151" s="6" t="str">
        <f>VLOOKUP(Table_1[[#This Row],[PRODUCT ID]],Table_2[#All],3,0)</f>
        <v>Fruits</v>
      </c>
      <c r="I151" s="6" t="str">
        <f>VLOOKUP(Table_1[[#This Row],[PRODUCT ID]],Table_2[#All],4,0)</f>
        <v>Kg</v>
      </c>
      <c r="J151" s="6">
        <f>VLOOKUP(Table_1[[#This Row],[PRODUCT ID]],'Master Data'!A:F,5,0)</f>
        <v>141</v>
      </c>
      <c r="K151" s="6">
        <f>VLOOKUP(Table_1[[#This Row],[PRODUCT ID]],Table_2[#All],6,0)</f>
        <v>149.46</v>
      </c>
      <c r="L151" s="6">
        <f>Table_1[[#This Row],[QUANTITY]]*Table_1[[#This Row],[BUYING PRIZE]]</f>
        <v>1128</v>
      </c>
      <c r="M151" s="6">
        <f>Table_1[[#This Row],[QUANTITY]]*Table_1[[#This Row],[SELLING PRICE]]*(1-Table_1[[#This Row],[DISCOUNT %]])</f>
        <v>1195.68</v>
      </c>
      <c r="N151" s="6" t="str">
        <f>TEXT(Table_1[[#This Row],[DATE]],"DD")</f>
        <v>18</v>
      </c>
      <c r="O151" s="6" t="str">
        <f t="shared" si="2"/>
        <v>Jun</v>
      </c>
      <c r="P151" s="6">
        <v>2023</v>
      </c>
    </row>
    <row r="152" spans="1:16" ht="14.25" customHeight="1" x14ac:dyDescent="0.25">
      <c r="A152" s="4">
        <v>45096</v>
      </c>
      <c r="B152" s="5" t="s">
        <v>46</v>
      </c>
      <c r="C152" s="8">
        <v>14</v>
      </c>
      <c r="D152" s="6" t="s">
        <v>18</v>
      </c>
      <c r="E152" s="6" t="s">
        <v>18</v>
      </c>
      <c r="F152" s="7">
        <v>0</v>
      </c>
      <c r="G152" s="6" t="str">
        <f>VLOOKUP(Table_1[[#This Row],[PRODUCT ID]],Table_2[#All],2,0)</f>
        <v>Plums</v>
      </c>
      <c r="H152" s="6" t="str">
        <f>VLOOKUP(Table_1[[#This Row],[PRODUCT ID]],Table_2[#All],3,0)</f>
        <v>Fruits</v>
      </c>
      <c r="I152" s="6" t="str">
        <f>VLOOKUP(Table_1[[#This Row],[PRODUCT ID]],Table_2[#All],4,0)</f>
        <v>Kg</v>
      </c>
      <c r="J152" s="6">
        <f>VLOOKUP(Table_1[[#This Row],[PRODUCT ID]],'Master Data'!A:F,5,0)</f>
        <v>48</v>
      </c>
      <c r="K152" s="6">
        <f>VLOOKUP(Table_1[[#This Row],[PRODUCT ID]],Table_2[#All],6,0)</f>
        <v>57.120000000000005</v>
      </c>
      <c r="L152" s="6">
        <f>Table_1[[#This Row],[QUANTITY]]*Table_1[[#This Row],[BUYING PRIZE]]</f>
        <v>672</v>
      </c>
      <c r="M152" s="6">
        <f>Table_1[[#This Row],[QUANTITY]]*Table_1[[#This Row],[SELLING PRICE]]*(1-Table_1[[#This Row],[DISCOUNT %]])</f>
        <v>799.68000000000006</v>
      </c>
      <c r="N152" s="6" t="str">
        <f>TEXT(Table_1[[#This Row],[DATE]],"DD")</f>
        <v>19</v>
      </c>
      <c r="O152" s="6" t="str">
        <f t="shared" si="2"/>
        <v>Jun</v>
      </c>
      <c r="P152" s="6">
        <v>2023</v>
      </c>
    </row>
    <row r="153" spans="1:16" ht="14.25" customHeight="1" x14ac:dyDescent="0.25">
      <c r="A153" s="4">
        <v>45097</v>
      </c>
      <c r="B153" s="5" t="s">
        <v>19</v>
      </c>
      <c r="C153" s="8">
        <v>11</v>
      </c>
      <c r="D153" s="6" t="s">
        <v>18</v>
      </c>
      <c r="E153" s="6" t="s">
        <v>18</v>
      </c>
      <c r="F153" s="7">
        <v>0</v>
      </c>
      <c r="G153" s="6" t="str">
        <f>VLOOKUP(Table_1[[#This Row],[PRODUCT ID]],Table_2[#All],2,0)</f>
        <v>Lettuce</v>
      </c>
      <c r="H153" s="6" t="str">
        <f>VLOOKUP(Table_1[[#This Row],[PRODUCT ID]],Table_2[#All],3,0)</f>
        <v>Vegetables</v>
      </c>
      <c r="I153" s="6" t="str">
        <f>VLOOKUP(Table_1[[#This Row],[PRODUCT ID]],Table_2[#All],4,0)</f>
        <v>Kg</v>
      </c>
      <c r="J153" s="6">
        <f>VLOOKUP(Table_1[[#This Row],[PRODUCT ID]],'Master Data'!A:F,5,0)</f>
        <v>72</v>
      </c>
      <c r="K153" s="6">
        <f>VLOOKUP(Table_1[[#This Row],[PRODUCT ID]],Table_2[#All],6,0)</f>
        <v>79.92</v>
      </c>
      <c r="L153" s="6">
        <f>Table_1[[#This Row],[QUANTITY]]*Table_1[[#This Row],[BUYING PRIZE]]</f>
        <v>792</v>
      </c>
      <c r="M153" s="6">
        <f>Table_1[[#This Row],[QUANTITY]]*Table_1[[#This Row],[SELLING PRICE]]*(1-Table_1[[#This Row],[DISCOUNT %]])</f>
        <v>879.12</v>
      </c>
      <c r="N153" s="6" t="str">
        <f>TEXT(Table_1[[#This Row],[DATE]],"DD")</f>
        <v>20</v>
      </c>
      <c r="O153" s="6" t="str">
        <f t="shared" si="2"/>
        <v>Jun</v>
      </c>
      <c r="P153" s="6">
        <v>2023</v>
      </c>
    </row>
    <row r="154" spans="1:16" ht="14.25" customHeight="1" x14ac:dyDescent="0.25">
      <c r="A154" s="4">
        <v>45098</v>
      </c>
      <c r="B154" s="5" t="s">
        <v>43</v>
      </c>
      <c r="C154" s="8">
        <v>5</v>
      </c>
      <c r="D154" s="6" t="s">
        <v>22</v>
      </c>
      <c r="E154" s="6" t="s">
        <v>18</v>
      </c>
      <c r="F154" s="7">
        <v>0</v>
      </c>
      <c r="G154" s="6" t="str">
        <f>VLOOKUP(Table_1[[#This Row],[PRODUCT ID]],Table_2[#All],2,0)</f>
        <v>Spinachband-aid</v>
      </c>
      <c r="H154" s="6" t="str">
        <f>VLOOKUP(Table_1[[#This Row],[PRODUCT ID]],Table_2[#All],3,0)</f>
        <v>Vegetables</v>
      </c>
      <c r="I154" s="6" t="str">
        <f>VLOOKUP(Table_1[[#This Row],[PRODUCT ID]],Table_2[#All],4,0)</f>
        <v>Kg</v>
      </c>
      <c r="J154" s="6">
        <f>VLOOKUP(Table_1[[#This Row],[PRODUCT ID]],'Master Data'!A:F,5,0)</f>
        <v>67</v>
      </c>
      <c r="K154" s="6">
        <f>VLOOKUP(Table_1[[#This Row],[PRODUCT ID]],Table_2[#All],6,0)</f>
        <v>83.08</v>
      </c>
      <c r="L154" s="6">
        <f>Table_1[[#This Row],[QUANTITY]]*Table_1[[#This Row],[BUYING PRIZE]]</f>
        <v>335</v>
      </c>
      <c r="M154" s="6">
        <f>Table_1[[#This Row],[QUANTITY]]*Table_1[[#This Row],[SELLING PRICE]]*(1-Table_1[[#This Row],[DISCOUNT %]])</f>
        <v>415.4</v>
      </c>
      <c r="N154" s="6" t="str">
        <f>TEXT(Table_1[[#This Row],[DATE]],"DD")</f>
        <v>21</v>
      </c>
      <c r="O154" s="6" t="str">
        <f t="shared" si="2"/>
        <v>Jun</v>
      </c>
      <c r="P154" s="6">
        <v>2023</v>
      </c>
    </row>
    <row r="155" spans="1:16" ht="14.25" customHeight="1" x14ac:dyDescent="0.25">
      <c r="A155" s="4">
        <v>45099</v>
      </c>
      <c r="B155" s="5" t="s">
        <v>39</v>
      </c>
      <c r="C155" s="8">
        <v>15</v>
      </c>
      <c r="D155" s="6" t="s">
        <v>22</v>
      </c>
      <c r="E155" s="6" t="s">
        <v>18</v>
      </c>
      <c r="F155" s="7">
        <v>0</v>
      </c>
      <c r="G155" s="6" t="str">
        <f>VLOOKUP(Table_1[[#This Row],[PRODUCT ID]],Table_2[#All],2,0)</f>
        <v>Broccoli</v>
      </c>
      <c r="H155" s="6" t="str">
        <f>VLOOKUP(Table_1[[#This Row],[PRODUCT ID]],Table_2[#All],3,0)</f>
        <v>Fruits</v>
      </c>
      <c r="I155" s="6" t="str">
        <f>VLOOKUP(Table_1[[#This Row],[PRODUCT ID]],Table_2[#All],4,0)</f>
        <v>Kg</v>
      </c>
      <c r="J155" s="6">
        <f>VLOOKUP(Table_1[[#This Row],[PRODUCT ID]],'Master Data'!A:F,5,0)</f>
        <v>47</v>
      </c>
      <c r="K155" s="6">
        <f>VLOOKUP(Table_1[[#This Row],[PRODUCT ID]],Table_2[#All],6,0)</f>
        <v>53.11</v>
      </c>
      <c r="L155" s="6">
        <f>Table_1[[#This Row],[QUANTITY]]*Table_1[[#This Row],[BUYING PRIZE]]</f>
        <v>705</v>
      </c>
      <c r="M155" s="6">
        <f>Table_1[[#This Row],[QUANTITY]]*Table_1[[#This Row],[SELLING PRICE]]*(1-Table_1[[#This Row],[DISCOUNT %]])</f>
        <v>796.65</v>
      </c>
      <c r="N155" s="6" t="str">
        <f>TEXT(Table_1[[#This Row],[DATE]],"DD")</f>
        <v>22</v>
      </c>
      <c r="O155" s="6" t="str">
        <f t="shared" si="2"/>
        <v>Jun</v>
      </c>
      <c r="P155" s="6">
        <v>2023</v>
      </c>
    </row>
    <row r="156" spans="1:16" ht="14.25" customHeight="1" x14ac:dyDescent="0.25">
      <c r="A156" s="4">
        <v>45100</v>
      </c>
      <c r="B156" s="5" t="s">
        <v>62</v>
      </c>
      <c r="C156" s="8">
        <v>3</v>
      </c>
      <c r="D156" s="6" t="s">
        <v>17</v>
      </c>
      <c r="E156" s="6" t="s">
        <v>20</v>
      </c>
      <c r="F156" s="7">
        <v>0</v>
      </c>
      <c r="G156" s="6" t="str">
        <f>VLOOKUP(Table_1[[#This Row],[PRODUCT ID]],Table_2[#All],2,0)</f>
        <v>Pears</v>
      </c>
      <c r="H156" s="6" t="str">
        <f>VLOOKUP(Table_1[[#This Row],[PRODUCT ID]],Table_2[#All],3,0)</f>
        <v>Fruits</v>
      </c>
      <c r="I156" s="6" t="str">
        <f>VLOOKUP(Table_1[[#This Row],[PRODUCT ID]],Table_2[#All],4,0)</f>
        <v>Kg</v>
      </c>
      <c r="J156" s="6">
        <f>VLOOKUP(Table_1[[#This Row],[PRODUCT ID]],'Master Data'!A:F,5,0)</f>
        <v>18</v>
      </c>
      <c r="K156" s="6">
        <f>VLOOKUP(Table_1[[#This Row],[PRODUCT ID]],Table_2[#All],6,0)</f>
        <v>24.66</v>
      </c>
      <c r="L156" s="6">
        <f>Table_1[[#This Row],[QUANTITY]]*Table_1[[#This Row],[BUYING PRIZE]]</f>
        <v>54</v>
      </c>
      <c r="M156" s="6">
        <f>Table_1[[#This Row],[QUANTITY]]*Table_1[[#This Row],[SELLING PRICE]]*(1-Table_1[[#This Row],[DISCOUNT %]])</f>
        <v>73.98</v>
      </c>
      <c r="N156" s="6" t="str">
        <f>TEXT(Table_1[[#This Row],[DATE]],"DD")</f>
        <v>23</v>
      </c>
      <c r="O156" s="6" t="str">
        <f t="shared" si="2"/>
        <v>Jun</v>
      </c>
      <c r="P156" s="6">
        <v>2023</v>
      </c>
    </row>
    <row r="157" spans="1:16" ht="14.25" customHeight="1" x14ac:dyDescent="0.25">
      <c r="A157" s="4">
        <v>45101</v>
      </c>
      <c r="B157" s="5" t="s">
        <v>16</v>
      </c>
      <c r="C157" s="8">
        <v>14</v>
      </c>
      <c r="D157" s="6" t="s">
        <v>18</v>
      </c>
      <c r="E157" s="6" t="s">
        <v>20</v>
      </c>
      <c r="F157" s="7">
        <v>0</v>
      </c>
      <c r="G157" s="6" t="str">
        <f>VLOOKUP(Table_1[[#This Row],[PRODUCT ID]],Table_2[#All],2,0)</f>
        <v>Oranges</v>
      </c>
      <c r="H157" s="6" t="str">
        <f>VLOOKUP(Table_1[[#This Row],[PRODUCT ID]],Table_2[#All],3,0)</f>
        <v>Fruits</v>
      </c>
      <c r="I157" s="6" t="str">
        <f>VLOOKUP(Table_1[[#This Row],[PRODUCT ID]],Table_2[#All],4,0)</f>
        <v>Kg</v>
      </c>
      <c r="J157" s="6">
        <f>VLOOKUP(Table_1[[#This Row],[PRODUCT ID]],'Master Data'!A:F,5,0)</f>
        <v>144</v>
      </c>
      <c r="K157" s="6">
        <f>VLOOKUP(Table_1[[#This Row],[PRODUCT ID]],Table_2[#All],6,0)</f>
        <v>156.96</v>
      </c>
      <c r="L157" s="6">
        <f>Table_1[[#This Row],[QUANTITY]]*Table_1[[#This Row],[BUYING PRIZE]]</f>
        <v>2016</v>
      </c>
      <c r="M157" s="6">
        <f>Table_1[[#This Row],[QUANTITY]]*Table_1[[#This Row],[SELLING PRICE]]*(1-Table_1[[#This Row],[DISCOUNT %]])</f>
        <v>2197.44</v>
      </c>
      <c r="N157" s="6" t="str">
        <f>TEXT(Table_1[[#This Row],[DATE]],"DD")</f>
        <v>24</v>
      </c>
      <c r="O157" s="6" t="str">
        <f t="shared" si="2"/>
        <v>Jun</v>
      </c>
      <c r="P157" s="6">
        <v>2023</v>
      </c>
    </row>
    <row r="158" spans="1:16" ht="14.25" customHeight="1" x14ac:dyDescent="0.25">
      <c r="A158" s="4">
        <v>45102</v>
      </c>
      <c r="B158" s="5" t="s">
        <v>63</v>
      </c>
      <c r="C158" s="8">
        <v>7</v>
      </c>
      <c r="D158" s="6" t="s">
        <v>17</v>
      </c>
      <c r="E158" s="6" t="s">
        <v>18</v>
      </c>
      <c r="F158" s="7">
        <v>0</v>
      </c>
      <c r="G158" s="6" t="str">
        <f>VLOOKUP(Table_1[[#This Row],[PRODUCT ID]],Table_2[#All],2,0)</f>
        <v>Shampoo</v>
      </c>
      <c r="H158" s="6" t="str">
        <f>VLOOKUP(Table_1[[#This Row],[PRODUCT ID]],Table_2[#All],3,0)</f>
        <v>Personal Care</v>
      </c>
      <c r="I158" s="6" t="str">
        <f>VLOOKUP(Table_1[[#This Row],[PRODUCT ID]],Table_2[#All],4,0)</f>
        <v>Kg</v>
      </c>
      <c r="J158" s="6">
        <f>VLOOKUP(Table_1[[#This Row],[PRODUCT ID]],'Master Data'!A:F,5,0)</f>
        <v>90</v>
      </c>
      <c r="K158" s="6">
        <f>VLOOKUP(Table_1[[#This Row],[PRODUCT ID]],Table_2[#All],6,0)</f>
        <v>96.3</v>
      </c>
      <c r="L158" s="6">
        <f>Table_1[[#This Row],[QUANTITY]]*Table_1[[#This Row],[BUYING PRIZE]]</f>
        <v>630</v>
      </c>
      <c r="M158" s="6">
        <f>Table_1[[#This Row],[QUANTITY]]*Table_1[[#This Row],[SELLING PRICE]]*(1-Table_1[[#This Row],[DISCOUNT %]])</f>
        <v>674.1</v>
      </c>
      <c r="N158" s="6" t="str">
        <f>TEXT(Table_1[[#This Row],[DATE]],"DD")</f>
        <v>25</v>
      </c>
      <c r="O158" s="6" t="str">
        <f t="shared" si="2"/>
        <v>Jun</v>
      </c>
      <c r="P158" s="6">
        <v>2023</v>
      </c>
    </row>
    <row r="159" spans="1:16" ht="14.25" customHeight="1" x14ac:dyDescent="0.25">
      <c r="A159" s="4">
        <v>45103</v>
      </c>
      <c r="B159" s="5" t="s">
        <v>28</v>
      </c>
      <c r="C159" s="8">
        <v>8</v>
      </c>
      <c r="D159" s="6" t="s">
        <v>22</v>
      </c>
      <c r="E159" s="6" t="s">
        <v>18</v>
      </c>
      <c r="F159" s="7">
        <v>0</v>
      </c>
      <c r="G159" s="6" t="str">
        <f>VLOOKUP(Table_1[[#This Row],[PRODUCT ID]],Table_2[#All],2,0)</f>
        <v>Green onions</v>
      </c>
      <c r="H159" s="6" t="str">
        <f>VLOOKUP(Table_1[[#This Row],[PRODUCT ID]],Table_2[#All],3,0)</f>
        <v>Vegetables</v>
      </c>
      <c r="I159" s="6" t="str">
        <f>VLOOKUP(Table_1[[#This Row],[PRODUCT ID]],Table_2[#All],4,0)</f>
        <v>Kg</v>
      </c>
      <c r="J159" s="6">
        <f>VLOOKUP(Table_1[[#This Row],[PRODUCT ID]],'Master Data'!A:F,5,0)</f>
        <v>67</v>
      </c>
      <c r="K159" s="6">
        <f>VLOOKUP(Table_1[[#This Row],[PRODUCT ID]],Table_2[#All],6,0)</f>
        <v>85.76</v>
      </c>
      <c r="L159" s="6">
        <f>Table_1[[#This Row],[QUANTITY]]*Table_1[[#This Row],[BUYING PRIZE]]</f>
        <v>536</v>
      </c>
      <c r="M159" s="6">
        <f>Table_1[[#This Row],[QUANTITY]]*Table_1[[#This Row],[SELLING PRICE]]*(1-Table_1[[#This Row],[DISCOUNT %]])</f>
        <v>686.08</v>
      </c>
      <c r="N159" s="6" t="str">
        <f>TEXT(Table_1[[#This Row],[DATE]],"DD")</f>
        <v>26</v>
      </c>
      <c r="O159" s="6" t="str">
        <f t="shared" si="2"/>
        <v>Jun</v>
      </c>
      <c r="P159" s="6">
        <v>2023</v>
      </c>
    </row>
    <row r="160" spans="1:16" ht="14.25" customHeight="1" x14ac:dyDescent="0.25">
      <c r="A160" s="4">
        <v>45104</v>
      </c>
      <c r="B160" s="5" t="s">
        <v>57</v>
      </c>
      <c r="C160" s="8">
        <v>4</v>
      </c>
      <c r="D160" s="6" t="s">
        <v>18</v>
      </c>
      <c r="E160" s="6" t="s">
        <v>20</v>
      </c>
      <c r="F160" s="7">
        <v>0</v>
      </c>
      <c r="G160" s="6" t="str">
        <f>VLOOKUP(Table_1[[#This Row],[PRODUCT ID]],Table_2[#All],2,0)</f>
        <v>Sour cream</v>
      </c>
      <c r="H160" s="6" t="str">
        <f>VLOOKUP(Table_1[[#This Row],[PRODUCT ID]],Table_2[#All],3,0)</f>
        <v>Dairy</v>
      </c>
      <c r="I160" s="6" t="str">
        <f>VLOOKUP(Table_1[[#This Row],[PRODUCT ID]],Table_2[#All],4,0)</f>
        <v>Kg</v>
      </c>
      <c r="J160" s="6">
        <f>VLOOKUP(Table_1[[#This Row],[PRODUCT ID]],'Master Data'!A:F,5,0)</f>
        <v>6</v>
      </c>
      <c r="K160" s="6">
        <f>VLOOKUP(Table_1[[#This Row],[PRODUCT ID]],Table_2[#All],6,0)</f>
        <v>7.8599999999999994</v>
      </c>
      <c r="L160" s="6">
        <f>Table_1[[#This Row],[QUANTITY]]*Table_1[[#This Row],[BUYING PRIZE]]</f>
        <v>24</v>
      </c>
      <c r="M160" s="6">
        <f>Table_1[[#This Row],[QUANTITY]]*Table_1[[#This Row],[SELLING PRICE]]*(1-Table_1[[#This Row],[DISCOUNT %]])</f>
        <v>31.439999999999998</v>
      </c>
      <c r="N160" s="6" t="str">
        <f>TEXT(Table_1[[#This Row],[DATE]],"DD")</f>
        <v>27</v>
      </c>
      <c r="O160" s="6" t="str">
        <f t="shared" si="2"/>
        <v>Jun</v>
      </c>
      <c r="P160" s="6">
        <v>2023</v>
      </c>
    </row>
    <row r="161" spans="1:16" ht="14.25" customHeight="1" x14ac:dyDescent="0.25">
      <c r="A161" s="4">
        <v>45105</v>
      </c>
      <c r="B161" s="5" t="s">
        <v>31</v>
      </c>
      <c r="C161" s="8">
        <v>15</v>
      </c>
      <c r="D161" s="6" t="s">
        <v>18</v>
      </c>
      <c r="E161" s="6" t="s">
        <v>20</v>
      </c>
      <c r="F161" s="7">
        <v>0</v>
      </c>
      <c r="G161" s="6" t="str">
        <f>VLOOKUP(Table_1[[#This Row],[PRODUCT ID]],Table_2[#All],2,0)</f>
        <v>pain killers</v>
      </c>
      <c r="H161" s="6" t="str">
        <f>VLOOKUP(Table_1[[#This Row],[PRODUCT ID]],Table_2[#All],3,0)</f>
        <v>Health Care</v>
      </c>
      <c r="I161" s="6" t="str">
        <f>VLOOKUP(Table_1[[#This Row],[PRODUCT ID]],Table_2[#All],4,0)</f>
        <v>No.</v>
      </c>
      <c r="J161" s="6">
        <f>VLOOKUP(Table_1[[#This Row],[PRODUCT ID]],'Master Data'!A:F,5,0)</f>
        <v>76</v>
      </c>
      <c r="K161" s="6">
        <f>VLOOKUP(Table_1[[#This Row],[PRODUCT ID]],Table_2[#All],6,0)</f>
        <v>82.08</v>
      </c>
      <c r="L161" s="6">
        <f>Table_1[[#This Row],[QUANTITY]]*Table_1[[#This Row],[BUYING PRIZE]]</f>
        <v>1140</v>
      </c>
      <c r="M161" s="6">
        <f>Table_1[[#This Row],[QUANTITY]]*Table_1[[#This Row],[SELLING PRICE]]*(1-Table_1[[#This Row],[DISCOUNT %]])</f>
        <v>1231.2</v>
      </c>
      <c r="N161" s="6" t="str">
        <f>TEXT(Table_1[[#This Row],[DATE]],"DD")</f>
        <v>28</v>
      </c>
      <c r="O161" s="6" t="str">
        <f t="shared" si="2"/>
        <v>Jun</v>
      </c>
      <c r="P161" s="6">
        <v>2023</v>
      </c>
    </row>
    <row r="162" spans="1:16" ht="14.25" customHeight="1" x14ac:dyDescent="0.25">
      <c r="A162" s="4">
        <v>45106</v>
      </c>
      <c r="B162" s="5" t="s">
        <v>36</v>
      </c>
      <c r="C162" s="8">
        <v>11</v>
      </c>
      <c r="D162" s="6" t="s">
        <v>22</v>
      </c>
      <c r="E162" s="6" t="s">
        <v>20</v>
      </c>
      <c r="F162" s="7">
        <v>0</v>
      </c>
      <c r="G162" s="6" t="str">
        <f>VLOOKUP(Table_1[[#This Row],[PRODUCT ID]],Table_2[#All],2,0)</f>
        <v>Butter</v>
      </c>
      <c r="H162" s="6" t="str">
        <f>VLOOKUP(Table_1[[#This Row],[PRODUCT ID]],Table_2[#All],3,0)</f>
        <v>Dairy</v>
      </c>
      <c r="I162" s="6" t="str">
        <f>VLOOKUP(Table_1[[#This Row],[PRODUCT ID]],Table_2[#All],4,0)</f>
        <v>Kg</v>
      </c>
      <c r="J162" s="6">
        <f>VLOOKUP(Table_1[[#This Row],[PRODUCT ID]],'Master Data'!A:F,5,0)</f>
        <v>98</v>
      </c>
      <c r="K162" s="6">
        <f>VLOOKUP(Table_1[[#This Row],[PRODUCT ID]],Table_2[#All],6,0)</f>
        <v>103.88</v>
      </c>
      <c r="L162" s="6">
        <f>Table_1[[#This Row],[QUANTITY]]*Table_1[[#This Row],[BUYING PRIZE]]</f>
        <v>1078</v>
      </c>
      <c r="M162" s="6">
        <f>Table_1[[#This Row],[QUANTITY]]*Table_1[[#This Row],[SELLING PRICE]]*(1-Table_1[[#This Row],[DISCOUNT %]])</f>
        <v>1142.6799999999998</v>
      </c>
      <c r="N162" s="6" t="str">
        <f>TEXT(Table_1[[#This Row],[DATE]],"DD")</f>
        <v>29</v>
      </c>
      <c r="O162" s="6" t="str">
        <f t="shared" si="2"/>
        <v>Jun</v>
      </c>
      <c r="P162" s="6">
        <v>2023</v>
      </c>
    </row>
    <row r="163" spans="1:16" ht="14.25" customHeight="1" x14ac:dyDescent="0.25">
      <c r="A163" s="4">
        <v>45107</v>
      </c>
      <c r="B163" s="5" t="s">
        <v>32</v>
      </c>
      <c r="C163" s="8">
        <v>3</v>
      </c>
      <c r="D163" s="6" t="s">
        <v>22</v>
      </c>
      <c r="E163" s="6" t="s">
        <v>18</v>
      </c>
      <c r="F163" s="7">
        <v>0</v>
      </c>
      <c r="G163" s="6" t="str">
        <f>VLOOKUP(Table_1[[#This Row],[PRODUCT ID]],Table_2[#All],2,0)</f>
        <v>Nectarines</v>
      </c>
      <c r="H163" s="6" t="str">
        <f>VLOOKUP(Table_1[[#This Row],[PRODUCT ID]],Table_2[#All],3,0)</f>
        <v>Fruits</v>
      </c>
      <c r="I163" s="6" t="str">
        <f>VLOOKUP(Table_1[[#This Row],[PRODUCT ID]],Table_2[#All],4,0)</f>
        <v>Kg</v>
      </c>
      <c r="J163" s="6">
        <f>VLOOKUP(Table_1[[#This Row],[PRODUCT ID]],'Master Data'!A:F,5,0)</f>
        <v>141</v>
      </c>
      <c r="K163" s="6">
        <f>VLOOKUP(Table_1[[#This Row],[PRODUCT ID]],Table_2[#All],6,0)</f>
        <v>149.46</v>
      </c>
      <c r="L163" s="6">
        <f>Table_1[[#This Row],[QUANTITY]]*Table_1[[#This Row],[BUYING PRIZE]]</f>
        <v>423</v>
      </c>
      <c r="M163" s="6">
        <f>Table_1[[#This Row],[QUANTITY]]*Table_1[[#This Row],[SELLING PRICE]]*(1-Table_1[[#This Row],[DISCOUNT %]])</f>
        <v>448.38</v>
      </c>
      <c r="N163" s="6" t="str">
        <f>TEXT(Table_1[[#This Row],[DATE]],"DD")</f>
        <v>30</v>
      </c>
      <c r="O163" s="6" t="str">
        <f t="shared" si="2"/>
        <v>Jun</v>
      </c>
      <c r="P163" s="6">
        <v>2023</v>
      </c>
    </row>
    <row r="164" spans="1:16" ht="14.25" customHeight="1" x14ac:dyDescent="0.25">
      <c r="A164" s="4">
        <v>45108</v>
      </c>
      <c r="B164" s="5" t="s">
        <v>42</v>
      </c>
      <c r="C164" s="8">
        <v>13</v>
      </c>
      <c r="D164" s="6" t="s">
        <v>18</v>
      </c>
      <c r="E164" s="6" t="s">
        <v>18</v>
      </c>
      <c r="F164" s="7">
        <v>0</v>
      </c>
      <c r="G164" s="6" t="str">
        <f>VLOOKUP(Table_1[[#This Row],[PRODUCT ID]],Table_2[#All],2,0)</f>
        <v>Melons</v>
      </c>
      <c r="H164" s="6" t="str">
        <f>VLOOKUP(Table_1[[#This Row],[PRODUCT ID]],Table_2[#All],3,0)</f>
        <v>Fruits</v>
      </c>
      <c r="I164" s="6" t="str">
        <f>VLOOKUP(Table_1[[#This Row],[PRODUCT ID]],Table_2[#All],4,0)</f>
        <v>Kg</v>
      </c>
      <c r="J164" s="6">
        <f>VLOOKUP(Table_1[[#This Row],[PRODUCT ID]],'Master Data'!A:F,5,0)</f>
        <v>121</v>
      </c>
      <c r="K164" s="6">
        <f>VLOOKUP(Table_1[[#This Row],[PRODUCT ID]],Table_2[#All],6,0)</f>
        <v>141.57</v>
      </c>
      <c r="L164" s="6">
        <f>Table_1[[#This Row],[QUANTITY]]*Table_1[[#This Row],[BUYING PRIZE]]</f>
        <v>1573</v>
      </c>
      <c r="M164" s="6">
        <f>Table_1[[#This Row],[QUANTITY]]*Table_1[[#This Row],[SELLING PRICE]]*(1-Table_1[[#This Row],[DISCOUNT %]])</f>
        <v>1840.4099999999999</v>
      </c>
      <c r="N164" s="6" t="str">
        <f>TEXT(Table_1[[#This Row],[DATE]],"DD")</f>
        <v>01</v>
      </c>
      <c r="O164" s="6" t="str">
        <f t="shared" si="2"/>
        <v>Jul</v>
      </c>
      <c r="P164" s="6">
        <v>2023</v>
      </c>
    </row>
    <row r="165" spans="1:16" ht="14.25" customHeight="1" x14ac:dyDescent="0.25">
      <c r="A165" s="4">
        <v>45109</v>
      </c>
      <c r="B165" s="5" t="s">
        <v>33</v>
      </c>
      <c r="C165" s="8">
        <v>12</v>
      </c>
      <c r="D165" s="6" t="s">
        <v>18</v>
      </c>
      <c r="E165" s="6" t="s">
        <v>18</v>
      </c>
      <c r="F165" s="7">
        <v>0</v>
      </c>
      <c r="G165" s="6" t="str">
        <f>VLOOKUP(Table_1[[#This Row],[PRODUCT ID]],Table_2[#All],2,0)</f>
        <v>toothpaste</v>
      </c>
      <c r="H165" s="6" t="str">
        <f>VLOOKUP(Table_1[[#This Row],[PRODUCT ID]],Table_2[#All],3,0)</f>
        <v>Personal Care</v>
      </c>
      <c r="I165" s="6" t="str">
        <f>VLOOKUP(Table_1[[#This Row],[PRODUCT ID]],Table_2[#All],4,0)</f>
        <v>No.</v>
      </c>
      <c r="J165" s="6">
        <f>VLOOKUP(Table_1[[#This Row],[PRODUCT ID]],'Master Data'!A:F,5,0)</f>
        <v>55</v>
      </c>
      <c r="K165" s="6">
        <f>VLOOKUP(Table_1[[#This Row],[PRODUCT ID]],Table_2[#All],6,0)</f>
        <v>58.3</v>
      </c>
      <c r="L165" s="6">
        <f>Table_1[[#This Row],[QUANTITY]]*Table_1[[#This Row],[BUYING PRIZE]]</f>
        <v>660</v>
      </c>
      <c r="M165" s="6">
        <f>Table_1[[#This Row],[QUANTITY]]*Table_1[[#This Row],[SELLING PRICE]]*(1-Table_1[[#This Row],[DISCOUNT %]])</f>
        <v>699.59999999999991</v>
      </c>
      <c r="N165" s="6" t="str">
        <f>TEXT(Table_1[[#This Row],[DATE]],"DD")</f>
        <v>02</v>
      </c>
      <c r="O165" s="6" t="str">
        <f t="shared" si="2"/>
        <v>Jul</v>
      </c>
      <c r="P165" s="6">
        <v>2023</v>
      </c>
    </row>
    <row r="166" spans="1:16" ht="14.25" customHeight="1" x14ac:dyDescent="0.25">
      <c r="A166" s="4">
        <v>45110</v>
      </c>
      <c r="B166" s="5" t="s">
        <v>53</v>
      </c>
      <c r="C166" s="8">
        <v>14</v>
      </c>
      <c r="D166" s="6" t="s">
        <v>22</v>
      </c>
      <c r="E166" s="6" t="s">
        <v>20</v>
      </c>
      <c r="F166" s="7">
        <v>0</v>
      </c>
      <c r="G166" s="6" t="str">
        <f>VLOOKUP(Table_1[[#This Row],[PRODUCT ID]],Table_2[#All],2,0)</f>
        <v>Beets</v>
      </c>
      <c r="H166" s="6" t="str">
        <f>VLOOKUP(Table_1[[#This Row],[PRODUCT ID]],Table_2[#All],3,0)</f>
        <v>Vegetables</v>
      </c>
      <c r="I166" s="6" t="str">
        <f>VLOOKUP(Table_1[[#This Row],[PRODUCT ID]],Table_2[#All],4,0)</f>
        <v>Kg</v>
      </c>
      <c r="J166" s="6">
        <f>VLOOKUP(Table_1[[#This Row],[PRODUCT ID]],'Master Data'!A:F,5,0)</f>
        <v>37</v>
      </c>
      <c r="K166" s="6">
        <f>VLOOKUP(Table_1[[#This Row],[PRODUCT ID]],Table_2[#All],6,0)</f>
        <v>41.81</v>
      </c>
      <c r="L166" s="6">
        <f>Table_1[[#This Row],[QUANTITY]]*Table_1[[#This Row],[BUYING PRIZE]]</f>
        <v>518</v>
      </c>
      <c r="M166" s="6">
        <f>Table_1[[#This Row],[QUANTITY]]*Table_1[[#This Row],[SELLING PRICE]]*(1-Table_1[[#This Row],[DISCOUNT %]])</f>
        <v>585.34</v>
      </c>
      <c r="N166" s="6" t="str">
        <f>TEXT(Table_1[[#This Row],[DATE]],"DD")</f>
        <v>03</v>
      </c>
      <c r="O166" s="6" t="str">
        <f t="shared" si="2"/>
        <v>Jul</v>
      </c>
      <c r="P166" s="6">
        <v>2023</v>
      </c>
    </row>
    <row r="167" spans="1:16" ht="14.25" customHeight="1" x14ac:dyDescent="0.25">
      <c r="A167" s="4">
        <v>45111</v>
      </c>
      <c r="B167" s="5" t="s">
        <v>28</v>
      </c>
      <c r="C167" s="8">
        <v>1</v>
      </c>
      <c r="D167" s="6" t="s">
        <v>17</v>
      </c>
      <c r="E167" s="6" t="s">
        <v>20</v>
      </c>
      <c r="F167" s="7">
        <v>0</v>
      </c>
      <c r="G167" s="6" t="str">
        <f>VLOOKUP(Table_1[[#This Row],[PRODUCT ID]],Table_2[#All],2,0)</f>
        <v>Green onions</v>
      </c>
      <c r="H167" s="6" t="str">
        <f>VLOOKUP(Table_1[[#This Row],[PRODUCT ID]],Table_2[#All],3,0)</f>
        <v>Vegetables</v>
      </c>
      <c r="I167" s="6" t="str">
        <f>VLOOKUP(Table_1[[#This Row],[PRODUCT ID]],Table_2[#All],4,0)</f>
        <v>Kg</v>
      </c>
      <c r="J167" s="6">
        <f>VLOOKUP(Table_1[[#This Row],[PRODUCT ID]],'Master Data'!A:F,5,0)</f>
        <v>67</v>
      </c>
      <c r="K167" s="6">
        <f>VLOOKUP(Table_1[[#This Row],[PRODUCT ID]],Table_2[#All],6,0)</f>
        <v>85.76</v>
      </c>
      <c r="L167" s="6">
        <f>Table_1[[#This Row],[QUANTITY]]*Table_1[[#This Row],[BUYING PRIZE]]</f>
        <v>67</v>
      </c>
      <c r="M167" s="6">
        <f>Table_1[[#This Row],[QUANTITY]]*Table_1[[#This Row],[SELLING PRICE]]*(1-Table_1[[#This Row],[DISCOUNT %]])</f>
        <v>85.76</v>
      </c>
      <c r="N167" s="6" t="str">
        <f>TEXT(Table_1[[#This Row],[DATE]],"DD")</f>
        <v>04</v>
      </c>
      <c r="O167" s="6" t="str">
        <f t="shared" si="2"/>
        <v>Jul</v>
      </c>
      <c r="P167" s="6">
        <v>2023</v>
      </c>
    </row>
    <row r="168" spans="1:16" ht="14.25" customHeight="1" x14ac:dyDescent="0.25">
      <c r="A168" s="4">
        <v>45112</v>
      </c>
      <c r="B168" s="5" t="s">
        <v>44</v>
      </c>
      <c r="C168" s="8">
        <v>4</v>
      </c>
      <c r="D168" s="6" t="s">
        <v>17</v>
      </c>
      <c r="E168" s="6" t="s">
        <v>20</v>
      </c>
      <c r="F168" s="7">
        <v>0</v>
      </c>
      <c r="G168" s="6" t="str">
        <f>VLOOKUP(Table_1[[#This Row],[PRODUCT ID]],Table_2[#All],2,0)</f>
        <v>Dip</v>
      </c>
      <c r="H168" s="6" t="str">
        <f>VLOOKUP(Table_1[[#This Row],[PRODUCT ID]],Table_2[#All],3,0)</f>
        <v>Dairy</v>
      </c>
      <c r="I168" s="6" t="str">
        <f>VLOOKUP(Table_1[[#This Row],[PRODUCT ID]],Table_2[#All],4,0)</f>
        <v>Ft</v>
      </c>
      <c r="J168" s="6">
        <f>VLOOKUP(Table_1[[#This Row],[PRODUCT ID]],'Master Data'!A:F,5,0)</f>
        <v>133</v>
      </c>
      <c r="K168" s="6">
        <f>VLOOKUP(Table_1[[#This Row],[PRODUCT ID]],Table_2[#All],6,0)</f>
        <v>155.61000000000001</v>
      </c>
      <c r="L168" s="6">
        <f>Table_1[[#This Row],[QUANTITY]]*Table_1[[#This Row],[BUYING PRIZE]]</f>
        <v>532</v>
      </c>
      <c r="M168" s="6">
        <f>Table_1[[#This Row],[QUANTITY]]*Table_1[[#This Row],[SELLING PRICE]]*(1-Table_1[[#This Row],[DISCOUNT %]])</f>
        <v>622.44000000000005</v>
      </c>
      <c r="N168" s="6" t="str">
        <f>TEXT(Table_1[[#This Row],[DATE]],"DD")</f>
        <v>05</v>
      </c>
      <c r="O168" s="6" t="str">
        <f t="shared" si="2"/>
        <v>Jul</v>
      </c>
      <c r="P168" s="6">
        <v>2023</v>
      </c>
    </row>
    <row r="169" spans="1:16" ht="14.25" customHeight="1" x14ac:dyDescent="0.25">
      <c r="A169" s="4">
        <v>45113</v>
      </c>
      <c r="B169" s="5" t="s">
        <v>31</v>
      </c>
      <c r="C169" s="8">
        <v>10</v>
      </c>
      <c r="D169" s="6" t="s">
        <v>18</v>
      </c>
      <c r="E169" s="6" t="s">
        <v>20</v>
      </c>
      <c r="F169" s="7">
        <v>0</v>
      </c>
      <c r="G169" s="6" t="str">
        <f>VLOOKUP(Table_1[[#This Row],[PRODUCT ID]],Table_2[#All],2,0)</f>
        <v>pain killers</v>
      </c>
      <c r="H169" s="6" t="str">
        <f>VLOOKUP(Table_1[[#This Row],[PRODUCT ID]],Table_2[#All],3,0)</f>
        <v>Health Care</v>
      </c>
      <c r="I169" s="6" t="str">
        <f>VLOOKUP(Table_1[[#This Row],[PRODUCT ID]],Table_2[#All],4,0)</f>
        <v>No.</v>
      </c>
      <c r="J169" s="6">
        <f>VLOOKUP(Table_1[[#This Row],[PRODUCT ID]],'Master Data'!A:F,5,0)</f>
        <v>76</v>
      </c>
      <c r="K169" s="6">
        <f>VLOOKUP(Table_1[[#This Row],[PRODUCT ID]],Table_2[#All],6,0)</f>
        <v>82.08</v>
      </c>
      <c r="L169" s="6">
        <f>Table_1[[#This Row],[QUANTITY]]*Table_1[[#This Row],[BUYING PRIZE]]</f>
        <v>760</v>
      </c>
      <c r="M169" s="6">
        <f>Table_1[[#This Row],[QUANTITY]]*Table_1[[#This Row],[SELLING PRICE]]*(1-Table_1[[#This Row],[DISCOUNT %]])</f>
        <v>820.8</v>
      </c>
      <c r="N169" s="6" t="str">
        <f>TEXT(Table_1[[#This Row],[DATE]],"DD")</f>
        <v>06</v>
      </c>
      <c r="O169" s="6" t="str">
        <f t="shared" si="2"/>
        <v>Jul</v>
      </c>
      <c r="P169" s="6">
        <v>2023</v>
      </c>
    </row>
    <row r="170" spans="1:16" ht="14.25" customHeight="1" x14ac:dyDescent="0.25">
      <c r="A170" s="4">
        <v>45114</v>
      </c>
      <c r="B170" s="5" t="s">
        <v>35</v>
      </c>
      <c r="C170" s="8">
        <v>6</v>
      </c>
      <c r="D170" s="6" t="s">
        <v>22</v>
      </c>
      <c r="E170" s="6" t="s">
        <v>20</v>
      </c>
      <c r="F170" s="7">
        <v>0</v>
      </c>
      <c r="G170" s="6" t="str">
        <f>VLOOKUP(Table_1[[#This Row],[PRODUCT ID]],Table_2[#All],2,0)</f>
        <v>Feta cheese</v>
      </c>
      <c r="H170" s="6" t="str">
        <f>VLOOKUP(Table_1[[#This Row],[PRODUCT ID]],Table_2[#All],3,0)</f>
        <v>Dairy</v>
      </c>
      <c r="I170" s="6" t="str">
        <f>VLOOKUP(Table_1[[#This Row],[PRODUCT ID]],Table_2[#All],4,0)</f>
        <v>Kg</v>
      </c>
      <c r="J170" s="6">
        <f>VLOOKUP(Table_1[[#This Row],[PRODUCT ID]],'Master Data'!A:F,5,0)</f>
        <v>75</v>
      </c>
      <c r="K170" s="6">
        <f>VLOOKUP(Table_1[[#This Row],[PRODUCT ID]],Table_2[#All],6,0)</f>
        <v>85.5</v>
      </c>
      <c r="L170" s="6">
        <f>Table_1[[#This Row],[QUANTITY]]*Table_1[[#This Row],[BUYING PRIZE]]</f>
        <v>450</v>
      </c>
      <c r="M170" s="6">
        <f>Table_1[[#This Row],[QUANTITY]]*Table_1[[#This Row],[SELLING PRICE]]*(1-Table_1[[#This Row],[DISCOUNT %]])</f>
        <v>513</v>
      </c>
      <c r="N170" s="6" t="str">
        <f>TEXT(Table_1[[#This Row],[DATE]],"DD")</f>
        <v>07</v>
      </c>
      <c r="O170" s="6" t="str">
        <f t="shared" si="2"/>
        <v>Jul</v>
      </c>
      <c r="P170" s="6">
        <v>2023</v>
      </c>
    </row>
    <row r="171" spans="1:16" ht="14.25" customHeight="1" x14ac:dyDescent="0.25">
      <c r="A171" s="4">
        <v>45115</v>
      </c>
      <c r="B171" s="5" t="s">
        <v>32</v>
      </c>
      <c r="C171" s="8">
        <v>4</v>
      </c>
      <c r="D171" s="6" t="s">
        <v>22</v>
      </c>
      <c r="E171" s="6" t="s">
        <v>18</v>
      </c>
      <c r="F171" s="7">
        <v>0</v>
      </c>
      <c r="G171" s="6" t="str">
        <f>VLOOKUP(Table_1[[#This Row],[PRODUCT ID]],Table_2[#All],2,0)</f>
        <v>Nectarines</v>
      </c>
      <c r="H171" s="6" t="str">
        <f>VLOOKUP(Table_1[[#This Row],[PRODUCT ID]],Table_2[#All],3,0)</f>
        <v>Fruits</v>
      </c>
      <c r="I171" s="6" t="str">
        <f>VLOOKUP(Table_1[[#This Row],[PRODUCT ID]],Table_2[#All],4,0)</f>
        <v>Kg</v>
      </c>
      <c r="J171" s="6">
        <f>VLOOKUP(Table_1[[#This Row],[PRODUCT ID]],'Master Data'!A:F,5,0)</f>
        <v>141</v>
      </c>
      <c r="K171" s="6">
        <f>VLOOKUP(Table_1[[#This Row],[PRODUCT ID]],Table_2[#All],6,0)</f>
        <v>149.46</v>
      </c>
      <c r="L171" s="6">
        <f>Table_1[[#This Row],[QUANTITY]]*Table_1[[#This Row],[BUYING PRIZE]]</f>
        <v>564</v>
      </c>
      <c r="M171" s="6">
        <f>Table_1[[#This Row],[QUANTITY]]*Table_1[[#This Row],[SELLING PRICE]]*(1-Table_1[[#This Row],[DISCOUNT %]])</f>
        <v>597.84</v>
      </c>
      <c r="N171" s="6" t="str">
        <f>TEXT(Table_1[[#This Row],[DATE]],"DD")</f>
        <v>08</v>
      </c>
      <c r="O171" s="6" t="str">
        <f t="shared" si="2"/>
        <v>Jul</v>
      </c>
      <c r="P171" s="6">
        <v>2023</v>
      </c>
    </row>
    <row r="172" spans="1:16" ht="14.25" customHeight="1" x14ac:dyDescent="0.25">
      <c r="A172" s="4">
        <v>45116</v>
      </c>
      <c r="B172" s="5" t="s">
        <v>51</v>
      </c>
      <c r="C172" s="8">
        <v>13</v>
      </c>
      <c r="D172" s="6" t="s">
        <v>22</v>
      </c>
      <c r="E172" s="6" t="s">
        <v>18</v>
      </c>
      <c r="F172" s="7">
        <v>0</v>
      </c>
      <c r="G172" s="6" t="str">
        <f>VLOOKUP(Table_1[[#This Row],[PRODUCT ID]],Table_2[#All],2,0)</f>
        <v>Whipped cream</v>
      </c>
      <c r="H172" s="6" t="str">
        <f>VLOOKUP(Table_1[[#This Row],[PRODUCT ID]],Table_2[#All],3,0)</f>
        <v>Dairy</v>
      </c>
      <c r="I172" s="6" t="str">
        <f>VLOOKUP(Table_1[[#This Row],[PRODUCT ID]],Table_2[#All],4,0)</f>
        <v>Lt</v>
      </c>
      <c r="J172" s="6">
        <f>VLOOKUP(Table_1[[#This Row],[PRODUCT ID]],'Master Data'!A:F,5,0)</f>
        <v>44</v>
      </c>
      <c r="K172" s="6">
        <f>VLOOKUP(Table_1[[#This Row],[PRODUCT ID]],Table_2[#All],6,0)</f>
        <v>48.4</v>
      </c>
      <c r="L172" s="6">
        <f>Table_1[[#This Row],[QUANTITY]]*Table_1[[#This Row],[BUYING PRIZE]]</f>
        <v>572</v>
      </c>
      <c r="M172" s="6">
        <f>Table_1[[#This Row],[QUANTITY]]*Table_1[[#This Row],[SELLING PRICE]]*(1-Table_1[[#This Row],[DISCOUNT %]])</f>
        <v>629.19999999999993</v>
      </c>
      <c r="N172" s="6" t="str">
        <f>TEXT(Table_1[[#This Row],[DATE]],"DD")</f>
        <v>09</v>
      </c>
      <c r="O172" s="6" t="str">
        <f t="shared" si="2"/>
        <v>Jul</v>
      </c>
      <c r="P172" s="6">
        <v>2023</v>
      </c>
    </row>
    <row r="173" spans="1:16" ht="14.25" customHeight="1" x14ac:dyDescent="0.25">
      <c r="A173" s="4">
        <v>45117</v>
      </c>
      <c r="B173" s="5" t="s">
        <v>46</v>
      </c>
      <c r="C173" s="8">
        <v>9</v>
      </c>
      <c r="D173" s="6" t="s">
        <v>22</v>
      </c>
      <c r="E173" s="6" t="s">
        <v>18</v>
      </c>
      <c r="F173" s="7">
        <v>0</v>
      </c>
      <c r="G173" s="6" t="str">
        <f>VLOOKUP(Table_1[[#This Row],[PRODUCT ID]],Table_2[#All],2,0)</f>
        <v>Plums</v>
      </c>
      <c r="H173" s="6" t="str">
        <f>VLOOKUP(Table_1[[#This Row],[PRODUCT ID]],Table_2[#All],3,0)</f>
        <v>Fruits</v>
      </c>
      <c r="I173" s="6" t="str">
        <f>VLOOKUP(Table_1[[#This Row],[PRODUCT ID]],Table_2[#All],4,0)</f>
        <v>Kg</v>
      </c>
      <c r="J173" s="6">
        <f>VLOOKUP(Table_1[[#This Row],[PRODUCT ID]],'Master Data'!A:F,5,0)</f>
        <v>48</v>
      </c>
      <c r="K173" s="6">
        <f>VLOOKUP(Table_1[[#This Row],[PRODUCT ID]],Table_2[#All],6,0)</f>
        <v>57.120000000000005</v>
      </c>
      <c r="L173" s="6">
        <f>Table_1[[#This Row],[QUANTITY]]*Table_1[[#This Row],[BUYING PRIZE]]</f>
        <v>432</v>
      </c>
      <c r="M173" s="6">
        <f>Table_1[[#This Row],[QUANTITY]]*Table_1[[#This Row],[SELLING PRICE]]*(1-Table_1[[#This Row],[DISCOUNT %]])</f>
        <v>514.08000000000004</v>
      </c>
      <c r="N173" s="6" t="str">
        <f>TEXT(Table_1[[#This Row],[DATE]],"DD")</f>
        <v>10</v>
      </c>
      <c r="O173" s="6" t="str">
        <f t="shared" si="2"/>
        <v>Jul</v>
      </c>
      <c r="P173" s="6">
        <v>2023</v>
      </c>
    </row>
    <row r="174" spans="1:16" ht="14.25" customHeight="1" x14ac:dyDescent="0.25">
      <c r="A174" s="4">
        <v>45118</v>
      </c>
      <c r="B174" s="5" t="s">
        <v>26</v>
      </c>
      <c r="C174" s="8">
        <v>3</v>
      </c>
      <c r="D174" s="6" t="s">
        <v>18</v>
      </c>
      <c r="E174" s="6" t="s">
        <v>18</v>
      </c>
      <c r="F174" s="7">
        <v>0</v>
      </c>
      <c r="G174" s="6" t="str">
        <f>VLOOKUP(Table_1[[#This Row],[PRODUCT ID]],Table_2[#All],2,0)</f>
        <v>Cream cheese</v>
      </c>
      <c r="H174" s="6" t="str">
        <f>VLOOKUP(Table_1[[#This Row],[PRODUCT ID]],Table_2[#All],3,0)</f>
        <v>Dairy</v>
      </c>
      <c r="I174" s="6" t="str">
        <f>VLOOKUP(Table_1[[#This Row],[PRODUCT ID]],Table_2[#All],4,0)</f>
        <v>Kg</v>
      </c>
      <c r="J174" s="6">
        <f>VLOOKUP(Table_1[[#This Row],[PRODUCT ID]],'Master Data'!A:F,5,0)</f>
        <v>71</v>
      </c>
      <c r="K174" s="6">
        <f>VLOOKUP(Table_1[[#This Row],[PRODUCT ID]],Table_2[#All],6,0)</f>
        <v>80.94</v>
      </c>
      <c r="L174" s="6">
        <f>Table_1[[#This Row],[QUANTITY]]*Table_1[[#This Row],[BUYING PRIZE]]</f>
        <v>213</v>
      </c>
      <c r="M174" s="6">
        <f>Table_1[[#This Row],[QUANTITY]]*Table_1[[#This Row],[SELLING PRICE]]*(1-Table_1[[#This Row],[DISCOUNT %]])</f>
        <v>242.82</v>
      </c>
      <c r="N174" s="6" t="str">
        <f>TEXT(Table_1[[#This Row],[DATE]],"DD")</f>
        <v>11</v>
      </c>
      <c r="O174" s="6" t="str">
        <f t="shared" si="2"/>
        <v>Jul</v>
      </c>
      <c r="P174" s="6">
        <v>2023</v>
      </c>
    </row>
    <row r="175" spans="1:16" ht="14.25" customHeight="1" x14ac:dyDescent="0.25">
      <c r="A175" s="4">
        <v>45119</v>
      </c>
      <c r="B175" s="5" t="s">
        <v>27</v>
      </c>
      <c r="C175" s="8">
        <v>6</v>
      </c>
      <c r="D175" s="6" t="s">
        <v>22</v>
      </c>
      <c r="E175" s="6" t="s">
        <v>18</v>
      </c>
      <c r="F175" s="7">
        <v>0</v>
      </c>
      <c r="G175" s="6" t="str">
        <f>VLOOKUP(Table_1[[#This Row],[PRODUCT ID]],Table_2[#All],2,0)</f>
        <v>Peaches</v>
      </c>
      <c r="H175" s="6" t="str">
        <f>VLOOKUP(Table_1[[#This Row],[PRODUCT ID]],Table_2[#All],3,0)</f>
        <v>Fruits</v>
      </c>
      <c r="I175" s="6" t="str">
        <f>VLOOKUP(Table_1[[#This Row],[PRODUCT ID]],Table_2[#All],4,0)</f>
        <v>Kg</v>
      </c>
      <c r="J175" s="6">
        <f>VLOOKUP(Table_1[[#This Row],[PRODUCT ID]],'Master Data'!A:F,5,0)</f>
        <v>7</v>
      </c>
      <c r="K175" s="6">
        <f>VLOOKUP(Table_1[[#This Row],[PRODUCT ID]],Table_2[#All],6,0)</f>
        <v>8.33</v>
      </c>
      <c r="L175" s="6">
        <f>Table_1[[#This Row],[QUANTITY]]*Table_1[[#This Row],[BUYING PRIZE]]</f>
        <v>42</v>
      </c>
      <c r="M175" s="6">
        <f>Table_1[[#This Row],[QUANTITY]]*Table_1[[#This Row],[SELLING PRICE]]*(1-Table_1[[#This Row],[DISCOUNT %]])</f>
        <v>49.980000000000004</v>
      </c>
      <c r="N175" s="6" t="str">
        <f>TEXT(Table_1[[#This Row],[DATE]],"DD")</f>
        <v>12</v>
      </c>
      <c r="O175" s="6" t="str">
        <f t="shared" si="2"/>
        <v>Jul</v>
      </c>
      <c r="P175" s="6">
        <v>2023</v>
      </c>
    </row>
    <row r="176" spans="1:16" ht="14.25" customHeight="1" x14ac:dyDescent="0.25">
      <c r="A176" s="4">
        <v>45120</v>
      </c>
      <c r="B176" s="5" t="s">
        <v>34</v>
      </c>
      <c r="C176" s="8">
        <v>15</v>
      </c>
      <c r="D176" s="6" t="s">
        <v>22</v>
      </c>
      <c r="E176" s="6" t="s">
        <v>20</v>
      </c>
      <c r="F176" s="7">
        <v>0</v>
      </c>
      <c r="G176" s="6" t="str">
        <f>VLOOKUP(Table_1[[#This Row],[PRODUCT ID]],Table_2[#All],2,0)</f>
        <v>Lemons</v>
      </c>
      <c r="H176" s="6" t="str">
        <f>VLOOKUP(Table_1[[#This Row],[PRODUCT ID]],Table_2[#All],3,0)</f>
        <v>Fruits</v>
      </c>
      <c r="I176" s="6" t="str">
        <f>VLOOKUP(Table_1[[#This Row],[PRODUCT ID]],Table_2[#All],4,0)</f>
        <v>Kg</v>
      </c>
      <c r="J176" s="6">
        <f>VLOOKUP(Table_1[[#This Row],[PRODUCT ID]],'Master Data'!A:F,5,0)</f>
        <v>61</v>
      </c>
      <c r="K176" s="6">
        <f>VLOOKUP(Table_1[[#This Row],[PRODUCT ID]],Table_2[#All],6,0)</f>
        <v>76.25</v>
      </c>
      <c r="L176" s="6">
        <f>Table_1[[#This Row],[QUANTITY]]*Table_1[[#This Row],[BUYING PRIZE]]</f>
        <v>915</v>
      </c>
      <c r="M176" s="6">
        <f>Table_1[[#This Row],[QUANTITY]]*Table_1[[#This Row],[SELLING PRICE]]*(1-Table_1[[#This Row],[DISCOUNT %]])</f>
        <v>1143.75</v>
      </c>
      <c r="N176" s="6" t="str">
        <f>TEXT(Table_1[[#This Row],[DATE]],"DD")</f>
        <v>13</v>
      </c>
      <c r="O176" s="6" t="str">
        <f t="shared" si="2"/>
        <v>Jul</v>
      </c>
      <c r="P176" s="6">
        <v>2023</v>
      </c>
    </row>
    <row r="177" spans="1:16" ht="14.25" customHeight="1" x14ac:dyDescent="0.25">
      <c r="A177" s="4">
        <v>45121</v>
      </c>
      <c r="B177" s="5" t="s">
        <v>25</v>
      </c>
      <c r="C177" s="8">
        <v>9</v>
      </c>
      <c r="D177" s="6" t="s">
        <v>22</v>
      </c>
      <c r="E177" s="6" t="s">
        <v>18</v>
      </c>
      <c r="F177" s="7">
        <v>0</v>
      </c>
      <c r="G177" s="6" t="str">
        <f>VLOOKUP(Table_1[[#This Row],[PRODUCT ID]],Table_2[#All],2,0)</f>
        <v>nuts</v>
      </c>
      <c r="H177" s="6" t="str">
        <f>VLOOKUP(Table_1[[#This Row],[PRODUCT ID]],Table_2[#All],3,0)</f>
        <v>Snacks</v>
      </c>
      <c r="I177" s="6" t="str">
        <f>VLOOKUP(Table_1[[#This Row],[PRODUCT ID]],Table_2[#All],4,0)</f>
        <v>Kg</v>
      </c>
      <c r="J177" s="6">
        <f>VLOOKUP(Table_1[[#This Row],[PRODUCT ID]],'Master Data'!A:F,5,0)</f>
        <v>93</v>
      </c>
      <c r="K177" s="6">
        <f>VLOOKUP(Table_1[[#This Row],[PRODUCT ID]],Table_2[#All],6,0)</f>
        <v>104.16</v>
      </c>
      <c r="L177" s="6">
        <f>Table_1[[#This Row],[QUANTITY]]*Table_1[[#This Row],[BUYING PRIZE]]</f>
        <v>837</v>
      </c>
      <c r="M177" s="6">
        <f>Table_1[[#This Row],[QUANTITY]]*Table_1[[#This Row],[SELLING PRICE]]*(1-Table_1[[#This Row],[DISCOUNT %]])</f>
        <v>937.43999999999994</v>
      </c>
      <c r="N177" s="6" t="str">
        <f>TEXT(Table_1[[#This Row],[DATE]],"DD")</f>
        <v>14</v>
      </c>
      <c r="O177" s="6" t="str">
        <f t="shared" si="2"/>
        <v>Jul</v>
      </c>
      <c r="P177" s="6">
        <v>2023</v>
      </c>
    </row>
    <row r="178" spans="1:16" ht="14.25" customHeight="1" x14ac:dyDescent="0.25">
      <c r="A178" s="4">
        <v>45122</v>
      </c>
      <c r="B178" s="5" t="s">
        <v>53</v>
      </c>
      <c r="C178" s="8">
        <v>13</v>
      </c>
      <c r="D178" s="6" t="s">
        <v>22</v>
      </c>
      <c r="E178" s="6" t="s">
        <v>18</v>
      </c>
      <c r="F178" s="7">
        <v>0</v>
      </c>
      <c r="G178" s="6" t="str">
        <f>VLOOKUP(Table_1[[#This Row],[PRODUCT ID]],Table_2[#All],2,0)</f>
        <v>Beets</v>
      </c>
      <c r="H178" s="6" t="str">
        <f>VLOOKUP(Table_1[[#This Row],[PRODUCT ID]],Table_2[#All],3,0)</f>
        <v>Vegetables</v>
      </c>
      <c r="I178" s="6" t="str">
        <f>VLOOKUP(Table_1[[#This Row],[PRODUCT ID]],Table_2[#All],4,0)</f>
        <v>Kg</v>
      </c>
      <c r="J178" s="6">
        <f>VLOOKUP(Table_1[[#This Row],[PRODUCT ID]],'Master Data'!A:F,5,0)</f>
        <v>37</v>
      </c>
      <c r="K178" s="6">
        <f>VLOOKUP(Table_1[[#This Row],[PRODUCT ID]],Table_2[#All],6,0)</f>
        <v>41.81</v>
      </c>
      <c r="L178" s="6">
        <f>Table_1[[#This Row],[QUANTITY]]*Table_1[[#This Row],[BUYING PRIZE]]</f>
        <v>481</v>
      </c>
      <c r="M178" s="6">
        <f>Table_1[[#This Row],[QUANTITY]]*Table_1[[#This Row],[SELLING PRICE]]*(1-Table_1[[#This Row],[DISCOUNT %]])</f>
        <v>543.53</v>
      </c>
      <c r="N178" s="6" t="str">
        <f>TEXT(Table_1[[#This Row],[DATE]],"DD")</f>
        <v>15</v>
      </c>
      <c r="O178" s="6" t="str">
        <f t="shared" si="2"/>
        <v>Jul</v>
      </c>
      <c r="P178" s="6">
        <v>2023</v>
      </c>
    </row>
    <row r="179" spans="1:16" ht="14.25" customHeight="1" x14ac:dyDescent="0.25">
      <c r="A179" s="4">
        <v>45123</v>
      </c>
      <c r="B179" s="5" t="s">
        <v>54</v>
      </c>
      <c r="C179" s="8">
        <v>4</v>
      </c>
      <c r="D179" s="6" t="s">
        <v>22</v>
      </c>
      <c r="E179" s="6" t="s">
        <v>18</v>
      </c>
      <c r="F179" s="7">
        <v>0</v>
      </c>
      <c r="G179" s="6" t="str">
        <f>VLOOKUP(Table_1[[#This Row],[PRODUCT ID]],Table_2[#All],2,0)</f>
        <v>Onions</v>
      </c>
      <c r="H179" s="6" t="str">
        <f>VLOOKUP(Table_1[[#This Row],[PRODUCT ID]],Table_2[#All],3,0)</f>
        <v>Vegetables</v>
      </c>
      <c r="I179" s="6" t="str">
        <f>VLOOKUP(Table_1[[#This Row],[PRODUCT ID]],Table_2[#All],4,0)</f>
        <v>Kg</v>
      </c>
      <c r="J179" s="6">
        <f>VLOOKUP(Table_1[[#This Row],[PRODUCT ID]],'Master Data'!A:F,5,0)</f>
        <v>37</v>
      </c>
      <c r="K179" s="6">
        <f>VLOOKUP(Table_1[[#This Row],[PRODUCT ID]],Table_2[#All],6,0)</f>
        <v>42.55</v>
      </c>
      <c r="L179" s="6">
        <f>Table_1[[#This Row],[QUANTITY]]*Table_1[[#This Row],[BUYING PRIZE]]</f>
        <v>148</v>
      </c>
      <c r="M179" s="6">
        <f>Table_1[[#This Row],[QUANTITY]]*Table_1[[#This Row],[SELLING PRICE]]*(1-Table_1[[#This Row],[DISCOUNT %]])</f>
        <v>170.2</v>
      </c>
      <c r="N179" s="6" t="str">
        <f>TEXT(Table_1[[#This Row],[DATE]],"DD")</f>
        <v>16</v>
      </c>
      <c r="O179" s="6" t="str">
        <f t="shared" si="2"/>
        <v>Jul</v>
      </c>
      <c r="P179" s="6">
        <v>2023</v>
      </c>
    </row>
    <row r="180" spans="1:16" ht="14.25" customHeight="1" x14ac:dyDescent="0.25">
      <c r="A180" s="4">
        <v>45124</v>
      </c>
      <c r="B180" s="5" t="s">
        <v>33</v>
      </c>
      <c r="C180" s="8">
        <v>12</v>
      </c>
      <c r="D180" s="6" t="s">
        <v>17</v>
      </c>
      <c r="E180" s="6" t="s">
        <v>18</v>
      </c>
      <c r="F180" s="7">
        <v>0</v>
      </c>
      <c r="G180" s="6" t="str">
        <f>VLOOKUP(Table_1[[#This Row],[PRODUCT ID]],Table_2[#All],2,0)</f>
        <v>toothpaste</v>
      </c>
      <c r="H180" s="6" t="str">
        <f>VLOOKUP(Table_1[[#This Row],[PRODUCT ID]],Table_2[#All],3,0)</f>
        <v>Personal Care</v>
      </c>
      <c r="I180" s="6" t="str">
        <f>VLOOKUP(Table_1[[#This Row],[PRODUCT ID]],Table_2[#All],4,0)</f>
        <v>No.</v>
      </c>
      <c r="J180" s="6">
        <f>VLOOKUP(Table_1[[#This Row],[PRODUCT ID]],'Master Data'!A:F,5,0)</f>
        <v>55</v>
      </c>
      <c r="K180" s="6">
        <f>VLOOKUP(Table_1[[#This Row],[PRODUCT ID]],Table_2[#All],6,0)</f>
        <v>58.3</v>
      </c>
      <c r="L180" s="6">
        <f>Table_1[[#This Row],[QUANTITY]]*Table_1[[#This Row],[BUYING PRIZE]]</f>
        <v>660</v>
      </c>
      <c r="M180" s="6">
        <f>Table_1[[#This Row],[QUANTITY]]*Table_1[[#This Row],[SELLING PRICE]]*(1-Table_1[[#This Row],[DISCOUNT %]])</f>
        <v>699.59999999999991</v>
      </c>
      <c r="N180" s="6" t="str">
        <f>TEXT(Table_1[[#This Row],[DATE]],"DD")</f>
        <v>17</v>
      </c>
      <c r="O180" s="6" t="str">
        <f t="shared" si="2"/>
        <v>Jul</v>
      </c>
      <c r="P180" s="6">
        <v>2023</v>
      </c>
    </row>
    <row r="181" spans="1:16" ht="14.25" customHeight="1" x14ac:dyDescent="0.25">
      <c r="A181" s="4">
        <v>45125</v>
      </c>
      <c r="B181" s="5" t="s">
        <v>21</v>
      </c>
      <c r="C181" s="8">
        <v>13</v>
      </c>
      <c r="D181" s="6" t="s">
        <v>22</v>
      </c>
      <c r="E181" s="6" t="s">
        <v>18</v>
      </c>
      <c r="F181" s="7">
        <v>0</v>
      </c>
      <c r="G181" s="6" t="str">
        <f>VLOOKUP(Table_1[[#This Row],[PRODUCT ID]],Table_2[#All],2,0)</f>
        <v>Avocados</v>
      </c>
      <c r="H181" s="6" t="str">
        <f>VLOOKUP(Table_1[[#This Row],[PRODUCT ID]],Table_2[#All],3,0)</f>
        <v>Fruits</v>
      </c>
      <c r="I181" s="6" t="str">
        <f>VLOOKUP(Table_1[[#This Row],[PRODUCT ID]],Table_2[#All],4,0)</f>
        <v>Kg</v>
      </c>
      <c r="J181" s="6">
        <f>VLOOKUP(Table_1[[#This Row],[PRODUCT ID]],'Master Data'!A:F,5,0)</f>
        <v>112</v>
      </c>
      <c r="K181" s="6">
        <f>VLOOKUP(Table_1[[#This Row],[PRODUCT ID]],Table_2[#All],6,0)</f>
        <v>122.08</v>
      </c>
      <c r="L181" s="6">
        <f>Table_1[[#This Row],[QUANTITY]]*Table_1[[#This Row],[BUYING PRIZE]]</f>
        <v>1456</v>
      </c>
      <c r="M181" s="6">
        <f>Table_1[[#This Row],[QUANTITY]]*Table_1[[#This Row],[SELLING PRICE]]*(1-Table_1[[#This Row],[DISCOUNT %]])</f>
        <v>1587.04</v>
      </c>
      <c r="N181" s="6" t="str">
        <f>TEXT(Table_1[[#This Row],[DATE]],"DD")</f>
        <v>18</v>
      </c>
      <c r="O181" s="6" t="str">
        <f t="shared" si="2"/>
        <v>Jul</v>
      </c>
      <c r="P181" s="6">
        <v>2023</v>
      </c>
    </row>
    <row r="182" spans="1:16" ht="14.25" customHeight="1" x14ac:dyDescent="0.25">
      <c r="A182" s="4">
        <v>45126</v>
      </c>
      <c r="B182" s="5" t="s">
        <v>36</v>
      </c>
      <c r="C182" s="8">
        <v>2</v>
      </c>
      <c r="D182" s="6" t="s">
        <v>22</v>
      </c>
      <c r="E182" s="6" t="s">
        <v>18</v>
      </c>
      <c r="F182" s="7">
        <v>0</v>
      </c>
      <c r="G182" s="6" t="str">
        <f>VLOOKUP(Table_1[[#This Row],[PRODUCT ID]],Table_2[#All],2,0)</f>
        <v>Butter</v>
      </c>
      <c r="H182" s="6" t="str">
        <f>VLOOKUP(Table_1[[#This Row],[PRODUCT ID]],Table_2[#All],3,0)</f>
        <v>Dairy</v>
      </c>
      <c r="I182" s="6" t="str">
        <f>VLOOKUP(Table_1[[#This Row],[PRODUCT ID]],Table_2[#All],4,0)</f>
        <v>Kg</v>
      </c>
      <c r="J182" s="6">
        <f>VLOOKUP(Table_1[[#This Row],[PRODUCT ID]],'Master Data'!A:F,5,0)</f>
        <v>98</v>
      </c>
      <c r="K182" s="6">
        <f>VLOOKUP(Table_1[[#This Row],[PRODUCT ID]],Table_2[#All],6,0)</f>
        <v>103.88</v>
      </c>
      <c r="L182" s="6">
        <f>Table_1[[#This Row],[QUANTITY]]*Table_1[[#This Row],[BUYING PRIZE]]</f>
        <v>196</v>
      </c>
      <c r="M182" s="6">
        <f>Table_1[[#This Row],[QUANTITY]]*Table_1[[#This Row],[SELLING PRICE]]*(1-Table_1[[#This Row],[DISCOUNT %]])</f>
        <v>207.76</v>
      </c>
      <c r="N182" s="6" t="str">
        <f>TEXT(Table_1[[#This Row],[DATE]],"DD")</f>
        <v>19</v>
      </c>
      <c r="O182" s="6" t="str">
        <f t="shared" si="2"/>
        <v>Jul</v>
      </c>
      <c r="P182" s="6">
        <v>2023</v>
      </c>
    </row>
    <row r="183" spans="1:16" ht="14.25" customHeight="1" x14ac:dyDescent="0.25">
      <c r="A183" s="4">
        <v>45127</v>
      </c>
      <c r="B183" s="5" t="s">
        <v>24</v>
      </c>
      <c r="C183" s="8">
        <v>11</v>
      </c>
      <c r="D183" s="6" t="s">
        <v>22</v>
      </c>
      <c r="E183" s="6" t="s">
        <v>18</v>
      </c>
      <c r="F183" s="7">
        <v>0</v>
      </c>
      <c r="G183" s="6" t="str">
        <f>VLOOKUP(Table_1[[#This Row],[PRODUCT ID]],Table_2[#All],2,0)</f>
        <v>conditioner</v>
      </c>
      <c r="H183" s="6" t="str">
        <f>VLOOKUP(Table_1[[#This Row],[PRODUCT ID]],Table_2[#All],3,0)</f>
        <v>Personal Care</v>
      </c>
      <c r="I183" s="6" t="str">
        <f>VLOOKUP(Table_1[[#This Row],[PRODUCT ID]],Table_2[#All],4,0)</f>
        <v>No.</v>
      </c>
      <c r="J183" s="6">
        <f>VLOOKUP(Table_1[[#This Row],[PRODUCT ID]],'Master Data'!A:F,5,0)</f>
        <v>5</v>
      </c>
      <c r="K183" s="6">
        <f>VLOOKUP(Table_1[[#This Row],[PRODUCT ID]],Table_2[#All],6,0)</f>
        <v>6.7</v>
      </c>
      <c r="L183" s="6">
        <f>Table_1[[#This Row],[QUANTITY]]*Table_1[[#This Row],[BUYING PRIZE]]</f>
        <v>55</v>
      </c>
      <c r="M183" s="6">
        <f>Table_1[[#This Row],[QUANTITY]]*Table_1[[#This Row],[SELLING PRICE]]*(1-Table_1[[#This Row],[DISCOUNT %]])</f>
        <v>73.7</v>
      </c>
      <c r="N183" s="6" t="str">
        <f>TEXT(Table_1[[#This Row],[DATE]],"DD")</f>
        <v>20</v>
      </c>
      <c r="O183" s="6" t="str">
        <f t="shared" si="2"/>
        <v>Jul</v>
      </c>
      <c r="P183" s="6">
        <v>2023</v>
      </c>
    </row>
    <row r="184" spans="1:16" ht="14.25" customHeight="1" x14ac:dyDescent="0.25">
      <c r="A184" s="4">
        <v>45128</v>
      </c>
      <c r="B184" s="5" t="s">
        <v>16</v>
      </c>
      <c r="C184" s="8">
        <v>1</v>
      </c>
      <c r="D184" s="6" t="s">
        <v>17</v>
      </c>
      <c r="E184" s="6" t="s">
        <v>20</v>
      </c>
      <c r="F184" s="7">
        <v>0</v>
      </c>
      <c r="G184" s="6" t="str">
        <f>VLOOKUP(Table_1[[#This Row],[PRODUCT ID]],Table_2[#All],2,0)</f>
        <v>Oranges</v>
      </c>
      <c r="H184" s="6" t="str">
        <f>VLOOKUP(Table_1[[#This Row],[PRODUCT ID]],Table_2[#All],3,0)</f>
        <v>Fruits</v>
      </c>
      <c r="I184" s="6" t="str">
        <f>VLOOKUP(Table_1[[#This Row],[PRODUCT ID]],Table_2[#All],4,0)</f>
        <v>Kg</v>
      </c>
      <c r="J184" s="6">
        <f>VLOOKUP(Table_1[[#This Row],[PRODUCT ID]],'Master Data'!A:F,5,0)</f>
        <v>144</v>
      </c>
      <c r="K184" s="6">
        <f>VLOOKUP(Table_1[[#This Row],[PRODUCT ID]],Table_2[#All],6,0)</f>
        <v>156.96</v>
      </c>
      <c r="L184" s="6">
        <f>Table_1[[#This Row],[QUANTITY]]*Table_1[[#This Row],[BUYING PRIZE]]</f>
        <v>144</v>
      </c>
      <c r="M184" s="6">
        <f>Table_1[[#This Row],[QUANTITY]]*Table_1[[#This Row],[SELLING PRICE]]*(1-Table_1[[#This Row],[DISCOUNT %]])</f>
        <v>156.96</v>
      </c>
      <c r="N184" s="6" t="str">
        <f>TEXT(Table_1[[#This Row],[DATE]],"DD")</f>
        <v>21</v>
      </c>
      <c r="O184" s="6" t="str">
        <f t="shared" si="2"/>
        <v>Jul</v>
      </c>
      <c r="P184" s="6">
        <v>2023</v>
      </c>
    </row>
    <row r="185" spans="1:16" ht="14.25" customHeight="1" x14ac:dyDescent="0.25">
      <c r="A185" s="4">
        <v>45129</v>
      </c>
      <c r="B185" s="5" t="s">
        <v>26</v>
      </c>
      <c r="C185" s="8">
        <v>14</v>
      </c>
      <c r="D185" s="6" t="s">
        <v>18</v>
      </c>
      <c r="E185" s="6" t="s">
        <v>18</v>
      </c>
      <c r="F185" s="7">
        <v>0</v>
      </c>
      <c r="G185" s="6" t="str">
        <f>VLOOKUP(Table_1[[#This Row],[PRODUCT ID]],Table_2[#All],2,0)</f>
        <v>Cream cheese</v>
      </c>
      <c r="H185" s="6" t="str">
        <f>VLOOKUP(Table_1[[#This Row],[PRODUCT ID]],Table_2[#All],3,0)</f>
        <v>Dairy</v>
      </c>
      <c r="I185" s="6" t="str">
        <f>VLOOKUP(Table_1[[#This Row],[PRODUCT ID]],Table_2[#All],4,0)</f>
        <v>Kg</v>
      </c>
      <c r="J185" s="6">
        <f>VLOOKUP(Table_1[[#This Row],[PRODUCT ID]],'Master Data'!A:F,5,0)</f>
        <v>71</v>
      </c>
      <c r="K185" s="6">
        <f>VLOOKUP(Table_1[[#This Row],[PRODUCT ID]],Table_2[#All],6,0)</f>
        <v>80.94</v>
      </c>
      <c r="L185" s="6">
        <f>Table_1[[#This Row],[QUANTITY]]*Table_1[[#This Row],[BUYING PRIZE]]</f>
        <v>994</v>
      </c>
      <c r="M185" s="6">
        <f>Table_1[[#This Row],[QUANTITY]]*Table_1[[#This Row],[SELLING PRICE]]*(1-Table_1[[#This Row],[DISCOUNT %]])</f>
        <v>1133.1599999999999</v>
      </c>
      <c r="N185" s="6" t="str">
        <f>TEXT(Table_1[[#This Row],[DATE]],"DD")</f>
        <v>22</v>
      </c>
      <c r="O185" s="6" t="str">
        <f t="shared" si="2"/>
        <v>Jul</v>
      </c>
      <c r="P185" s="6">
        <v>2023</v>
      </c>
    </row>
    <row r="186" spans="1:16" ht="14.25" customHeight="1" x14ac:dyDescent="0.25">
      <c r="A186" s="4">
        <v>45130</v>
      </c>
      <c r="B186" s="5" t="s">
        <v>61</v>
      </c>
      <c r="C186" s="8">
        <v>8</v>
      </c>
      <c r="D186" s="6" t="s">
        <v>22</v>
      </c>
      <c r="E186" s="6" t="s">
        <v>18</v>
      </c>
      <c r="F186" s="7">
        <v>0</v>
      </c>
      <c r="G186" s="6" t="str">
        <f>VLOOKUP(Table_1[[#This Row],[PRODUCT ID]],Table_2[#All],2,0)</f>
        <v>Potatoes</v>
      </c>
      <c r="H186" s="6" t="str">
        <f>VLOOKUP(Table_1[[#This Row],[PRODUCT ID]],Table_2[#All],3,0)</f>
        <v>Vegetables</v>
      </c>
      <c r="I186" s="6" t="str">
        <f>VLOOKUP(Table_1[[#This Row],[PRODUCT ID]],Table_2[#All],4,0)</f>
        <v>Kg</v>
      </c>
      <c r="J186" s="6">
        <f>VLOOKUP(Table_1[[#This Row],[PRODUCT ID]],'Master Data'!A:F,5,0)</f>
        <v>138</v>
      </c>
      <c r="K186" s="6">
        <f>VLOOKUP(Table_1[[#This Row],[PRODUCT ID]],Table_2[#All],6,0)</f>
        <v>173.88</v>
      </c>
      <c r="L186" s="6">
        <f>Table_1[[#This Row],[QUANTITY]]*Table_1[[#This Row],[BUYING PRIZE]]</f>
        <v>1104</v>
      </c>
      <c r="M186" s="6">
        <f>Table_1[[#This Row],[QUANTITY]]*Table_1[[#This Row],[SELLING PRICE]]*(1-Table_1[[#This Row],[DISCOUNT %]])</f>
        <v>1391.04</v>
      </c>
      <c r="N186" s="6" t="str">
        <f>TEXT(Table_1[[#This Row],[DATE]],"DD")</f>
        <v>23</v>
      </c>
      <c r="O186" s="6" t="str">
        <f t="shared" si="2"/>
        <v>Jul</v>
      </c>
      <c r="P186" s="6">
        <v>2023</v>
      </c>
    </row>
    <row r="187" spans="1:16" ht="14.25" customHeight="1" x14ac:dyDescent="0.25">
      <c r="A187" s="4">
        <v>45131</v>
      </c>
      <c r="B187" s="5" t="s">
        <v>53</v>
      </c>
      <c r="C187" s="8">
        <v>7</v>
      </c>
      <c r="D187" s="6" t="s">
        <v>22</v>
      </c>
      <c r="E187" s="6" t="s">
        <v>18</v>
      </c>
      <c r="F187" s="7">
        <v>0</v>
      </c>
      <c r="G187" s="6" t="str">
        <f>VLOOKUP(Table_1[[#This Row],[PRODUCT ID]],Table_2[#All],2,0)</f>
        <v>Beets</v>
      </c>
      <c r="H187" s="6" t="str">
        <f>VLOOKUP(Table_1[[#This Row],[PRODUCT ID]],Table_2[#All],3,0)</f>
        <v>Vegetables</v>
      </c>
      <c r="I187" s="6" t="str">
        <f>VLOOKUP(Table_1[[#This Row],[PRODUCT ID]],Table_2[#All],4,0)</f>
        <v>Kg</v>
      </c>
      <c r="J187" s="6">
        <f>VLOOKUP(Table_1[[#This Row],[PRODUCT ID]],'Master Data'!A:F,5,0)</f>
        <v>37</v>
      </c>
      <c r="K187" s="6">
        <f>VLOOKUP(Table_1[[#This Row],[PRODUCT ID]],Table_2[#All],6,0)</f>
        <v>41.81</v>
      </c>
      <c r="L187" s="6">
        <f>Table_1[[#This Row],[QUANTITY]]*Table_1[[#This Row],[BUYING PRIZE]]</f>
        <v>259</v>
      </c>
      <c r="M187" s="6">
        <f>Table_1[[#This Row],[QUANTITY]]*Table_1[[#This Row],[SELLING PRICE]]*(1-Table_1[[#This Row],[DISCOUNT %]])</f>
        <v>292.67</v>
      </c>
      <c r="N187" s="6" t="str">
        <f>TEXT(Table_1[[#This Row],[DATE]],"DD")</f>
        <v>24</v>
      </c>
      <c r="O187" s="6" t="str">
        <f t="shared" si="2"/>
        <v>Jul</v>
      </c>
      <c r="P187" s="6">
        <v>2023</v>
      </c>
    </row>
    <row r="188" spans="1:16" ht="14.25" customHeight="1" x14ac:dyDescent="0.25">
      <c r="A188" s="4">
        <v>45132</v>
      </c>
      <c r="B188" s="5" t="s">
        <v>32</v>
      </c>
      <c r="C188" s="8">
        <v>15</v>
      </c>
      <c r="D188" s="6" t="s">
        <v>22</v>
      </c>
      <c r="E188" s="6" t="s">
        <v>18</v>
      </c>
      <c r="F188" s="7">
        <v>0</v>
      </c>
      <c r="G188" s="6" t="str">
        <f>VLOOKUP(Table_1[[#This Row],[PRODUCT ID]],Table_2[#All],2,0)</f>
        <v>Nectarines</v>
      </c>
      <c r="H188" s="6" t="str">
        <f>VLOOKUP(Table_1[[#This Row],[PRODUCT ID]],Table_2[#All],3,0)</f>
        <v>Fruits</v>
      </c>
      <c r="I188" s="6" t="str">
        <f>VLOOKUP(Table_1[[#This Row],[PRODUCT ID]],Table_2[#All],4,0)</f>
        <v>Kg</v>
      </c>
      <c r="J188" s="6">
        <f>VLOOKUP(Table_1[[#This Row],[PRODUCT ID]],'Master Data'!A:F,5,0)</f>
        <v>141</v>
      </c>
      <c r="K188" s="6">
        <f>VLOOKUP(Table_1[[#This Row],[PRODUCT ID]],Table_2[#All],6,0)</f>
        <v>149.46</v>
      </c>
      <c r="L188" s="6">
        <f>Table_1[[#This Row],[QUANTITY]]*Table_1[[#This Row],[BUYING PRIZE]]</f>
        <v>2115</v>
      </c>
      <c r="M188" s="6">
        <f>Table_1[[#This Row],[QUANTITY]]*Table_1[[#This Row],[SELLING PRICE]]*(1-Table_1[[#This Row],[DISCOUNT %]])</f>
        <v>2241.9</v>
      </c>
      <c r="N188" s="6" t="str">
        <f>TEXT(Table_1[[#This Row],[DATE]],"DD")</f>
        <v>25</v>
      </c>
      <c r="O188" s="6" t="str">
        <f t="shared" si="2"/>
        <v>Jul</v>
      </c>
      <c r="P188" s="6">
        <v>2023</v>
      </c>
    </row>
    <row r="189" spans="1:16" ht="14.25" customHeight="1" x14ac:dyDescent="0.25">
      <c r="A189" s="4">
        <v>45133</v>
      </c>
      <c r="B189" s="5" t="s">
        <v>38</v>
      </c>
      <c r="C189" s="8">
        <v>1</v>
      </c>
      <c r="D189" s="6" t="s">
        <v>22</v>
      </c>
      <c r="E189" s="6" t="s">
        <v>20</v>
      </c>
      <c r="F189" s="7">
        <v>0</v>
      </c>
      <c r="G189" s="6" t="str">
        <f>VLOOKUP(Table_1[[#This Row],[PRODUCT ID]],Table_2[#All],2,0)</f>
        <v>pretzels</v>
      </c>
      <c r="H189" s="6" t="str">
        <f>VLOOKUP(Table_1[[#This Row],[PRODUCT ID]],Table_2[#All],3,0)</f>
        <v>Snacks</v>
      </c>
      <c r="I189" s="6" t="str">
        <f>VLOOKUP(Table_1[[#This Row],[PRODUCT ID]],Table_2[#All],4,0)</f>
        <v>Kg</v>
      </c>
      <c r="J189" s="6">
        <f>VLOOKUP(Table_1[[#This Row],[PRODUCT ID]],'Master Data'!A:F,5,0)</f>
        <v>89</v>
      </c>
      <c r="K189" s="6">
        <f>VLOOKUP(Table_1[[#This Row],[PRODUCT ID]],Table_2[#All],6,0)</f>
        <v>117.48</v>
      </c>
      <c r="L189" s="6">
        <f>Table_1[[#This Row],[QUANTITY]]*Table_1[[#This Row],[BUYING PRIZE]]</f>
        <v>89</v>
      </c>
      <c r="M189" s="6">
        <f>Table_1[[#This Row],[QUANTITY]]*Table_1[[#This Row],[SELLING PRICE]]*(1-Table_1[[#This Row],[DISCOUNT %]])</f>
        <v>117.48</v>
      </c>
      <c r="N189" s="6" t="str">
        <f>TEXT(Table_1[[#This Row],[DATE]],"DD")</f>
        <v>26</v>
      </c>
      <c r="O189" s="6" t="str">
        <f t="shared" si="2"/>
        <v>Jul</v>
      </c>
      <c r="P189" s="6">
        <v>2023</v>
      </c>
    </row>
    <row r="190" spans="1:16" ht="14.25" customHeight="1" x14ac:dyDescent="0.25">
      <c r="A190" s="4">
        <v>45134</v>
      </c>
      <c r="B190" s="5" t="s">
        <v>60</v>
      </c>
      <c r="C190" s="8">
        <v>5</v>
      </c>
      <c r="D190" s="6" t="s">
        <v>22</v>
      </c>
      <c r="E190" s="6" t="s">
        <v>18</v>
      </c>
      <c r="F190" s="7">
        <v>0</v>
      </c>
      <c r="G190" s="6" t="str">
        <f>VLOOKUP(Table_1[[#This Row],[PRODUCT ID]],Table_2[#All],2,0)</f>
        <v>Kiwi</v>
      </c>
      <c r="H190" s="6" t="str">
        <f>VLOOKUP(Table_1[[#This Row],[PRODUCT ID]],Table_2[#All],3,0)</f>
        <v>Fruits</v>
      </c>
      <c r="I190" s="6" t="str">
        <f>VLOOKUP(Table_1[[#This Row],[PRODUCT ID]],Table_2[#All],4,0)</f>
        <v>Kg</v>
      </c>
      <c r="J190" s="6">
        <f>VLOOKUP(Table_1[[#This Row],[PRODUCT ID]],'Master Data'!A:F,5,0)</f>
        <v>150</v>
      </c>
      <c r="K190" s="6">
        <f>VLOOKUP(Table_1[[#This Row],[PRODUCT ID]],Table_2[#All],6,0)</f>
        <v>210</v>
      </c>
      <c r="L190" s="6">
        <f>Table_1[[#This Row],[QUANTITY]]*Table_1[[#This Row],[BUYING PRIZE]]</f>
        <v>750</v>
      </c>
      <c r="M190" s="6">
        <f>Table_1[[#This Row],[QUANTITY]]*Table_1[[#This Row],[SELLING PRICE]]*(1-Table_1[[#This Row],[DISCOUNT %]])</f>
        <v>1050</v>
      </c>
      <c r="N190" s="6" t="str">
        <f>TEXT(Table_1[[#This Row],[DATE]],"DD")</f>
        <v>27</v>
      </c>
      <c r="O190" s="6" t="str">
        <f t="shared" si="2"/>
        <v>Jul</v>
      </c>
      <c r="P190" s="6">
        <v>2023</v>
      </c>
    </row>
    <row r="191" spans="1:16" ht="14.25" customHeight="1" x14ac:dyDescent="0.25">
      <c r="A191" s="4">
        <v>45135</v>
      </c>
      <c r="B191" s="5" t="s">
        <v>31</v>
      </c>
      <c r="C191" s="8">
        <v>4</v>
      </c>
      <c r="D191" s="6" t="s">
        <v>22</v>
      </c>
      <c r="E191" s="6" t="s">
        <v>18</v>
      </c>
      <c r="F191" s="7">
        <v>0</v>
      </c>
      <c r="G191" s="6" t="str">
        <f>VLOOKUP(Table_1[[#This Row],[PRODUCT ID]],Table_2[#All],2,0)</f>
        <v>pain killers</v>
      </c>
      <c r="H191" s="6" t="str">
        <f>VLOOKUP(Table_1[[#This Row],[PRODUCT ID]],Table_2[#All],3,0)</f>
        <v>Health Care</v>
      </c>
      <c r="I191" s="6" t="str">
        <f>VLOOKUP(Table_1[[#This Row],[PRODUCT ID]],Table_2[#All],4,0)</f>
        <v>No.</v>
      </c>
      <c r="J191" s="6">
        <f>VLOOKUP(Table_1[[#This Row],[PRODUCT ID]],'Master Data'!A:F,5,0)</f>
        <v>76</v>
      </c>
      <c r="K191" s="6">
        <f>VLOOKUP(Table_1[[#This Row],[PRODUCT ID]],Table_2[#All],6,0)</f>
        <v>82.08</v>
      </c>
      <c r="L191" s="6">
        <f>Table_1[[#This Row],[QUANTITY]]*Table_1[[#This Row],[BUYING PRIZE]]</f>
        <v>304</v>
      </c>
      <c r="M191" s="6">
        <f>Table_1[[#This Row],[QUANTITY]]*Table_1[[#This Row],[SELLING PRICE]]*(1-Table_1[[#This Row],[DISCOUNT %]])</f>
        <v>328.32</v>
      </c>
      <c r="N191" s="6" t="str">
        <f>TEXT(Table_1[[#This Row],[DATE]],"DD")</f>
        <v>28</v>
      </c>
      <c r="O191" s="6" t="str">
        <f t="shared" si="2"/>
        <v>Jul</v>
      </c>
      <c r="P191" s="6">
        <v>2023</v>
      </c>
    </row>
    <row r="192" spans="1:16" ht="14.25" customHeight="1" x14ac:dyDescent="0.25">
      <c r="A192" s="4">
        <v>45136</v>
      </c>
      <c r="B192" s="5" t="s">
        <v>48</v>
      </c>
      <c r="C192" s="8">
        <v>6</v>
      </c>
      <c r="D192" s="6" t="s">
        <v>22</v>
      </c>
      <c r="E192" s="6" t="s">
        <v>18</v>
      </c>
      <c r="F192" s="7">
        <v>0</v>
      </c>
      <c r="G192" s="6" t="str">
        <f>VLOOKUP(Table_1[[#This Row],[PRODUCT ID]],Table_2[#All],2,0)</f>
        <v>Cabbage</v>
      </c>
      <c r="H192" s="6" t="str">
        <f>VLOOKUP(Table_1[[#This Row],[PRODUCT ID]],Table_2[#All],3,0)</f>
        <v>Fruits</v>
      </c>
      <c r="I192" s="6" t="str">
        <f>VLOOKUP(Table_1[[#This Row],[PRODUCT ID]],Table_2[#All],4,0)</f>
        <v>Ft</v>
      </c>
      <c r="J192" s="6">
        <f>VLOOKUP(Table_1[[#This Row],[PRODUCT ID]],'Master Data'!A:F,5,0)</f>
        <v>148</v>
      </c>
      <c r="K192" s="6">
        <f>VLOOKUP(Table_1[[#This Row],[PRODUCT ID]],Table_2[#All],6,0)</f>
        <v>201.28</v>
      </c>
      <c r="L192" s="6">
        <f>Table_1[[#This Row],[QUANTITY]]*Table_1[[#This Row],[BUYING PRIZE]]</f>
        <v>888</v>
      </c>
      <c r="M192" s="6">
        <f>Table_1[[#This Row],[QUANTITY]]*Table_1[[#This Row],[SELLING PRICE]]*(1-Table_1[[#This Row],[DISCOUNT %]])</f>
        <v>1207.68</v>
      </c>
      <c r="N192" s="6" t="str">
        <f>TEXT(Table_1[[#This Row],[DATE]],"DD")</f>
        <v>29</v>
      </c>
      <c r="O192" s="6" t="str">
        <f t="shared" si="2"/>
        <v>Jul</v>
      </c>
      <c r="P192" s="6">
        <v>2023</v>
      </c>
    </row>
    <row r="193" spans="1:16" ht="14.25" customHeight="1" x14ac:dyDescent="0.25">
      <c r="A193" s="4">
        <v>45137</v>
      </c>
      <c r="B193" s="5" t="s">
        <v>36</v>
      </c>
      <c r="C193" s="8">
        <v>9</v>
      </c>
      <c r="D193" s="6" t="s">
        <v>17</v>
      </c>
      <c r="E193" s="6" t="s">
        <v>18</v>
      </c>
      <c r="F193" s="7">
        <v>0</v>
      </c>
      <c r="G193" s="6" t="str">
        <f>VLOOKUP(Table_1[[#This Row],[PRODUCT ID]],Table_2[#All],2,0)</f>
        <v>Butter</v>
      </c>
      <c r="H193" s="6" t="str">
        <f>VLOOKUP(Table_1[[#This Row],[PRODUCT ID]],Table_2[#All],3,0)</f>
        <v>Dairy</v>
      </c>
      <c r="I193" s="6" t="str">
        <f>VLOOKUP(Table_1[[#This Row],[PRODUCT ID]],Table_2[#All],4,0)</f>
        <v>Kg</v>
      </c>
      <c r="J193" s="6">
        <f>VLOOKUP(Table_1[[#This Row],[PRODUCT ID]],'Master Data'!A:F,5,0)</f>
        <v>98</v>
      </c>
      <c r="K193" s="6">
        <f>VLOOKUP(Table_1[[#This Row],[PRODUCT ID]],Table_2[#All],6,0)</f>
        <v>103.88</v>
      </c>
      <c r="L193" s="6">
        <f>Table_1[[#This Row],[QUANTITY]]*Table_1[[#This Row],[BUYING PRIZE]]</f>
        <v>882</v>
      </c>
      <c r="M193" s="6">
        <f>Table_1[[#This Row],[QUANTITY]]*Table_1[[#This Row],[SELLING PRICE]]*(1-Table_1[[#This Row],[DISCOUNT %]])</f>
        <v>934.92</v>
      </c>
      <c r="N193" s="6" t="str">
        <f>TEXT(Table_1[[#This Row],[DATE]],"DD")</f>
        <v>30</v>
      </c>
      <c r="O193" s="6" t="str">
        <f t="shared" si="2"/>
        <v>Jul</v>
      </c>
      <c r="P193" s="6">
        <v>2023</v>
      </c>
    </row>
    <row r="194" spans="1:16" ht="14.25" customHeight="1" x14ac:dyDescent="0.25">
      <c r="A194" s="4">
        <v>45138</v>
      </c>
      <c r="B194" s="5" t="s">
        <v>62</v>
      </c>
      <c r="C194" s="8">
        <v>2</v>
      </c>
      <c r="D194" s="6" t="s">
        <v>22</v>
      </c>
      <c r="E194" s="6" t="s">
        <v>18</v>
      </c>
      <c r="F194" s="7">
        <v>0</v>
      </c>
      <c r="G194" s="6" t="str">
        <f>VLOOKUP(Table_1[[#This Row],[PRODUCT ID]],Table_2[#All],2,0)</f>
        <v>Pears</v>
      </c>
      <c r="H194" s="6" t="str">
        <f>VLOOKUP(Table_1[[#This Row],[PRODUCT ID]],Table_2[#All],3,0)</f>
        <v>Fruits</v>
      </c>
      <c r="I194" s="6" t="str">
        <f>VLOOKUP(Table_1[[#This Row],[PRODUCT ID]],Table_2[#All],4,0)</f>
        <v>Kg</v>
      </c>
      <c r="J194" s="6">
        <f>VLOOKUP(Table_1[[#This Row],[PRODUCT ID]],'Master Data'!A:F,5,0)</f>
        <v>18</v>
      </c>
      <c r="K194" s="6">
        <f>VLOOKUP(Table_1[[#This Row],[PRODUCT ID]],Table_2[#All],6,0)</f>
        <v>24.66</v>
      </c>
      <c r="L194" s="6">
        <f>Table_1[[#This Row],[QUANTITY]]*Table_1[[#This Row],[BUYING PRIZE]]</f>
        <v>36</v>
      </c>
      <c r="M194" s="6">
        <f>Table_1[[#This Row],[QUANTITY]]*Table_1[[#This Row],[SELLING PRICE]]*(1-Table_1[[#This Row],[DISCOUNT %]])</f>
        <v>49.32</v>
      </c>
      <c r="N194" s="6" t="str">
        <f>TEXT(Table_1[[#This Row],[DATE]],"DD")</f>
        <v>31</v>
      </c>
      <c r="O194" s="6" t="str">
        <f t="shared" si="2"/>
        <v>Jul</v>
      </c>
      <c r="P194" s="6">
        <v>2023</v>
      </c>
    </row>
    <row r="195" spans="1:16" ht="14.25" customHeight="1" x14ac:dyDescent="0.25">
      <c r="A195" s="4">
        <v>45139</v>
      </c>
      <c r="B195" s="5" t="s">
        <v>36</v>
      </c>
      <c r="C195" s="8">
        <v>6</v>
      </c>
      <c r="D195" s="6" t="s">
        <v>17</v>
      </c>
      <c r="E195" s="6" t="s">
        <v>18</v>
      </c>
      <c r="F195" s="7">
        <v>0</v>
      </c>
      <c r="G195" s="6" t="str">
        <f>VLOOKUP(Table_1[[#This Row],[PRODUCT ID]],Table_2[#All],2,0)</f>
        <v>Butter</v>
      </c>
      <c r="H195" s="6" t="str">
        <f>VLOOKUP(Table_1[[#This Row],[PRODUCT ID]],Table_2[#All],3,0)</f>
        <v>Dairy</v>
      </c>
      <c r="I195" s="6" t="str">
        <f>VLOOKUP(Table_1[[#This Row],[PRODUCT ID]],Table_2[#All],4,0)</f>
        <v>Kg</v>
      </c>
      <c r="J195" s="6">
        <f>VLOOKUP(Table_1[[#This Row],[PRODUCT ID]],'Master Data'!A:F,5,0)</f>
        <v>98</v>
      </c>
      <c r="K195" s="6">
        <f>VLOOKUP(Table_1[[#This Row],[PRODUCT ID]],Table_2[#All],6,0)</f>
        <v>103.88</v>
      </c>
      <c r="L195" s="6">
        <f>Table_1[[#This Row],[QUANTITY]]*Table_1[[#This Row],[BUYING PRIZE]]</f>
        <v>588</v>
      </c>
      <c r="M195" s="6">
        <f>Table_1[[#This Row],[QUANTITY]]*Table_1[[#This Row],[SELLING PRICE]]*(1-Table_1[[#This Row],[DISCOUNT %]])</f>
        <v>623.28</v>
      </c>
      <c r="N195" s="6" t="str">
        <f>TEXT(Table_1[[#This Row],[DATE]],"DD")</f>
        <v>01</v>
      </c>
      <c r="O195" s="6" t="str">
        <f t="shared" ref="O195:O258" si="3">TEXT(A195,"MMM")</f>
        <v>Aug</v>
      </c>
      <c r="P195" s="6">
        <v>2023</v>
      </c>
    </row>
    <row r="196" spans="1:16" ht="14.25" customHeight="1" x14ac:dyDescent="0.25">
      <c r="A196" s="4">
        <v>45140</v>
      </c>
      <c r="B196" s="5" t="s">
        <v>61</v>
      </c>
      <c r="C196" s="8">
        <v>7</v>
      </c>
      <c r="D196" s="6" t="s">
        <v>22</v>
      </c>
      <c r="E196" s="6" t="s">
        <v>20</v>
      </c>
      <c r="F196" s="7">
        <v>0</v>
      </c>
      <c r="G196" s="6" t="str">
        <f>VLOOKUP(Table_1[[#This Row],[PRODUCT ID]],Table_2[#All],2,0)</f>
        <v>Potatoes</v>
      </c>
      <c r="H196" s="6" t="str">
        <f>VLOOKUP(Table_1[[#This Row],[PRODUCT ID]],Table_2[#All],3,0)</f>
        <v>Vegetables</v>
      </c>
      <c r="I196" s="6" t="str">
        <f>VLOOKUP(Table_1[[#This Row],[PRODUCT ID]],Table_2[#All],4,0)</f>
        <v>Kg</v>
      </c>
      <c r="J196" s="6">
        <f>VLOOKUP(Table_1[[#This Row],[PRODUCT ID]],'Master Data'!A:F,5,0)</f>
        <v>138</v>
      </c>
      <c r="K196" s="6">
        <f>VLOOKUP(Table_1[[#This Row],[PRODUCT ID]],Table_2[#All],6,0)</f>
        <v>173.88</v>
      </c>
      <c r="L196" s="6">
        <f>Table_1[[#This Row],[QUANTITY]]*Table_1[[#This Row],[BUYING PRIZE]]</f>
        <v>966</v>
      </c>
      <c r="M196" s="6">
        <f>Table_1[[#This Row],[QUANTITY]]*Table_1[[#This Row],[SELLING PRICE]]*(1-Table_1[[#This Row],[DISCOUNT %]])</f>
        <v>1217.1599999999999</v>
      </c>
      <c r="N196" s="6" t="str">
        <f>TEXT(Table_1[[#This Row],[DATE]],"DD")</f>
        <v>02</v>
      </c>
      <c r="O196" s="6" t="str">
        <f t="shared" si="3"/>
        <v>Aug</v>
      </c>
      <c r="P196" s="6">
        <v>2023</v>
      </c>
    </row>
    <row r="197" spans="1:16" ht="14.25" customHeight="1" x14ac:dyDescent="0.25">
      <c r="A197" s="4">
        <v>45141</v>
      </c>
      <c r="B197" s="5" t="s">
        <v>30</v>
      </c>
      <c r="C197" s="8">
        <v>6</v>
      </c>
      <c r="D197" s="6" t="s">
        <v>22</v>
      </c>
      <c r="E197" s="6" t="s">
        <v>18</v>
      </c>
      <c r="F197" s="7">
        <v>0</v>
      </c>
      <c r="G197" s="6" t="str">
        <f>VLOOKUP(Table_1[[#This Row],[PRODUCT ID]],Table_2[#All],2,0)</f>
        <v>Salin</v>
      </c>
      <c r="H197" s="6" t="str">
        <f>VLOOKUP(Table_1[[#This Row],[PRODUCT ID]],Table_2[#All],3,0)</f>
        <v>Health Care</v>
      </c>
      <c r="I197" s="6" t="str">
        <f>VLOOKUP(Table_1[[#This Row],[PRODUCT ID]],Table_2[#All],4,0)</f>
        <v>Kg</v>
      </c>
      <c r="J197" s="6">
        <f>VLOOKUP(Table_1[[#This Row],[PRODUCT ID]],'Master Data'!A:F,5,0)</f>
        <v>120</v>
      </c>
      <c r="K197" s="6">
        <f>VLOOKUP(Table_1[[#This Row],[PRODUCT ID]],Table_2[#All],6,0)</f>
        <v>162</v>
      </c>
      <c r="L197" s="6">
        <f>Table_1[[#This Row],[QUANTITY]]*Table_1[[#This Row],[BUYING PRIZE]]</f>
        <v>720</v>
      </c>
      <c r="M197" s="6">
        <f>Table_1[[#This Row],[QUANTITY]]*Table_1[[#This Row],[SELLING PRICE]]*(1-Table_1[[#This Row],[DISCOUNT %]])</f>
        <v>972</v>
      </c>
      <c r="N197" s="6" t="str">
        <f>TEXT(Table_1[[#This Row],[DATE]],"DD")</f>
        <v>03</v>
      </c>
      <c r="O197" s="6" t="str">
        <f t="shared" si="3"/>
        <v>Aug</v>
      </c>
      <c r="P197" s="6">
        <v>2023</v>
      </c>
    </row>
    <row r="198" spans="1:16" ht="14.25" customHeight="1" x14ac:dyDescent="0.25">
      <c r="A198" s="4">
        <v>45142</v>
      </c>
      <c r="B198" s="5" t="s">
        <v>30</v>
      </c>
      <c r="C198" s="8">
        <v>14</v>
      </c>
      <c r="D198" s="6" t="s">
        <v>22</v>
      </c>
      <c r="E198" s="6" t="s">
        <v>18</v>
      </c>
      <c r="F198" s="7">
        <v>0</v>
      </c>
      <c r="G198" s="6" t="str">
        <f>VLOOKUP(Table_1[[#This Row],[PRODUCT ID]],Table_2[#All],2,0)</f>
        <v>Salin</v>
      </c>
      <c r="H198" s="6" t="str">
        <f>VLOOKUP(Table_1[[#This Row],[PRODUCT ID]],Table_2[#All],3,0)</f>
        <v>Health Care</v>
      </c>
      <c r="I198" s="6" t="str">
        <f>VLOOKUP(Table_1[[#This Row],[PRODUCT ID]],Table_2[#All],4,0)</f>
        <v>Kg</v>
      </c>
      <c r="J198" s="6">
        <f>VLOOKUP(Table_1[[#This Row],[PRODUCT ID]],'Master Data'!A:F,5,0)</f>
        <v>120</v>
      </c>
      <c r="K198" s="6">
        <f>VLOOKUP(Table_1[[#This Row],[PRODUCT ID]],Table_2[#All],6,0)</f>
        <v>162</v>
      </c>
      <c r="L198" s="6">
        <f>Table_1[[#This Row],[QUANTITY]]*Table_1[[#This Row],[BUYING PRIZE]]</f>
        <v>1680</v>
      </c>
      <c r="M198" s="6">
        <f>Table_1[[#This Row],[QUANTITY]]*Table_1[[#This Row],[SELLING PRICE]]*(1-Table_1[[#This Row],[DISCOUNT %]])</f>
        <v>2268</v>
      </c>
      <c r="N198" s="6" t="str">
        <f>TEXT(Table_1[[#This Row],[DATE]],"DD")</f>
        <v>04</v>
      </c>
      <c r="O198" s="6" t="str">
        <f t="shared" si="3"/>
        <v>Aug</v>
      </c>
      <c r="P198" s="6">
        <v>2023</v>
      </c>
    </row>
    <row r="199" spans="1:16" ht="14.25" customHeight="1" x14ac:dyDescent="0.25">
      <c r="A199" s="4">
        <v>45143</v>
      </c>
      <c r="B199" s="5" t="s">
        <v>34</v>
      </c>
      <c r="C199" s="8">
        <v>7</v>
      </c>
      <c r="D199" s="6" t="s">
        <v>17</v>
      </c>
      <c r="E199" s="6" t="s">
        <v>20</v>
      </c>
      <c r="F199" s="7">
        <v>0</v>
      </c>
      <c r="G199" s="6" t="str">
        <f>VLOOKUP(Table_1[[#This Row],[PRODUCT ID]],Table_2[#All],2,0)</f>
        <v>Lemons</v>
      </c>
      <c r="H199" s="6" t="str">
        <f>VLOOKUP(Table_1[[#This Row],[PRODUCT ID]],Table_2[#All],3,0)</f>
        <v>Fruits</v>
      </c>
      <c r="I199" s="6" t="str">
        <f>VLOOKUP(Table_1[[#This Row],[PRODUCT ID]],Table_2[#All],4,0)</f>
        <v>Kg</v>
      </c>
      <c r="J199" s="6">
        <f>VLOOKUP(Table_1[[#This Row],[PRODUCT ID]],'Master Data'!A:F,5,0)</f>
        <v>61</v>
      </c>
      <c r="K199" s="6">
        <f>VLOOKUP(Table_1[[#This Row],[PRODUCT ID]],Table_2[#All],6,0)</f>
        <v>76.25</v>
      </c>
      <c r="L199" s="6">
        <f>Table_1[[#This Row],[QUANTITY]]*Table_1[[#This Row],[BUYING PRIZE]]</f>
        <v>427</v>
      </c>
      <c r="M199" s="6">
        <f>Table_1[[#This Row],[QUANTITY]]*Table_1[[#This Row],[SELLING PRICE]]*(1-Table_1[[#This Row],[DISCOUNT %]])</f>
        <v>533.75</v>
      </c>
      <c r="N199" s="6" t="str">
        <f>TEXT(Table_1[[#This Row],[DATE]],"DD")</f>
        <v>05</v>
      </c>
      <c r="O199" s="6" t="str">
        <f t="shared" si="3"/>
        <v>Aug</v>
      </c>
      <c r="P199" s="6">
        <v>2023</v>
      </c>
    </row>
    <row r="200" spans="1:16" ht="14.25" customHeight="1" x14ac:dyDescent="0.25">
      <c r="A200" s="4">
        <v>45144</v>
      </c>
      <c r="B200" s="5" t="s">
        <v>37</v>
      </c>
      <c r="C200" s="8">
        <v>2</v>
      </c>
      <c r="D200" s="6" t="s">
        <v>18</v>
      </c>
      <c r="E200" s="6" t="s">
        <v>20</v>
      </c>
      <c r="F200" s="7">
        <v>0</v>
      </c>
      <c r="G200" s="6" t="str">
        <f>VLOOKUP(Table_1[[#This Row],[PRODUCT ID]],Table_2[#All],2,0)</f>
        <v>cleaning alcohol</v>
      </c>
      <c r="H200" s="6" t="str">
        <f>VLOOKUP(Table_1[[#This Row],[PRODUCT ID]],Table_2[#All],3,0)</f>
        <v>Health Care</v>
      </c>
      <c r="I200" s="6" t="str">
        <f>VLOOKUP(Table_1[[#This Row],[PRODUCT ID]],Table_2[#All],4,0)</f>
        <v>Lt</v>
      </c>
      <c r="J200" s="6">
        <f>VLOOKUP(Table_1[[#This Row],[PRODUCT ID]],'Master Data'!A:F,5,0)</f>
        <v>90</v>
      </c>
      <c r="K200" s="6">
        <f>VLOOKUP(Table_1[[#This Row],[PRODUCT ID]],Table_2[#All],6,0)</f>
        <v>115.2</v>
      </c>
      <c r="L200" s="6">
        <f>Table_1[[#This Row],[QUANTITY]]*Table_1[[#This Row],[BUYING PRIZE]]</f>
        <v>180</v>
      </c>
      <c r="M200" s="6">
        <f>Table_1[[#This Row],[QUANTITY]]*Table_1[[#This Row],[SELLING PRICE]]*(1-Table_1[[#This Row],[DISCOUNT %]])</f>
        <v>230.4</v>
      </c>
      <c r="N200" s="6" t="str">
        <f>TEXT(Table_1[[#This Row],[DATE]],"DD")</f>
        <v>06</v>
      </c>
      <c r="O200" s="6" t="str">
        <f t="shared" si="3"/>
        <v>Aug</v>
      </c>
      <c r="P200" s="6">
        <v>2023</v>
      </c>
    </row>
    <row r="201" spans="1:16" ht="14.25" customHeight="1" x14ac:dyDescent="0.25">
      <c r="A201" s="4">
        <v>45145</v>
      </c>
      <c r="B201" s="5" t="s">
        <v>49</v>
      </c>
      <c r="C201" s="8">
        <v>4</v>
      </c>
      <c r="D201" s="6" t="s">
        <v>22</v>
      </c>
      <c r="E201" s="6" t="s">
        <v>20</v>
      </c>
      <c r="F201" s="7">
        <v>0</v>
      </c>
      <c r="G201" s="6" t="str">
        <f>VLOOKUP(Table_1[[#This Row],[PRODUCT ID]],Table_2[#All],2,0)</f>
        <v>Cheddar cheese</v>
      </c>
      <c r="H201" s="6" t="str">
        <f>VLOOKUP(Table_1[[#This Row],[PRODUCT ID]],Table_2[#All],3,0)</f>
        <v>Dairy</v>
      </c>
      <c r="I201" s="6" t="str">
        <f>VLOOKUP(Table_1[[#This Row],[PRODUCT ID]],Table_2[#All],4,0)</f>
        <v>Kg</v>
      </c>
      <c r="J201" s="6">
        <f>VLOOKUP(Table_1[[#This Row],[PRODUCT ID]],'Master Data'!A:F,5,0)</f>
        <v>105</v>
      </c>
      <c r="K201" s="6">
        <f>VLOOKUP(Table_1[[#This Row],[PRODUCT ID]],Table_2[#All],6,0)</f>
        <v>142.80000000000001</v>
      </c>
      <c r="L201" s="6">
        <f>Table_1[[#This Row],[QUANTITY]]*Table_1[[#This Row],[BUYING PRIZE]]</f>
        <v>420</v>
      </c>
      <c r="M201" s="6">
        <f>Table_1[[#This Row],[QUANTITY]]*Table_1[[#This Row],[SELLING PRICE]]*(1-Table_1[[#This Row],[DISCOUNT %]])</f>
        <v>571.20000000000005</v>
      </c>
      <c r="N201" s="6" t="str">
        <f>TEXT(Table_1[[#This Row],[DATE]],"DD")</f>
        <v>07</v>
      </c>
      <c r="O201" s="6" t="str">
        <f t="shared" si="3"/>
        <v>Aug</v>
      </c>
      <c r="P201" s="6">
        <v>2023</v>
      </c>
    </row>
    <row r="202" spans="1:16" ht="14.25" customHeight="1" x14ac:dyDescent="0.25">
      <c r="A202" s="4">
        <v>45146</v>
      </c>
      <c r="B202" s="5" t="s">
        <v>50</v>
      </c>
      <c r="C202" s="8">
        <v>12</v>
      </c>
      <c r="D202" s="6" t="s">
        <v>22</v>
      </c>
      <c r="E202" s="6" t="s">
        <v>20</v>
      </c>
      <c r="F202" s="7">
        <v>0</v>
      </c>
      <c r="G202" s="6" t="str">
        <f>VLOOKUP(Table_1[[#This Row],[PRODUCT ID]],Table_2[#All],2,0)</f>
        <v>Grapefruit</v>
      </c>
      <c r="H202" s="6" t="str">
        <f>VLOOKUP(Table_1[[#This Row],[PRODUCT ID]],Table_2[#All],3,0)</f>
        <v>Fruits</v>
      </c>
      <c r="I202" s="6" t="str">
        <f>VLOOKUP(Table_1[[#This Row],[PRODUCT ID]],Table_2[#All],4,0)</f>
        <v>Kg</v>
      </c>
      <c r="J202" s="6">
        <f>VLOOKUP(Table_1[[#This Row],[PRODUCT ID]],'Master Data'!A:F,5,0)</f>
        <v>37</v>
      </c>
      <c r="K202" s="6">
        <f>VLOOKUP(Table_1[[#This Row],[PRODUCT ID]],Table_2[#All],6,0)</f>
        <v>49.21</v>
      </c>
      <c r="L202" s="6">
        <f>Table_1[[#This Row],[QUANTITY]]*Table_1[[#This Row],[BUYING PRIZE]]</f>
        <v>444</v>
      </c>
      <c r="M202" s="6">
        <f>Table_1[[#This Row],[QUANTITY]]*Table_1[[#This Row],[SELLING PRICE]]*(1-Table_1[[#This Row],[DISCOUNT %]])</f>
        <v>590.52</v>
      </c>
      <c r="N202" s="6" t="str">
        <f>TEXT(Table_1[[#This Row],[DATE]],"DD")</f>
        <v>08</v>
      </c>
      <c r="O202" s="6" t="str">
        <f t="shared" si="3"/>
        <v>Aug</v>
      </c>
      <c r="P202" s="6">
        <v>2023</v>
      </c>
    </row>
    <row r="203" spans="1:16" ht="14.25" customHeight="1" x14ac:dyDescent="0.25">
      <c r="A203" s="4">
        <v>45147</v>
      </c>
      <c r="B203" s="5" t="s">
        <v>52</v>
      </c>
      <c r="C203" s="8">
        <v>7</v>
      </c>
      <c r="D203" s="6" t="s">
        <v>18</v>
      </c>
      <c r="E203" s="6" t="s">
        <v>18</v>
      </c>
      <c r="F203" s="7">
        <v>0</v>
      </c>
      <c r="G203" s="6" t="str">
        <f>VLOOKUP(Table_1[[#This Row],[PRODUCT ID]],Table_2[#All],2,0)</f>
        <v>Limes</v>
      </c>
      <c r="H203" s="6" t="str">
        <f>VLOOKUP(Table_1[[#This Row],[PRODUCT ID]],Table_2[#All],3,0)</f>
        <v>Fruits</v>
      </c>
      <c r="I203" s="6" t="str">
        <f>VLOOKUP(Table_1[[#This Row],[PRODUCT ID]],Table_2[#All],4,0)</f>
        <v>Kg</v>
      </c>
      <c r="J203" s="6">
        <f>VLOOKUP(Table_1[[#This Row],[PRODUCT ID]],'Master Data'!A:F,5,0)</f>
        <v>126</v>
      </c>
      <c r="K203" s="6">
        <f>VLOOKUP(Table_1[[#This Row],[PRODUCT ID]],Table_2[#All],6,0)</f>
        <v>162.54</v>
      </c>
      <c r="L203" s="6">
        <f>Table_1[[#This Row],[QUANTITY]]*Table_1[[#This Row],[BUYING PRIZE]]</f>
        <v>882</v>
      </c>
      <c r="M203" s="6">
        <f>Table_1[[#This Row],[QUANTITY]]*Table_1[[#This Row],[SELLING PRICE]]*(1-Table_1[[#This Row],[DISCOUNT %]])</f>
        <v>1137.78</v>
      </c>
      <c r="N203" s="6" t="str">
        <f>TEXT(Table_1[[#This Row],[DATE]],"DD")</f>
        <v>09</v>
      </c>
      <c r="O203" s="6" t="str">
        <f t="shared" si="3"/>
        <v>Aug</v>
      </c>
      <c r="P203" s="6">
        <v>2023</v>
      </c>
    </row>
    <row r="204" spans="1:16" ht="14.25" customHeight="1" x14ac:dyDescent="0.25">
      <c r="A204" s="4">
        <v>45148</v>
      </c>
      <c r="B204" s="5" t="s">
        <v>33</v>
      </c>
      <c r="C204" s="8">
        <v>1</v>
      </c>
      <c r="D204" s="6" t="s">
        <v>22</v>
      </c>
      <c r="E204" s="6" t="s">
        <v>20</v>
      </c>
      <c r="F204" s="7">
        <v>0</v>
      </c>
      <c r="G204" s="6" t="str">
        <f>VLOOKUP(Table_1[[#This Row],[PRODUCT ID]],Table_2[#All],2,0)</f>
        <v>toothpaste</v>
      </c>
      <c r="H204" s="6" t="str">
        <f>VLOOKUP(Table_1[[#This Row],[PRODUCT ID]],Table_2[#All],3,0)</f>
        <v>Personal Care</v>
      </c>
      <c r="I204" s="6" t="str">
        <f>VLOOKUP(Table_1[[#This Row],[PRODUCT ID]],Table_2[#All],4,0)</f>
        <v>No.</v>
      </c>
      <c r="J204" s="6">
        <f>VLOOKUP(Table_1[[#This Row],[PRODUCT ID]],'Master Data'!A:F,5,0)</f>
        <v>55</v>
      </c>
      <c r="K204" s="6">
        <f>VLOOKUP(Table_1[[#This Row],[PRODUCT ID]],Table_2[#All],6,0)</f>
        <v>58.3</v>
      </c>
      <c r="L204" s="6">
        <f>Table_1[[#This Row],[QUANTITY]]*Table_1[[#This Row],[BUYING PRIZE]]</f>
        <v>55</v>
      </c>
      <c r="M204" s="6">
        <f>Table_1[[#This Row],[QUANTITY]]*Table_1[[#This Row],[SELLING PRICE]]*(1-Table_1[[#This Row],[DISCOUNT %]])</f>
        <v>58.3</v>
      </c>
      <c r="N204" s="6" t="str">
        <f>TEXT(Table_1[[#This Row],[DATE]],"DD")</f>
        <v>10</v>
      </c>
      <c r="O204" s="6" t="str">
        <f t="shared" si="3"/>
        <v>Aug</v>
      </c>
      <c r="P204" s="6">
        <v>2023</v>
      </c>
    </row>
    <row r="205" spans="1:16" ht="14.25" customHeight="1" x14ac:dyDescent="0.25">
      <c r="A205" s="4">
        <v>45149</v>
      </c>
      <c r="B205" s="5" t="s">
        <v>29</v>
      </c>
      <c r="C205" s="8">
        <v>9</v>
      </c>
      <c r="D205" s="6" t="s">
        <v>18</v>
      </c>
      <c r="E205" s="6" t="s">
        <v>18</v>
      </c>
      <c r="F205" s="7">
        <v>0</v>
      </c>
      <c r="G205" s="6" t="str">
        <f>VLOOKUP(Table_1[[#This Row],[PRODUCT ID]],Table_2[#All],2,0)</f>
        <v>Bananas</v>
      </c>
      <c r="H205" s="6" t="str">
        <f>VLOOKUP(Table_1[[#This Row],[PRODUCT ID]],Table_2[#All],3,0)</f>
        <v>Fruits</v>
      </c>
      <c r="I205" s="6" t="str">
        <f>VLOOKUP(Table_1[[#This Row],[PRODUCT ID]],Table_2[#All],4,0)</f>
        <v>Kg</v>
      </c>
      <c r="J205" s="6">
        <f>VLOOKUP(Table_1[[#This Row],[PRODUCT ID]],'Master Data'!A:F,5,0)</f>
        <v>112</v>
      </c>
      <c r="K205" s="6">
        <f>VLOOKUP(Table_1[[#This Row],[PRODUCT ID]],Table_2[#All],6,0)</f>
        <v>146.72</v>
      </c>
      <c r="L205" s="6">
        <f>Table_1[[#This Row],[QUANTITY]]*Table_1[[#This Row],[BUYING PRIZE]]</f>
        <v>1008</v>
      </c>
      <c r="M205" s="6">
        <f>Table_1[[#This Row],[QUANTITY]]*Table_1[[#This Row],[SELLING PRICE]]*(1-Table_1[[#This Row],[DISCOUNT %]])</f>
        <v>1320.48</v>
      </c>
      <c r="N205" s="6" t="str">
        <f>TEXT(Table_1[[#This Row],[DATE]],"DD")</f>
        <v>11</v>
      </c>
      <c r="O205" s="6" t="str">
        <f t="shared" si="3"/>
        <v>Aug</v>
      </c>
      <c r="P205" s="6">
        <v>2023</v>
      </c>
    </row>
    <row r="206" spans="1:16" ht="14.25" customHeight="1" x14ac:dyDescent="0.25">
      <c r="A206" s="4">
        <v>45150</v>
      </c>
      <c r="B206" s="5" t="s">
        <v>35</v>
      </c>
      <c r="C206" s="8">
        <v>5</v>
      </c>
      <c r="D206" s="6" t="s">
        <v>18</v>
      </c>
      <c r="E206" s="6" t="s">
        <v>18</v>
      </c>
      <c r="F206" s="7">
        <v>0</v>
      </c>
      <c r="G206" s="6" t="str">
        <f>VLOOKUP(Table_1[[#This Row],[PRODUCT ID]],Table_2[#All],2,0)</f>
        <v>Feta cheese</v>
      </c>
      <c r="H206" s="6" t="str">
        <f>VLOOKUP(Table_1[[#This Row],[PRODUCT ID]],Table_2[#All],3,0)</f>
        <v>Dairy</v>
      </c>
      <c r="I206" s="6" t="str">
        <f>VLOOKUP(Table_1[[#This Row],[PRODUCT ID]],Table_2[#All],4,0)</f>
        <v>Kg</v>
      </c>
      <c r="J206" s="6">
        <f>VLOOKUP(Table_1[[#This Row],[PRODUCT ID]],'Master Data'!A:F,5,0)</f>
        <v>75</v>
      </c>
      <c r="K206" s="6">
        <f>VLOOKUP(Table_1[[#This Row],[PRODUCT ID]],Table_2[#All],6,0)</f>
        <v>85.5</v>
      </c>
      <c r="L206" s="6">
        <f>Table_1[[#This Row],[QUANTITY]]*Table_1[[#This Row],[BUYING PRIZE]]</f>
        <v>375</v>
      </c>
      <c r="M206" s="6">
        <f>Table_1[[#This Row],[QUANTITY]]*Table_1[[#This Row],[SELLING PRICE]]*(1-Table_1[[#This Row],[DISCOUNT %]])</f>
        <v>427.5</v>
      </c>
      <c r="N206" s="6" t="str">
        <f>TEXT(Table_1[[#This Row],[DATE]],"DD")</f>
        <v>12</v>
      </c>
      <c r="O206" s="6" t="str">
        <f t="shared" si="3"/>
        <v>Aug</v>
      </c>
      <c r="P206" s="6">
        <v>2023</v>
      </c>
    </row>
    <row r="207" spans="1:16" ht="14.25" customHeight="1" x14ac:dyDescent="0.25">
      <c r="A207" s="4">
        <v>45151</v>
      </c>
      <c r="B207" s="5" t="s">
        <v>48</v>
      </c>
      <c r="C207" s="8">
        <v>14</v>
      </c>
      <c r="D207" s="6" t="s">
        <v>18</v>
      </c>
      <c r="E207" s="6" t="s">
        <v>20</v>
      </c>
      <c r="F207" s="7">
        <v>0</v>
      </c>
      <c r="G207" s="6" t="str">
        <f>VLOOKUP(Table_1[[#This Row],[PRODUCT ID]],Table_2[#All],2,0)</f>
        <v>Cabbage</v>
      </c>
      <c r="H207" s="6" t="str">
        <f>VLOOKUP(Table_1[[#This Row],[PRODUCT ID]],Table_2[#All],3,0)</f>
        <v>Fruits</v>
      </c>
      <c r="I207" s="6" t="str">
        <f>VLOOKUP(Table_1[[#This Row],[PRODUCT ID]],Table_2[#All],4,0)</f>
        <v>Ft</v>
      </c>
      <c r="J207" s="6">
        <f>VLOOKUP(Table_1[[#This Row],[PRODUCT ID]],'Master Data'!A:F,5,0)</f>
        <v>148</v>
      </c>
      <c r="K207" s="6">
        <f>VLOOKUP(Table_1[[#This Row],[PRODUCT ID]],Table_2[#All],6,0)</f>
        <v>201.28</v>
      </c>
      <c r="L207" s="6">
        <f>Table_1[[#This Row],[QUANTITY]]*Table_1[[#This Row],[BUYING PRIZE]]</f>
        <v>2072</v>
      </c>
      <c r="M207" s="6">
        <f>Table_1[[#This Row],[QUANTITY]]*Table_1[[#This Row],[SELLING PRICE]]*(1-Table_1[[#This Row],[DISCOUNT %]])</f>
        <v>2817.92</v>
      </c>
      <c r="N207" s="6" t="str">
        <f>TEXT(Table_1[[#This Row],[DATE]],"DD")</f>
        <v>13</v>
      </c>
      <c r="O207" s="6" t="str">
        <f t="shared" si="3"/>
        <v>Aug</v>
      </c>
      <c r="P207" s="6">
        <v>2023</v>
      </c>
    </row>
    <row r="208" spans="1:16" ht="14.25" customHeight="1" x14ac:dyDescent="0.25">
      <c r="A208" s="4">
        <v>45152</v>
      </c>
      <c r="B208" s="5" t="s">
        <v>29</v>
      </c>
      <c r="C208" s="8">
        <v>15</v>
      </c>
      <c r="D208" s="6" t="s">
        <v>22</v>
      </c>
      <c r="E208" s="6" t="s">
        <v>18</v>
      </c>
      <c r="F208" s="7">
        <v>0</v>
      </c>
      <c r="G208" s="6" t="str">
        <f>VLOOKUP(Table_1[[#This Row],[PRODUCT ID]],Table_2[#All],2,0)</f>
        <v>Bananas</v>
      </c>
      <c r="H208" s="6" t="str">
        <f>VLOOKUP(Table_1[[#This Row],[PRODUCT ID]],Table_2[#All],3,0)</f>
        <v>Fruits</v>
      </c>
      <c r="I208" s="6" t="str">
        <f>VLOOKUP(Table_1[[#This Row],[PRODUCT ID]],Table_2[#All],4,0)</f>
        <v>Kg</v>
      </c>
      <c r="J208" s="6">
        <f>VLOOKUP(Table_1[[#This Row],[PRODUCT ID]],'Master Data'!A:F,5,0)</f>
        <v>112</v>
      </c>
      <c r="K208" s="6">
        <f>VLOOKUP(Table_1[[#This Row],[PRODUCT ID]],Table_2[#All],6,0)</f>
        <v>146.72</v>
      </c>
      <c r="L208" s="6">
        <f>Table_1[[#This Row],[QUANTITY]]*Table_1[[#This Row],[BUYING PRIZE]]</f>
        <v>1680</v>
      </c>
      <c r="M208" s="6">
        <f>Table_1[[#This Row],[QUANTITY]]*Table_1[[#This Row],[SELLING PRICE]]*(1-Table_1[[#This Row],[DISCOUNT %]])</f>
        <v>2200.8000000000002</v>
      </c>
      <c r="N208" s="6" t="str">
        <f>TEXT(Table_1[[#This Row],[DATE]],"DD")</f>
        <v>14</v>
      </c>
      <c r="O208" s="6" t="str">
        <f t="shared" si="3"/>
        <v>Aug</v>
      </c>
      <c r="P208" s="6">
        <v>2023</v>
      </c>
    </row>
    <row r="209" spans="1:16" ht="14.25" customHeight="1" x14ac:dyDescent="0.25">
      <c r="A209" s="4">
        <v>45153</v>
      </c>
      <c r="B209" s="5" t="s">
        <v>60</v>
      </c>
      <c r="C209" s="8">
        <v>9</v>
      </c>
      <c r="D209" s="6" t="s">
        <v>22</v>
      </c>
      <c r="E209" s="6" t="s">
        <v>18</v>
      </c>
      <c r="F209" s="7">
        <v>0</v>
      </c>
      <c r="G209" s="6" t="str">
        <f>VLOOKUP(Table_1[[#This Row],[PRODUCT ID]],Table_2[#All],2,0)</f>
        <v>Kiwi</v>
      </c>
      <c r="H209" s="6" t="str">
        <f>VLOOKUP(Table_1[[#This Row],[PRODUCT ID]],Table_2[#All],3,0)</f>
        <v>Fruits</v>
      </c>
      <c r="I209" s="6" t="str">
        <f>VLOOKUP(Table_1[[#This Row],[PRODUCT ID]],Table_2[#All],4,0)</f>
        <v>Kg</v>
      </c>
      <c r="J209" s="6">
        <f>VLOOKUP(Table_1[[#This Row],[PRODUCT ID]],'Master Data'!A:F,5,0)</f>
        <v>150</v>
      </c>
      <c r="K209" s="6">
        <f>VLOOKUP(Table_1[[#This Row],[PRODUCT ID]],Table_2[#All],6,0)</f>
        <v>210</v>
      </c>
      <c r="L209" s="6">
        <f>Table_1[[#This Row],[QUANTITY]]*Table_1[[#This Row],[BUYING PRIZE]]</f>
        <v>1350</v>
      </c>
      <c r="M209" s="6">
        <f>Table_1[[#This Row],[QUANTITY]]*Table_1[[#This Row],[SELLING PRICE]]*(1-Table_1[[#This Row],[DISCOUNT %]])</f>
        <v>1890</v>
      </c>
      <c r="N209" s="6" t="str">
        <f>TEXT(Table_1[[#This Row],[DATE]],"DD")</f>
        <v>15</v>
      </c>
      <c r="O209" s="6" t="str">
        <f t="shared" si="3"/>
        <v>Aug</v>
      </c>
      <c r="P209" s="6">
        <v>2023</v>
      </c>
    </row>
    <row r="210" spans="1:16" ht="14.25" customHeight="1" x14ac:dyDescent="0.25">
      <c r="A210" s="4">
        <v>45154</v>
      </c>
      <c r="B210" s="5" t="s">
        <v>24</v>
      </c>
      <c r="C210" s="8">
        <v>1</v>
      </c>
      <c r="D210" s="6" t="s">
        <v>22</v>
      </c>
      <c r="E210" s="6" t="s">
        <v>18</v>
      </c>
      <c r="F210" s="7">
        <v>0</v>
      </c>
      <c r="G210" s="6" t="str">
        <f>VLOOKUP(Table_1[[#This Row],[PRODUCT ID]],Table_2[#All],2,0)</f>
        <v>conditioner</v>
      </c>
      <c r="H210" s="6" t="str">
        <f>VLOOKUP(Table_1[[#This Row],[PRODUCT ID]],Table_2[#All],3,0)</f>
        <v>Personal Care</v>
      </c>
      <c r="I210" s="6" t="str">
        <f>VLOOKUP(Table_1[[#This Row],[PRODUCT ID]],Table_2[#All],4,0)</f>
        <v>No.</v>
      </c>
      <c r="J210" s="6">
        <f>VLOOKUP(Table_1[[#This Row],[PRODUCT ID]],'Master Data'!A:F,5,0)</f>
        <v>5</v>
      </c>
      <c r="K210" s="6">
        <f>VLOOKUP(Table_1[[#This Row],[PRODUCT ID]],Table_2[#All],6,0)</f>
        <v>6.7</v>
      </c>
      <c r="L210" s="6">
        <f>Table_1[[#This Row],[QUANTITY]]*Table_1[[#This Row],[BUYING PRIZE]]</f>
        <v>5</v>
      </c>
      <c r="M210" s="6">
        <f>Table_1[[#This Row],[QUANTITY]]*Table_1[[#This Row],[SELLING PRICE]]*(1-Table_1[[#This Row],[DISCOUNT %]])</f>
        <v>6.7</v>
      </c>
      <c r="N210" s="6" t="str">
        <f>TEXT(Table_1[[#This Row],[DATE]],"DD")</f>
        <v>16</v>
      </c>
      <c r="O210" s="6" t="str">
        <f t="shared" si="3"/>
        <v>Aug</v>
      </c>
      <c r="P210" s="6">
        <v>2023</v>
      </c>
    </row>
    <row r="211" spans="1:16" ht="14.25" customHeight="1" x14ac:dyDescent="0.25">
      <c r="A211" s="4">
        <v>45155</v>
      </c>
      <c r="B211" s="5" t="s">
        <v>63</v>
      </c>
      <c r="C211" s="8">
        <v>12</v>
      </c>
      <c r="D211" s="6" t="s">
        <v>18</v>
      </c>
      <c r="E211" s="6" t="s">
        <v>18</v>
      </c>
      <c r="F211" s="7">
        <v>0</v>
      </c>
      <c r="G211" s="6" t="str">
        <f>VLOOKUP(Table_1[[#This Row],[PRODUCT ID]],Table_2[#All],2,0)</f>
        <v>Shampoo</v>
      </c>
      <c r="H211" s="6" t="str">
        <f>VLOOKUP(Table_1[[#This Row],[PRODUCT ID]],Table_2[#All],3,0)</f>
        <v>Personal Care</v>
      </c>
      <c r="I211" s="6" t="str">
        <f>VLOOKUP(Table_1[[#This Row],[PRODUCT ID]],Table_2[#All],4,0)</f>
        <v>Kg</v>
      </c>
      <c r="J211" s="6">
        <f>VLOOKUP(Table_1[[#This Row],[PRODUCT ID]],'Master Data'!A:F,5,0)</f>
        <v>90</v>
      </c>
      <c r="K211" s="6">
        <f>VLOOKUP(Table_1[[#This Row],[PRODUCT ID]],Table_2[#All],6,0)</f>
        <v>96.3</v>
      </c>
      <c r="L211" s="6">
        <f>Table_1[[#This Row],[QUANTITY]]*Table_1[[#This Row],[BUYING PRIZE]]</f>
        <v>1080</v>
      </c>
      <c r="M211" s="6">
        <f>Table_1[[#This Row],[QUANTITY]]*Table_1[[#This Row],[SELLING PRICE]]*(1-Table_1[[#This Row],[DISCOUNT %]])</f>
        <v>1155.5999999999999</v>
      </c>
      <c r="N211" s="6" t="str">
        <f>TEXT(Table_1[[#This Row],[DATE]],"DD")</f>
        <v>17</v>
      </c>
      <c r="O211" s="6" t="str">
        <f t="shared" si="3"/>
        <v>Aug</v>
      </c>
      <c r="P211" s="6">
        <v>2023</v>
      </c>
    </row>
    <row r="212" spans="1:16" ht="14.25" customHeight="1" x14ac:dyDescent="0.25">
      <c r="A212" s="4">
        <v>45156</v>
      </c>
      <c r="B212" s="5" t="s">
        <v>62</v>
      </c>
      <c r="C212" s="8">
        <v>6</v>
      </c>
      <c r="D212" s="6" t="s">
        <v>22</v>
      </c>
      <c r="E212" s="6" t="s">
        <v>20</v>
      </c>
      <c r="F212" s="7">
        <v>0</v>
      </c>
      <c r="G212" s="6" t="str">
        <f>VLOOKUP(Table_1[[#This Row],[PRODUCT ID]],Table_2[#All],2,0)</f>
        <v>Pears</v>
      </c>
      <c r="H212" s="6" t="str">
        <f>VLOOKUP(Table_1[[#This Row],[PRODUCT ID]],Table_2[#All],3,0)</f>
        <v>Fruits</v>
      </c>
      <c r="I212" s="6" t="str">
        <f>VLOOKUP(Table_1[[#This Row],[PRODUCT ID]],Table_2[#All],4,0)</f>
        <v>Kg</v>
      </c>
      <c r="J212" s="6">
        <f>VLOOKUP(Table_1[[#This Row],[PRODUCT ID]],'Master Data'!A:F,5,0)</f>
        <v>18</v>
      </c>
      <c r="K212" s="6">
        <f>VLOOKUP(Table_1[[#This Row],[PRODUCT ID]],Table_2[#All],6,0)</f>
        <v>24.66</v>
      </c>
      <c r="L212" s="6">
        <f>Table_1[[#This Row],[QUANTITY]]*Table_1[[#This Row],[BUYING PRIZE]]</f>
        <v>108</v>
      </c>
      <c r="M212" s="6">
        <f>Table_1[[#This Row],[QUANTITY]]*Table_1[[#This Row],[SELLING PRICE]]*(1-Table_1[[#This Row],[DISCOUNT %]])</f>
        <v>147.96</v>
      </c>
      <c r="N212" s="6" t="str">
        <f>TEXT(Table_1[[#This Row],[DATE]],"DD")</f>
        <v>18</v>
      </c>
      <c r="O212" s="6" t="str">
        <f t="shared" si="3"/>
        <v>Aug</v>
      </c>
      <c r="P212" s="6">
        <v>2023</v>
      </c>
    </row>
    <row r="213" spans="1:16" ht="14.25" customHeight="1" x14ac:dyDescent="0.25">
      <c r="A213" s="4">
        <v>45157</v>
      </c>
      <c r="B213" s="5" t="s">
        <v>19</v>
      </c>
      <c r="C213" s="8">
        <v>5</v>
      </c>
      <c r="D213" s="6" t="s">
        <v>22</v>
      </c>
      <c r="E213" s="6" t="s">
        <v>20</v>
      </c>
      <c r="F213" s="7">
        <v>0</v>
      </c>
      <c r="G213" s="6" t="str">
        <f>VLOOKUP(Table_1[[#This Row],[PRODUCT ID]],Table_2[#All],2,0)</f>
        <v>Lettuce</v>
      </c>
      <c r="H213" s="6" t="str">
        <f>VLOOKUP(Table_1[[#This Row],[PRODUCT ID]],Table_2[#All],3,0)</f>
        <v>Vegetables</v>
      </c>
      <c r="I213" s="6" t="str">
        <f>VLOOKUP(Table_1[[#This Row],[PRODUCT ID]],Table_2[#All],4,0)</f>
        <v>Kg</v>
      </c>
      <c r="J213" s="6">
        <f>VLOOKUP(Table_1[[#This Row],[PRODUCT ID]],'Master Data'!A:F,5,0)</f>
        <v>72</v>
      </c>
      <c r="K213" s="6">
        <f>VLOOKUP(Table_1[[#This Row],[PRODUCT ID]],Table_2[#All],6,0)</f>
        <v>79.92</v>
      </c>
      <c r="L213" s="6">
        <f>Table_1[[#This Row],[QUANTITY]]*Table_1[[#This Row],[BUYING PRIZE]]</f>
        <v>360</v>
      </c>
      <c r="M213" s="6">
        <f>Table_1[[#This Row],[QUANTITY]]*Table_1[[#This Row],[SELLING PRICE]]*(1-Table_1[[#This Row],[DISCOUNT %]])</f>
        <v>399.6</v>
      </c>
      <c r="N213" s="6" t="str">
        <f>TEXT(Table_1[[#This Row],[DATE]],"DD")</f>
        <v>19</v>
      </c>
      <c r="O213" s="6" t="str">
        <f t="shared" si="3"/>
        <v>Aug</v>
      </c>
      <c r="P213" s="6">
        <v>2023</v>
      </c>
    </row>
    <row r="214" spans="1:16" ht="14.25" customHeight="1" x14ac:dyDescent="0.25">
      <c r="A214" s="4">
        <v>45574</v>
      </c>
      <c r="B214" s="5" t="s">
        <v>38</v>
      </c>
      <c r="C214" s="8">
        <v>11</v>
      </c>
      <c r="D214" s="6" t="s">
        <v>18</v>
      </c>
      <c r="E214" s="6" t="s">
        <v>20</v>
      </c>
      <c r="F214" s="7">
        <v>0</v>
      </c>
      <c r="G214" s="6" t="str">
        <f>VLOOKUP(Table_1[[#This Row],[PRODUCT ID]],Table_2[#All],2,0)</f>
        <v>pretzels</v>
      </c>
      <c r="H214" s="6" t="str">
        <f>VLOOKUP(Table_1[[#This Row],[PRODUCT ID]],Table_2[#All],3,0)</f>
        <v>Snacks</v>
      </c>
      <c r="I214" s="6" t="str">
        <f>VLOOKUP(Table_1[[#This Row],[PRODUCT ID]],Table_2[#All],4,0)</f>
        <v>Kg</v>
      </c>
      <c r="J214" s="6">
        <f>VLOOKUP(Table_1[[#This Row],[PRODUCT ID]],'Master Data'!A:F,5,0)</f>
        <v>89</v>
      </c>
      <c r="K214" s="6">
        <f>VLOOKUP(Table_1[[#This Row],[PRODUCT ID]],Table_2[#All],6,0)</f>
        <v>117.48</v>
      </c>
      <c r="L214" s="6">
        <f>Table_1[[#This Row],[QUANTITY]]*Table_1[[#This Row],[BUYING PRIZE]]</f>
        <v>979</v>
      </c>
      <c r="M214" s="6">
        <f>Table_1[[#This Row],[QUANTITY]]*Table_1[[#This Row],[SELLING PRICE]]*(1-Table_1[[#This Row],[DISCOUNT %]])</f>
        <v>1292.28</v>
      </c>
      <c r="N214" s="6" t="str">
        <f>TEXT(Table_1[[#This Row],[DATE]],"DD")</f>
        <v>09</v>
      </c>
      <c r="O214" s="6" t="str">
        <f t="shared" si="3"/>
        <v>Oct</v>
      </c>
      <c r="P214" s="6">
        <v>2023</v>
      </c>
    </row>
    <row r="215" spans="1:16" ht="14.25" customHeight="1" x14ac:dyDescent="0.25">
      <c r="A215" s="4">
        <v>45575</v>
      </c>
      <c r="B215" s="5" t="s">
        <v>24</v>
      </c>
      <c r="C215" s="8">
        <v>14</v>
      </c>
      <c r="D215" s="6" t="s">
        <v>22</v>
      </c>
      <c r="E215" s="6" t="s">
        <v>20</v>
      </c>
      <c r="F215" s="7">
        <v>0</v>
      </c>
      <c r="G215" s="6" t="str">
        <f>VLOOKUP(Table_1[[#This Row],[PRODUCT ID]],Table_2[#All],2,0)</f>
        <v>conditioner</v>
      </c>
      <c r="H215" s="6" t="str">
        <f>VLOOKUP(Table_1[[#This Row],[PRODUCT ID]],Table_2[#All],3,0)</f>
        <v>Personal Care</v>
      </c>
      <c r="I215" s="6" t="str">
        <f>VLOOKUP(Table_1[[#This Row],[PRODUCT ID]],Table_2[#All],4,0)</f>
        <v>No.</v>
      </c>
      <c r="J215" s="6">
        <f>VLOOKUP(Table_1[[#This Row],[PRODUCT ID]],'Master Data'!A:F,5,0)</f>
        <v>5</v>
      </c>
      <c r="K215" s="6">
        <f>VLOOKUP(Table_1[[#This Row],[PRODUCT ID]],Table_2[#All],6,0)</f>
        <v>6.7</v>
      </c>
      <c r="L215" s="6">
        <f>Table_1[[#This Row],[QUANTITY]]*Table_1[[#This Row],[BUYING PRIZE]]</f>
        <v>70</v>
      </c>
      <c r="M215" s="6">
        <f>Table_1[[#This Row],[QUANTITY]]*Table_1[[#This Row],[SELLING PRICE]]*(1-Table_1[[#This Row],[DISCOUNT %]])</f>
        <v>93.8</v>
      </c>
      <c r="N215" s="6" t="str">
        <f>TEXT(Table_1[[#This Row],[DATE]],"DD")</f>
        <v>10</v>
      </c>
      <c r="O215" s="6" t="str">
        <f t="shared" si="3"/>
        <v>Oct</v>
      </c>
      <c r="P215" s="6">
        <v>2023</v>
      </c>
    </row>
    <row r="216" spans="1:16" ht="14.25" customHeight="1" x14ac:dyDescent="0.25">
      <c r="A216" s="4">
        <v>45576</v>
      </c>
      <c r="B216" s="5" t="s">
        <v>51</v>
      </c>
      <c r="C216" s="8">
        <v>15</v>
      </c>
      <c r="D216" s="6" t="s">
        <v>22</v>
      </c>
      <c r="E216" s="6" t="s">
        <v>20</v>
      </c>
      <c r="F216" s="7">
        <v>0</v>
      </c>
      <c r="G216" s="6" t="str">
        <f>VLOOKUP(Table_1[[#This Row],[PRODUCT ID]],Table_2[#All],2,0)</f>
        <v>Whipped cream</v>
      </c>
      <c r="H216" s="6" t="str">
        <f>VLOOKUP(Table_1[[#This Row],[PRODUCT ID]],Table_2[#All],3,0)</f>
        <v>Dairy</v>
      </c>
      <c r="I216" s="6" t="str">
        <f>VLOOKUP(Table_1[[#This Row],[PRODUCT ID]],Table_2[#All],4,0)</f>
        <v>Lt</v>
      </c>
      <c r="J216" s="6">
        <f>VLOOKUP(Table_1[[#This Row],[PRODUCT ID]],'Master Data'!A:F,5,0)</f>
        <v>44</v>
      </c>
      <c r="K216" s="6">
        <f>VLOOKUP(Table_1[[#This Row],[PRODUCT ID]],Table_2[#All],6,0)</f>
        <v>48.4</v>
      </c>
      <c r="L216" s="6">
        <f>Table_1[[#This Row],[QUANTITY]]*Table_1[[#This Row],[BUYING PRIZE]]</f>
        <v>660</v>
      </c>
      <c r="M216" s="6">
        <f>Table_1[[#This Row],[QUANTITY]]*Table_1[[#This Row],[SELLING PRICE]]*(1-Table_1[[#This Row],[DISCOUNT %]])</f>
        <v>726</v>
      </c>
      <c r="N216" s="6" t="str">
        <f>TEXT(Table_1[[#This Row],[DATE]],"DD")</f>
        <v>11</v>
      </c>
      <c r="O216" s="6" t="str">
        <f t="shared" si="3"/>
        <v>Oct</v>
      </c>
      <c r="P216" s="6">
        <v>2023</v>
      </c>
    </row>
    <row r="217" spans="1:16" ht="14.25" customHeight="1" x14ac:dyDescent="0.25">
      <c r="A217" s="4">
        <v>45577</v>
      </c>
      <c r="B217" s="5" t="s">
        <v>46</v>
      </c>
      <c r="C217" s="8">
        <v>8</v>
      </c>
      <c r="D217" s="6" t="s">
        <v>18</v>
      </c>
      <c r="E217" s="6" t="s">
        <v>18</v>
      </c>
      <c r="F217" s="7">
        <v>0</v>
      </c>
      <c r="G217" s="6" t="str">
        <f>VLOOKUP(Table_1[[#This Row],[PRODUCT ID]],Table_2[#All],2,0)</f>
        <v>Plums</v>
      </c>
      <c r="H217" s="6" t="str">
        <f>VLOOKUP(Table_1[[#This Row],[PRODUCT ID]],Table_2[#All],3,0)</f>
        <v>Fruits</v>
      </c>
      <c r="I217" s="6" t="str">
        <f>VLOOKUP(Table_1[[#This Row],[PRODUCT ID]],Table_2[#All],4,0)</f>
        <v>Kg</v>
      </c>
      <c r="J217" s="6">
        <f>VLOOKUP(Table_1[[#This Row],[PRODUCT ID]],'Master Data'!A:F,5,0)</f>
        <v>48</v>
      </c>
      <c r="K217" s="6">
        <f>VLOOKUP(Table_1[[#This Row],[PRODUCT ID]],Table_2[#All],6,0)</f>
        <v>57.120000000000005</v>
      </c>
      <c r="L217" s="6">
        <f>Table_1[[#This Row],[QUANTITY]]*Table_1[[#This Row],[BUYING PRIZE]]</f>
        <v>384</v>
      </c>
      <c r="M217" s="6">
        <f>Table_1[[#This Row],[QUANTITY]]*Table_1[[#This Row],[SELLING PRICE]]*(1-Table_1[[#This Row],[DISCOUNT %]])</f>
        <v>456.96000000000004</v>
      </c>
      <c r="N217" s="6" t="str">
        <f>TEXT(Table_1[[#This Row],[DATE]],"DD")</f>
        <v>12</v>
      </c>
      <c r="O217" s="6" t="str">
        <f t="shared" si="3"/>
        <v>Oct</v>
      </c>
      <c r="P217" s="6">
        <v>2023</v>
      </c>
    </row>
    <row r="218" spans="1:16" ht="14.25" customHeight="1" x14ac:dyDescent="0.25">
      <c r="A218" s="4">
        <v>45578</v>
      </c>
      <c r="B218" s="5" t="s">
        <v>36</v>
      </c>
      <c r="C218" s="8">
        <v>13</v>
      </c>
      <c r="D218" s="6" t="s">
        <v>22</v>
      </c>
      <c r="E218" s="6" t="s">
        <v>18</v>
      </c>
      <c r="F218" s="7">
        <v>0</v>
      </c>
      <c r="G218" s="6" t="str">
        <f>VLOOKUP(Table_1[[#This Row],[PRODUCT ID]],Table_2[#All],2,0)</f>
        <v>Butter</v>
      </c>
      <c r="H218" s="6" t="str">
        <f>VLOOKUP(Table_1[[#This Row],[PRODUCT ID]],Table_2[#All],3,0)</f>
        <v>Dairy</v>
      </c>
      <c r="I218" s="6" t="str">
        <f>VLOOKUP(Table_1[[#This Row],[PRODUCT ID]],Table_2[#All],4,0)</f>
        <v>Kg</v>
      </c>
      <c r="J218" s="6">
        <f>VLOOKUP(Table_1[[#This Row],[PRODUCT ID]],'Master Data'!A:F,5,0)</f>
        <v>98</v>
      </c>
      <c r="K218" s="6">
        <f>VLOOKUP(Table_1[[#This Row],[PRODUCT ID]],Table_2[#All],6,0)</f>
        <v>103.88</v>
      </c>
      <c r="L218" s="6">
        <f>Table_1[[#This Row],[QUANTITY]]*Table_1[[#This Row],[BUYING PRIZE]]</f>
        <v>1274</v>
      </c>
      <c r="M218" s="6">
        <f>Table_1[[#This Row],[QUANTITY]]*Table_1[[#This Row],[SELLING PRICE]]*(1-Table_1[[#This Row],[DISCOUNT %]])</f>
        <v>1350.44</v>
      </c>
      <c r="N218" s="6" t="str">
        <f>TEXT(Table_1[[#This Row],[DATE]],"DD")</f>
        <v>13</v>
      </c>
      <c r="O218" s="6" t="str">
        <f t="shared" si="3"/>
        <v>Oct</v>
      </c>
      <c r="P218" s="6">
        <v>2023</v>
      </c>
    </row>
    <row r="219" spans="1:16" ht="14.25" customHeight="1" x14ac:dyDescent="0.25">
      <c r="A219" s="4">
        <v>45579</v>
      </c>
      <c r="B219" s="5" t="s">
        <v>27</v>
      </c>
      <c r="C219" s="8">
        <v>6</v>
      </c>
      <c r="D219" s="6" t="s">
        <v>18</v>
      </c>
      <c r="E219" s="6" t="s">
        <v>20</v>
      </c>
      <c r="F219" s="7">
        <v>0</v>
      </c>
      <c r="G219" s="6" t="str">
        <f>VLOOKUP(Table_1[[#This Row],[PRODUCT ID]],Table_2[#All],2,0)</f>
        <v>Peaches</v>
      </c>
      <c r="H219" s="6" t="str">
        <f>VLOOKUP(Table_1[[#This Row],[PRODUCT ID]],Table_2[#All],3,0)</f>
        <v>Fruits</v>
      </c>
      <c r="I219" s="6" t="str">
        <f>VLOOKUP(Table_1[[#This Row],[PRODUCT ID]],Table_2[#All],4,0)</f>
        <v>Kg</v>
      </c>
      <c r="J219" s="6">
        <f>VLOOKUP(Table_1[[#This Row],[PRODUCT ID]],'Master Data'!A:F,5,0)</f>
        <v>7</v>
      </c>
      <c r="K219" s="6">
        <f>VLOOKUP(Table_1[[#This Row],[PRODUCT ID]],Table_2[#All],6,0)</f>
        <v>8.33</v>
      </c>
      <c r="L219" s="6">
        <f>Table_1[[#This Row],[QUANTITY]]*Table_1[[#This Row],[BUYING PRIZE]]</f>
        <v>42</v>
      </c>
      <c r="M219" s="6">
        <f>Table_1[[#This Row],[QUANTITY]]*Table_1[[#This Row],[SELLING PRICE]]*(1-Table_1[[#This Row],[DISCOUNT %]])</f>
        <v>49.980000000000004</v>
      </c>
      <c r="N219" s="6" t="str">
        <f>TEXT(Table_1[[#This Row],[DATE]],"DD")</f>
        <v>14</v>
      </c>
      <c r="O219" s="6" t="str">
        <f t="shared" si="3"/>
        <v>Oct</v>
      </c>
      <c r="P219" s="6">
        <v>2023</v>
      </c>
    </row>
    <row r="220" spans="1:16" ht="14.25" customHeight="1" x14ac:dyDescent="0.25">
      <c r="A220" s="4">
        <v>45580</v>
      </c>
      <c r="B220" s="5" t="s">
        <v>52</v>
      </c>
      <c r="C220" s="8">
        <v>13</v>
      </c>
      <c r="D220" s="6" t="s">
        <v>18</v>
      </c>
      <c r="E220" s="6" t="s">
        <v>20</v>
      </c>
      <c r="F220" s="7">
        <v>0</v>
      </c>
      <c r="G220" s="6" t="str">
        <f>VLOOKUP(Table_1[[#This Row],[PRODUCT ID]],Table_2[#All],2,0)</f>
        <v>Limes</v>
      </c>
      <c r="H220" s="6" t="str">
        <f>VLOOKUP(Table_1[[#This Row],[PRODUCT ID]],Table_2[#All],3,0)</f>
        <v>Fruits</v>
      </c>
      <c r="I220" s="6" t="str">
        <f>VLOOKUP(Table_1[[#This Row],[PRODUCT ID]],Table_2[#All],4,0)</f>
        <v>Kg</v>
      </c>
      <c r="J220" s="6">
        <f>VLOOKUP(Table_1[[#This Row],[PRODUCT ID]],'Master Data'!A:F,5,0)</f>
        <v>126</v>
      </c>
      <c r="K220" s="6">
        <f>VLOOKUP(Table_1[[#This Row],[PRODUCT ID]],Table_2[#All],6,0)</f>
        <v>162.54</v>
      </c>
      <c r="L220" s="6">
        <f>Table_1[[#This Row],[QUANTITY]]*Table_1[[#This Row],[BUYING PRIZE]]</f>
        <v>1638</v>
      </c>
      <c r="M220" s="6">
        <f>Table_1[[#This Row],[QUANTITY]]*Table_1[[#This Row],[SELLING PRICE]]*(1-Table_1[[#This Row],[DISCOUNT %]])</f>
        <v>2113.02</v>
      </c>
      <c r="N220" s="6" t="str">
        <f>TEXT(Table_1[[#This Row],[DATE]],"DD")</f>
        <v>15</v>
      </c>
      <c r="O220" s="6" t="str">
        <f t="shared" si="3"/>
        <v>Oct</v>
      </c>
      <c r="P220" s="6">
        <v>2023</v>
      </c>
    </row>
    <row r="221" spans="1:16" ht="14.25" customHeight="1" x14ac:dyDescent="0.25">
      <c r="A221" s="4">
        <v>45581</v>
      </c>
      <c r="B221" s="5" t="s">
        <v>51</v>
      </c>
      <c r="C221" s="8">
        <v>7</v>
      </c>
      <c r="D221" s="6" t="s">
        <v>22</v>
      </c>
      <c r="E221" s="6" t="s">
        <v>20</v>
      </c>
      <c r="F221" s="7">
        <v>0</v>
      </c>
      <c r="G221" s="6" t="str">
        <f>VLOOKUP(Table_1[[#This Row],[PRODUCT ID]],Table_2[#All],2,0)</f>
        <v>Whipped cream</v>
      </c>
      <c r="H221" s="6" t="str">
        <f>VLOOKUP(Table_1[[#This Row],[PRODUCT ID]],Table_2[#All],3,0)</f>
        <v>Dairy</v>
      </c>
      <c r="I221" s="6" t="str">
        <f>VLOOKUP(Table_1[[#This Row],[PRODUCT ID]],Table_2[#All],4,0)</f>
        <v>Lt</v>
      </c>
      <c r="J221" s="6">
        <f>VLOOKUP(Table_1[[#This Row],[PRODUCT ID]],'Master Data'!A:F,5,0)</f>
        <v>44</v>
      </c>
      <c r="K221" s="6">
        <f>VLOOKUP(Table_1[[#This Row],[PRODUCT ID]],Table_2[#All],6,0)</f>
        <v>48.4</v>
      </c>
      <c r="L221" s="6">
        <f>Table_1[[#This Row],[QUANTITY]]*Table_1[[#This Row],[BUYING PRIZE]]</f>
        <v>308</v>
      </c>
      <c r="M221" s="6">
        <f>Table_1[[#This Row],[QUANTITY]]*Table_1[[#This Row],[SELLING PRICE]]*(1-Table_1[[#This Row],[DISCOUNT %]])</f>
        <v>338.8</v>
      </c>
      <c r="N221" s="6" t="str">
        <f>TEXT(Table_1[[#This Row],[DATE]],"DD")</f>
        <v>16</v>
      </c>
      <c r="O221" s="6" t="str">
        <f t="shared" si="3"/>
        <v>Oct</v>
      </c>
      <c r="P221" s="6">
        <v>2023</v>
      </c>
    </row>
    <row r="222" spans="1:16" ht="14.25" customHeight="1" x14ac:dyDescent="0.25">
      <c r="A222" s="4">
        <v>45582</v>
      </c>
      <c r="B222" s="5" t="s">
        <v>16</v>
      </c>
      <c r="C222" s="8">
        <v>13</v>
      </c>
      <c r="D222" s="6" t="s">
        <v>18</v>
      </c>
      <c r="E222" s="6" t="s">
        <v>20</v>
      </c>
      <c r="F222" s="7">
        <v>0</v>
      </c>
      <c r="G222" s="6" t="str">
        <f>VLOOKUP(Table_1[[#This Row],[PRODUCT ID]],Table_2[#All],2,0)</f>
        <v>Oranges</v>
      </c>
      <c r="H222" s="6" t="str">
        <f>VLOOKUP(Table_1[[#This Row],[PRODUCT ID]],Table_2[#All],3,0)</f>
        <v>Fruits</v>
      </c>
      <c r="I222" s="6" t="str">
        <f>VLOOKUP(Table_1[[#This Row],[PRODUCT ID]],Table_2[#All],4,0)</f>
        <v>Kg</v>
      </c>
      <c r="J222" s="6">
        <f>VLOOKUP(Table_1[[#This Row],[PRODUCT ID]],'Master Data'!A:F,5,0)</f>
        <v>144</v>
      </c>
      <c r="K222" s="6">
        <f>VLOOKUP(Table_1[[#This Row],[PRODUCT ID]],Table_2[#All],6,0)</f>
        <v>156.96</v>
      </c>
      <c r="L222" s="6">
        <f>Table_1[[#This Row],[QUANTITY]]*Table_1[[#This Row],[BUYING PRIZE]]</f>
        <v>1872</v>
      </c>
      <c r="M222" s="6">
        <f>Table_1[[#This Row],[QUANTITY]]*Table_1[[#This Row],[SELLING PRICE]]*(1-Table_1[[#This Row],[DISCOUNT %]])</f>
        <v>2040.48</v>
      </c>
      <c r="N222" s="6" t="str">
        <f>TEXT(Table_1[[#This Row],[DATE]],"DD")</f>
        <v>17</v>
      </c>
      <c r="O222" s="6" t="str">
        <f t="shared" si="3"/>
        <v>Oct</v>
      </c>
      <c r="P222" s="6">
        <v>2023</v>
      </c>
    </row>
    <row r="223" spans="1:16" ht="14.25" customHeight="1" x14ac:dyDescent="0.25">
      <c r="A223" s="4">
        <v>45583</v>
      </c>
      <c r="B223" s="5" t="s">
        <v>57</v>
      </c>
      <c r="C223" s="8">
        <v>1</v>
      </c>
      <c r="D223" s="6" t="s">
        <v>22</v>
      </c>
      <c r="E223" s="6" t="s">
        <v>20</v>
      </c>
      <c r="F223" s="7">
        <v>0</v>
      </c>
      <c r="G223" s="6" t="str">
        <f>VLOOKUP(Table_1[[#This Row],[PRODUCT ID]],Table_2[#All],2,0)</f>
        <v>Sour cream</v>
      </c>
      <c r="H223" s="6" t="str">
        <f>VLOOKUP(Table_1[[#This Row],[PRODUCT ID]],Table_2[#All],3,0)</f>
        <v>Dairy</v>
      </c>
      <c r="I223" s="6" t="str">
        <f>VLOOKUP(Table_1[[#This Row],[PRODUCT ID]],Table_2[#All],4,0)</f>
        <v>Kg</v>
      </c>
      <c r="J223" s="6">
        <f>VLOOKUP(Table_1[[#This Row],[PRODUCT ID]],'Master Data'!A:F,5,0)</f>
        <v>6</v>
      </c>
      <c r="K223" s="6">
        <f>VLOOKUP(Table_1[[#This Row],[PRODUCT ID]],Table_2[#All],6,0)</f>
        <v>7.8599999999999994</v>
      </c>
      <c r="L223" s="6">
        <f>Table_1[[#This Row],[QUANTITY]]*Table_1[[#This Row],[BUYING PRIZE]]</f>
        <v>6</v>
      </c>
      <c r="M223" s="6">
        <f>Table_1[[#This Row],[QUANTITY]]*Table_1[[#This Row],[SELLING PRICE]]*(1-Table_1[[#This Row],[DISCOUNT %]])</f>
        <v>7.8599999999999994</v>
      </c>
      <c r="N223" s="6" t="str">
        <f>TEXT(Table_1[[#This Row],[DATE]],"DD")</f>
        <v>18</v>
      </c>
      <c r="O223" s="6" t="str">
        <f t="shared" si="3"/>
        <v>Oct</v>
      </c>
      <c r="P223" s="6">
        <v>2023</v>
      </c>
    </row>
    <row r="224" spans="1:16" ht="14.25" customHeight="1" x14ac:dyDescent="0.25">
      <c r="A224" s="4">
        <v>45584</v>
      </c>
      <c r="B224" s="5" t="s">
        <v>51</v>
      </c>
      <c r="C224" s="8">
        <v>3</v>
      </c>
      <c r="D224" s="6" t="s">
        <v>17</v>
      </c>
      <c r="E224" s="6" t="s">
        <v>20</v>
      </c>
      <c r="F224" s="7">
        <v>0</v>
      </c>
      <c r="G224" s="6" t="str">
        <f>VLOOKUP(Table_1[[#This Row],[PRODUCT ID]],Table_2[#All],2,0)</f>
        <v>Whipped cream</v>
      </c>
      <c r="H224" s="6" t="str">
        <f>VLOOKUP(Table_1[[#This Row],[PRODUCT ID]],Table_2[#All],3,0)</f>
        <v>Dairy</v>
      </c>
      <c r="I224" s="6" t="str">
        <f>VLOOKUP(Table_1[[#This Row],[PRODUCT ID]],Table_2[#All],4,0)</f>
        <v>Lt</v>
      </c>
      <c r="J224" s="6">
        <f>VLOOKUP(Table_1[[#This Row],[PRODUCT ID]],'Master Data'!A:F,5,0)</f>
        <v>44</v>
      </c>
      <c r="K224" s="6">
        <f>VLOOKUP(Table_1[[#This Row],[PRODUCT ID]],Table_2[#All],6,0)</f>
        <v>48.4</v>
      </c>
      <c r="L224" s="6">
        <f>Table_1[[#This Row],[QUANTITY]]*Table_1[[#This Row],[BUYING PRIZE]]</f>
        <v>132</v>
      </c>
      <c r="M224" s="6">
        <f>Table_1[[#This Row],[QUANTITY]]*Table_1[[#This Row],[SELLING PRICE]]*(1-Table_1[[#This Row],[DISCOUNT %]])</f>
        <v>145.19999999999999</v>
      </c>
      <c r="N224" s="6" t="str">
        <f>TEXT(Table_1[[#This Row],[DATE]],"DD")</f>
        <v>19</v>
      </c>
      <c r="O224" s="6" t="str">
        <f t="shared" si="3"/>
        <v>Oct</v>
      </c>
      <c r="P224" s="6">
        <v>2023</v>
      </c>
    </row>
    <row r="225" spans="1:16" ht="14.25" customHeight="1" x14ac:dyDescent="0.25">
      <c r="A225" s="4">
        <v>45585</v>
      </c>
      <c r="B225" s="5" t="s">
        <v>31</v>
      </c>
      <c r="C225" s="8">
        <v>9</v>
      </c>
      <c r="D225" s="6" t="s">
        <v>18</v>
      </c>
      <c r="E225" s="6" t="s">
        <v>20</v>
      </c>
      <c r="F225" s="7">
        <v>0</v>
      </c>
      <c r="G225" s="6" t="str">
        <f>VLOOKUP(Table_1[[#This Row],[PRODUCT ID]],Table_2[#All],2,0)</f>
        <v>pain killers</v>
      </c>
      <c r="H225" s="6" t="str">
        <f>VLOOKUP(Table_1[[#This Row],[PRODUCT ID]],Table_2[#All],3,0)</f>
        <v>Health Care</v>
      </c>
      <c r="I225" s="6" t="str">
        <f>VLOOKUP(Table_1[[#This Row],[PRODUCT ID]],Table_2[#All],4,0)</f>
        <v>No.</v>
      </c>
      <c r="J225" s="6">
        <f>VLOOKUP(Table_1[[#This Row],[PRODUCT ID]],'Master Data'!A:F,5,0)</f>
        <v>76</v>
      </c>
      <c r="K225" s="6">
        <f>VLOOKUP(Table_1[[#This Row],[PRODUCT ID]],Table_2[#All],6,0)</f>
        <v>82.08</v>
      </c>
      <c r="L225" s="6">
        <f>Table_1[[#This Row],[QUANTITY]]*Table_1[[#This Row],[BUYING PRIZE]]</f>
        <v>684</v>
      </c>
      <c r="M225" s="6">
        <f>Table_1[[#This Row],[QUANTITY]]*Table_1[[#This Row],[SELLING PRICE]]*(1-Table_1[[#This Row],[DISCOUNT %]])</f>
        <v>738.72</v>
      </c>
      <c r="N225" s="6" t="str">
        <f>TEXT(Table_1[[#This Row],[DATE]],"DD")</f>
        <v>20</v>
      </c>
      <c r="O225" s="6" t="str">
        <f t="shared" si="3"/>
        <v>Oct</v>
      </c>
      <c r="P225" s="6">
        <v>2023</v>
      </c>
    </row>
    <row r="226" spans="1:16" ht="14.25" customHeight="1" x14ac:dyDescent="0.25">
      <c r="A226" s="4">
        <v>45586</v>
      </c>
      <c r="B226" s="5" t="s">
        <v>23</v>
      </c>
      <c r="C226" s="8">
        <v>6</v>
      </c>
      <c r="D226" s="6" t="s">
        <v>17</v>
      </c>
      <c r="E226" s="6" t="s">
        <v>20</v>
      </c>
      <c r="F226" s="7">
        <v>0</v>
      </c>
      <c r="G226" s="6" t="str">
        <f>VLOOKUP(Table_1[[#This Row],[PRODUCT ID]],Table_2[#All],2,0)</f>
        <v>Eggs</v>
      </c>
      <c r="H226" s="6" t="str">
        <f>VLOOKUP(Table_1[[#This Row],[PRODUCT ID]],Table_2[#All],3,0)</f>
        <v>Dairy</v>
      </c>
      <c r="I226" s="6" t="str">
        <f>VLOOKUP(Table_1[[#This Row],[PRODUCT ID]],Table_2[#All],4,0)</f>
        <v>Lt</v>
      </c>
      <c r="J226" s="6">
        <f>VLOOKUP(Table_1[[#This Row],[PRODUCT ID]],'Master Data'!A:F,5,0)</f>
        <v>44</v>
      </c>
      <c r="K226" s="6">
        <f>VLOOKUP(Table_1[[#This Row],[PRODUCT ID]],Table_2[#All],6,0)</f>
        <v>48.84</v>
      </c>
      <c r="L226" s="6">
        <f>Table_1[[#This Row],[QUANTITY]]*Table_1[[#This Row],[BUYING PRIZE]]</f>
        <v>264</v>
      </c>
      <c r="M226" s="6">
        <f>Table_1[[#This Row],[QUANTITY]]*Table_1[[#This Row],[SELLING PRICE]]*(1-Table_1[[#This Row],[DISCOUNT %]])</f>
        <v>293.04000000000002</v>
      </c>
      <c r="N226" s="6" t="str">
        <f>TEXT(Table_1[[#This Row],[DATE]],"DD")</f>
        <v>21</v>
      </c>
      <c r="O226" s="6" t="str">
        <f t="shared" si="3"/>
        <v>Oct</v>
      </c>
      <c r="P226" s="6">
        <v>2023</v>
      </c>
    </row>
    <row r="227" spans="1:16" ht="14.25" customHeight="1" x14ac:dyDescent="0.25">
      <c r="A227" s="4">
        <v>45587</v>
      </c>
      <c r="B227" s="5" t="s">
        <v>45</v>
      </c>
      <c r="C227" s="8">
        <v>1</v>
      </c>
      <c r="D227" s="6" t="s">
        <v>22</v>
      </c>
      <c r="E227" s="6" t="s">
        <v>20</v>
      </c>
      <c r="F227" s="7">
        <v>0</v>
      </c>
      <c r="G227" s="6" t="str">
        <f>VLOOKUP(Table_1[[#This Row],[PRODUCT ID]],Table_2[#All],2,0)</f>
        <v>Shredded cheese</v>
      </c>
      <c r="H227" s="6" t="str">
        <f>VLOOKUP(Table_1[[#This Row],[PRODUCT ID]],Table_2[#All],3,0)</f>
        <v>Dairy</v>
      </c>
      <c r="I227" s="6" t="str">
        <f>VLOOKUP(Table_1[[#This Row],[PRODUCT ID]],Table_2[#All],4,0)</f>
        <v>Kg</v>
      </c>
      <c r="J227" s="6">
        <f>VLOOKUP(Table_1[[#This Row],[PRODUCT ID]],'Master Data'!A:F,5,0)</f>
        <v>83</v>
      </c>
      <c r="K227" s="6">
        <f>VLOOKUP(Table_1[[#This Row],[PRODUCT ID]],Table_2[#All],6,0)</f>
        <v>94.62</v>
      </c>
      <c r="L227" s="6">
        <f>Table_1[[#This Row],[QUANTITY]]*Table_1[[#This Row],[BUYING PRIZE]]</f>
        <v>83</v>
      </c>
      <c r="M227" s="6">
        <f>Table_1[[#This Row],[QUANTITY]]*Table_1[[#This Row],[SELLING PRICE]]*(1-Table_1[[#This Row],[DISCOUNT %]])</f>
        <v>94.62</v>
      </c>
      <c r="N227" s="6" t="str">
        <f>TEXT(Table_1[[#This Row],[DATE]],"DD")</f>
        <v>22</v>
      </c>
      <c r="O227" s="6" t="str">
        <f t="shared" si="3"/>
        <v>Oct</v>
      </c>
      <c r="P227" s="6">
        <v>2023</v>
      </c>
    </row>
    <row r="228" spans="1:16" ht="14.25" customHeight="1" x14ac:dyDescent="0.25">
      <c r="A228" s="4">
        <v>45588</v>
      </c>
      <c r="B228" s="5" t="s">
        <v>19</v>
      </c>
      <c r="C228" s="8">
        <v>14</v>
      </c>
      <c r="D228" s="6" t="s">
        <v>18</v>
      </c>
      <c r="E228" s="6" t="s">
        <v>18</v>
      </c>
      <c r="F228" s="7">
        <v>0</v>
      </c>
      <c r="G228" s="6" t="str">
        <f>VLOOKUP(Table_1[[#This Row],[PRODUCT ID]],Table_2[#All],2,0)</f>
        <v>Lettuce</v>
      </c>
      <c r="H228" s="6" t="str">
        <f>VLOOKUP(Table_1[[#This Row],[PRODUCT ID]],Table_2[#All],3,0)</f>
        <v>Vegetables</v>
      </c>
      <c r="I228" s="6" t="str">
        <f>VLOOKUP(Table_1[[#This Row],[PRODUCT ID]],Table_2[#All],4,0)</f>
        <v>Kg</v>
      </c>
      <c r="J228" s="6">
        <f>VLOOKUP(Table_1[[#This Row],[PRODUCT ID]],'Master Data'!A:F,5,0)</f>
        <v>72</v>
      </c>
      <c r="K228" s="6">
        <f>VLOOKUP(Table_1[[#This Row],[PRODUCT ID]],Table_2[#All],6,0)</f>
        <v>79.92</v>
      </c>
      <c r="L228" s="6">
        <f>Table_1[[#This Row],[QUANTITY]]*Table_1[[#This Row],[BUYING PRIZE]]</f>
        <v>1008</v>
      </c>
      <c r="M228" s="6">
        <f>Table_1[[#This Row],[QUANTITY]]*Table_1[[#This Row],[SELLING PRICE]]*(1-Table_1[[#This Row],[DISCOUNT %]])</f>
        <v>1118.8800000000001</v>
      </c>
      <c r="N228" s="6" t="str">
        <f>TEXT(Table_1[[#This Row],[DATE]],"DD")</f>
        <v>23</v>
      </c>
      <c r="O228" s="6" t="str">
        <f t="shared" si="3"/>
        <v>Oct</v>
      </c>
      <c r="P228" s="6">
        <v>2023</v>
      </c>
    </row>
    <row r="229" spans="1:16" ht="14.25" customHeight="1" x14ac:dyDescent="0.25">
      <c r="A229" s="4">
        <v>45589</v>
      </c>
      <c r="B229" s="5" t="s">
        <v>52</v>
      </c>
      <c r="C229" s="8">
        <v>6</v>
      </c>
      <c r="D229" s="6" t="s">
        <v>18</v>
      </c>
      <c r="E229" s="6" t="s">
        <v>20</v>
      </c>
      <c r="F229" s="7">
        <v>0</v>
      </c>
      <c r="G229" s="6" t="str">
        <f>VLOOKUP(Table_1[[#This Row],[PRODUCT ID]],Table_2[#All],2,0)</f>
        <v>Limes</v>
      </c>
      <c r="H229" s="6" t="str">
        <f>VLOOKUP(Table_1[[#This Row],[PRODUCT ID]],Table_2[#All],3,0)</f>
        <v>Fruits</v>
      </c>
      <c r="I229" s="6" t="str">
        <f>VLOOKUP(Table_1[[#This Row],[PRODUCT ID]],Table_2[#All],4,0)</f>
        <v>Kg</v>
      </c>
      <c r="J229" s="6">
        <f>VLOOKUP(Table_1[[#This Row],[PRODUCT ID]],'Master Data'!A:F,5,0)</f>
        <v>126</v>
      </c>
      <c r="K229" s="6">
        <f>VLOOKUP(Table_1[[#This Row],[PRODUCT ID]],Table_2[#All],6,0)</f>
        <v>162.54</v>
      </c>
      <c r="L229" s="6">
        <f>Table_1[[#This Row],[QUANTITY]]*Table_1[[#This Row],[BUYING PRIZE]]</f>
        <v>756</v>
      </c>
      <c r="M229" s="6">
        <f>Table_1[[#This Row],[QUANTITY]]*Table_1[[#This Row],[SELLING PRICE]]*(1-Table_1[[#This Row],[DISCOUNT %]])</f>
        <v>975.24</v>
      </c>
      <c r="N229" s="6" t="str">
        <f>TEXT(Table_1[[#This Row],[DATE]],"DD")</f>
        <v>24</v>
      </c>
      <c r="O229" s="6" t="str">
        <f t="shared" si="3"/>
        <v>Oct</v>
      </c>
      <c r="P229" s="6">
        <v>2023</v>
      </c>
    </row>
    <row r="230" spans="1:16" ht="14.25" customHeight="1" x14ac:dyDescent="0.25">
      <c r="A230" s="4">
        <v>45590</v>
      </c>
      <c r="B230" s="5" t="s">
        <v>21</v>
      </c>
      <c r="C230" s="8">
        <v>12</v>
      </c>
      <c r="D230" s="6" t="s">
        <v>22</v>
      </c>
      <c r="E230" s="6" t="s">
        <v>20</v>
      </c>
      <c r="F230" s="7">
        <v>0</v>
      </c>
      <c r="G230" s="6" t="str">
        <f>VLOOKUP(Table_1[[#This Row],[PRODUCT ID]],Table_2[#All],2,0)</f>
        <v>Avocados</v>
      </c>
      <c r="H230" s="6" t="str">
        <f>VLOOKUP(Table_1[[#This Row],[PRODUCT ID]],Table_2[#All],3,0)</f>
        <v>Fruits</v>
      </c>
      <c r="I230" s="6" t="str">
        <f>VLOOKUP(Table_1[[#This Row],[PRODUCT ID]],Table_2[#All],4,0)</f>
        <v>Kg</v>
      </c>
      <c r="J230" s="6">
        <f>VLOOKUP(Table_1[[#This Row],[PRODUCT ID]],'Master Data'!A:F,5,0)</f>
        <v>112</v>
      </c>
      <c r="K230" s="6">
        <f>VLOOKUP(Table_1[[#This Row],[PRODUCT ID]],Table_2[#All],6,0)</f>
        <v>122.08</v>
      </c>
      <c r="L230" s="6">
        <f>Table_1[[#This Row],[QUANTITY]]*Table_1[[#This Row],[BUYING PRIZE]]</f>
        <v>1344</v>
      </c>
      <c r="M230" s="6">
        <f>Table_1[[#This Row],[QUANTITY]]*Table_1[[#This Row],[SELLING PRICE]]*(1-Table_1[[#This Row],[DISCOUNT %]])</f>
        <v>1464.96</v>
      </c>
      <c r="N230" s="6" t="str">
        <f>TEXT(Table_1[[#This Row],[DATE]],"DD")</f>
        <v>25</v>
      </c>
      <c r="O230" s="6" t="str">
        <f t="shared" si="3"/>
        <v>Oct</v>
      </c>
      <c r="P230" s="6">
        <v>2023</v>
      </c>
    </row>
    <row r="231" spans="1:16" ht="14.25" customHeight="1" x14ac:dyDescent="0.25">
      <c r="A231" s="4">
        <v>45591</v>
      </c>
      <c r="B231" s="5" t="s">
        <v>63</v>
      </c>
      <c r="C231" s="8">
        <v>10</v>
      </c>
      <c r="D231" s="6" t="s">
        <v>22</v>
      </c>
      <c r="E231" s="6" t="s">
        <v>18</v>
      </c>
      <c r="F231" s="7">
        <v>0</v>
      </c>
      <c r="G231" s="6" t="str">
        <f>VLOOKUP(Table_1[[#This Row],[PRODUCT ID]],Table_2[#All],2,0)</f>
        <v>Shampoo</v>
      </c>
      <c r="H231" s="6" t="str">
        <f>VLOOKUP(Table_1[[#This Row],[PRODUCT ID]],Table_2[#All],3,0)</f>
        <v>Personal Care</v>
      </c>
      <c r="I231" s="6" t="str">
        <f>VLOOKUP(Table_1[[#This Row],[PRODUCT ID]],Table_2[#All],4,0)</f>
        <v>Kg</v>
      </c>
      <c r="J231" s="6">
        <f>VLOOKUP(Table_1[[#This Row],[PRODUCT ID]],'Master Data'!A:F,5,0)</f>
        <v>90</v>
      </c>
      <c r="K231" s="6">
        <f>VLOOKUP(Table_1[[#This Row],[PRODUCT ID]],Table_2[#All],6,0)</f>
        <v>96.3</v>
      </c>
      <c r="L231" s="6">
        <f>Table_1[[#This Row],[QUANTITY]]*Table_1[[#This Row],[BUYING PRIZE]]</f>
        <v>900</v>
      </c>
      <c r="M231" s="6">
        <f>Table_1[[#This Row],[QUANTITY]]*Table_1[[#This Row],[SELLING PRICE]]*(1-Table_1[[#This Row],[DISCOUNT %]])</f>
        <v>963</v>
      </c>
      <c r="N231" s="6" t="str">
        <f>TEXT(Table_1[[#This Row],[DATE]],"DD")</f>
        <v>26</v>
      </c>
      <c r="O231" s="6" t="str">
        <f t="shared" si="3"/>
        <v>Oct</v>
      </c>
      <c r="P231" s="6">
        <v>2023</v>
      </c>
    </row>
    <row r="232" spans="1:16" ht="14.25" customHeight="1" x14ac:dyDescent="0.25">
      <c r="A232" s="4">
        <v>45592</v>
      </c>
      <c r="B232" s="5" t="s">
        <v>56</v>
      </c>
      <c r="C232" s="8">
        <v>15</v>
      </c>
      <c r="D232" s="6" t="s">
        <v>22</v>
      </c>
      <c r="E232" s="6" t="s">
        <v>18</v>
      </c>
      <c r="F232" s="7">
        <v>0</v>
      </c>
      <c r="G232" s="6" t="str">
        <f>VLOOKUP(Table_1[[#This Row],[PRODUCT ID]],Table_2[#All],2,0)</f>
        <v>Milk</v>
      </c>
      <c r="H232" s="6" t="str">
        <f>VLOOKUP(Table_1[[#This Row],[PRODUCT ID]],Table_2[#All],3,0)</f>
        <v>Dairy</v>
      </c>
      <c r="I232" s="6" t="str">
        <f>VLOOKUP(Table_1[[#This Row],[PRODUCT ID]],Table_2[#All],4,0)</f>
        <v>Lt</v>
      </c>
      <c r="J232" s="6">
        <f>VLOOKUP(Table_1[[#This Row],[PRODUCT ID]],'Master Data'!A:F,5,0)</f>
        <v>43</v>
      </c>
      <c r="K232" s="6">
        <f>VLOOKUP(Table_1[[#This Row],[PRODUCT ID]],Table_2[#All],6,0)</f>
        <v>47.730000000000004</v>
      </c>
      <c r="L232" s="6">
        <f>Table_1[[#This Row],[QUANTITY]]*Table_1[[#This Row],[BUYING PRIZE]]</f>
        <v>645</v>
      </c>
      <c r="M232" s="6">
        <f>Table_1[[#This Row],[QUANTITY]]*Table_1[[#This Row],[SELLING PRICE]]*(1-Table_1[[#This Row],[DISCOUNT %]])</f>
        <v>715.95</v>
      </c>
      <c r="N232" s="6" t="str">
        <f>TEXT(Table_1[[#This Row],[DATE]],"DD")</f>
        <v>27</v>
      </c>
      <c r="O232" s="6" t="str">
        <f t="shared" si="3"/>
        <v>Oct</v>
      </c>
      <c r="P232" s="6">
        <v>2023</v>
      </c>
    </row>
    <row r="233" spans="1:16" ht="14.25" customHeight="1" x14ac:dyDescent="0.25">
      <c r="A233" s="4">
        <v>45593</v>
      </c>
      <c r="B233" s="5" t="s">
        <v>30</v>
      </c>
      <c r="C233" s="8">
        <v>6</v>
      </c>
      <c r="D233" s="6" t="s">
        <v>18</v>
      </c>
      <c r="E233" s="6" t="s">
        <v>20</v>
      </c>
      <c r="F233" s="7">
        <v>0</v>
      </c>
      <c r="G233" s="6" t="str">
        <f>VLOOKUP(Table_1[[#This Row],[PRODUCT ID]],Table_2[#All],2,0)</f>
        <v>Salin</v>
      </c>
      <c r="H233" s="6" t="str">
        <f>VLOOKUP(Table_1[[#This Row],[PRODUCT ID]],Table_2[#All],3,0)</f>
        <v>Health Care</v>
      </c>
      <c r="I233" s="6" t="str">
        <f>VLOOKUP(Table_1[[#This Row],[PRODUCT ID]],Table_2[#All],4,0)</f>
        <v>Kg</v>
      </c>
      <c r="J233" s="6">
        <f>VLOOKUP(Table_1[[#This Row],[PRODUCT ID]],'Master Data'!A:F,5,0)</f>
        <v>120</v>
      </c>
      <c r="K233" s="6">
        <f>VLOOKUP(Table_1[[#This Row],[PRODUCT ID]],Table_2[#All],6,0)</f>
        <v>162</v>
      </c>
      <c r="L233" s="6">
        <f>Table_1[[#This Row],[QUANTITY]]*Table_1[[#This Row],[BUYING PRIZE]]</f>
        <v>720</v>
      </c>
      <c r="M233" s="6">
        <f>Table_1[[#This Row],[QUANTITY]]*Table_1[[#This Row],[SELLING PRICE]]*(1-Table_1[[#This Row],[DISCOUNT %]])</f>
        <v>972</v>
      </c>
      <c r="N233" s="6" t="str">
        <f>TEXT(Table_1[[#This Row],[DATE]],"DD")</f>
        <v>28</v>
      </c>
      <c r="O233" s="6" t="str">
        <f t="shared" si="3"/>
        <v>Oct</v>
      </c>
      <c r="P233" s="6">
        <v>2023</v>
      </c>
    </row>
    <row r="234" spans="1:16" ht="14.25" customHeight="1" x14ac:dyDescent="0.25">
      <c r="A234" s="4">
        <v>45594</v>
      </c>
      <c r="B234" s="5" t="s">
        <v>37</v>
      </c>
      <c r="C234" s="8">
        <v>12</v>
      </c>
      <c r="D234" s="6" t="s">
        <v>17</v>
      </c>
      <c r="E234" s="6" t="s">
        <v>18</v>
      </c>
      <c r="F234" s="7">
        <v>0</v>
      </c>
      <c r="G234" s="6" t="str">
        <f>VLOOKUP(Table_1[[#This Row],[PRODUCT ID]],Table_2[#All],2,0)</f>
        <v>cleaning alcohol</v>
      </c>
      <c r="H234" s="6" t="str">
        <f>VLOOKUP(Table_1[[#This Row],[PRODUCT ID]],Table_2[#All],3,0)</f>
        <v>Health Care</v>
      </c>
      <c r="I234" s="6" t="str">
        <f>VLOOKUP(Table_1[[#This Row],[PRODUCT ID]],Table_2[#All],4,0)</f>
        <v>Lt</v>
      </c>
      <c r="J234" s="6">
        <f>VLOOKUP(Table_1[[#This Row],[PRODUCT ID]],'Master Data'!A:F,5,0)</f>
        <v>90</v>
      </c>
      <c r="K234" s="6">
        <f>VLOOKUP(Table_1[[#This Row],[PRODUCT ID]],Table_2[#All],6,0)</f>
        <v>115.2</v>
      </c>
      <c r="L234" s="6">
        <f>Table_1[[#This Row],[QUANTITY]]*Table_1[[#This Row],[BUYING PRIZE]]</f>
        <v>1080</v>
      </c>
      <c r="M234" s="6">
        <f>Table_1[[#This Row],[QUANTITY]]*Table_1[[#This Row],[SELLING PRICE]]*(1-Table_1[[#This Row],[DISCOUNT %]])</f>
        <v>1382.4</v>
      </c>
      <c r="N234" s="6" t="str">
        <f>TEXT(Table_1[[#This Row],[DATE]],"DD")</f>
        <v>29</v>
      </c>
      <c r="O234" s="6" t="str">
        <f t="shared" si="3"/>
        <v>Oct</v>
      </c>
      <c r="P234" s="6">
        <v>2023</v>
      </c>
    </row>
    <row r="235" spans="1:16" ht="14.25" customHeight="1" x14ac:dyDescent="0.25">
      <c r="A235" s="4">
        <v>45595</v>
      </c>
      <c r="B235" s="5" t="s">
        <v>40</v>
      </c>
      <c r="C235" s="8">
        <v>3</v>
      </c>
      <c r="D235" s="6" t="s">
        <v>18</v>
      </c>
      <c r="E235" s="6" t="s">
        <v>20</v>
      </c>
      <c r="F235" s="7">
        <v>0</v>
      </c>
      <c r="G235" s="6" t="str">
        <f>VLOOKUP(Table_1[[#This Row],[PRODUCT ID]],Table_2[#All],2,0)</f>
        <v>Yogurt</v>
      </c>
      <c r="H235" s="6" t="str">
        <f>VLOOKUP(Table_1[[#This Row],[PRODUCT ID]],Table_2[#All],3,0)</f>
        <v>Dairy</v>
      </c>
      <c r="I235" s="6" t="str">
        <f>VLOOKUP(Table_1[[#This Row],[PRODUCT ID]],Table_2[#All],4,0)</f>
        <v>Ft</v>
      </c>
      <c r="J235" s="6">
        <f>VLOOKUP(Table_1[[#This Row],[PRODUCT ID]],'Master Data'!A:F,5,0)</f>
        <v>148</v>
      </c>
      <c r="K235" s="6">
        <f>VLOOKUP(Table_1[[#This Row],[PRODUCT ID]],Table_2[#All],6,0)</f>
        <v>164.28</v>
      </c>
      <c r="L235" s="6">
        <f>Table_1[[#This Row],[QUANTITY]]*Table_1[[#This Row],[BUYING PRIZE]]</f>
        <v>444</v>
      </c>
      <c r="M235" s="6">
        <f>Table_1[[#This Row],[QUANTITY]]*Table_1[[#This Row],[SELLING PRICE]]*(1-Table_1[[#This Row],[DISCOUNT %]])</f>
        <v>492.84000000000003</v>
      </c>
      <c r="N235" s="6" t="str">
        <f>TEXT(Table_1[[#This Row],[DATE]],"DD")</f>
        <v>30</v>
      </c>
      <c r="O235" s="6" t="str">
        <f t="shared" si="3"/>
        <v>Oct</v>
      </c>
      <c r="P235" s="6">
        <v>2023</v>
      </c>
    </row>
    <row r="236" spans="1:16" ht="14.25" customHeight="1" x14ac:dyDescent="0.25">
      <c r="A236" s="4">
        <v>45596</v>
      </c>
      <c r="B236" s="5" t="s">
        <v>33</v>
      </c>
      <c r="C236" s="8">
        <v>14</v>
      </c>
      <c r="D236" s="6" t="s">
        <v>18</v>
      </c>
      <c r="E236" s="6" t="s">
        <v>18</v>
      </c>
      <c r="F236" s="7">
        <v>0</v>
      </c>
      <c r="G236" s="6" t="str">
        <f>VLOOKUP(Table_1[[#This Row],[PRODUCT ID]],Table_2[#All],2,0)</f>
        <v>toothpaste</v>
      </c>
      <c r="H236" s="6" t="str">
        <f>VLOOKUP(Table_1[[#This Row],[PRODUCT ID]],Table_2[#All],3,0)</f>
        <v>Personal Care</v>
      </c>
      <c r="I236" s="6" t="str">
        <f>VLOOKUP(Table_1[[#This Row],[PRODUCT ID]],Table_2[#All],4,0)</f>
        <v>No.</v>
      </c>
      <c r="J236" s="6">
        <f>VLOOKUP(Table_1[[#This Row],[PRODUCT ID]],'Master Data'!A:F,5,0)</f>
        <v>55</v>
      </c>
      <c r="K236" s="6">
        <f>VLOOKUP(Table_1[[#This Row],[PRODUCT ID]],Table_2[#All],6,0)</f>
        <v>58.3</v>
      </c>
      <c r="L236" s="6">
        <f>Table_1[[#This Row],[QUANTITY]]*Table_1[[#This Row],[BUYING PRIZE]]</f>
        <v>770</v>
      </c>
      <c r="M236" s="6">
        <f>Table_1[[#This Row],[QUANTITY]]*Table_1[[#This Row],[SELLING PRICE]]*(1-Table_1[[#This Row],[DISCOUNT %]])</f>
        <v>816.19999999999993</v>
      </c>
      <c r="N236" s="6" t="str">
        <f>TEXT(Table_1[[#This Row],[DATE]],"DD")</f>
        <v>31</v>
      </c>
      <c r="O236" s="6" t="str">
        <f t="shared" si="3"/>
        <v>Oct</v>
      </c>
      <c r="P236" s="6">
        <v>2023</v>
      </c>
    </row>
    <row r="237" spans="1:16" ht="14.25" customHeight="1" x14ac:dyDescent="0.25">
      <c r="A237" s="4">
        <v>45597</v>
      </c>
      <c r="B237" s="5" t="s">
        <v>45</v>
      </c>
      <c r="C237" s="8">
        <v>11</v>
      </c>
      <c r="D237" s="6" t="s">
        <v>18</v>
      </c>
      <c r="E237" s="6" t="s">
        <v>20</v>
      </c>
      <c r="F237" s="7">
        <v>0</v>
      </c>
      <c r="G237" s="6" t="str">
        <f>VLOOKUP(Table_1[[#This Row],[PRODUCT ID]],Table_2[#All],2,0)</f>
        <v>Shredded cheese</v>
      </c>
      <c r="H237" s="6" t="str">
        <f>VLOOKUP(Table_1[[#This Row],[PRODUCT ID]],Table_2[#All],3,0)</f>
        <v>Dairy</v>
      </c>
      <c r="I237" s="6" t="str">
        <f>VLOOKUP(Table_1[[#This Row],[PRODUCT ID]],Table_2[#All],4,0)</f>
        <v>Kg</v>
      </c>
      <c r="J237" s="6">
        <f>VLOOKUP(Table_1[[#This Row],[PRODUCT ID]],'Master Data'!A:F,5,0)</f>
        <v>83</v>
      </c>
      <c r="K237" s="6">
        <f>VLOOKUP(Table_1[[#This Row],[PRODUCT ID]],Table_2[#All],6,0)</f>
        <v>94.62</v>
      </c>
      <c r="L237" s="6">
        <f>Table_1[[#This Row],[QUANTITY]]*Table_1[[#This Row],[BUYING PRIZE]]</f>
        <v>913</v>
      </c>
      <c r="M237" s="6">
        <f>Table_1[[#This Row],[QUANTITY]]*Table_1[[#This Row],[SELLING PRICE]]*(1-Table_1[[#This Row],[DISCOUNT %]])</f>
        <v>1040.8200000000002</v>
      </c>
      <c r="N237" s="6" t="str">
        <f>TEXT(Table_1[[#This Row],[DATE]],"DD")</f>
        <v>01</v>
      </c>
      <c r="O237" s="6" t="str">
        <f t="shared" si="3"/>
        <v>Nov</v>
      </c>
      <c r="P237" s="6">
        <v>2023</v>
      </c>
    </row>
    <row r="238" spans="1:16" ht="14.25" customHeight="1" x14ac:dyDescent="0.25">
      <c r="A238" s="4">
        <v>45598</v>
      </c>
      <c r="B238" s="5" t="s">
        <v>29</v>
      </c>
      <c r="C238" s="8">
        <v>1</v>
      </c>
      <c r="D238" s="6" t="s">
        <v>17</v>
      </c>
      <c r="E238" s="6" t="s">
        <v>18</v>
      </c>
      <c r="F238" s="7">
        <v>0</v>
      </c>
      <c r="G238" s="6" t="str">
        <f>VLOOKUP(Table_1[[#This Row],[PRODUCT ID]],Table_2[#All],2,0)</f>
        <v>Bananas</v>
      </c>
      <c r="H238" s="6" t="str">
        <f>VLOOKUP(Table_1[[#This Row],[PRODUCT ID]],Table_2[#All],3,0)</f>
        <v>Fruits</v>
      </c>
      <c r="I238" s="6" t="str">
        <f>VLOOKUP(Table_1[[#This Row],[PRODUCT ID]],Table_2[#All],4,0)</f>
        <v>Kg</v>
      </c>
      <c r="J238" s="6">
        <f>VLOOKUP(Table_1[[#This Row],[PRODUCT ID]],'Master Data'!A:F,5,0)</f>
        <v>112</v>
      </c>
      <c r="K238" s="6">
        <f>VLOOKUP(Table_1[[#This Row],[PRODUCT ID]],Table_2[#All],6,0)</f>
        <v>146.72</v>
      </c>
      <c r="L238" s="6">
        <f>Table_1[[#This Row],[QUANTITY]]*Table_1[[#This Row],[BUYING PRIZE]]</f>
        <v>112</v>
      </c>
      <c r="M238" s="6">
        <f>Table_1[[#This Row],[QUANTITY]]*Table_1[[#This Row],[SELLING PRICE]]*(1-Table_1[[#This Row],[DISCOUNT %]])</f>
        <v>146.72</v>
      </c>
      <c r="N238" s="6" t="str">
        <f>TEXT(Table_1[[#This Row],[DATE]],"DD")</f>
        <v>02</v>
      </c>
      <c r="O238" s="6" t="str">
        <f t="shared" si="3"/>
        <v>Nov</v>
      </c>
      <c r="P238" s="6">
        <v>2023</v>
      </c>
    </row>
    <row r="239" spans="1:16" ht="14.25" customHeight="1" x14ac:dyDescent="0.25">
      <c r="A239" s="4">
        <v>45599</v>
      </c>
      <c r="B239" s="5" t="s">
        <v>35</v>
      </c>
      <c r="C239" s="8">
        <v>1</v>
      </c>
      <c r="D239" s="6" t="s">
        <v>18</v>
      </c>
      <c r="E239" s="6" t="s">
        <v>20</v>
      </c>
      <c r="F239" s="7">
        <v>0</v>
      </c>
      <c r="G239" s="6" t="str">
        <f>VLOOKUP(Table_1[[#This Row],[PRODUCT ID]],Table_2[#All],2,0)</f>
        <v>Feta cheese</v>
      </c>
      <c r="H239" s="6" t="str">
        <f>VLOOKUP(Table_1[[#This Row],[PRODUCT ID]],Table_2[#All],3,0)</f>
        <v>Dairy</v>
      </c>
      <c r="I239" s="6" t="str">
        <f>VLOOKUP(Table_1[[#This Row],[PRODUCT ID]],Table_2[#All],4,0)</f>
        <v>Kg</v>
      </c>
      <c r="J239" s="6">
        <f>VLOOKUP(Table_1[[#This Row],[PRODUCT ID]],'Master Data'!A:F,5,0)</f>
        <v>75</v>
      </c>
      <c r="K239" s="6">
        <f>VLOOKUP(Table_1[[#This Row],[PRODUCT ID]],Table_2[#All],6,0)</f>
        <v>85.5</v>
      </c>
      <c r="L239" s="6">
        <f>Table_1[[#This Row],[QUANTITY]]*Table_1[[#This Row],[BUYING PRIZE]]</f>
        <v>75</v>
      </c>
      <c r="M239" s="6">
        <f>Table_1[[#This Row],[QUANTITY]]*Table_1[[#This Row],[SELLING PRICE]]*(1-Table_1[[#This Row],[DISCOUNT %]])</f>
        <v>85.5</v>
      </c>
      <c r="N239" s="6" t="str">
        <f>TEXT(Table_1[[#This Row],[DATE]],"DD")</f>
        <v>03</v>
      </c>
      <c r="O239" s="6" t="str">
        <f t="shared" si="3"/>
        <v>Nov</v>
      </c>
      <c r="P239" s="6">
        <v>2023</v>
      </c>
    </row>
    <row r="240" spans="1:16" ht="14.25" customHeight="1" x14ac:dyDescent="0.25">
      <c r="A240" s="4">
        <v>45600</v>
      </c>
      <c r="B240" s="5" t="s">
        <v>55</v>
      </c>
      <c r="C240" s="8">
        <v>8</v>
      </c>
      <c r="D240" s="6" t="s">
        <v>18</v>
      </c>
      <c r="E240" s="6" t="s">
        <v>18</v>
      </c>
      <c r="F240" s="7">
        <v>0</v>
      </c>
      <c r="G240" s="6" t="str">
        <f>VLOOKUP(Table_1[[#This Row],[PRODUCT ID]],Table_2[#All],2,0)</f>
        <v>Apples</v>
      </c>
      <c r="H240" s="6" t="str">
        <f>VLOOKUP(Table_1[[#This Row],[PRODUCT ID]],Table_2[#All],3,0)</f>
        <v>Fruits</v>
      </c>
      <c r="I240" s="6" t="str">
        <f>VLOOKUP(Table_1[[#This Row],[PRODUCT ID]],Table_2[#All],4,0)</f>
        <v>Kg</v>
      </c>
      <c r="J240" s="6">
        <f>VLOOKUP(Table_1[[#This Row],[PRODUCT ID]],'Master Data'!A:F,5,0)</f>
        <v>73</v>
      </c>
      <c r="K240" s="6">
        <f>VLOOKUP(Table_1[[#This Row],[PRODUCT ID]],Table_2[#All],6,0)</f>
        <v>94.17</v>
      </c>
      <c r="L240" s="6">
        <f>Table_1[[#This Row],[QUANTITY]]*Table_1[[#This Row],[BUYING PRIZE]]</f>
        <v>584</v>
      </c>
      <c r="M240" s="6">
        <f>Table_1[[#This Row],[QUANTITY]]*Table_1[[#This Row],[SELLING PRICE]]*(1-Table_1[[#This Row],[DISCOUNT %]])</f>
        <v>753.36</v>
      </c>
      <c r="N240" s="6" t="str">
        <f>TEXT(Table_1[[#This Row],[DATE]],"DD")</f>
        <v>04</v>
      </c>
      <c r="O240" s="6" t="str">
        <f t="shared" si="3"/>
        <v>Nov</v>
      </c>
      <c r="P240" s="6">
        <v>2023</v>
      </c>
    </row>
    <row r="241" spans="1:16" ht="14.25" customHeight="1" x14ac:dyDescent="0.25">
      <c r="A241" s="4">
        <v>45601</v>
      </c>
      <c r="B241" s="5" t="s">
        <v>37</v>
      </c>
      <c r="C241" s="8">
        <v>2</v>
      </c>
      <c r="D241" s="6" t="s">
        <v>22</v>
      </c>
      <c r="E241" s="6" t="s">
        <v>20</v>
      </c>
      <c r="F241" s="7">
        <v>0</v>
      </c>
      <c r="G241" s="6" t="str">
        <f>VLOOKUP(Table_1[[#This Row],[PRODUCT ID]],Table_2[#All],2,0)</f>
        <v>cleaning alcohol</v>
      </c>
      <c r="H241" s="6" t="str">
        <f>VLOOKUP(Table_1[[#This Row],[PRODUCT ID]],Table_2[#All],3,0)</f>
        <v>Health Care</v>
      </c>
      <c r="I241" s="6" t="str">
        <f>VLOOKUP(Table_1[[#This Row],[PRODUCT ID]],Table_2[#All],4,0)</f>
        <v>Lt</v>
      </c>
      <c r="J241" s="6">
        <f>VLOOKUP(Table_1[[#This Row],[PRODUCT ID]],'Master Data'!A:F,5,0)</f>
        <v>90</v>
      </c>
      <c r="K241" s="6">
        <f>VLOOKUP(Table_1[[#This Row],[PRODUCT ID]],Table_2[#All],6,0)</f>
        <v>115.2</v>
      </c>
      <c r="L241" s="6">
        <f>Table_1[[#This Row],[QUANTITY]]*Table_1[[#This Row],[BUYING PRIZE]]</f>
        <v>180</v>
      </c>
      <c r="M241" s="6">
        <f>Table_1[[#This Row],[QUANTITY]]*Table_1[[#This Row],[SELLING PRICE]]*(1-Table_1[[#This Row],[DISCOUNT %]])</f>
        <v>230.4</v>
      </c>
      <c r="N241" s="6" t="str">
        <f>TEXT(Table_1[[#This Row],[DATE]],"DD")</f>
        <v>05</v>
      </c>
      <c r="O241" s="6" t="str">
        <f t="shared" si="3"/>
        <v>Nov</v>
      </c>
      <c r="P241" s="6">
        <v>2023</v>
      </c>
    </row>
    <row r="242" spans="1:16" ht="14.25" customHeight="1" x14ac:dyDescent="0.25">
      <c r="A242" s="4">
        <v>45602</v>
      </c>
      <c r="B242" s="5" t="s">
        <v>54</v>
      </c>
      <c r="C242" s="8">
        <v>15</v>
      </c>
      <c r="D242" s="6" t="s">
        <v>22</v>
      </c>
      <c r="E242" s="6" t="s">
        <v>18</v>
      </c>
      <c r="F242" s="7">
        <v>0</v>
      </c>
      <c r="G242" s="6" t="str">
        <f>VLOOKUP(Table_1[[#This Row],[PRODUCT ID]],Table_2[#All],2,0)</f>
        <v>Onions</v>
      </c>
      <c r="H242" s="6" t="str">
        <f>VLOOKUP(Table_1[[#This Row],[PRODUCT ID]],Table_2[#All],3,0)</f>
        <v>Vegetables</v>
      </c>
      <c r="I242" s="6" t="str">
        <f>VLOOKUP(Table_1[[#This Row],[PRODUCT ID]],Table_2[#All],4,0)</f>
        <v>Kg</v>
      </c>
      <c r="J242" s="6">
        <f>VLOOKUP(Table_1[[#This Row],[PRODUCT ID]],'Master Data'!A:F,5,0)</f>
        <v>37</v>
      </c>
      <c r="K242" s="6">
        <f>VLOOKUP(Table_1[[#This Row],[PRODUCT ID]],Table_2[#All],6,0)</f>
        <v>42.55</v>
      </c>
      <c r="L242" s="6">
        <f>Table_1[[#This Row],[QUANTITY]]*Table_1[[#This Row],[BUYING PRIZE]]</f>
        <v>555</v>
      </c>
      <c r="M242" s="6">
        <f>Table_1[[#This Row],[QUANTITY]]*Table_1[[#This Row],[SELLING PRICE]]*(1-Table_1[[#This Row],[DISCOUNT %]])</f>
        <v>638.25</v>
      </c>
      <c r="N242" s="6" t="str">
        <f>TEXT(Table_1[[#This Row],[DATE]],"DD")</f>
        <v>06</v>
      </c>
      <c r="O242" s="6" t="str">
        <f t="shared" si="3"/>
        <v>Nov</v>
      </c>
      <c r="P242" s="6">
        <v>2023</v>
      </c>
    </row>
    <row r="243" spans="1:16" ht="14.25" customHeight="1" x14ac:dyDescent="0.25">
      <c r="A243" s="4">
        <v>45603</v>
      </c>
      <c r="B243" s="5" t="s">
        <v>41</v>
      </c>
      <c r="C243" s="8">
        <v>10</v>
      </c>
      <c r="D243" s="6" t="s">
        <v>22</v>
      </c>
      <c r="E243" s="6" t="s">
        <v>20</v>
      </c>
      <c r="F243" s="7">
        <v>0</v>
      </c>
      <c r="G243" s="6" t="str">
        <f>VLOOKUP(Table_1[[#This Row],[PRODUCT ID]],Table_2[#All],2,0)</f>
        <v>Cherries</v>
      </c>
      <c r="H243" s="6" t="str">
        <f>VLOOKUP(Table_1[[#This Row],[PRODUCT ID]],Table_2[#All],3,0)</f>
        <v>Fruits</v>
      </c>
      <c r="I243" s="6" t="str">
        <f>VLOOKUP(Table_1[[#This Row],[PRODUCT ID]],Table_2[#All],4,0)</f>
        <v>No.</v>
      </c>
      <c r="J243" s="6">
        <f>VLOOKUP(Table_1[[#This Row],[PRODUCT ID]],'Master Data'!A:F,5,0)</f>
        <v>13</v>
      </c>
      <c r="K243" s="6">
        <f>VLOOKUP(Table_1[[#This Row],[PRODUCT ID]],Table_2[#All],6,0)</f>
        <v>16.64</v>
      </c>
      <c r="L243" s="6">
        <f>Table_1[[#This Row],[QUANTITY]]*Table_1[[#This Row],[BUYING PRIZE]]</f>
        <v>130</v>
      </c>
      <c r="M243" s="6">
        <f>Table_1[[#This Row],[QUANTITY]]*Table_1[[#This Row],[SELLING PRICE]]*(1-Table_1[[#This Row],[DISCOUNT %]])</f>
        <v>166.4</v>
      </c>
      <c r="N243" s="6" t="str">
        <f>TEXT(Table_1[[#This Row],[DATE]],"DD")</f>
        <v>07</v>
      </c>
      <c r="O243" s="6" t="str">
        <f t="shared" si="3"/>
        <v>Nov</v>
      </c>
      <c r="P243" s="6">
        <v>2023</v>
      </c>
    </row>
    <row r="244" spans="1:16" ht="14.25" customHeight="1" x14ac:dyDescent="0.25">
      <c r="A244" s="4">
        <v>45604</v>
      </c>
      <c r="B244" s="5" t="s">
        <v>33</v>
      </c>
      <c r="C244" s="8">
        <v>2</v>
      </c>
      <c r="D244" s="6" t="s">
        <v>18</v>
      </c>
      <c r="E244" s="6" t="s">
        <v>20</v>
      </c>
      <c r="F244" s="7">
        <v>0</v>
      </c>
      <c r="G244" s="6" t="str">
        <f>VLOOKUP(Table_1[[#This Row],[PRODUCT ID]],Table_2[#All],2,0)</f>
        <v>toothpaste</v>
      </c>
      <c r="H244" s="6" t="str">
        <f>VLOOKUP(Table_1[[#This Row],[PRODUCT ID]],Table_2[#All],3,0)</f>
        <v>Personal Care</v>
      </c>
      <c r="I244" s="6" t="str">
        <f>VLOOKUP(Table_1[[#This Row],[PRODUCT ID]],Table_2[#All],4,0)</f>
        <v>No.</v>
      </c>
      <c r="J244" s="6">
        <f>VLOOKUP(Table_1[[#This Row],[PRODUCT ID]],'Master Data'!A:F,5,0)</f>
        <v>55</v>
      </c>
      <c r="K244" s="6">
        <f>VLOOKUP(Table_1[[#This Row],[PRODUCT ID]],Table_2[#All],6,0)</f>
        <v>58.3</v>
      </c>
      <c r="L244" s="6">
        <f>Table_1[[#This Row],[QUANTITY]]*Table_1[[#This Row],[BUYING PRIZE]]</f>
        <v>110</v>
      </c>
      <c r="M244" s="6">
        <f>Table_1[[#This Row],[QUANTITY]]*Table_1[[#This Row],[SELLING PRICE]]*(1-Table_1[[#This Row],[DISCOUNT %]])</f>
        <v>116.6</v>
      </c>
      <c r="N244" s="6" t="str">
        <f>TEXT(Table_1[[#This Row],[DATE]],"DD")</f>
        <v>08</v>
      </c>
      <c r="O244" s="6" t="str">
        <f t="shared" si="3"/>
        <v>Nov</v>
      </c>
      <c r="P244" s="6">
        <v>2023</v>
      </c>
    </row>
    <row r="245" spans="1:16" ht="14.25" customHeight="1" x14ac:dyDescent="0.25">
      <c r="A245" s="4">
        <v>45605</v>
      </c>
      <c r="B245" s="5" t="s">
        <v>60</v>
      </c>
      <c r="C245" s="8">
        <v>8</v>
      </c>
      <c r="D245" s="6" t="s">
        <v>18</v>
      </c>
      <c r="E245" s="6" t="s">
        <v>18</v>
      </c>
      <c r="F245" s="7">
        <v>0</v>
      </c>
      <c r="G245" s="6" t="str">
        <f>VLOOKUP(Table_1[[#This Row],[PRODUCT ID]],Table_2[#All],2,0)</f>
        <v>Kiwi</v>
      </c>
      <c r="H245" s="6" t="str">
        <f>VLOOKUP(Table_1[[#This Row],[PRODUCT ID]],Table_2[#All],3,0)</f>
        <v>Fruits</v>
      </c>
      <c r="I245" s="6" t="str">
        <f>VLOOKUP(Table_1[[#This Row],[PRODUCT ID]],Table_2[#All],4,0)</f>
        <v>Kg</v>
      </c>
      <c r="J245" s="6">
        <f>VLOOKUP(Table_1[[#This Row],[PRODUCT ID]],'Master Data'!A:F,5,0)</f>
        <v>150</v>
      </c>
      <c r="K245" s="6">
        <f>VLOOKUP(Table_1[[#This Row],[PRODUCT ID]],Table_2[#All],6,0)</f>
        <v>210</v>
      </c>
      <c r="L245" s="6">
        <f>Table_1[[#This Row],[QUANTITY]]*Table_1[[#This Row],[BUYING PRIZE]]</f>
        <v>1200</v>
      </c>
      <c r="M245" s="6">
        <f>Table_1[[#This Row],[QUANTITY]]*Table_1[[#This Row],[SELLING PRICE]]*(1-Table_1[[#This Row],[DISCOUNT %]])</f>
        <v>1680</v>
      </c>
      <c r="N245" s="6" t="str">
        <f>TEXT(Table_1[[#This Row],[DATE]],"DD")</f>
        <v>09</v>
      </c>
      <c r="O245" s="6" t="str">
        <f t="shared" si="3"/>
        <v>Nov</v>
      </c>
      <c r="P245" s="6">
        <v>2023</v>
      </c>
    </row>
    <row r="246" spans="1:16" ht="14.25" customHeight="1" x14ac:dyDescent="0.25">
      <c r="A246" s="4">
        <v>45606</v>
      </c>
      <c r="B246" s="5" t="s">
        <v>23</v>
      </c>
      <c r="C246" s="8">
        <v>15</v>
      </c>
      <c r="D246" s="6" t="s">
        <v>22</v>
      </c>
      <c r="E246" s="6" t="s">
        <v>20</v>
      </c>
      <c r="F246" s="7">
        <v>0</v>
      </c>
      <c r="G246" s="6" t="str">
        <f>VLOOKUP(Table_1[[#This Row],[PRODUCT ID]],Table_2[#All],2,0)</f>
        <v>Eggs</v>
      </c>
      <c r="H246" s="6" t="str">
        <f>VLOOKUP(Table_1[[#This Row],[PRODUCT ID]],Table_2[#All],3,0)</f>
        <v>Dairy</v>
      </c>
      <c r="I246" s="6" t="str">
        <f>VLOOKUP(Table_1[[#This Row],[PRODUCT ID]],Table_2[#All],4,0)</f>
        <v>Lt</v>
      </c>
      <c r="J246" s="6">
        <f>VLOOKUP(Table_1[[#This Row],[PRODUCT ID]],'Master Data'!A:F,5,0)</f>
        <v>44</v>
      </c>
      <c r="K246" s="6">
        <f>VLOOKUP(Table_1[[#This Row],[PRODUCT ID]],Table_2[#All],6,0)</f>
        <v>48.84</v>
      </c>
      <c r="L246" s="6">
        <f>Table_1[[#This Row],[QUANTITY]]*Table_1[[#This Row],[BUYING PRIZE]]</f>
        <v>660</v>
      </c>
      <c r="M246" s="6">
        <f>Table_1[[#This Row],[QUANTITY]]*Table_1[[#This Row],[SELLING PRICE]]*(1-Table_1[[#This Row],[DISCOUNT %]])</f>
        <v>732.6</v>
      </c>
      <c r="N246" s="6" t="str">
        <f>TEXT(Table_1[[#This Row],[DATE]],"DD")</f>
        <v>10</v>
      </c>
      <c r="O246" s="6" t="str">
        <f t="shared" si="3"/>
        <v>Nov</v>
      </c>
      <c r="P246" s="6">
        <v>2023</v>
      </c>
    </row>
    <row r="247" spans="1:16" ht="14.25" customHeight="1" x14ac:dyDescent="0.25">
      <c r="A247" s="4">
        <v>45607</v>
      </c>
      <c r="B247" s="5" t="s">
        <v>40</v>
      </c>
      <c r="C247" s="8">
        <v>1</v>
      </c>
      <c r="D247" s="6" t="s">
        <v>22</v>
      </c>
      <c r="E247" s="6" t="s">
        <v>18</v>
      </c>
      <c r="F247" s="7">
        <v>0</v>
      </c>
      <c r="G247" s="6" t="str">
        <f>VLOOKUP(Table_1[[#This Row],[PRODUCT ID]],Table_2[#All],2,0)</f>
        <v>Yogurt</v>
      </c>
      <c r="H247" s="6" t="str">
        <f>VLOOKUP(Table_1[[#This Row],[PRODUCT ID]],Table_2[#All],3,0)</f>
        <v>Dairy</v>
      </c>
      <c r="I247" s="6" t="str">
        <f>VLOOKUP(Table_1[[#This Row],[PRODUCT ID]],Table_2[#All],4,0)</f>
        <v>Ft</v>
      </c>
      <c r="J247" s="6">
        <f>VLOOKUP(Table_1[[#This Row],[PRODUCT ID]],'Master Data'!A:F,5,0)</f>
        <v>148</v>
      </c>
      <c r="K247" s="6">
        <f>VLOOKUP(Table_1[[#This Row],[PRODUCT ID]],Table_2[#All],6,0)</f>
        <v>164.28</v>
      </c>
      <c r="L247" s="6">
        <f>Table_1[[#This Row],[QUANTITY]]*Table_1[[#This Row],[BUYING PRIZE]]</f>
        <v>148</v>
      </c>
      <c r="M247" s="6">
        <f>Table_1[[#This Row],[QUANTITY]]*Table_1[[#This Row],[SELLING PRICE]]*(1-Table_1[[#This Row],[DISCOUNT %]])</f>
        <v>164.28</v>
      </c>
      <c r="N247" s="6" t="str">
        <f>TEXT(Table_1[[#This Row],[DATE]],"DD")</f>
        <v>11</v>
      </c>
      <c r="O247" s="6" t="str">
        <f t="shared" si="3"/>
        <v>Nov</v>
      </c>
      <c r="P247" s="6">
        <v>2023</v>
      </c>
    </row>
    <row r="248" spans="1:16" ht="14.25" customHeight="1" x14ac:dyDescent="0.25">
      <c r="A248" s="4">
        <v>45608</v>
      </c>
      <c r="B248" s="5" t="s">
        <v>21</v>
      </c>
      <c r="C248" s="8">
        <v>8</v>
      </c>
      <c r="D248" s="6" t="s">
        <v>22</v>
      </c>
      <c r="E248" s="6" t="s">
        <v>18</v>
      </c>
      <c r="F248" s="7">
        <v>0</v>
      </c>
      <c r="G248" s="6" t="str">
        <f>VLOOKUP(Table_1[[#This Row],[PRODUCT ID]],Table_2[#All],2,0)</f>
        <v>Avocados</v>
      </c>
      <c r="H248" s="6" t="str">
        <f>VLOOKUP(Table_1[[#This Row],[PRODUCT ID]],Table_2[#All],3,0)</f>
        <v>Fruits</v>
      </c>
      <c r="I248" s="6" t="str">
        <f>VLOOKUP(Table_1[[#This Row],[PRODUCT ID]],Table_2[#All],4,0)</f>
        <v>Kg</v>
      </c>
      <c r="J248" s="6">
        <f>VLOOKUP(Table_1[[#This Row],[PRODUCT ID]],'Master Data'!A:F,5,0)</f>
        <v>112</v>
      </c>
      <c r="K248" s="6">
        <f>VLOOKUP(Table_1[[#This Row],[PRODUCT ID]],Table_2[#All],6,0)</f>
        <v>122.08</v>
      </c>
      <c r="L248" s="6">
        <f>Table_1[[#This Row],[QUANTITY]]*Table_1[[#This Row],[BUYING PRIZE]]</f>
        <v>896</v>
      </c>
      <c r="M248" s="6">
        <f>Table_1[[#This Row],[QUANTITY]]*Table_1[[#This Row],[SELLING PRICE]]*(1-Table_1[[#This Row],[DISCOUNT %]])</f>
        <v>976.64</v>
      </c>
      <c r="N248" s="6" t="str">
        <f>TEXT(Table_1[[#This Row],[DATE]],"DD")</f>
        <v>12</v>
      </c>
      <c r="O248" s="6" t="str">
        <f t="shared" si="3"/>
        <v>Nov</v>
      </c>
      <c r="P248" s="6">
        <v>2023</v>
      </c>
    </row>
    <row r="249" spans="1:16" ht="14.25" customHeight="1" x14ac:dyDescent="0.25">
      <c r="A249" s="4">
        <v>45609</v>
      </c>
      <c r="B249" s="5" t="s">
        <v>31</v>
      </c>
      <c r="C249" s="8">
        <v>14</v>
      </c>
      <c r="D249" s="6" t="s">
        <v>22</v>
      </c>
      <c r="E249" s="6" t="s">
        <v>18</v>
      </c>
      <c r="F249" s="7">
        <v>0</v>
      </c>
      <c r="G249" s="6" t="str">
        <f>VLOOKUP(Table_1[[#This Row],[PRODUCT ID]],Table_2[#All],2,0)</f>
        <v>pain killers</v>
      </c>
      <c r="H249" s="6" t="str">
        <f>VLOOKUP(Table_1[[#This Row],[PRODUCT ID]],Table_2[#All],3,0)</f>
        <v>Health Care</v>
      </c>
      <c r="I249" s="6" t="str">
        <f>VLOOKUP(Table_1[[#This Row],[PRODUCT ID]],Table_2[#All],4,0)</f>
        <v>No.</v>
      </c>
      <c r="J249" s="6">
        <f>VLOOKUP(Table_1[[#This Row],[PRODUCT ID]],'Master Data'!A:F,5,0)</f>
        <v>76</v>
      </c>
      <c r="K249" s="6">
        <f>VLOOKUP(Table_1[[#This Row],[PRODUCT ID]],Table_2[#All],6,0)</f>
        <v>82.08</v>
      </c>
      <c r="L249" s="6">
        <f>Table_1[[#This Row],[QUANTITY]]*Table_1[[#This Row],[BUYING PRIZE]]</f>
        <v>1064</v>
      </c>
      <c r="M249" s="6">
        <f>Table_1[[#This Row],[QUANTITY]]*Table_1[[#This Row],[SELLING PRICE]]*(1-Table_1[[#This Row],[DISCOUNT %]])</f>
        <v>1149.1199999999999</v>
      </c>
      <c r="N249" s="6" t="str">
        <f>TEXT(Table_1[[#This Row],[DATE]],"DD")</f>
        <v>13</v>
      </c>
      <c r="O249" s="6" t="str">
        <f t="shared" si="3"/>
        <v>Nov</v>
      </c>
      <c r="P249" s="6">
        <v>2023</v>
      </c>
    </row>
    <row r="250" spans="1:16" ht="14.25" customHeight="1" x14ac:dyDescent="0.25">
      <c r="A250" s="4">
        <v>45610</v>
      </c>
      <c r="B250" s="5" t="s">
        <v>30</v>
      </c>
      <c r="C250" s="8">
        <v>4</v>
      </c>
      <c r="D250" s="6" t="s">
        <v>22</v>
      </c>
      <c r="E250" s="6" t="s">
        <v>18</v>
      </c>
      <c r="F250" s="7">
        <v>0</v>
      </c>
      <c r="G250" s="6" t="str">
        <f>VLOOKUP(Table_1[[#This Row],[PRODUCT ID]],Table_2[#All],2,0)</f>
        <v>Salin</v>
      </c>
      <c r="H250" s="6" t="str">
        <f>VLOOKUP(Table_1[[#This Row],[PRODUCT ID]],Table_2[#All],3,0)</f>
        <v>Health Care</v>
      </c>
      <c r="I250" s="6" t="str">
        <f>VLOOKUP(Table_1[[#This Row],[PRODUCT ID]],Table_2[#All],4,0)</f>
        <v>Kg</v>
      </c>
      <c r="J250" s="6">
        <f>VLOOKUP(Table_1[[#This Row],[PRODUCT ID]],'Master Data'!A:F,5,0)</f>
        <v>120</v>
      </c>
      <c r="K250" s="6">
        <f>VLOOKUP(Table_1[[#This Row],[PRODUCT ID]],Table_2[#All],6,0)</f>
        <v>162</v>
      </c>
      <c r="L250" s="6">
        <f>Table_1[[#This Row],[QUANTITY]]*Table_1[[#This Row],[BUYING PRIZE]]</f>
        <v>480</v>
      </c>
      <c r="M250" s="6">
        <f>Table_1[[#This Row],[QUANTITY]]*Table_1[[#This Row],[SELLING PRICE]]*(1-Table_1[[#This Row],[DISCOUNT %]])</f>
        <v>648</v>
      </c>
      <c r="N250" s="6" t="str">
        <f>TEXT(Table_1[[#This Row],[DATE]],"DD")</f>
        <v>14</v>
      </c>
      <c r="O250" s="6" t="str">
        <f t="shared" si="3"/>
        <v>Nov</v>
      </c>
      <c r="P250" s="6">
        <v>2023</v>
      </c>
    </row>
    <row r="251" spans="1:16" ht="14.25" customHeight="1" x14ac:dyDescent="0.25">
      <c r="A251" s="4">
        <v>45611</v>
      </c>
      <c r="B251" s="5" t="s">
        <v>26</v>
      </c>
      <c r="C251" s="8">
        <v>2</v>
      </c>
      <c r="D251" s="6" t="s">
        <v>22</v>
      </c>
      <c r="E251" s="6" t="s">
        <v>20</v>
      </c>
      <c r="F251" s="7">
        <v>0</v>
      </c>
      <c r="G251" s="6" t="str">
        <f>VLOOKUP(Table_1[[#This Row],[PRODUCT ID]],Table_2[#All],2,0)</f>
        <v>Cream cheese</v>
      </c>
      <c r="H251" s="6" t="str">
        <f>VLOOKUP(Table_1[[#This Row],[PRODUCT ID]],Table_2[#All],3,0)</f>
        <v>Dairy</v>
      </c>
      <c r="I251" s="6" t="str">
        <f>VLOOKUP(Table_1[[#This Row],[PRODUCT ID]],Table_2[#All],4,0)</f>
        <v>Kg</v>
      </c>
      <c r="J251" s="6">
        <f>VLOOKUP(Table_1[[#This Row],[PRODUCT ID]],'Master Data'!A:F,5,0)</f>
        <v>71</v>
      </c>
      <c r="K251" s="6">
        <f>VLOOKUP(Table_1[[#This Row],[PRODUCT ID]],Table_2[#All],6,0)</f>
        <v>80.94</v>
      </c>
      <c r="L251" s="6">
        <f>Table_1[[#This Row],[QUANTITY]]*Table_1[[#This Row],[BUYING PRIZE]]</f>
        <v>142</v>
      </c>
      <c r="M251" s="6">
        <f>Table_1[[#This Row],[QUANTITY]]*Table_1[[#This Row],[SELLING PRICE]]*(1-Table_1[[#This Row],[DISCOUNT %]])</f>
        <v>161.88</v>
      </c>
      <c r="N251" s="6" t="str">
        <f>TEXT(Table_1[[#This Row],[DATE]],"DD")</f>
        <v>15</v>
      </c>
      <c r="O251" s="6" t="str">
        <f t="shared" si="3"/>
        <v>Nov</v>
      </c>
      <c r="P251" s="6">
        <v>2023</v>
      </c>
    </row>
    <row r="252" spans="1:16" ht="14.25" customHeight="1" x14ac:dyDescent="0.25">
      <c r="A252" s="4">
        <v>45612</v>
      </c>
      <c r="B252" s="5" t="s">
        <v>42</v>
      </c>
      <c r="C252" s="8">
        <v>8</v>
      </c>
      <c r="D252" s="6" t="s">
        <v>18</v>
      </c>
      <c r="E252" s="6" t="s">
        <v>20</v>
      </c>
      <c r="F252" s="7">
        <v>0</v>
      </c>
      <c r="G252" s="6" t="str">
        <f>VLOOKUP(Table_1[[#This Row],[PRODUCT ID]],Table_2[#All],2,0)</f>
        <v>Melons</v>
      </c>
      <c r="H252" s="6" t="str">
        <f>VLOOKUP(Table_1[[#This Row],[PRODUCT ID]],Table_2[#All],3,0)</f>
        <v>Fruits</v>
      </c>
      <c r="I252" s="6" t="str">
        <f>VLOOKUP(Table_1[[#This Row],[PRODUCT ID]],Table_2[#All],4,0)</f>
        <v>Kg</v>
      </c>
      <c r="J252" s="6">
        <f>VLOOKUP(Table_1[[#This Row],[PRODUCT ID]],'Master Data'!A:F,5,0)</f>
        <v>121</v>
      </c>
      <c r="K252" s="6">
        <f>VLOOKUP(Table_1[[#This Row],[PRODUCT ID]],Table_2[#All],6,0)</f>
        <v>141.57</v>
      </c>
      <c r="L252" s="6">
        <f>Table_1[[#This Row],[QUANTITY]]*Table_1[[#This Row],[BUYING PRIZE]]</f>
        <v>968</v>
      </c>
      <c r="M252" s="6">
        <f>Table_1[[#This Row],[QUANTITY]]*Table_1[[#This Row],[SELLING PRICE]]*(1-Table_1[[#This Row],[DISCOUNT %]])</f>
        <v>1132.56</v>
      </c>
      <c r="N252" s="6" t="str">
        <f>TEXT(Table_1[[#This Row],[DATE]],"DD")</f>
        <v>16</v>
      </c>
      <c r="O252" s="6" t="str">
        <f t="shared" si="3"/>
        <v>Nov</v>
      </c>
      <c r="P252" s="6">
        <v>2023</v>
      </c>
    </row>
    <row r="253" spans="1:16" ht="14.25" customHeight="1" x14ac:dyDescent="0.25">
      <c r="A253" s="4">
        <v>45613</v>
      </c>
      <c r="B253" s="5" t="s">
        <v>32</v>
      </c>
      <c r="C253" s="8">
        <v>12</v>
      </c>
      <c r="D253" s="6" t="s">
        <v>22</v>
      </c>
      <c r="E253" s="6" t="s">
        <v>18</v>
      </c>
      <c r="F253" s="7">
        <v>0</v>
      </c>
      <c r="G253" s="6" t="str">
        <f>VLOOKUP(Table_1[[#This Row],[PRODUCT ID]],Table_2[#All],2,0)</f>
        <v>Nectarines</v>
      </c>
      <c r="H253" s="6" t="str">
        <f>VLOOKUP(Table_1[[#This Row],[PRODUCT ID]],Table_2[#All],3,0)</f>
        <v>Fruits</v>
      </c>
      <c r="I253" s="6" t="str">
        <f>VLOOKUP(Table_1[[#This Row],[PRODUCT ID]],Table_2[#All],4,0)</f>
        <v>Kg</v>
      </c>
      <c r="J253" s="6">
        <f>VLOOKUP(Table_1[[#This Row],[PRODUCT ID]],'Master Data'!A:F,5,0)</f>
        <v>141</v>
      </c>
      <c r="K253" s="6">
        <f>VLOOKUP(Table_1[[#This Row],[PRODUCT ID]],Table_2[#All],6,0)</f>
        <v>149.46</v>
      </c>
      <c r="L253" s="6">
        <f>Table_1[[#This Row],[QUANTITY]]*Table_1[[#This Row],[BUYING PRIZE]]</f>
        <v>1692</v>
      </c>
      <c r="M253" s="6">
        <f>Table_1[[#This Row],[QUANTITY]]*Table_1[[#This Row],[SELLING PRICE]]*(1-Table_1[[#This Row],[DISCOUNT %]])</f>
        <v>1793.52</v>
      </c>
      <c r="N253" s="6" t="str">
        <f>TEXT(Table_1[[#This Row],[DATE]],"DD")</f>
        <v>17</v>
      </c>
      <c r="O253" s="6" t="str">
        <f t="shared" si="3"/>
        <v>Nov</v>
      </c>
      <c r="P253" s="6">
        <v>2023</v>
      </c>
    </row>
    <row r="254" spans="1:16" ht="14.25" customHeight="1" x14ac:dyDescent="0.25">
      <c r="A254" s="4">
        <v>45614</v>
      </c>
      <c r="B254" s="5" t="s">
        <v>39</v>
      </c>
      <c r="C254" s="8">
        <v>3</v>
      </c>
      <c r="D254" s="6" t="s">
        <v>17</v>
      </c>
      <c r="E254" s="6" t="s">
        <v>18</v>
      </c>
      <c r="F254" s="7">
        <v>0</v>
      </c>
      <c r="G254" s="6" t="str">
        <f>VLOOKUP(Table_1[[#This Row],[PRODUCT ID]],Table_2[#All],2,0)</f>
        <v>Broccoli</v>
      </c>
      <c r="H254" s="6" t="str">
        <f>VLOOKUP(Table_1[[#This Row],[PRODUCT ID]],Table_2[#All],3,0)</f>
        <v>Fruits</v>
      </c>
      <c r="I254" s="6" t="str">
        <f>VLOOKUP(Table_1[[#This Row],[PRODUCT ID]],Table_2[#All],4,0)</f>
        <v>Kg</v>
      </c>
      <c r="J254" s="6">
        <f>VLOOKUP(Table_1[[#This Row],[PRODUCT ID]],'Master Data'!A:F,5,0)</f>
        <v>47</v>
      </c>
      <c r="K254" s="6">
        <f>VLOOKUP(Table_1[[#This Row],[PRODUCT ID]],Table_2[#All],6,0)</f>
        <v>53.11</v>
      </c>
      <c r="L254" s="6">
        <f>Table_1[[#This Row],[QUANTITY]]*Table_1[[#This Row],[BUYING PRIZE]]</f>
        <v>141</v>
      </c>
      <c r="M254" s="6">
        <f>Table_1[[#This Row],[QUANTITY]]*Table_1[[#This Row],[SELLING PRICE]]*(1-Table_1[[#This Row],[DISCOUNT %]])</f>
        <v>159.32999999999998</v>
      </c>
      <c r="N254" s="6" t="str">
        <f>TEXT(Table_1[[#This Row],[DATE]],"DD")</f>
        <v>18</v>
      </c>
      <c r="O254" s="6" t="str">
        <f t="shared" si="3"/>
        <v>Nov</v>
      </c>
      <c r="P254" s="6">
        <v>2023</v>
      </c>
    </row>
    <row r="255" spans="1:16" ht="14.25" customHeight="1" x14ac:dyDescent="0.25">
      <c r="A255" s="4">
        <v>45615</v>
      </c>
      <c r="B255" s="5" t="s">
        <v>51</v>
      </c>
      <c r="C255" s="8">
        <v>10</v>
      </c>
      <c r="D255" s="6" t="s">
        <v>18</v>
      </c>
      <c r="E255" s="6" t="s">
        <v>18</v>
      </c>
      <c r="F255" s="7">
        <v>0</v>
      </c>
      <c r="G255" s="6" t="str">
        <f>VLOOKUP(Table_1[[#This Row],[PRODUCT ID]],Table_2[#All],2,0)</f>
        <v>Whipped cream</v>
      </c>
      <c r="H255" s="6" t="str">
        <f>VLOOKUP(Table_1[[#This Row],[PRODUCT ID]],Table_2[#All],3,0)</f>
        <v>Dairy</v>
      </c>
      <c r="I255" s="6" t="str">
        <f>VLOOKUP(Table_1[[#This Row],[PRODUCT ID]],Table_2[#All],4,0)</f>
        <v>Lt</v>
      </c>
      <c r="J255" s="6">
        <f>VLOOKUP(Table_1[[#This Row],[PRODUCT ID]],'Master Data'!A:F,5,0)</f>
        <v>44</v>
      </c>
      <c r="K255" s="6">
        <f>VLOOKUP(Table_1[[#This Row],[PRODUCT ID]],Table_2[#All],6,0)</f>
        <v>48.4</v>
      </c>
      <c r="L255" s="6">
        <f>Table_1[[#This Row],[QUANTITY]]*Table_1[[#This Row],[BUYING PRIZE]]</f>
        <v>440</v>
      </c>
      <c r="M255" s="6">
        <f>Table_1[[#This Row],[QUANTITY]]*Table_1[[#This Row],[SELLING PRICE]]*(1-Table_1[[#This Row],[DISCOUNT %]])</f>
        <v>484</v>
      </c>
      <c r="N255" s="6" t="str">
        <f>TEXT(Table_1[[#This Row],[DATE]],"DD")</f>
        <v>19</v>
      </c>
      <c r="O255" s="6" t="str">
        <f t="shared" si="3"/>
        <v>Nov</v>
      </c>
      <c r="P255" s="6">
        <v>2023</v>
      </c>
    </row>
    <row r="256" spans="1:16" ht="14.25" customHeight="1" x14ac:dyDescent="0.25">
      <c r="A256" s="4">
        <v>45616</v>
      </c>
      <c r="B256" s="5" t="s">
        <v>55</v>
      </c>
      <c r="C256" s="8">
        <v>14</v>
      </c>
      <c r="D256" s="6" t="s">
        <v>22</v>
      </c>
      <c r="E256" s="6" t="s">
        <v>18</v>
      </c>
      <c r="F256" s="7">
        <v>0</v>
      </c>
      <c r="G256" s="6" t="str">
        <f>VLOOKUP(Table_1[[#This Row],[PRODUCT ID]],Table_2[#All],2,0)</f>
        <v>Apples</v>
      </c>
      <c r="H256" s="6" t="str">
        <f>VLOOKUP(Table_1[[#This Row],[PRODUCT ID]],Table_2[#All],3,0)</f>
        <v>Fruits</v>
      </c>
      <c r="I256" s="6" t="str">
        <f>VLOOKUP(Table_1[[#This Row],[PRODUCT ID]],Table_2[#All],4,0)</f>
        <v>Kg</v>
      </c>
      <c r="J256" s="6">
        <f>VLOOKUP(Table_1[[#This Row],[PRODUCT ID]],'Master Data'!A:F,5,0)</f>
        <v>73</v>
      </c>
      <c r="K256" s="6">
        <f>VLOOKUP(Table_1[[#This Row],[PRODUCT ID]],Table_2[#All],6,0)</f>
        <v>94.17</v>
      </c>
      <c r="L256" s="6">
        <f>Table_1[[#This Row],[QUANTITY]]*Table_1[[#This Row],[BUYING PRIZE]]</f>
        <v>1022</v>
      </c>
      <c r="M256" s="6">
        <f>Table_1[[#This Row],[QUANTITY]]*Table_1[[#This Row],[SELLING PRICE]]*(1-Table_1[[#This Row],[DISCOUNT %]])</f>
        <v>1318.38</v>
      </c>
      <c r="N256" s="6" t="str">
        <f>TEXT(Table_1[[#This Row],[DATE]],"DD")</f>
        <v>20</v>
      </c>
      <c r="O256" s="6" t="str">
        <f t="shared" si="3"/>
        <v>Nov</v>
      </c>
      <c r="P256" s="6">
        <v>2023</v>
      </c>
    </row>
    <row r="257" spans="1:16" ht="14.25" customHeight="1" x14ac:dyDescent="0.25">
      <c r="A257" s="4">
        <v>45617</v>
      </c>
      <c r="B257" s="5" t="s">
        <v>62</v>
      </c>
      <c r="C257" s="8">
        <v>10</v>
      </c>
      <c r="D257" s="6" t="s">
        <v>18</v>
      </c>
      <c r="E257" s="6" t="s">
        <v>20</v>
      </c>
      <c r="F257" s="7">
        <v>0</v>
      </c>
      <c r="G257" s="6" t="str">
        <f>VLOOKUP(Table_1[[#This Row],[PRODUCT ID]],Table_2[#All],2,0)</f>
        <v>Pears</v>
      </c>
      <c r="H257" s="6" t="str">
        <f>VLOOKUP(Table_1[[#This Row],[PRODUCT ID]],Table_2[#All],3,0)</f>
        <v>Fruits</v>
      </c>
      <c r="I257" s="6" t="str">
        <f>VLOOKUP(Table_1[[#This Row],[PRODUCT ID]],Table_2[#All],4,0)</f>
        <v>Kg</v>
      </c>
      <c r="J257" s="6">
        <f>VLOOKUP(Table_1[[#This Row],[PRODUCT ID]],'Master Data'!A:F,5,0)</f>
        <v>18</v>
      </c>
      <c r="K257" s="6">
        <f>VLOOKUP(Table_1[[#This Row],[PRODUCT ID]],Table_2[#All],6,0)</f>
        <v>24.66</v>
      </c>
      <c r="L257" s="6">
        <f>Table_1[[#This Row],[QUANTITY]]*Table_1[[#This Row],[BUYING PRIZE]]</f>
        <v>180</v>
      </c>
      <c r="M257" s="6">
        <f>Table_1[[#This Row],[QUANTITY]]*Table_1[[#This Row],[SELLING PRICE]]*(1-Table_1[[#This Row],[DISCOUNT %]])</f>
        <v>246.6</v>
      </c>
      <c r="N257" s="6" t="str">
        <f>TEXT(Table_1[[#This Row],[DATE]],"DD")</f>
        <v>21</v>
      </c>
      <c r="O257" s="6" t="str">
        <f t="shared" si="3"/>
        <v>Nov</v>
      </c>
      <c r="P257" s="6">
        <v>2023</v>
      </c>
    </row>
    <row r="258" spans="1:16" ht="14.25" customHeight="1" x14ac:dyDescent="0.25">
      <c r="A258" s="4">
        <v>45618</v>
      </c>
      <c r="B258" s="5" t="s">
        <v>30</v>
      </c>
      <c r="C258" s="8">
        <v>8</v>
      </c>
      <c r="D258" s="6" t="s">
        <v>17</v>
      </c>
      <c r="E258" s="6" t="s">
        <v>20</v>
      </c>
      <c r="F258" s="7">
        <v>0</v>
      </c>
      <c r="G258" s="6" t="str">
        <f>VLOOKUP(Table_1[[#This Row],[PRODUCT ID]],Table_2[#All],2,0)</f>
        <v>Salin</v>
      </c>
      <c r="H258" s="6" t="str">
        <f>VLOOKUP(Table_1[[#This Row],[PRODUCT ID]],Table_2[#All],3,0)</f>
        <v>Health Care</v>
      </c>
      <c r="I258" s="6" t="str">
        <f>VLOOKUP(Table_1[[#This Row],[PRODUCT ID]],Table_2[#All],4,0)</f>
        <v>Kg</v>
      </c>
      <c r="J258" s="6">
        <f>VLOOKUP(Table_1[[#This Row],[PRODUCT ID]],'Master Data'!A:F,5,0)</f>
        <v>120</v>
      </c>
      <c r="K258" s="6">
        <f>VLOOKUP(Table_1[[#This Row],[PRODUCT ID]],Table_2[#All],6,0)</f>
        <v>162</v>
      </c>
      <c r="L258" s="6">
        <f>Table_1[[#This Row],[QUANTITY]]*Table_1[[#This Row],[BUYING PRIZE]]</f>
        <v>960</v>
      </c>
      <c r="M258" s="6">
        <f>Table_1[[#This Row],[QUANTITY]]*Table_1[[#This Row],[SELLING PRICE]]*(1-Table_1[[#This Row],[DISCOUNT %]])</f>
        <v>1296</v>
      </c>
      <c r="N258" s="6" t="str">
        <f>TEXT(Table_1[[#This Row],[DATE]],"DD")</f>
        <v>22</v>
      </c>
      <c r="O258" s="6" t="str">
        <f t="shared" si="3"/>
        <v>Nov</v>
      </c>
      <c r="P258" s="6">
        <v>2023</v>
      </c>
    </row>
    <row r="259" spans="1:16" ht="14.25" customHeight="1" x14ac:dyDescent="0.25">
      <c r="A259" s="4">
        <v>45619</v>
      </c>
      <c r="B259" s="5" t="s">
        <v>63</v>
      </c>
      <c r="C259" s="8">
        <v>8</v>
      </c>
      <c r="D259" s="6" t="s">
        <v>17</v>
      </c>
      <c r="E259" s="6" t="s">
        <v>18</v>
      </c>
      <c r="F259" s="7">
        <v>0</v>
      </c>
      <c r="G259" s="6" t="str">
        <f>VLOOKUP(Table_1[[#This Row],[PRODUCT ID]],Table_2[#All],2,0)</f>
        <v>Shampoo</v>
      </c>
      <c r="H259" s="6" t="str">
        <f>VLOOKUP(Table_1[[#This Row],[PRODUCT ID]],Table_2[#All],3,0)</f>
        <v>Personal Care</v>
      </c>
      <c r="I259" s="6" t="str">
        <f>VLOOKUP(Table_1[[#This Row],[PRODUCT ID]],Table_2[#All],4,0)</f>
        <v>Kg</v>
      </c>
      <c r="J259" s="6">
        <f>VLOOKUP(Table_1[[#This Row],[PRODUCT ID]],'Master Data'!A:F,5,0)</f>
        <v>90</v>
      </c>
      <c r="K259" s="6">
        <f>VLOOKUP(Table_1[[#This Row],[PRODUCT ID]],Table_2[#All],6,0)</f>
        <v>96.3</v>
      </c>
      <c r="L259" s="6">
        <f>Table_1[[#This Row],[QUANTITY]]*Table_1[[#This Row],[BUYING PRIZE]]</f>
        <v>720</v>
      </c>
      <c r="M259" s="6">
        <f>Table_1[[#This Row],[QUANTITY]]*Table_1[[#This Row],[SELLING PRICE]]*(1-Table_1[[#This Row],[DISCOUNT %]])</f>
        <v>770.4</v>
      </c>
      <c r="N259" s="6" t="str">
        <f>TEXT(Table_1[[#This Row],[DATE]],"DD")</f>
        <v>23</v>
      </c>
      <c r="O259" s="6" t="str">
        <f t="shared" ref="O259:O322" si="4">TEXT(A259,"MMM")</f>
        <v>Nov</v>
      </c>
      <c r="P259" s="6">
        <v>2023</v>
      </c>
    </row>
    <row r="260" spans="1:16" ht="14.25" customHeight="1" x14ac:dyDescent="0.25">
      <c r="A260" s="4">
        <v>45620</v>
      </c>
      <c r="B260" s="5" t="s">
        <v>61</v>
      </c>
      <c r="C260" s="8">
        <v>14</v>
      </c>
      <c r="D260" s="6" t="s">
        <v>18</v>
      </c>
      <c r="E260" s="6" t="s">
        <v>20</v>
      </c>
      <c r="F260" s="7">
        <v>0</v>
      </c>
      <c r="G260" s="6" t="str">
        <f>VLOOKUP(Table_1[[#This Row],[PRODUCT ID]],Table_2[#All],2,0)</f>
        <v>Potatoes</v>
      </c>
      <c r="H260" s="6" t="str">
        <f>VLOOKUP(Table_1[[#This Row],[PRODUCT ID]],Table_2[#All],3,0)</f>
        <v>Vegetables</v>
      </c>
      <c r="I260" s="6" t="str">
        <f>VLOOKUP(Table_1[[#This Row],[PRODUCT ID]],Table_2[#All],4,0)</f>
        <v>Kg</v>
      </c>
      <c r="J260" s="6">
        <f>VLOOKUP(Table_1[[#This Row],[PRODUCT ID]],'Master Data'!A:F,5,0)</f>
        <v>138</v>
      </c>
      <c r="K260" s="6">
        <f>VLOOKUP(Table_1[[#This Row],[PRODUCT ID]],Table_2[#All],6,0)</f>
        <v>173.88</v>
      </c>
      <c r="L260" s="6">
        <f>Table_1[[#This Row],[QUANTITY]]*Table_1[[#This Row],[BUYING PRIZE]]</f>
        <v>1932</v>
      </c>
      <c r="M260" s="6">
        <f>Table_1[[#This Row],[QUANTITY]]*Table_1[[#This Row],[SELLING PRICE]]*(1-Table_1[[#This Row],[DISCOUNT %]])</f>
        <v>2434.3199999999997</v>
      </c>
      <c r="N260" s="6" t="str">
        <f>TEXT(Table_1[[#This Row],[DATE]],"DD")</f>
        <v>24</v>
      </c>
      <c r="O260" s="6" t="str">
        <f t="shared" si="4"/>
        <v>Nov</v>
      </c>
      <c r="P260" s="6">
        <v>2023</v>
      </c>
    </row>
    <row r="261" spans="1:16" ht="14.25" customHeight="1" x14ac:dyDescent="0.25">
      <c r="A261" s="4">
        <v>45621</v>
      </c>
      <c r="B261" s="5" t="s">
        <v>39</v>
      </c>
      <c r="C261" s="8">
        <v>14</v>
      </c>
      <c r="D261" s="6" t="s">
        <v>22</v>
      </c>
      <c r="E261" s="6" t="s">
        <v>20</v>
      </c>
      <c r="F261" s="7">
        <v>0</v>
      </c>
      <c r="G261" s="6" t="str">
        <f>VLOOKUP(Table_1[[#This Row],[PRODUCT ID]],Table_2[#All],2,0)</f>
        <v>Broccoli</v>
      </c>
      <c r="H261" s="6" t="str">
        <f>VLOOKUP(Table_1[[#This Row],[PRODUCT ID]],Table_2[#All],3,0)</f>
        <v>Fruits</v>
      </c>
      <c r="I261" s="6" t="str">
        <f>VLOOKUP(Table_1[[#This Row],[PRODUCT ID]],Table_2[#All],4,0)</f>
        <v>Kg</v>
      </c>
      <c r="J261" s="6">
        <f>VLOOKUP(Table_1[[#This Row],[PRODUCT ID]],'Master Data'!A:F,5,0)</f>
        <v>47</v>
      </c>
      <c r="K261" s="6">
        <f>VLOOKUP(Table_1[[#This Row],[PRODUCT ID]],Table_2[#All],6,0)</f>
        <v>53.11</v>
      </c>
      <c r="L261" s="6">
        <f>Table_1[[#This Row],[QUANTITY]]*Table_1[[#This Row],[BUYING PRIZE]]</f>
        <v>658</v>
      </c>
      <c r="M261" s="6">
        <f>Table_1[[#This Row],[QUANTITY]]*Table_1[[#This Row],[SELLING PRICE]]*(1-Table_1[[#This Row],[DISCOUNT %]])</f>
        <v>743.54</v>
      </c>
      <c r="N261" s="6" t="str">
        <f>TEXT(Table_1[[#This Row],[DATE]],"DD")</f>
        <v>25</v>
      </c>
      <c r="O261" s="6" t="str">
        <f t="shared" si="4"/>
        <v>Nov</v>
      </c>
      <c r="P261" s="6">
        <v>2023</v>
      </c>
    </row>
    <row r="262" spans="1:16" ht="14.25" customHeight="1" x14ac:dyDescent="0.25">
      <c r="A262" s="4">
        <v>45622</v>
      </c>
      <c r="B262" s="5" t="s">
        <v>39</v>
      </c>
      <c r="C262" s="8">
        <v>6</v>
      </c>
      <c r="D262" s="6" t="s">
        <v>22</v>
      </c>
      <c r="E262" s="6" t="s">
        <v>20</v>
      </c>
      <c r="F262" s="7">
        <v>0</v>
      </c>
      <c r="G262" s="6" t="str">
        <f>VLOOKUP(Table_1[[#This Row],[PRODUCT ID]],Table_2[#All],2,0)</f>
        <v>Broccoli</v>
      </c>
      <c r="H262" s="6" t="str">
        <f>VLOOKUP(Table_1[[#This Row],[PRODUCT ID]],Table_2[#All],3,0)</f>
        <v>Fruits</v>
      </c>
      <c r="I262" s="6" t="str">
        <f>VLOOKUP(Table_1[[#This Row],[PRODUCT ID]],Table_2[#All],4,0)</f>
        <v>Kg</v>
      </c>
      <c r="J262" s="6">
        <f>VLOOKUP(Table_1[[#This Row],[PRODUCT ID]],'Master Data'!A:F,5,0)</f>
        <v>47</v>
      </c>
      <c r="K262" s="6">
        <f>VLOOKUP(Table_1[[#This Row],[PRODUCT ID]],Table_2[#All],6,0)</f>
        <v>53.11</v>
      </c>
      <c r="L262" s="6">
        <f>Table_1[[#This Row],[QUANTITY]]*Table_1[[#This Row],[BUYING PRIZE]]</f>
        <v>282</v>
      </c>
      <c r="M262" s="6">
        <f>Table_1[[#This Row],[QUANTITY]]*Table_1[[#This Row],[SELLING PRICE]]*(1-Table_1[[#This Row],[DISCOUNT %]])</f>
        <v>318.65999999999997</v>
      </c>
      <c r="N262" s="6" t="str">
        <f>TEXT(Table_1[[#This Row],[DATE]],"DD")</f>
        <v>26</v>
      </c>
      <c r="O262" s="6" t="str">
        <f t="shared" si="4"/>
        <v>Nov</v>
      </c>
      <c r="P262" s="6">
        <v>2023</v>
      </c>
    </row>
    <row r="263" spans="1:16" ht="14.25" customHeight="1" x14ac:dyDescent="0.25">
      <c r="A263" s="4">
        <v>45623</v>
      </c>
      <c r="B263" s="5" t="s">
        <v>40</v>
      </c>
      <c r="C263" s="8">
        <v>13</v>
      </c>
      <c r="D263" s="6" t="s">
        <v>18</v>
      </c>
      <c r="E263" s="6" t="s">
        <v>18</v>
      </c>
      <c r="F263" s="7">
        <v>0</v>
      </c>
      <c r="G263" s="6" t="str">
        <f>VLOOKUP(Table_1[[#This Row],[PRODUCT ID]],Table_2[#All],2,0)</f>
        <v>Yogurt</v>
      </c>
      <c r="H263" s="6" t="str">
        <f>VLOOKUP(Table_1[[#This Row],[PRODUCT ID]],Table_2[#All],3,0)</f>
        <v>Dairy</v>
      </c>
      <c r="I263" s="6" t="str">
        <f>VLOOKUP(Table_1[[#This Row],[PRODUCT ID]],Table_2[#All],4,0)</f>
        <v>Ft</v>
      </c>
      <c r="J263" s="6">
        <f>VLOOKUP(Table_1[[#This Row],[PRODUCT ID]],'Master Data'!A:F,5,0)</f>
        <v>148</v>
      </c>
      <c r="K263" s="6">
        <f>VLOOKUP(Table_1[[#This Row],[PRODUCT ID]],Table_2[#All],6,0)</f>
        <v>164.28</v>
      </c>
      <c r="L263" s="6">
        <f>Table_1[[#This Row],[QUANTITY]]*Table_1[[#This Row],[BUYING PRIZE]]</f>
        <v>1924</v>
      </c>
      <c r="M263" s="6">
        <f>Table_1[[#This Row],[QUANTITY]]*Table_1[[#This Row],[SELLING PRICE]]*(1-Table_1[[#This Row],[DISCOUNT %]])</f>
        <v>2135.64</v>
      </c>
      <c r="N263" s="6" t="str">
        <f>TEXT(Table_1[[#This Row],[DATE]],"DD")</f>
        <v>27</v>
      </c>
      <c r="O263" s="6" t="str">
        <f t="shared" si="4"/>
        <v>Nov</v>
      </c>
      <c r="P263" s="6">
        <v>2023</v>
      </c>
    </row>
    <row r="264" spans="1:16" ht="14.25" customHeight="1" x14ac:dyDescent="0.25">
      <c r="A264" s="4">
        <v>45624</v>
      </c>
      <c r="B264" s="5" t="s">
        <v>42</v>
      </c>
      <c r="C264" s="8">
        <v>1</v>
      </c>
      <c r="D264" s="6" t="s">
        <v>17</v>
      </c>
      <c r="E264" s="6" t="s">
        <v>20</v>
      </c>
      <c r="F264" s="7">
        <v>0</v>
      </c>
      <c r="G264" s="6" t="str">
        <f>VLOOKUP(Table_1[[#This Row],[PRODUCT ID]],Table_2[#All],2,0)</f>
        <v>Melons</v>
      </c>
      <c r="H264" s="6" t="str">
        <f>VLOOKUP(Table_1[[#This Row],[PRODUCT ID]],Table_2[#All],3,0)</f>
        <v>Fruits</v>
      </c>
      <c r="I264" s="6" t="str">
        <f>VLOOKUP(Table_1[[#This Row],[PRODUCT ID]],Table_2[#All],4,0)</f>
        <v>Kg</v>
      </c>
      <c r="J264" s="6">
        <f>VLOOKUP(Table_1[[#This Row],[PRODUCT ID]],'Master Data'!A:F,5,0)</f>
        <v>121</v>
      </c>
      <c r="K264" s="6">
        <f>VLOOKUP(Table_1[[#This Row],[PRODUCT ID]],Table_2[#All],6,0)</f>
        <v>141.57</v>
      </c>
      <c r="L264" s="6">
        <f>Table_1[[#This Row],[QUANTITY]]*Table_1[[#This Row],[BUYING PRIZE]]</f>
        <v>121</v>
      </c>
      <c r="M264" s="6">
        <f>Table_1[[#This Row],[QUANTITY]]*Table_1[[#This Row],[SELLING PRICE]]*(1-Table_1[[#This Row],[DISCOUNT %]])</f>
        <v>141.57</v>
      </c>
      <c r="N264" s="6" t="str">
        <f>TEXT(Table_1[[#This Row],[DATE]],"DD")</f>
        <v>28</v>
      </c>
      <c r="O264" s="6" t="str">
        <f t="shared" si="4"/>
        <v>Nov</v>
      </c>
      <c r="P264" s="6">
        <v>2023</v>
      </c>
    </row>
    <row r="265" spans="1:16" ht="14.25" customHeight="1" x14ac:dyDescent="0.25">
      <c r="A265" s="4">
        <v>45625</v>
      </c>
      <c r="B265" s="5" t="s">
        <v>40</v>
      </c>
      <c r="C265" s="8">
        <v>7</v>
      </c>
      <c r="D265" s="6" t="s">
        <v>22</v>
      </c>
      <c r="E265" s="6" t="s">
        <v>20</v>
      </c>
      <c r="F265" s="7">
        <v>0</v>
      </c>
      <c r="G265" s="6" t="str">
        <f>VLOOKUP(Table_1[[#This Row],[PRODUCT ID]],Table_2[#All],2,0)</f>
        <v>Yogurt</v>
      </c>
      <c r="H265" s="6" t="str">
        <f>VLOOKUP(Table_1[[#This Row],[PRODUCT ID]],Table_2[#All],3,0)</f>
        <v>Dairy</v>
      </c>
      <c r="I265" s="6" t="str">
        <f>VLOOKUP(Table_1[[#This Row],[PRODUCT ID]],Table_2[#All],4,0)</f>
        <v>Ft</v>
      </c>
      <c r="J265" s="6">
        <f>VLOOKUP(Table_1[[#This Row],[PRODUCT ID]],'Master Data'!A:F,5,0)</f>
        <v>148</v>
      </c>
      <c r="K265" s="6">
        <f>VLOOKUP(Table_1[[#This Row],[PRODUCT ID]],Table_2[#All],6,0)</f>
        <v>164.28</v>
      </c>
      <c r="L265" s="6">
        <f>Table_1[[#This Row],[QUANTITY]]*Table_1[[#This Row],[BUYING PRIZE]]</f>
        <v>1036</v>
      </c>
      <c r="M265" s="6">
        <f>Table_1[[#This Row],[QUANTITY]]*Table_1[[#This Row],[SELLING PRICE]]*(1-Table_1[[#This Row],[DISCOUNT %]])</f>
        <v>1149.96</v>
      </c>
      <c r="N265" s="6" t="str">
        <f>TEXT(Table_1[[#This Row],[DATE]],"DD")</f>
        <v>29</v>
      </c>
      <c r="O265" s="6" t="str">
        <f t="shared" si="4"/>
        <v>Nov</v>
      </c>
      <c r="P265" s="6">
        <v>2023</v>
      </c>
    </row>
    <row r="266" spans="1:16" ht="14.25" customHeight="1" x14ac:dyDescent="0.25">
      <c r="A266" s="4">
        <v>45626</v>
      </c>
      <c r="B266" s="5" t="s">
        <v>47</v>
      </c>
      <c r="C266" s="8">
        <v>2</v>
      </c>
      <c r="D266" s="6" t="s">
        <v>18</v>
      </c>
      <c r="E266" s="6" t="s">
        <v>20</v>
      </c>
      <c r="F266" s="7">
        <v>0</v>
      </c>
      <c r="G266" s="6" t="str">
        <f>VLOOKUP(Table_1[[#This Row],[PRODUCT ID]],Table_2[#All],2,0)</f>
        <v>Berries</v>
      </c>
      <c r="H266" s="6" t="str">
        <f>VLOOKUP(Table_1[[#This Row],[PRODUCT ID]],Table_2[#All],3,0)</f>
        <v>Fruits</v>
      </c>
      <c r="I266" s="6" t="str">
        <f>VLOOKUP(Table_1[[#This Row],[PRODUCT ID]],Table_2[#All],4,0)</f>
        <v>Kg</v>
      </c>
      <c r="J266" s="6">
        <f>VLOOKUP(Table_1[[#This Row],[PRODUCT ID]],'Master Data'!A:F,5,0)</f>
        <v>12</v>
      </c>
      <c r="K266" s="6">
        <f>VLOOKUP(Table_1[[#This Row],[PRODUCT ID]],Table_2[#All],6,0)</f>
        <v>15.719999999999999</v>
      </c>
      <c r="L266" s="6">
        <f>Table_1[[#This Row],[QUANTITY]]*Table_1[[#This Row],[BUYING PRIZE]]</f>
        <v>24</v>
      </c>
      <c r="M266" s="6">
        <f>Table_1[[#This Row],[QUANTITY]]*Table_1[[#This Row],[SELLING PRICE]]*(1-Table_1[[#This Row],[DISCOUNT %]])</f>
        <v>31.439999999999998</v>
      </c>
      <c r="N266" s="6" t="str">
        <f>TEXT(Table_1[[#This Row],[DATE]],"DD")</f>
        <v>30</v>
      </c>
      <c r="O266" s="6" t="str">
        <f t="shared" si="4"/>
        <v>Nov</v>
      </c>
      <c r="P266" s="6">
        <v>2023</v>
      </c>
    </row>
    <row r="267" spans="1:16" ht="14.25" customHeight="1" x14ac:dyDescent="0.25">
      <c r="A267" s="4">
        <v>45627</v>
      </c>
      <c r="B267" s="5" t="s">
        <v>58</v>
      </c>
      <c r="C267" s="8">
        <v>1</v>
      </c>
      <c r="D267" s="6" t="s">
        <v>22</v>
      </c>
      <c r="E267" s="6" t="s">
        <v>20</v>
      </c>
      <c r="F267" s="7">
        <v>0</v>
      </c>
      <c r="G267" s="6" t="str">
        <f>VLOOKUP(Table_1[[#This Row],[PRODUCT ID]],Table_2[#All],2,0)</f>
        <v>Chips</v>
      </c>
      <c r="H267" s="6" t="str">
        <f>VLOOKUP(Table_1[[#This Row],[PRODUCT ID]],Table_2[#All],3,0)</f>
        <v>Snacks</v>
      </c>
      <c r="I267" s="6" t="str">
        <f>VLOOKUP(Table_1[[#This Row],[PRODUCT ID]],Table_2[#All],4,0)</f>
        <v>Kg</v>
      </c>
      <c r="J267" s="6">
        <f>VLOOKUP(Table_1[[#This Row],[PRODUCT ID]],'Master Data'!A:F,5,0)</f>
        <v>95</v>
      </c>
      <c r="K267" s="6">
        <f>VLOOKUP(Table_1[[#This Row],[PRODUCT ID]],Table_2[#All],6,0)</f>
        <v>119.7</v>
      </c>
      <c r="L267" s="6">
        <f>Table_1[[#This Row],[QUANTITY]]*Table_1[[#This Row],[BUYING PRIZE]]</f>
        <v>95</v>
      </c>
      <c r="M267" s="6">
        <f>Table_1[[#This Row],[QUANTITY]]*Table_1[[#This Row],[SELLING PRICE]]*(1-Table_1[[#This Row],[DISCOUNT %]])</f>
        <v>119.7</v>
      </c>
      <c r="N267" s="6" t="str">
        <f>TEXT(Table_1[[#This Row],[DATE]],"DD")</f>
        <v>01</v>
      </c>
      <c r="O267" s="6" t="str">
        <f t="shared" si="4"/>
        <v>Dec</v>
      </c>
      <c r="P267" s="6">
        <v>2023</v>
      </c>
    </row>
    <row r="268" spans="1:16" ht="14.25" customHeight="1" x14ac:dyDescent="0.25">
      <c r="A268" s="4">
        <v>45628</v>
      </c>
      <c r="B268" s="5" t="s">
        <v>43</v>
      </c>
      <c r="C268" s="8">
        <v>9</v>
      </c>
      <c r="D268" s="6" t="s">
        <v>22</v>
      </c>
      <c r="E268" s="6" t="s">
        <v>20</v>
      </c>
      <c r="F268" s="7">
        <v>0</v>
      </c>
      <c r="G268" s="6" t="str">
        <f>VLOOKUP(Table_1[[#This Row],[PRODUCT ID]],Table_2[#All],2,0)</f>
        <v>Spinachband-aid</v>
      </c>
      <c r="H268" s="6" t="str">
        <f>VLOOKUP(Table_1[[#This Row],[PRODUCT ID]],Table_2[#All],3,0)</f>
        <v>Vegetables</v>
      </c>
      <c r="I268" s="6" t="str">
        <f>VLOOKUP(Table_1[[#This Row],[PRODUCT ID]],Table_2[#All],4,0)</f>
        <v>Kg</v>
      </c>
      <c r="J268" s="6">
        <f>VLOOKUP(Table_1[[#This Row],[PRODUCT ID]],'Master Data'!A:F,5,0)</f>
        <v>67</v>
      </c>
      <c r="K268" s="6">
        <f>VLOOKUP(Table_1[[#This Row],[PRODUCT ID]],Table_2[#All],6,0)</f>
        <v>83.08</v>
      </c>
      <c r="L268" s="6">
        <f>Table_1[[#This Row],[QUANTITY]]*Table_1[[#This Row],[BUYING PRIZE]]</f>
        <v>603</v>
      </c>
      <c r="M268" s="6">
        <f>Table_1[[#This Row],[QUANTITY]]*Table_1[[#This Row],[SELLING PRICE]]*(1-Table_1[[#This Row],[DISCOUNT %]])</f>
        <v>747.72</v>
      </c>
      <c r="N268" s="6" t="str">
        <f>TEXT(Table_1[[#This Row],[DATE]],"DD")</f>
        <v>02</v>
      </c>
      <c r="O268" s="6" t="str">
        <f t="shared" si="4"/>
        <v>Dec</v>
      </c>
      <c r="P268" s="6">
        <v>2023</v>
      </c>
    </row>
    <row r="269" spans="1:16" ht="14.25" customHeight="1" x14ac:dyDescent="0.25">
      <c r="A269" s="4">
        <v>45629</v>
      </c>
      <c r="B269" s="5" t="s">
        <v>55</v>
      </c>
      <c r="C269" s="8">
        <v>8</v>
      </c>
      <c r="D269" s="6" t="s">
        <v>22</v>
      </c>
      <c r="E269" s="6" t="s">
        <v>18</v>
      </c>
      <c r="F269" s="7">
        <v>0</v>
      </c>
      <c r="G269" s="6" t="str">
        <f>VLOOKUP(Table_1[[#This Row],[PRODUCT ID]],Table_2[#All],2,0)</f>
        <v>Apples</v>
      </c>
      <c r="H269" s="6" t="str">
        <f>VLOOKUP(Table_1[[#This Row],[PRODUCT ID]],Table_2[#All],3,0)</f>
        <v>Fruits</v>
      </c>
      <c r="I269" s="6" t="str">
        <f>VLOOKUP(Table_1[[#This Row],[PRODUCT ID]],Table_2[#All],4,0)</f>
        <v>Kg</v>
      </c>
      <c r="J269" s="6">
        <f>VLOOKUP(Table_1[[#This Row],[PRODUCT ID]],'Master Data'!A:F,5,0)</f>
        <v>73</v>
      </c>
      <c r="K269" s="6">
        <f>VLOOKUP(Table_1[[#This Row],[PRODUCT ID]],Table_2[#All],6,0)</f>
        <v>94.17</v>
      </c>
      <c r="L269" s="6">
        <f>Table_1[[#This Row],[QUANTITY]]*Table_1[[#This Row],[BUYING PRIZE]]</f>
        <v>584</v>
      </c>
      <c r="M269" s="6">
        <f>Table_1[[#This Row],[QUANTITY]]*Table_1[[#This Row],[SELLING PRICE]]*(1-Table_1[[#This Row],[DISCOUNT %]])</f>
        <v>753.36</v>
      </c>
      <c r="N269" s="6" t="str">
        <f>TEXT(Table_1[[#This Row],[DATE]],"DD")</f>
        <v>03</v>
      </c>
      <c r="O269" s="6" t="str">
        <f t="shared" si="4"/>
        <v>Dec</v>
      </c>
      <c r="P269" s="6">
        <v>2023</v>
      </c>
    </row>
    <row r="270" spans="1:16" ht="14.25" customHeight="1" x14ac:dyDescent="0.25">
      <c r="A270" s="4">
        <v>45630</v>
      </c>
      <c r="B270" s="5" t="s">
        <v>39</v>
      </c>
      <c r="C270" s="8">
        <v>1</v>
      </c>
      <c r="D270" s="6" t="s">
        <v>18</v>
      </c>
      <c r="E270" s="6" t="s">
        <v>18</v>
      </c>
      <c r="F270" s="7">
        <v>0</v>
      </c>
      <c r="G270" s="6" t="str">
        <f>VLOOKUP(Table_1[[#This Row],[PRODUCT ID]],Table_2[#All],2,0)</f>
        <v>Broccoli</v>
      </c>
      <c r="H270" s="6" t="str">
        <f>VLOOKUP(Table_1[[#This Row],[PRODUCT ID]],Table_2[#All],3,0)</f>
        <v>Fruits</v>
      </c>
      <c r="I270" s="6" t="str">
        <f>VLOOKUP(Table_1[[#This Row],[PRODUCT ID]],Table_2[#All],4,0)</f>
        <v>Kg</v>
      </c>
      <c r="J270" s="6">
        <f>VLOOKUP(Table_1[[#This Row],[PRODUCT ID]],'Master Data'!A:F,5,0)</f>
        <v>47</v>
      </c>
      <c r="K270" s="6">
        <f>VLOOKUP(Table_1[[#This Row],[PRODUCT ID]],Table_2[#All],6,0)</f>
        <v>53.11</v>
      </c>
      <c r="L270" s="6">
        <f>Table_1[[#This Row],[QUANTITY]]*Table_1[[#This Row],[BUYING PRIZE]]</f>
        <v>47</v>
      </c>
      <c r="M270" s="6">
        <f>Table_1[[#This Row],[QUANTITY]]*Table_1[[#This Row],[SELLING PRICE]]*(1-Table_1[[#This Row],[DISCOUNT %]])</f>
        <v>53.11</v>
      </c>
      <c r="N270" s="6" t="str">
        <f>TEXT(Table_1[[#This Row],[DATE]],"DD")</f>
        <v>04</v>
      </c>
      <c r="O270" s="6" t="str">
        <f t="shared" si="4"/>
        <v>Dec</v>
      </c>
      <c r="P270" s="6">
        <v>2023</v>
      </c>
    </row>
    <row r="271" spans="1:16" ht="14.25" customHeight="1" x14ac:dyDescent="0.25">
      <c r="A271" s="4">
        <v>45631</v>
      </c>
      <c r="B271" s="5" t="s">
        <v>38</v>
      </c>
      <c r="C271" s="8">
        <v>12</v>
      </c>
      <c r="D271" s="6" t="s">
        <v>22</v>
      </c>
      <c r="E271" s="6" t="s">
        <v>18</v>
      </c>
      <c r="F271" s="7">
        <v>0</v>
      </c>
      <c r="G271" s="6" t="str">
        <f>VLOOKUP(Table_1[[#This Row],[PRODUCT ID]],Table_2[#All],2,0)</f>
        <v>pretzels</v>
      </c>
      <c r="H271" s="6" t="str">
        <f>VLOOKUP(Table_1[[#This Row],[PRODUCT ID]],Table_2[#All],3,0)</f>
        <v>Snacks</v>
      </c>
      <c r="I271" s="6" t="str">
        <f>VLOOKUP(Table_1[[#This Row],[PRODUCT ID]],Table_2[#All],4,0)</f>
        <v>Kg</v>
      </c>
      <c r="J271" s="6">
        <f>VLOOKUP(Table_1[[#This Row],[PRODUCT ID]],'Master Data'!A:F,5,0)</f>
        <v>89</v>
      </c>
      <c r="K271" s="6">
        <f>VLOOKUP(Table_1[[#This Row],[PRODUCT ID]],Table_2[#All],6,0)</f>
        <v>117.48</v>
      </c>
      <c r="L271" s="6">
        <f>Table_1[[#This Row],[QUANTITY]]*Table_1[[#This Row],[BUYING PRIZE]]</f>
        <v>1068</v>
      </c>
      <c r="M271" s="6">
        <f>Table_1[[#This Row],[QUANTITY]]*Table_1[[#This Row],[SELLING PRICE]]*(1-Table_1[[#This Row],[DISCOUNT %]])</f>
        <v>1409.76</v>
      </c>
      <c r="N271" s="6" t="str">
        <f>TEXT(Table_1[[#This Row],[DATE]],"DD")</f>
        <v>05</v>
      </c>
      <c r="O271" s="6" t="str">
        <f t="shared" si="4"/>
        <v>Dec</v>
      </c>
      <c r="P271" s="6">
        <v>2023</v>
      </c>
    </row>
    <row r="272" spans="1:16" ht="14.25" customHeight="1" x14ac:dyDescent="0.25">
      <c r="A272" s="4">
        <v>45632</v>
      </c>
      <c r="B272" s="5" t="s">
        <v>33</v>
      </c>
      <c r="C272" s="8">
        <v>14</v>
      </c>
      <c r="D272" s="6" t="s">
        <v>18</v>
      </c>
      <c r="E272" s="6" t="s">
        <v>18</v>
      </c>
      <c r="F272" s="7">
        <v>0</v>
      </c>
      <c r="G272" s="6" t="str">
        <f>VLOOKUP(Table_1[[#This Row],[PRODUCT ID]],Table_2[#All],2,0)</f>
        <v>toothpaste</v>
      </c>
      <c r="H272" s="6" t="str">
        <f>VLOOKUP(Table_1[[#This Row],[PRODUCT ID]],Table_2[#All],3,0)</f>
        <v>Personal Care</v>
      </c>
      <c r="I272" s="6" t="str">
        <f>VLOOKUP(Table_1[[#This Row],[PRODUCT ID]],Table_2[#All],4,0)</f>
        <v>No.</v>
      </c>
      <c r="J272" s="6">
        <f>VLOOKUP(Table_1[[#This Row],[PRODUCT ID]],'Master Data'!A:F,5,0)</f>
        <v>55</v>
      </c>
      <c r="K272" s="6">
        <f>VLOOKUP(Table_1[[#This Row],[PRODUCT ID]],Table_2[#All],6,0)</f>
        <v>58.3</v>
      </c>
      <c r="L272" s="6">
        <f>Table_1[[#This Row],[QUANTITY]]*Table_1[[#This Row],[BUYING PRIZE]]</f>
        <v>770</v>
      </c>
      <c r="M272" s="6">
        <f>Table_1[[#This Row],[QUANTITY]]*Table_1[[#This Row],[SELLING PRICE]]*(1-Table_1[[#This Row],[DISCOUNT %]])</f>
        <v>816.19999999999993</v>
      </c>
      <c r="N272" s="6" t="str">
        <f>TEXT(Table_1[[#This Row],[DATE]],"DD")</f>
        <v>06</v>
      </c>
      <c r="O272" s="6" t="str">
        <f t="shared" si="4"/>
        <v>Dec</v>
      </c>
      <c r="P272" s="6">
        <v>2023</v>
      </c>
    </row>
    <row r="273" spans="1:16" ht="14.25" customHeight="1" x14ac:dyDescent="0.25">
      <c r="A273" s="4">
        <v>45633</v>
      </c>
      <c r="B273" s="5" t="s">
        <v>38</v>
      </c>
      <c r="C273" s="8">
        <v>2</v>
      </c>
      <c r="D273" s="6" t="s">
        <v>22</v>
      </c>
      <c r="E273" s="6" t="s">
        <v>18</v>
      </c>
      <c r="F273" s="7">
        <v>0</v>
      </c>
      <c r="G273" s="6" t="str">
        <f>VLOOKUP(Table_1[[#This Row],[PRODUCT ID]],Table_2[#All],2,0)</f>
        <v>pretzels</v>
      </c>
      <c r="H273" s="6" t="str">
        <f>VLOOKUP(Table_1[[#This Row],[PRODUCT ID]],Table_2[#All],3,0)</f>
        <v>Snacks</v>
      </c>
      <c r="I273" s="6" t="str">
        <f>VLOOKUP(Table_1[[#This Row],[PRODUCT ID]],Table_2[#All],4,0)</f>
        <v>Kg</v>
      </c>
      <c r="J273" s="6">
        <f>VLOOKUP(Table_1[[#This Row],[PRODUCT ID]],'Master Data'!A:F,5,0)</f>
        <v>89</v>
      </c>
      <c r="K273" s="6">
        <f>VLOOKUP(Table_1[[#This Row],[PRODUCT ID]],Table_2[#All],6,0)</f>
        <v>117.48</v>
      </c>
      <c r="L273" s="6">
        <f>Table_1[[#This Row],[QUANTITY]]*Table_1[[#This Row],[BUYING PRIZE]]</f>
        <v>178</v>
      </c>
      <c r="M273" s="6">
        <f>Table_1[[#This Row],[QUANTITY]]*Table_1[[#This Row],[SELLING PRICE]]*(1-Table_1[[#This Row],[DISCOUNT %]])</f>
        <v>234.96</v>
      </c>
      <c r="N273" s="6" t="str">
        <f>TEXT(Table_1[[#This Row],[DATE]],"DD")</f>
        <v>07</v>
      </c>
      <c r="O273" s="6" t="str">
        <f t="shared" si="4"/>
        <v>Dec</v>
      </c>
      <c r="P273" s="6">
        <v>2023</v>
      </c>
    </row>
    <row r="274" spans="1:16" ht="14.25" customHeight="1" x14ac:dyDescent="0.25">
      <c r="A274" s="4">
        <v>45634</v>
      </c>
      <c r="B274" s="5" t="s">
        <v>60</v>
      </c>
      <c r="C274" s="8">
        <v>6</v>
      </c>
      <c r="D274" s="6" t="s">
        <v>18</v>
      </c>
      <c r="E274" s="6" t="s">
        <v>18</v>
      </c>
      <c r="F274" s="7">
        <v>0</v>
      </c>
      <c r="G274" s="6" t="str">
        <f>VLOOKUP(Table_1[[#This Row],[PRODUCT ID]],Table_2[#All],2,0)</f>
        <v>Kiwi</v>
      </c>
      <c r="H274" s="6" t="str">
        <f>VLOOKUP(Table_1[[#This Row],[PRODUCT ID]],Table_2[#All],3,0)</f>
        <v>Fruits</v>
      </c>
      <c r="I274" s="6" t="str">
        <f>VLOOKUP(Table_1[[#This Row],[PRODUCT ID]],Table_2[#All],4,0)</f>
        <v>Kg</v>
      </c>
      <c r="J274" s="6">
        <f>VLOOKUP(Table_1[[#This Row],[PRODUCT ID]],'Master Data'!A:F,5,0)</f>
        <v>150</v>
      </c>
      <c r="K274" s="6">
        <f>VLOOKUP(Table_1[[#This Row],[PRODUCT ID]],Table_2[#All],6,0)</f>
        <v>210</v>
      </c>
      <c r="L274" s="6">
        <f>Table_1[[#This Row],[QUANTITY]]*Table_1[[#This Row],[BUYING PRIZE]]</f>
        <v>900</v>
      </c>
      <c r="M274" s="6">
        <f>Table_1[[#This Row],[QUANTITY]]*Table_1[[#This Row],[SELLING PRICE]]*(1-Table_1[[#This Row],[DISCOUNT %]])</f>
        <v>1260</v>
      </c>
      <c r="N274" s="6" t="str">
        <f>TEXT(Table_1[[#This Row],[DATE]],"DD")</f>
        <v>08</v>
      </c>
      <c r="O274" s="6" t="str">
        <f t="shared" si="4"/>
        <v>Dec</v>
      </c>
      <c r="P274" s="6">
        <v>2023</v>
      </c>
    </row>
    <row r="275" spans="1:16" ht="14.25" customHeight="1" x14ac:dyDescent="0.25">
      <c r="A275" s="4">
        <v>45635</v>
      </c>
      <c r="B275" s="5" t="s">
        <v>51</v>
      </c>
      <c r="C275" s="8">
        <v>14</v>
      </c>
      <c r="D275" s="6" t="s">
        <v>22</v>
      </c>
      <c r="E275" s="6" t="s">
        <v>18</v>
      </c>
      <c r="F275" s="7">
        <v>0</v>
      </c>
      <c r="G275" s="6" t="str">
        <f>VLOOKUP(Table_1[[#This Row],[PRODUCT ID]],Table_2[#All],2,0)</f>
        <v>Whipped cream</v>
      </c>
      <c r="H275" s="6" t="str">
        <f>VLOOKUP(Table_1[[#This Row],[PRODUCT ID]],Table_2[#All],3,0)</f>
        <v>Dairy</v>
      </c>
      <c r="I275" s="6" t="str">
        <f>VLOOKUP(Table_1[[#This Row],[PRODUCT ID]],Table_2[#All],4,0)</f>
        <v>Lt</v>
      </c>
      <c r="J275" s="6">
        <f>VLOOKUP(Table_1[[#This Row],[PRODUCT ID]],'Master Data'!A:F,5,0)</f>
        <v>44</v>
      </c>
      <c r="K275" s="6">
        <f>VLOOKUP(Table_1[[#This Row],[PRODUCT ID]],Table_2[#All],6,0)</f>
        <v>48.4</v>
      </c>
      <c r="L275" s="6">
        <f>Table_1[[#This Row],[QUANTITY]]*Table_1[[#This Row],[BUYING PRIZE]]</f>
        <v>616</v>
      </c>
      <c r="M275" s="6">
        <f>Table_1[[#This Row],[QUANTITY]]*Table_1[[#This Row],[SELLING PRICE]]*(1-Table_1[[#This Row],[DISCOUNT %]])</f>
        <v>677.6</v>
      </c>
      <c r="N275" s="6" t="str">
        <f>TEXT(Table_1[[#This Row],[DATE]],"DD")</f>
        <v>09</v>
      </c>
      <c r="O275" s="6" t="str">
        <f t="shared" si="4"/>
        <v>Dec</v>
      </c>
      <c r="P275" s="6">
        <v>2023</v>
      </c>
    </row>
    <row r="276" spans="1:16" ht="14.25" customHeight="1" x14ac:dyDescent="0.25">
      <c r="A276" s="4">
        <v>45636</v>
      </c>
      <c r="B276" s="5" t="s">
        <v>42</v>
      </c>
      <c r="C276" s="8">
        <v>10</v>
      </c>
      <c r="D276" s="6" t="s">
        <v>22</v>
      </c>
      <c r="E276" s="6" t="s">
        <v>20</v>
      </c>
      <c r="F276" s="7">
        <v>0</v>
      </c>
      <c r="G276" s="6" t="str">
        <f>VLOOKUP(Table_1[[#This Row],[PRODUCT ID]],Table_2[#All],2,0)</f>
        <v>Melons</v>
      </c>
      <c r="H276" s="6" t="str">
        <f>VLOOKUP(Table_1[[#This Row],[PRODUCT ID]],Table_2[#All],3,0)</f>
        <v>Fruits</v>
      </c>
      <c r="I276" s="6" t="str">
        <f>VLOOKUP(Table_1[[#This Row],[PRODUCT ID]],Table_2[#All],4,0)</f>
        <v>Kg</v>
      </c>
      <c r="J276" s="6">
        <f>VLOOKUP(Table_1[[#This Row],[PRODUCT ID]],'Master Data'!A:F,5,0)</f>
        <v>121</v>
      </c>
      <c r="K276" s="6">
        <f>VLOOKUP(Table_1[[#This Row],[PRODUCT ID]],Table_2[#All],6,0)</f>
        <v>141.57</v>
      </c>
      <c r="L276" s="6">
        <f>Table_1[[#This Row],[QUANTITY]]*Table_1[[#This Row],[BUYING PRIZE]]</f>
        <v>1210</v>
      </c>
      <c r="M276" s="6">
        <f>Table_1[[#This Row],[QUANTITY]]*Table_1[[#This Row],[SELLING PRICE]]*(1-Table_1[[#This Row],[DISCOUNT %]])</f>
        <v>1415.6999999999998</v>
      </c>
      <c r="N276" s="6" t="str">
        <f>TEXT(Table_1[[#This Row],[DATE]],"DD")</f>
        <v>10</v>
      </c>
      <c r="O276" s="6" t="str">
        <f t="shared" si="4"/>
        <v>Dec</v>
      </c>
      <c r="P276" s="6">
        <v>2023</v>
      </c>
    </row>
    <row r="277" spans="1:16" ht="14.25" customHeight="1" x14ac:dyDescent="0.25">
      <c r="A277" s="4">
        <v>45637</v>
      </c>
      <c r="B277" s="5" t="s">
        <v>29</v>
      </c>
      <c r="C277" s="8">
        <v>11</v>
      </c>
      <c r="D277" s="6" t="s">
        <v>18</v>
      </c>
      <c r="E277" s="6" t="s">
        <v>20</v>
      </c>
      <c r="F277" s="7">
        <v>0</v>
      </c>
      <c r="G277" s="6" t="str">
        <f>VLOOKUP(Table_1[[#This Row],[PRODUCT ID]],Table_2[#All],2,0)</f>
        <v>Bananas</v>
      </c>
      <c r="H277" s="6" t="str">
        <f>VLOOKUP(Table_1[[#This Row],[PRODUCT ID]],Table_2[#All],3,0)</f>
        <v>Fruits</v>
      </c>
      <c r="I277" s="6" t="str">
        <f>VLOOKUP(Table_1[[#This Row],[PRODUCT ID]],Table_2[#All],4,0)</f>
        <v>Kg</v>
      </c>
      <c r="J277" s="6">
        <f>VLOOKUP(Table_1[[#This Row],[PRODUCT ID]],'Master Data'!A:F,5,0)</f>
        <v>112</v>
      </c>
      <c r="K277" s="6">
        <f>VLOOKUP(Table_1[[#This Row],[PRODUCT ID]],Table_2[#All],6,0)</f>
        <v>146.72</v>
      </c>
      <c r="L277" s="6">
        <f>Table_1[[#This Row],[QUANTITY]]*Table_1[[#This Row],[BUYING PRIZE]]</f>
        <v>1232</v>
      </c>
      <c r="M277" s="6">
        <f>Table_1[[#This Row],[QUANTITY]]*Table_1[[#This Row],[SELLING PRICE]]*(1-Table_1[[#This Row],[DISCOUNT %]])</f>
        <v>1613.92</v>
      </c>
      <c r="N277" s="6" t="str">
        <f>TEXT(Table_1[[#This Row],[DATE]],"DD")</f>
        <v>11</v>
      </c>
      <c r="O277" s="6" t="str">
        <f t="shared" si="4"/>
        <v>Dec</v>
      </c>
      <c r="P277" s="6">
        <v>2023</v>
      </c>
    </row>
    <row r="278" spans="1:16" ht="14.25" customHeight="1" x14ac:dyDescent="0.25">
      <c r="A278" s="4">
        <v>45638</v>
      </c>
      <c r="B278" s="5" t="s">
        <v>37</v>
      </c>
      <c r="C278" s="8">
        <v>4</v>
      </c>
      <c r="D278" s="6" t="s">
        <v>18</v>
      </c>
      <c r="E278" s="6" t="s">
        <v>18</v>
      </c>
      <c r="F278" s="7">
        <v>0</v>
      </c>
      <c r="G278" s="6" t="str">
        <f>VLOOKUP(Table_1[[#This Row],[PRODUCT ID]],Table_2[#All],2,0)</f>
        <v>cleaning alcohol</v>
      </c>
      <c r="H278" s="6" t="str">
        <f>VLOOKUP(Table_1[[#This Row],[PRODUCT ID]],Table_2[#All],3,0)</f>
        <v>Health Care</v>
      </c>
      <c r="I278" s="6" t="str">
        <f>VLOOKUP(Table_1[[#This Row],[PRODUCT ID]],Table_2[#All],4,0)</f>
        <v>Lt</v>
      </c>
      <c r="J278" s="6">
        <f>VLOOKUP(Table_1[[#This Row],[PRODUCT ID]],'Master Data'!A:F,5,0)</f>
        <v>90</v>
      </c>
      <c r="K278" s="6">
        <f>VLOOKUP(Table_1[[#This Row],[PRODUCT ID]],Table_2[#All],6,0)</f>
        <v>115.2</v>
      </c>
      <c r="L278" s="6">
        <f>Table_1[[#This Row],[QUANTITY]]*Table_1[[#This Row],[BUYING PRIZE]]</f>
        <v>360</v>
      </c>
      <c r="M278" s="6">
        <f>Table_1[[#This Row],[QUANTITY]]*Table_1[[#This Row],[SELLING PRICE]]*(1-Table_1[[#This Row],[DISCOUNT %]])</f>
        <v>460.8</v>
      </c>
      <c r="N278" s="6" t="str">
        <f>TEXT(Table_1[[#This Row],[DATE]],"DD")</f>
        <v>12</v>
      </c>
      <c r="O278" s="6" t="str">
        <f t="shared" si="4"/>
        <v>Dec</v>
      </c>
      <c r="P278" s="6">
        <v>2023</v>
      </c>
    </row>
    <row r="279" spans="1:16" ht="14.25" customHeight="1" x14ac:dyDescent="0.25">
      <c r="A279" s="4">
        <v>45639</v>
      </c>
      <c r="B279" s="5" t="s">
        <v>45</v>
      </c>
      <c r="C279" s="8">
        <v>9</v>
      </c>
      <c r="D279" s="6" t="s">
        <v>17</v>
      </c>
      <c r="E279" s="6" t="s">
        <v>20</v>
      </c>
      <c r="F279" s="7">
        <v>0</v>
      </c>
      <c r="G279" s="6" t="str">
        <f>VLOOKUP(Table_1[[#This Row],[PRODUCT ID]],Table_2[#All],2,0)</f>
        <v>Shredded cheese</v>
      </c>
      <c r="H279" s="6" t="str">
        <f>VLOOKUP(Table_1[[#This Row],[PRODUCT ID]],Table_2[#All],3,0)</f>
        <v>Dairy</v>
      </c>
      <c r="I279" s="6" t="str">
        <f>VLOOKUP(Table_1[[#This Row],[PRODUCT ID]],Table_2[#All],4,0)</f>
        <v>Kg</v>
      </c>
      <c r="J279" s="6">
        <f>VLOOKUP(Table_1[[#This Row],[PRODUCT ID]],'Master Data'!A:F,5,0)</f>
        <v>83</v>
      </c>
      <c r="K279" s="6">
        <f>VLOOKUP(Table_1[[#This Row],[PRODUCT ID]],Table_2[#All],6,0)</f>
        <v>94.62</v>
      </c>
      <c r="L279" s="6">
        <f>Table_1[[#This Row],[QUANTITY]]*Table_1[[#This Row],[BUYING PRIZE]]</f>
        <v>747</v>
      </c>
      <c r="M279" s="6">
        <f>Table_1[[#This Row],[QUANTITY]]*Table_1[[#This Row],[SELLING PRICE]]*(1-Table_1[[#This Row],[DISCOUNT %]])</f>
        <v>851.58</v>
      </c>
      <c r="N279" s="6" t="str">
        <f>TEXT(Table_1[[#This Row],[DATE]],"DD")</f>
        <v>13</v>
      </c>
      <c r="O279" s="6" t="str">
        <f t="shared" si="4"/>
        <v>Dec</v>
      </c>
      <c r="P279" s="6">
        <v>2023</v>
      </c>
    </row>
    <row r="280" spans="1:16" ht="14.25" customHeight="1" x14ac:dyDescent="0.25">
      <c r="A280" s="4">
        <v>45640</v>
      </c>
      <c r="B280" s="5" t="s">
        <v>52</v>
      </c>
      <c r="C280" s="8">
        <v>2</v>
      </c>
      <c r="D280" s="6" t="s">
        <v>22</v>
      </c>
      <c r="E280" s="6" t="s">
        <v>20</v>
      </c>
      <c r="F280" s="7">
        <v>0</v>
      </c>
      <c r="G280" s="6" t="str">
        <f>VLOOKUP(Table_1[[#This Row],[PRODUCT ID]],Table_2[#All],2,0)</f>
        <v>Limes</v>
      </c>
      <c r="H280" s="6" t="str">
        <f>VLOOKUP(Table_1[[#This Row],[PRODUCT ID]],Table_2[#All],3,0)</f>
        <v>Fruits</v>
      </c>
      <c r="I280" s="6" t="str">
        <f>VLOOKUP(Table_1[[#This Row],[PRODUCT ID]],Table_2[#All],4,0)</f>
        <v>Kg</v>
      </c>
      <c r="J280" s="6">
        <f>VLOOKUP(Table_1[[#This Row],[PRODUCT ID]],'Master Data'!A:F,5,0)</f>
        <v>126</v>
      </c>
      <c r="K280" s="6">
        <f>VLOOKUP(Table_1[[#This Row],[PRODUCT ID]],Table_2[#All],6,0)</f>
        <v>162.54</v>
      </c>
      <c r="L280" s="6">
        <f>Table_1[[#This Row],[QUANTITY]]*Table_1[[#This Row],[BUYING PRIZE]]</f>
        <v>252</v>
      </c>
      <c r="M280" s="6">
        <f>Table_1[[#This Row],[QUANTITY]]*Table_1[[#This Row],[SELLING PRICE]]*(1-Table_1[[#This Row],[DISCOUNT %]])</f>
        <v>325.08</v>
      </c>
      <c r="N280" s="6" t="str">
        <f>TEXT(Table_1[[#This Row],[DATE]],"DD")</f>
        <v>14</v>
      </c>
      <c r="O280" s="6" t="str">
        <f t="shared" si="4"/>
        <v>Dec</v>
      </c>
      <c r="P280" s="6">
        <v>2023</v>
      </c>
    </row>
    <row r="281" spans="1:16" ht="14.25" customHeight="1" x14ac:dyDescent="0.25">
      <c r="A281" s="4">
        <v>45641</v>
      </c>
      <c r="B281" s="5" t="s">
        <v>29</v>
      </c>
      <c r="C281" s="8">
        <v>7</v>
      </c>
      <c r="D281" s="6" t="s">
        <v>18</v>
      </c>
      <c r="E281" s="6" t="s">
        <v>18</v>
      </c>
      <c r="F281" s="7">
        <v>0</v>
      </c>
      <c r="G281" s="6" t="str">
        <f>VLOOKUP(Table_1[[#This Row],[PRODUCT ID]],Table_2[#All],2,0)</f>
        <v>Bananas</v>
      </c>
      <c r="H281" s="6" t="str">
        <f>VLOOKUP(Table_1[[#This Row],[PRODUCT ID]],Table_2[#All],3,0)</f>
        <v>Fruits</v>
      </c>
      <c r="I281" s="6" t="str">
        <f>VLOOKUP(Table_1[[#This Row],[PRODUCT ID]],Table_2[#All],4,0)</f>
        <v>Kg</v>
      </c>
      <c r="J281" s="6">
        <f>VLOOKUP(Table_1[[#This Row],[PRODUCT ID]],'Master Data'!A:F,5,0)</f>
        <v>112</v>
      </c>
      <c r="K281" s="6">
        <f>VLOOKUP(Table_1[[#This Row],[PRODUCT ID]],Table_2[#All],6,0)</f>
        <v>146.72</v>
      </c>
      <c r="L281" s="6">
        <f>Table_1[[#This Row],[QUANTITY]]*Table_1[[#This Row],[BUYING PRIZE]]</f>
        <v>784</v>
      </c>
      <c r="M281" s="6">
        <f>Table_1[[#This Row],[QUANTITY]]*Table_1[[#This Row],[SELLING PRICE]]*(1-Table_1[[#This Row],[DISCOUNT %]])</f>
        <v>1027.04</v>
      </c>
      <c r="N281" s="6" t="str">
        <f>TEXT(Table_1[[#This Row],[DATE]],"DD")</f>
        <v>15</v>
      </c>
      <c r="O281" s="6" t="str">
        <f t="shared" si="4"/>
        <v>Dec</v>
      </c>
      <c r="P281" s="6">
        <v>2023</v>
      </c>
    </row>
    <row r="282" spans="1:16" ht="14.25" customHeight="1" x14ac:dyDescent="0.25">
      <c r="A282" s="4">
        <v>45642</v>
      </c>
      <c r="B282" s="5" t="s">
        <v>36</v>
      </c>
      <c r="C282" s="8">
        <v>6</v>
      </c>
      <c r="D282" s="6" t="s">
        <v>18</v>
      </c>
      <c r="E282" s="6" t="s">
        <v>20</v>
      </c>
      <c r="F282" s="7">
        <v>0</v>
      </c>
      <c r="G282" s="6" t="str">
        <f>VLOOKUP(Table_1[[#This Row],[PRODUCT ID]],Table_2[#All],2,0)</f>
        <v>Butter</v>
      </c>
      <c r="H282" s="6" t="str">
        <f>VLOOKUP(Table_1[[#This Row],[PRODUCT ID]],Table_2[#All],3,0)</f>
        <v>Dairy</v>
      </c>
      <c r="I282" s="6" t="str">
        <f>VLOOKUP(Table_1[[#This Row],[PRODUCT ID]],Table_2[#All],4,0)</f>
        <v>Kg</v>
      </c>
      <c r="J282" s="6">
        <f>VLOOKUP(Table_1[[#This Row],[PRODUCT ID]],'Master Data'!A:F,5,0)</f>
        <v>98</v>
      </c>
      <c r="K282" s="6">
        <f>VLOOKUP(Table_1[[#This Row],[PRODUCT ID]],Table_2[#All],6,0)</f>
        <v>103.88</v>
      </c>
      <c r="L282" s="6">
        <f>Table_1[[#This Row],[QUANTITY]]*Table_1[[#This Row],[BUYING PRIZE]]</f>
        <v>588</v>
      </c>
      <c r="M282" s="6">
        <f>Table_1[[#This Row],[QUANTITY]]*Table_1[[#This Row],[SELLING PRICE]]*(1-Table_1[[#This Row],[DISCOUNT %]])</f>
        <v>623.28</v>
      </c>
      <c r="N282" s="6" t="str">
        <f>TEXT(Table_1[[#This Row],[DATE]],"DD")</f>
        <v>16</v>
      </c>
      <c r="O282" s="6" t="str">
        <f t="shared" si="4"/>
        <v>Dec</v>
      </c>
      <c r="P282" s="6">
        <v>2023</v>
      </c>
    </row>
    <row r="283" spans="1:16" ht="14.25" customHeight="1" x14ac:dyDescent="0.25">
      <c r="A283" s="4">
        <v>45643</v>
      </c>
      <c r="B283" s="5" t="s">
        <v>49</v>
      </c>
      <c r="C283" s="8">
        <v>5</v>
      </c>
      <c r="D283" s="6" t="s">
        <v>17</v>
      </c>
      <c r="E283" s="6" t="s">
        <v>20</v>
      </c>
      <c r="F283" s="7">
        <v>0</v>
      </c>
      <c r="G283" s="6" t="str">
        <f>VLOOKUP(Table_1[[#This Row],[PRODUCT ID]],Table_2[#All],2,0)</f>
        <v>Cheddar cheese</v>
      </c>
      <c r="H283" s="6" t="str">
        <f>VLOOKUP(Table_1[[#This Row],[PRODUCT ID]],Table_2[#All],3,0)</f>
        <v>Dairy</v>
      </c>
      <c r="I283" s="6" t="str">
        <f>VLOOKUP(Table_1[[#This Row],[PRODUCT ID]],Table_2[#All],4,0)</f>
        <v>Kg</v>
      </c>
      <c r="J283" s="6">
        <f>VLOOKUP(Table_1[[#This Row],[PRODUCT ID]],'Master Data'!A:F,5,0)</f>
        <v>105</v>
      </c>
      <c r="K283" s="6">
        <f>VLOOKUP(Table_1[[#This Row],[PRODUCT ID]],Table_2[#All],6,0)</f>
        <v>142.80000000000001</v>
      </c>
      <c r="L283" s="6">
        <f>Table_1[[#This Row],[QUANTITY]]*Table_1[[#This Row],[BUYING PRIZE]]</f>
        <v>525</v>
      </c>
      <c r="M283" s="6">
        <f>Table_1[[#This Row],[QUANTITY]]*Table_1[[#This Row],[SELLING PRICE]]*(1-Table_1[[#This Row],[DISCOUNT %]])</f>
        <v>714</v>
      </c>
      <c r="N283" s="6" t="str">
        <f>TEXT(Table_1[[#This Row],[DATE]],"DD")</f>
        <v>17</v>
      </c>
      <c r="O283" s="6" t="str">
        <f t="shared" si="4"/>
        <v>Dec</v>
      </c>
      <c r="P283" s="6">
        <v>2023</v>
      </c>
    </row>
    <row r="284" spans="1:16" ht="14.25" customHeight="1" x14ac:dyDescent="0.25">
      <c r="A284" s="4">
        <v>45644</v>
      </c>
      <c r="B284" s="5" t="s">
        <v>30</v>
      </c>
      <c r="C284" s="8">
        <v>8</v>
      </c>
      <c r="D284" s="6" t="s">
        <v>22</v>
      </c>
      <c r="E284" s="6" t="s">
        <v>18</v>
      </c>
      <c r="F284" s="7">
        <v>0</v>
      </c>
      <c r="G284" s="6" t="str">
        <f>VLOOKUP(Table_1[[#This Row],[PRODUCT ID]],Table_2[#All],2,0)</f>
        <v>Salin</v>
      </c>
      <c r="H284" s="6" t="str">
        <f>VLOOKUP(Table_1[[#This Row],[PRODUCT ID]],Table_2[#All],3,0)</f>
        <v>Health Care</v>
      </c>
      <c r="I284" s="6" t="str">
        <f>VLOOKUP(Table_1[[#This Row],[PRODUCT ID]],Table_2[#All],4,0)</f>
        <v>Kg</v>
      </c>
      <c r="J284" s="6">
        <f>VLOOKUP(Table_1[[#This Row],[PRODUCT ID]],'Master Data'!A:F,5,0)</f>
        <v>120</v>
      </c>
      <c r="K284" s="6">
        <f>VLOOKUP(Table_1[[#This Row],[PRODUCT ID]],Table_2[#All],6,0)</f>
        <v>162</v>
      </c>
      <c r="L284" s="6">
        <f>Table_1[[#This Row],[QUANTITY]]*Table_1[[#This Row],[BUYING PRIZE]]</f>
        <v>960</v>
      </c>
      <c r="M284" s="6">
        <f>Table_1[[#This Row],[QUANTITY]]*Table_1[[#This Row],[SELLING PRICE]]*(1-Table_1[[#This Row],[DISCOUNT %]])</f>
        <v>1296</v>
      </c>
      <c r="N284" s="6" t="str">
        <f>TEXT(Table_1[[#This Row],[DATE]],"DD")</f>
        <v>18</v>
      </c>
      <c r="O284" s="6" t="str">
        <f t="shared" si="4"/>
        <v>Dec</v>
      </c>
      <c r="P284" s="6">
        <v>2023</v>
      </c>
    </row>
    <row r="285" spans="1:16" ht="14.25" customHeight="1" x14ac:dyDescent="0.25">
      <c r="A285" s="4">
        <v>45645</v>
      </c>
      <c r="B285" s="5" t="s">
        <v>48</v>
      </c>
      <c r="C285" s="8">
        <v>15</v>
      </c>
      <c r="D285" s="6" t="s">
        <v>18</v>
      </c>
      <c r="E285" s="6" t="s">
        <v>18</v>
      </c>
      <c r="F285" s="7">
        <v>0</v>
      </c>
      <c r="G285" s="6" t="str">
        <f>VLOOKUP(Table_1[[#This Row],[PRODUCT ID]],Table_2[#All],2,0)</f>
        <v>Cabbage</v>
      </c>
      <c r="H285" s="6" t="str">
        <f>VLOOKUP(Table_1[[#This Row],[PRODUCT ID]],Table_2[#All],3,0)</f>
        <v>Fruits</v>
      </c>
      <c r="I285" s="6" t="str">
        <f>VLOOKUP(Table_1[[#This Row],[PRODUCT ID]],Table_2[#All],4,0)</f>
        <v>Ft</v>
      </c>
      <c r="J285" s="6">
        <f>VLOOKUP(Table_1[[#This Row],[PRODUCT ID]],'Master Data'!A:F,5,0)</f>
        <v>148</v>
      </c>
      <c r="K285" s="6">
        <f>VLOOKUP(Table_1[[#This Row],[PRODUCT ID]],Table_2[#All],6,0)</f>
        <v>201.28</v>
      </c>
      <c r="L285" s="6">
        <f>Table_1[[#This Row],[QUANTITY]]*Table_1[[#This Row],[BUYING PRIZE]]</f>
        <v>2220</v>
      </c>
      <c r="M285" s="6">
        <f>Table_1[[#This Row],[QUANTITY]]*Table_1[[#This Row],[SELLING PRICE]]*(1-Table_1[[#This Row],[DISCOUNT %]])</f>
        <v>3019.2</v>
      </c>
      <c r="N285" s="6" t="str">
        <f>TEXT(Table_1[[#This Row],[DATE]],"DD")</f>
        <v>19</v>
      </c>
      <c r="O285" s="6" t="str">
        <f t="shared" si="4"/>
        <v>Dec</v>
      </c>
      <c r="P285" s="6">
        <v>2023</v>
      </c>
    </row>
    <row r="286" spans="1:16" ht="14.25" customHeight="1" x14ac:dyDescent="0.25">
      <c r="A286" s="4">
        <v>45646</v>
      </c>
      <c r="B286" s="5" t="s">
        <v>59</v>
      </c>
      <c r="C286" s="8">
        <v>14</v>
      </c>
      <c r="D286" s="6" t="s">
        <v>22</v>
      </c>
      <c r="E286" s="6" t="s">
        <v>20</v>
      </c>
      <c r="F286" s="7">
        <v>0</v>
      </c>
      <c r="G286" s="6" t="str">
        <f>VLOOKUP(Table_1[[#This Row],[PRODUCT ID]],Table_2[#All],2,0)</f>
        <v>Grapes</v>
      </c>
      <c r="H286" s="6" t="str">
        <f>VLOOKUP(Table_1[[#This Row],[PRODUCT ID]],Table_2[#All],3,0)</f>
        <v>Fruits</v>
      </c>
      <c r="I286" s="6" t="str">
        <f>VLOOKUP(Table_1[[#This Row],[PRODUCT ID]],Table_2[#All],4,0)</f>
        <v>Ft</v>
      </c>
      <c r="J286" s="6">
        <f>VLOOKUP(Table_1[[#This Row],[PRODUCT ID]],'Master Data'!A:F,5,0)</f>
        <v>134</v>
      </c>
      <c r="K286" s="6">
        <f>VLOOKUP(Table_1[[#This Row],[PRODUCT ID]],Table_2[#All],6,0)</f>
        <v>156.78</v>
      </c>
      <c r="L286" s="6">
        <f>Table_1[[#This Row],[QUANTITY]]*Table_1[[#This Row],[BUYING PRIZE]]</f>
        <v>1876</v>
      </c>
      <c r="M286" s="6">
        <f>Table_1[[#This Row],[QUANTITY]]*Table_1[[#This Row],[SELLING PRICE]]*(1-Table_1[[#This Row],[DISCOUNT %]])</f>
        <v>2194.92</v>
      </c>
      <c r="N286" s="6" t="str">
        <f>TEXT(Table_1[[#This Row],[DATE]],"DD")</f>
        <v>20</v>
      </c>
      <c r="O286" s="6" t="str">
        <f t="shared" si="4"/>
        <v>Dec</v>
      </c>
      <c r="P286" s="6">
        <v>2023</v>
      </c>
    </row>
    <row r="287" spans="1:16" ht="14.25" customHeight="1" x14ac:dyDescent="0.25">
      <c r="A287" s="4">
        <v>45647</v>
      </c>
      <c r="B287" s="5" t="s">
        <v>41</v>
      </c>
      <c r="C287" s="8">
        <v>11</v>
      </c>
      <c r="D287" s="6" t="s">
        <v>22</v>
      </c>
      <c r="E287" s="6" t="s">
        <v>18</v>
      </c>
      <c r="F287" s="7">
        <v>0</v>
      </c>
      <c r="G287" s="6" t="str">
        <f>VLOOKUP(Table_1[[#This Row],[PRODUCT ID]],Table_2[#All],2,0)</f>
        <v>Cherries</v>
      </c>
      <c r="H287" s="6" t="str">
        <f>VLOOKUP(Table_1[[#This Row],[PRODUCT ID]],Table_2[#All],3,0)</f>
        <v>Fruits</v>
      </c>
      <c r="I287" s="6" t="str">
        <f>VLOOKUP(Table_1[[#This Row],[PRODUCT ID]],Table_2[#All],4,0)</f>
        <v>No.</v>
      </c>
      <c r="J287" s="6">
        <f>VLOOKUP(Table_1[[#This Row],[PRODUCT ID]],'Master Data'!A:F,5,0)</f>
        <v>13</v>
      </c>
      <c r="K287" s="6">
        <f>VLOOKUP(Table_1[[#This Row],[PRODUCT ID]],Table_2[#All],6,0)</f>
        <v>16.64</v>
      </c>
      <c r="L287" s="6">
        <f>Table_1[[#This Row],[QUANTITY]]*Table_1[[#This Row],[BUYING PRIZE]]</f>
        <v>143</v>
      </c>
      <c r="M287" s="6">
        <f>Table_1[[#This Row],[QUANTITY]]*Table_1[[#This Row],[SELLING PRICE]]*(1-Table_1[[#This Row],[DISCOUNT %]])</f>
        <v>183.04000000000002</v>
      </c>
      <c r="N287" s="6" t="str">
        <f>TEXT(Table_1[[#This Row],[DATE]],"DD")</f>
        <v>21</v>
      </c>
      <c r="O287" s="6" t="str">
        <f t="shared" si="4"/>
        <v>Dec</v>
      </c>
      <c r="P287" s="6">
        <v>2023</v>
      </c>
    </row>
    <row r="288" spans="1:16" ht="14.25" customHeight="1" x14ac:dyDescent="0.25">
      <c r="A288" s="4">
        <v>45648</v>
      </c>
      <c r="B288" s="5" t="s">
        <v>32</v>
      </c>
      <c r="C288" s="8">
        <v>6</v>
      </c>
      <c r="D288" s="6" t="s">
        <v>18</v>
      </c>
      <c r="E288" s="6" t="s">
        <v>20</v>
      </c>
      <c r="F288" s="7">
        <v>0</v>
      </c>
      <c r="G288" s="6" t="str">
        <f>VLOOKUP(Table_1[[#This Row],[PRODUCT ID]],Table_2[#All],2,0)</f>
        <v>Nectarines</v>
      </c>
      <c r="H288" s="6" t="str">
        <f>VLOOKUP(Table_1[[#This Row],[PRODUCT ID]],Table_2[#All],3,0)</f>
        <v>Fruits</v>
      </c>
      <c r="I288" s="6" t="str">
        <f>VLOOKUP(Table_1[[#This Row],[PRODUCT ID]],Table_2[#All],4,0)</f>
        <v>Kg</v>
      </c>
      <c r="J288" s="6">
        <f>VLOOKUP(Table_1[[#This Row],[PRODUCT ID]],'Master Data'!A:F,5,0)</f>
        <v>141</v>
      </c>
      <c r="K288" s="6">
        <f>VLOOKUP(Table_1[[#This Row],[PRODUCT ID]],Table_2[#All],6,0)</f>
        <v>149.46</v>
      </c>
      <c r="L288" s="6">
        <f>Table_1[[#This Row],[QUANTITY]]*Table_1[[#This Row],[BUYING PRIZE]]</f>
        <v>846</v>
      </c>
      <c r="M288" s="6">
        <f>Table_1[[#This Row],[QUANTITY]]*Table_1[[#This Row],[SELLING PRICE]]*(1-Table_1[[#This Row],[DISCOUNT %]])</f>
        <v>896.76</v>
      </c>
      <c r="N288" s="6" t="str">
        <f>TEXT(Table_1[[#This Row],[DATE]],"DD")</f>
        <v>22</v>
      </c>
      <c r="O288" s="6" t="str">
        <f t="shared" si="4"/>
        <v>Dec</v>
      </c>
      <c r="P288" s="6">
        <v>2023</v>
      </c>
    </row>
    <row r="289" spans="1:16" ht="14.25" customHeight="1" x14ac:dyDescent="0.25">
      <c r="A289" s="4">
        <v>45649</v>
      </c>
      <c r="B289" s="5" t="s">
        <v>61</v>
      </c>
      <c r="C289" s="8">
        <v>9</v>
      </c>
      <c r="D289" s="6" t="s">
        <v>22</v>
      </c>
      <c r="E289" s="6" t="s">
        <v>20</v>
      </c>
      <c r="F289" s="7">
        <v>0</v>
      </c>
      <c r="G289" s="6" t="str">
        <f>VLOOKUP(Table_1[[#This Row],[PRODUCT ID]],Table_2[#All],2,0)</f>
        <v>Potatoes</v>
      </c>
      <c r="H289" s="6" t="str">
        <f>VLOOKUP(Table_1[[#This Row],[PRODUCT ID]],Table_2[#All],3,0)</f>
        <v>Vegetables</v>
      </c>
      <c r="I289" s="6" t="str">
        <f>VLOOKUP(Table_1[[#This Row],[PRODUCT ID]],Table_2[#All],4,0)</f>
        <v>Kg</v>
      </c>
      <c r="J289" s="6">
        <f>VLOOKUP(Table_1[[#This Row],[PRODUCT ID]],'Master Data'!A:F,5,0)</f>
        <v>138</v>
      </c>
      <c r="K289" s="6">
        <f>VLOOKUP(Table_1[[#This Row],[PRODUCT ID]],Table_2[#All],6,0)</f>
        <v>173.88</v>
      </c>
      <c r="L289" s="6">
        <f>Table_1[[#This Row],[QUANTITY]]*Table_1[[#This Row],[BUYING PRIZE]]</f>
        <v>1242</v>
      </c>
      <c r="M289" s="6">
        <f>Table_1[[#This Row],[QUANTITY]]*Table_1[[#This Row],[SELLING PRICE]]*(1-Table_1[[#This Row],[DISCOUNT %]])</f>
        <v>1564.92</v>
      </c>
      <c r="N289" s="6" t="str">
        <f>TEXT(Table_1[[#This Row],[DATE]],"DD")</f>
        <v>23</v>
      </c>
      <c r="O289" s="6" t="str">
        <f t="shared" si="4"/>
        <v>Dec</v>
      </c>
      <c r="P289" s="6">
        <v>2023</v>
      </c>
    </row>
    <row r="290" spans="1:16" ht="14.25" customHeight="1" x14ac:dyDescent="0.25">
      <c r="A290" s="4">
        <v>45650</v>
      </c>
      <c r="B290" s="5" t="s">
        <v>44</v>
      </c>
      <c r="C290" s="8">
        <v>9</v>
      </c>
      <c r="D290" s="6" t="s">
        <v>22</v>
      </c>
      <c r="E290" s="6" t="s">
        <v>20</v>
      </c>
      <c r="F290" s="7">
        <v>0</v>
      </c>
      <c r="G290" s="6" t="str">
        <f>VLOOKUP(Table_1[[#This Row],[PRODUCT ID]],Table_2[#All],2,0)</f>
        <v>Dip</v>
      </c>
      <c r="H290" s="6" t="str">
        <f>VLOOKUP(Table_1[[#This Row],[PRODUCT ID]],Table_2[#All],3,0)</f>
        <v>Dairy</v>
      </c>
      <c r="I290" s="6" t="str">
        <f>VLOOKUP(Table_1[[#This Row],[PRODUCT ID]],Table_2[#All],4,0)</f>
        <v>Ft</v>
      </c>
      <c r="J290" s="6">
        <f>VLOOKUP(Table_1[[#This Row],[PRODUCT ID]],'Master Data'!A:F,5,0)</f>
        <v>133</v>
      </c>
      <c r="K290" s="6">
        <f>VLOOKUP(Table_1[[#This Row],[PRODUCT ID]],Table_2[#All],6,0)</f>
        <v>155.61000000000001</v>
      </c>
      <c r="L290" s="6">
        <f>Table_1[[#This Row],[QUANTITY]]*Table_1[[#This Row],[BUYING PRIZE]]</f>
        <v>1197</v>
      </c>
      <c r="M290" s="6">
        <f>Table_1[[#This Row],[QUANTITY]]*Table_1[[#This Row],[SELLING PRICE]]*(1-Table_1[[#This Row],[DISCOUNT %]])</f>
        <v>1400.4900000000002</v>
      </c>
      <c r="N290" s="6" t="str">
        <f>TEXT(Table_1[[#This Row],[DATE]],"DD")</f>
        <v>24</v>
      </c>
      <c r="O290" s="6" t="str">
        <f t="shared" si="4"/>
        <v>Dec</v>
      </c>
      <c r="P290" s="6">
        <v>2023</v>
      </c>
    </row>
    <row r="291" spans="1:16" ht="14.25" customHeight="1" x14ac:dyDescent="0.25">
      <c r="A291" s="4">
        <v>45651</v>
      </c>
      <c r="B291" s="5" t="s">
        <v>29</v>
      </c>
      <c r="C291" s="8">
        <v>8</v>
      </c>
      <c r="D291" s="6" t="s">
        <v>22</v>
      </c>
      <c r="E291" s="6" t="s">
        <v>18</v>
      </c>
      <c r="F291" s="7">
        <v>0</v>
      </c>
      <c r="G291" s="6" t="str">
        <f>VLOOKUP(Table_1[[#This Row],[PRODUCT ID]],Table_2[#All],2,0)</f>
        <v>Bananas</v>
      </c>
      <c r="H291" s="6" t="str">
        <f>VLOOKUP(Table_1[[#This Row],[PRODUCT ID]],Table_2[#All],3,0)</f>
        <v>Fruits</v>
      </c>
      <c r="I291" s="6" t="str">
        <f>VLOOKUP(Table_1[[#This Row],[PRODUCT ID]],Table_2[#All],4,0)</f>
        <v>Kg</v>
      </c>
      <c r="J291" s="6">
        <f>VLOOKUP(Table_1[[#This Row],[PRODUCT ID]],'Master Data'!A:F,5,0)</f>
        <v>112</v>
      </c>
      <c r="K291" s="6">
        <f>VLOOKUP(Table_1[[#This Row],[PRODUCT ID]],Table_2[#All],6,0)</f>
        <v>146.72</v>
      </c>
      <c r="L291" s="6">
        <f>Table_1[[#This Row],[QUANTITY]]*Table_1[[#This Row],[BUYING PRIZE]]</f>
        <v>896</v>
      </c>
      <c r="M291" s="6">
        <f>Table_1[[#This Row],[QUANTITY]]*Table_1[[#This Row],[SELLING PRICE]]*(1-Table_1[[#This Row],[DISCOUNT %]])</f>
        <v>1173.76</v>
      </c>
      <c r="N291" s="6" t="str">
        <f>TEXT(Table_1[[#This Row],[DATE]],"DD")</f>
        <v>25</v>
      </c>
      <c r="O291" s="6" t="str">
        <f t="shared" si="4"/>
        <v>Dec</v>
      </c>
      <c r="P291" s="6">
        <v>2023</v>
      </c>
    </row>
    <row r="292" spans="1:16" ht="14.25" customHeight="1" x14ac:dyDescent="0.25">
      <c r="A292" s="4">
        <v>45652</v>
      </c>
      <c r="B292" s="5" t="s">
        <v>50</v>
      </c>
      <c r="C292" s="8">
        <v>6</v>
      </c>
      <c r="D292" s="6" t="s">
        <v>22</v>
      </c>
      <c r="E292" s="6" t="s">
        <v>20</v>
      </c>
      <c r="F292" s="7">
        <v>0</v>
      </c>
      <c r="G292" s="6" t="str">
        <f>VLOOKUP(Table_1[[#This Row],[PRODUCT ID]],Table_2[#All],2,0)</f>
        <v>Grapefruit</v>
      </c>
      <c r="H292" s="6" t="str">
        <f>VLOOKUP(Table_1[[#This Row],[PRODUCT ID]],Table_2[#All],3,0)</f>
        <v>Fruits</v>
      </c>
      <c r="I292" s="6" t="str">
        <f>VLOOKUP(Table_1[[#This Row],[PRODUCT ID]],Table_2[#All],4,0)</f>
        <v>Kg</v>
      </c>
      <c r="J292" s="6">
        <f>VLOOKUP(Table_1[[#This Row],[PRODUCT ID]],'Master Data'!A:F,5,0)</f>
        <v>37</v>
      </c>
      <c r="K292" s="6">
        <f>VLOOKUP(Table_1[[#This Row],[PRODUCT ID]],Table_2[#All],6,0)</f>
        <v>49.21</v>
      </c>
      <c r="L292" s="6">
        <f>Table_1[[#This Row],[QUANTITY]]*Table_1[[#This Row],[BUYING PRIZE]]</f>
        <v>222</v>
      </c>
      <c r="M292" s="6">
        <f>Table_1[[#This Row],[QUANTITY]]*Table_1[[#This Row],[SELLING PRICE]]*(1-Table_1[[#This Row],[DISCOUNT %]])</f>
        <v>295.26</v>
      </c>
      <c r="N292" s="6" t="str">
        <f>TEXT(Table_1[[#This Row],[DATE]],"DD")</f>
        <v>26</v>
      </c>
      <c r="O292" s="6" t="str">
        <f t="shared" si="4"/>
        <v>Dec</v>
      </c>
      <c r="P292" s="6">
        <v>2023</v>
      </c>
    </row>
    <row r="293" spans="1:16" ht="14.25" customHeight="1" x14ac:dyDescent="0.25">
      <c r="A293" s="4">
        <v>45653</v>
      </c>
      <c r="B293" s="5" t="s">
        <v>49</v>
      </c>
      <c r="C293" s="8">
        <v>6</v>
      </c>
      <c r="D293" s="6" t="s">
        <v>22</v>
      </c>
      <c r="E293" s="6" t="s">
        <v>20</v>
      </c>
      <c r="F293" s="7">
        <v>0</v>
      </c>
      <c r="G293" s="6" t="str">
        <f>VLOOKUP(Table_1[[#This Row],[PRODUCT ID]],Table_2[#All],2,0)</f>
        <v>Cheddar cheese</v>
      </c>
      <c r="H293" s="6" t="str">
        <f>VLOOKUP(Table_1[[#This Row],[PRODUCT ID]],Table_2[#All],3,0)</f>
        <v>Dairy</v>
      </c>
      <c r="I293" s="6" t="str">
        <f>VLOOKUP(Table_1[[#This Row],[PRODUCT ID]],Table_2[#All],4,0)</f>
        <v>Kg</v>
      </c>
      <c r="J293" s="6">
        <f>VLOOKUP(Table_1[[#This Row],[PRODUCT ID]],'Master Data'!A:F,5,0)</f>
        <v>105</v>
      </c>
      <c r="K293" s="6">
        <f>VLOOKUP(Table_1[[#This Row],[PRODUCT ID]],Table_2[#All],6,0)</f>
        <v>142.80000000000001</v>
      </c>
      <c r="L293" s="6">
        <f>Table_1[[#This Row],[QUANTITY]]*Table_1[[#This Row],[BUYING PRIZE]]</f>
        <v>630</v>
      </c>
      <c r="M293" s="6">
        <f>Table_1[[#This Row],[QUANTITY]]*Table_1[[#This Row],[SELLING PRICE]]*(1-Table_1[[#This Row],[DISCOUNT %]])</f>
        <v>856.80000000000007</v>
      </c>
      <c r="N293" s="6" t="str">
        <f>TEXT(Table_1[[#This Row],[DATE]],"DD")</f>
        <v>27</v>
      </c>
      <c r="O293" s="6" t="str">
        <f t="shared" si="4"/>
        <v>Dec</v>
      </c>
      <c r="P293" s="6">
        <v>2023</v>
      </c>
    </row>
    <row r="294" spans="1:16" ht="14.25" customHeight="1" x14ac:dyDescent="0.25">
      <c r="A294" s="4">
        <v>45654</v>
      </c>
      <c r="B294" s="5" t="s">
        <v>44</v>
      </c>
      <c r="C294" s="8">
        <v>11</v>
      </c>
      <c r="D294" s="6" t="s">
        <v>18</v>
      </c>
      <c r="E294" s="6" t="s">
        <v>20</v>
      </c>
      <c r="F294" s="7">
        <v>0</v>
      </c>
      <c r="G294" s="6" t="str">
        <f>VLOOKUP(Table_1[[#This Row],[PRODUCT ID]],Table_2[#All],2,0)</f>
        <v>Dip</v>
      </c>
      <c r="H294" s="6" t="str">
        <f>VLOOKUP(Table_1[[#This Row],[PRODUCT ID]],Table_2[#All],3,0)</f>
        <v>Dairy</v>
      </c>
      <c r="I294" s="6" t="str">
        <f>VLOOKUP(Table_1[[#This Row],[PRODUCT ID]],Table_2[#All],4,0)</f>
        <v>Ft</v>
      </c>
      <c r="J294" s="6">
        <f>VLOOKUP(Table_1[[#This Row],[PRODUCT ID]],'Master Data'!A:F,5,0)</f>
        <v>133</v>
      </c>
      <c r="K294" s="6">
        <f>VLOOKUP(Table_1[[#This Row],[PRODUCT ID]],Table_2[#All],6,0)</f>
        <v>155.61000000000001</v>
      </c>
      <c r="L294" s="6">
        <f>Table_1[[#This Row],[QUANTITY]]*Table_1[[#This Row],[BUYING PRIZE]]</f>
        <v>1463</v>
      </c>
      <c r="M294" s="6">
        <f>Table_1[[#This Row],[QUANTITY]]*Table_1[[#This Row],[SELLING PRICE]]*(1-Table_1[[#This Row],[DISCOUNT %]])</f>
        <v>1711.71</v>
      </c>
      <c r="N294" s="6" t="str">
        <f>TEXT(Table_1[[#This Row],[DATE]],"DD")</f>
        <v>28</v>
      </c>
      <c r="O294" s="6" t="str">
        <f t="shared" si="4"/>
        <v>Dec</v>
      </c>
      <c r="P294" s="6">
        <v>2023</v>
      </c>
    </row>
    <row r="295" spans="1:16" ht="14.25" customHeight="1" x14ac:dyDescent="0.25">
      <c r="A295" s="4">
        <v>45655</v>
      </c>
      <c r="B295" s="5" t="s">
        <v>23</v>
      </c>
      <c r="C295" s="8">
        <v>3</v>
      </c>
      <c r="D295" s="6" t="s">
        <v>18</v>
      </c>
      <c r="E295" s="6" t="s">
        <v>20</v>
      </c>
      <c r="F295" s="7">
        <v>0</v>
      </c>
      <c r="G295" s="6" t="str">
        <f>VLOOKUP(Table_1[[#This Row],[PRODUCT ID]],Table_2[#All],2,0)</f>
        <v>Eggs</v>
      </c>
      <c r="H295" s="6" t="str">
        <f>VLOOKUP(Table_1[[#This Row],[PRODUCT ID]],Table_2[#All],3,0)</f>
        <v>Dairy</v>
      </c>
      <c r="I295" s="6" t="str">
        <f>VLOOKUP(Table_1[[#This Row],[PRODUCT ID]],Table_2[#All],4,0)</f>
        <v>Lt</v>
      </c>
      <c r="J295" s="6">
        <f>VLOOKUP(Table_1[[#This Row],[PRODUCT ID]],'Master Data'!A:F,5,0)</f>
        <v>44</v>
      </c>
      <c r="K295" s="6">
        <f>VLOOKUP(Table_1[[#This Row],[PRODUCT ID]],Table_2[#All],6,0)</f>
        <v>48.84</v>
      </c>
      <c r="L295" s="6">
        <f>Table_1[[#This Row],[QUANTITY]]*Table_1[[#This Row],[BUYING PRIZE]]</f>
        <v>132</v>
      </c>
      <c r="M295" s="6">
        <f>Table_1[[#This Row],[QUANTITY]]*Table_1[[#This Row],[SELLING PRICE]]*(1-Table_1[[#This Row],[DISCOUNT %]])</f>
        <v>146.52000000000001</v>
      </c>
      <c r="N295" s="6" t="str">
        <f>TEXT(Table_1[[#This Row],[DATE]],"DD")</f>
        <v>29</v>
      </c>
      <c r="O295" s="6" t="str">
        <f t="shared" si="4"/>
        <v>Dec</v>
      </c>
      <c r="P295" s="6">
        <v>2023</v>
      </c>
    </row>
    <row r="296" spans="1:16" ht="14.25" customHeight="1" x14ac:dyDescent="0.25">
      <c r="A296" s="4">
        <v>45656</v>
      </c>
      <c r="B296" s="5" t="s">
        <v>38</v>
      </c>
      <c r="C296" s="8">
        <v>14</v>
      </c>
      <c r="D296" s="6" t="s">
        <v>18</v>
      </c>
      <c r="E296" s="6" t="s">
        <v>18</v>
      </c>
      <c r="F296" s="7">
        <v>0</v>
      </c>
      <c r="G296" s="6" t="str">
        <f>VLOOKUP(Table_1[[#This Row],[PRODUCT ID]],Table_2[#All],2,0)</f>
        <v>pretzels</v>
      </c>
      <c r="H296" s="6" t="str">
        <f>VLOOKUP(Table_1[[#This Row],[PRODUCT ID]],Table_2[#All],3,0)</f>
        <v>Snacks</v>
      </c>
      <c r="I296" s="6" t="str">
        <f>VLOOKUP(Table_1[[#This Row],[PRODUCT ID]],Table_2[#All],4,0)</f>
        <v>Kg</v>
      </c>
      <c r="J296" s="6">
        <f>VLOOKUP(Table_1[[#This Row],[PRODUCT ID]],'Master Data'!A:F,5,0)</f>
        <v>89</v>
      </c>
      <c r="K296" s="6">
        <f>VLOOKUP(Table_1[[#This Row],[PRODUCT ID]],Table_2[#All],6,0)</f>
        <v>117.48</v>
      </c>
      <c r="L296" s="6">
        <f>Table_1[[#This Row],[QUANTITY]]*Table_1[[#This Row],[BUYING PRIZE]]</f>
        <v>1246</v>
      </c>
      <c r="M296" s="6">
        <f>Table_1[[#This Row],[QUANTITY]]*Table_1[[#This Row],[SELLING PRICE]]*(1-Table_1[[#This Row],[DISCOUNT %]])</f>
        <v>1644.72</v>
      </c>
      <c r="N296" s="6" t="str">
        <f>TEXT(Table_1[[#This Row],[DATE]],"DD")</f>
        <v>30</v>
      </c>
      <c r="O296" s="6" t="str">
        <f t="shared" si="4"/>
        <v>Dec</v>
      </c>
      <c r="P296" s="6">
        <v>2023</v>
      </c>
    </row>
    <row r="297" spans="1:16" ht="14.25" customHeight="1" x14ac:dyDescent="0.25">
      <c r="A297" s="4">
        <v>45657</v>
      </c>
      <c r="B297" s="5" t="s">
        <v>40</v>
      </c>
      <c r="C297" s="8">
        <v>13</v>
      </c>
      <c r="D297" s="6" t="s">
        <v>22</v>
      </c>
      <c r="E297" s="6" t="s">
        <v>20</v>
      </c>
      <c r="F297" s="7">
        <v>0</v>
      </c>
      <c r="G297" s="6" t="str">
        <f>VLOOKUP(Table_1[[#This Row],[PRODUCT ID]],Table_2[#All],2,0)</f>
        <v>Yogurt</v>
      </c>
      <c r="H297" s="6" t="str">
        <f>VLOOKUP(Table_1[[#This Row],[PRODUCT ID]],Table_2[#All],3,0)</f>
        <v>Dairy</v>
      </c>
      <c r="I297" s="6" t="str">
        <f>VLOOKUP(Table_1[[#This Row],[PRODUCT ID]],Table_2[#All],4,0)</f>
        <v>Ft</v>
      </c>
      <c r="J297" s="6">
        <f>VLOOKUP(Table_1[[#This Row],[PRODUCT ID]],'Master Data'!A:F,5,0)</f>
        <v>148</v>
      </c>
      <c r="K297" s="6">
        <f>VLOOKUP(Table_1[[#This Row],[PRODUCT ID]],Table_2[#All],6,0)</f>
        <v>164.28</v>
      </c>
      <c r="L297" s="6">
        <f>Table_1[[#This Row],[QUANTITY]]*Table_1[[#This Row],[BUYING PRIZE]]</f>
        <v>1924</v>
      </c>
      <c r="M297" s="6">
        <f>Table_1[[#This Row],[QUANTITY]]*Table_1[[#This Row],[SELLING PRICE]]*(1-Table_1[[#This Row],[DISCOUNT %]])</f>
        <v>2135.64</v>
      </c>
      <c r="N297" s="6" t="str">
        <f>TEXT(Table_1[[#This Row],[DATE]],"DD")</f>
        <v>31</v>
      </c>
      <c r="O297" s="6" t="str">
        <f t="shared" si="4"/>
        <v>Dec</v>
      </c>
      <c r="P297" s="6">
        <v>2023</v>
      </c>
    </row>
    <row r="298" spans="1:16" ht="14.25" customHeight="1" x14ac:dyDescent="0.25">
      <c r="A298" s="4">
        <v>45658</v>
      </c>
      <c r="B298" s="5" t="s">
        <v>62</v>
      </c>
      <c r="C298" s="8">
        <v>8</v>
      </c>
      <c r="D298" s="6" t="s">
        <v>18</v>
      </c>
      <c r="E298" s="6" t="s">
        <v>20</v>
      </c>
      <c r="F298" s="7">
        <v>0</v>
      </c>
      <c r="G298" s="6" t="str">
        <f>VLOOKUP(Table_1[[#This Row],[PRODUCT ID]],Table_2[#All],2,0)</f>
        <v>Pears</v>
      </c>
      <c r="H298" s="6" t="str">
        <f>VLOOKUP(Table_1[[#This Row],[PRODUCT ID]],Table_2[#All],3,0)</f>
        <v>Fruits</v>
      </c>
      <c r="I298" s="6" t="str">
        <f>VLOOKUP(Table_1[[#This Row],[PRODUCT ID]],Table_2[#All],4,0)</f>
        <v>Kg</v>
      </c>
      <c r="J298" s="6">
        <f>VLOOKUP(Table_1[[#This Row],[PRODUCT ID]],'Master Data'!A:F,5,0)</f>
        <v>18</v>
      </c>
      <c r="K298" s="6">
        <f>VLOOKUP(Table_1[[#This Row],[PRODUCT ID]],Table_2[#All],6,0)</f>
        <v>24.66</v>
      </c>
      <c r="L298" s="6">
        <f>Table_1[[#This Row],[QUANTITY]]*Table_1[[#This Row],[BUYING PRIZE]]</f>
        <v>144</v>
      </c>
      <c r="M298" s="6">
        <f>Table_1[[#This Row],[QUANTITY]]*Table_1[[#This Row],[SELLING PRICE]]*(1-Table_1[[#This Row],[DISCOUNT %]])</f>
        <v>197.28</v>
      </c>
      <c r="N298" s="6" t="str">
        <f>TEXT(Table_1[[#This Row],[DATE]],"DD")</f>
        <v>01</v>
      </c>
      <c r="O298" s="6" t="str">
        <f t="shared" si="4"/>
        <v>Jan</v>
      </c>
      <c r="P298" s="6">
        <v>2023</v>
      </c>
    </row>
    <row r="299" spans="1:16" ht="14.25" customHeight="1" x14ac:dyDescent="0.25">
      <c r="A299" s="4">
        <v>45659</v>
      </c>
      <c r="B299" s="5" t="s">
        <v>53</v>
      </c>
      <c r="C299" s="8">
        <v>3</v>
      </c>
      <c r="D299" s="6" t="s">
        <v>22</v>
      </c>
      <c r="E299" s="6" t="s">
        <v>20</v>
      </c>
      <c r="F299" s="7">
        <v>0</v>
      </c>
      <c r="G299" s="6" t="str">
        <f>VLOOKUP(Table_1[[#This Row],[PRODUCT ID]],Table_2[#All],2,0)</f>
        <v>Beets</v>
      </c>
      <c r="H299" s="6" t="str">
        <f>VLOOKUP(Table_1[[#This Row],[PRODUCT ID]],Table_2[#All],3,0)</f>
        <v>Vegetables</v>
      </c>
      <c r="I299" s="6" t="str">
        <f>VLOOKUP(Table_1[[#This Row],[PRODUCT ID]],Table_2[#All],4,0)</f>
        <v>Kg</v>
      </c>
      <c r="J299" s="6">
        <f>VLOOKUP(Table_1[[#This Row],[PRODUCT ID]],'Master Data'!A:F,5,0)</f>
        <v>37</v>
      </c>
      <c r="K299" s="6">
        <f>VLOOKUP(Table_1[[#This Row],[PRODUCT ID]],Table_2[#All],6,0)</f>
        <v>41.81</v>
      </c>
      <c r="L299" s="6">
        <f>Table_1[[#This Row],[QUANTITY]]*Table_1[[#This Row],[BUYING PRIZE]]</f>
        <v>111</v>
      </c>
      <c r="M299" s="6">
        <f>Table_1[[#This Row],[QUANTITY]]*Table_1[[#This Row],[SELLING PRICE]]*(1-Table_1[[#This Row],[DISCOUNT %]])</f>
        <v>125.43</v>
      </c>
      <c r="N299" s="6" t="str">
        <f>TEXT(Table_1[[#This Row],[DATE]],"DD")</f>
        <v>02</v>
      </c>
      <c r="O299" s="6" t="str">
        <f t="shared" si="4"/>
        <v>Jan</v>
      </c>
      <c r="P299" s="6">
        <v>2023</v>
      </c>
    </row>
    <row r="300" spans="1:16" ht="14.25" customHeight="1" x14ac:dyDescent="0.25">
      <c r="A300" s="4">
        <v>45660</v>
      </c>
      <c r="B300" s="5" t="s">
        <v>38</v>
      </c>
      <c r="C300" s="8">
        <v>1</v>
      </c>
      <c r="D300" s="6" t="s">
        <v>18</v>
      </c>
      <c r="E300" s="6" t="s">
        <v>20</v>
      </c>
      <c r="F300" s="7">
        <v>0</v>
      </c>
      <c r="G300" s="6" t="str">
        <f>VLOOKUP(Table_1[[#This Row],[PRODUCT ID]],Table_2[#All],2,0)</f>
        <v>pretzels</v>
      </c>
      <c r="H300" s="6" t="str">
        <f>VLOOKUP(Table_1[[#This Row],[PRODUCT ID]],Table_2[#All],3,0)</f>
        <v>Snacks</v>
      </c>
      <c r="I300" s="6" t="str">
        <f>VLOOKUP(Table_1[[#This Row],[PRODUCT ID]],Table_2[#All],4,0)</f>
        <v>Kg</v>
      </c>
      <c r="J300" s="6">
        <f>VLOOKUP(Table_1[[#This Row],[PRODUCT ID]],'Master Data'!A:F,5,0)</f>
        <v>89</v>
      </c>
      <c r="K300" s="6">
        <f>VLOOKUP(Table_1[[#This Row],[PRODUCT ID]],Table_2[#All],6,0)</f>
        <v>117.48</v>
      </c>
      <c r="L300" s="6">
        <f>Table_1[[#This Row],[QUANTITY]]*Table_1[[#This Row],[BUYING PRIZE]]</f>
        <v>89</v>
      </c>
      <c r="M300" s="6">
        <f>Table_1[[#This Row],[QUANTITY]]*Table_1[[#This Row],[SELLING PRICE]]*(1-Table_1[[#This Row],[DISCOUNT %]])</f>
        <v>117.48</v>
      </c>
      <c r="N300" s="6" t="str">
        <f>TEXT(Table_1[[#This Row],[DATE]],"DD")</f>
        <v>03</v>
      </c>
      <c r="O300" s="6" t="str">
        <f t="shared" si="4"/>
        <v>Jan</v>
      </c>
      <c r="P300" s="6">
        <v>2023</v>
      </c>
    </row>
    <row r="301" spans="1:16" ht="14.25" customHeight="1" x14ac:dyDescent="0.25">
      <c r="A301" s="4">
        <v>45661</v>
      </c>
      <c r="B301" s="5" t="s">
        <v>49</v>
      </c>
      <c r="C301" s="8">
        <v>13</v>
      </c>
      <c r="D301" s="6" t="s">
        <v>18</v>
      </c>
      <c r="E301" s="6" t="s">
        <v>20</v>
      </c>
      <c r="F301" s="7">
        <v>0</v>
      </c>
      <c r="G301" s="6" t="str">
        <f>VLOOKUP(Table_1[[#This Row],[PRODUCT ID]],Table_2[#All],2,0)</f>
        <v>Cheddar cheese</v>
      </c>
      <c r="H301" s="6" t="str">
        <f>VLOOKUP(Table_1[[#This Row],[PRODUCT ID]],Table_2[#All],3,0)</f>
        <v>Dairy</v>
      </c>
      <c r="I301" s="6" t="str">
        <f>VLOOKUP(Table_1[[#This Row],[PRODUCT ID]],Table_2[#All],4,0)</f>
        <v>Kg</v>
      </c>
      <c r="J301" s="6">
        <f>VLOOKUP(Table_1[[#This Row],[PRODUCT ID]],'Master Data'!A:F,5,0)</f>
        <v>105</v>
      </c>
      <c r="K301" s="6">
        <f>VLOOKUP(Table_1[[#This Row],[PRODUCT ID]],Table_2[#All],6,0)</f>
        <v>142.80000000000001</v>
      </c>
      <c r="L301" s="6">
        <f>Table_1[[#This Row],[QUANTITY]]*Table_1[[#This Row],[BUYING PRIZE]]</f>
        <v>1365</v>
      </c>
      <c r="M301" s="6">
        <f>Table_1[[#This Row],[QUANTITY]]*Table_1[[#This Row],[SELLING PRICE]]*(1-Table_1[[#This Row],[DISCOUNT %]])</f>
        <v>1856.4</v>
      </c>
      <c r="N301" s="6" t="str">
        <f>TEXT(Table_1[[#This Row],[DATE]],"DD")</f>
        <v>04</v>
      </c>
      <c r="O301" s="6" t="str">
        <f t="shared" si="4"/>
        <v>Jan</v>
      </c>
      <c r="P301" s="6">
        <v>2023</v>
      </c>
    </row>
    <row r="302" spans="1:16" ht="14.25" customHeight="1" x14ac:dyDescent="0.25">
      <c r="A302" s="4">
        <v>45662</v>
      </c>
      <c r="B302" s="5" t="s">
        <v>55</v>
      </c>
      <c r="C302" s="8">
        <v>6</v>
      </c>
      <c r="D302" s="6" t="s">
        <v>22</v>
      </c>
      <c r="E302" s="6" t="s">
        <v>20</v>
      </c>
      <c r="F302" s="7">
        <v>0</v>
      </c>
      <c r="G302" s="6" t="str">
        <f>VLOOKUP(Table_1[[#This Row],[PRODUCT ID]],Table_2[#All],2,0)</f>
        <v>Apples</v>
      </c>
      <c r="H302" s="6" t="str">
        <f>VLOOKUP(Table_1[[#This Row],[PRODUCT ID]],Table_2[#All],3,0)</f>
        <v>Fruits</v>
      </c>
      <c r="I302" s="6" t="str">
        <f>VLOOKUP(Table_1[[#This Row],[PRODUCT ID]],Table_2[#All],4,0)</f>
        <v>Kg</v>
      </c>
      <c r="J302" s="6">
        <f>VLOOKUP(Table_1[[#This Row],[PRODUCT ID]],'Master Data'!A:F,5,0)</f>
        <v>73</v>
      </c>
      <c r="K302" s="6">
        <f>VLOOKUP(Table_1[[#This Row],[PRODUCT ID]],Table_2[#All],6,0)</f>
        <v>94.17</v>
      </c>
      <c r="L302" s="6">
        <f>Table_1[[#This Row],[QUANTITY]]*Table_1[[#This Row],[BUYING PRIZE]]</f>
        <v>438</v>
      </c>
      <c r="M302" s="6">
        <f>Table_1[[#This Row],[QUANTITY]]*Table_1[[#This Row],[SELLING PRICE]]*(1-Table_1[[#This Row],[DISCOUNT %]])</f>
        <v>565.02</v>
      </c>
      <c r="N302" s="6" t="str">
        <f>TEXT(Table_1[[#This Row],[DATE]],"DD")</f>
        <v>05</v>
      </c>
      <c r="O302" s="6" t="str">
        <f t="shared" si="4"/>
        <v>Jan</v>
      </c>
      <c r="P302" s="6">
        <v>2023</v>
      </c>
    </row>
    <row r="303" spans="1:16" ht="14.25" customHeight="1" x14ac:dyDescent="0.25">
      <c r="A303" s="4">
        <v>45663</v>
      </c>
      <c r="B303" s="5" t="s">
        <v>21</v>
      </c>
      <c r="C303" s="8">
        <v>6</v>
      </c>
      <c r="D303" s="6" t="s">
        <v>18</v>
      </c>
      <c r="E303" s="6" t="s">
        <v>18</v>
      </c>
      <c r="F303" s="7">
        <v>0</v>
      </c>
      <c r="G303" s="6" t="str">
        <f>VLOOKUP(Table_1[[#This Row],[PRODUCT ID]],Table_2[#All],2,0)</f>
        <v>Avocados</v>
      </c>
      <c r="H303" s="6" t="str">
        <f>VLOOKUP(Table_1[[#This Row],[PRODUCT ID]],Table_2[#All],3,0)</f>
        <v>Fruits</v>
      </c>
      <c r="I303" s="6" t="str">
        <f>VLOOKUP(Table_1[[#This Row],[PRODUCT ID]],Table_2[#All],4,0)</f>
        <v>Kg</v>
      </c>
      <c r="J303" s="6">
        <f>VLOOKUP(Table_1[[#This Row],[PRODUCT ID]],'Master Data'!A:F,5,0)</f>
        <v>112</v>
      </c>
      <c r="K303" s="6">
        <f>VLOOKUP(Table_1[[#This Row],[PRODUCT ID]],Table_2[#All],6,0)</f>
        <v>122.08</v>
      </c>
      <c r="L303" s="6">
        <f>Table_1[[#This Row],[QUANTITY]]*Table_1[[#This Row],[BUYING PRIZE]]</f>
        <v>672</v>
      </c>
      <c r="M303" s="6">
        <f>Table_1[[#This Row],[QUANTITY]]*Table_1[[#This Row],[SELLING PRICE]]*(1-Table_1[[#This Row],[DISCOUNT %]])</f>
        <v>732.48</v>
      </c>
      <c r="N303" s="6" t="str">
        <f>TEXT(Table_1[[#This Row],[DATE]],"DD")</f>
        <v>06</v>
      </c>
      <c r="O303" s="6" t="str">
        <f t="shared" si="4"/>
        <v>Jan</v>
      </c>
      <c r="P303" s="6">
        <v>2023</v>
      </c>
    </row>
    <row r="304" spans="1:16" ht="14.25" customHeight="1" x14ac:dyDescent="0.25">
      <c r="A304" s="4">
        <v>45664</v>
      </c>
      <c r="B304" s="5" t="s">
        <v>41</v>
      </c>
      <c r="C304" s="8">
        <v>15</v>
      </c>
      <c r="D304" s="6" t="s">
        <v>18</v>
      </c>
      <c r="E304" s="6" t="s">
        <v>20</v>
      </c>
      <c r="F304" s="7">
        <v>0</v>
      </c>
      <c r="G304" s="6" t="str">
        <f>VLOOKUP(Table_1[[#This Row],[PRODUCT ID]],Table_2[#All],2,0)</f>
        <v>Cherries</v>
      </c>
      <c r="H304" s="6" t="str">
        <f>VLOOKUP(Table_1[[#This Row],[PRODUCT ID]],Table_2[#All],3,0)</f>
        <v>Fruits</v>
      </c>
      <c r="I304" s="6" t="str">
        <f>VLOOKUP(Table_1[[#This Row],[PRODUCT ID]],Table_2[#All],4,0)</f>
        <v>No.</v>
      </c>
      <c r="J304" s="6">
        <f>VLOOKUP(Table_1[[#This Row],[PRODUCT ID]],'Master Data'!A:F,5,0)</f>
        <v>13</v>
      </c>
      <c r="K304" s="6">
        <f>VLOOKUP(Table_1[[#This Row],[PRODUCT ID]],Table_2[#All],6,0)</f>
        <v>16.64</v>
      </c>
      <c r="L304" s="6">
        <f>Table_1[[#This Row],[QUANTITY]]*Table_1[[#This Row],[BUYING PRIZE]]</f>
        <v>195</v>
      </c>
      <c r="M304" s="6">
        <f>Table_1[[#This Row],[QUANTITY]]*Table_1[[#This Row],[SELLING PRICE]]*(1-Table_1[[#This Row],[DISCOUNT %]])</f>
        <v>249.60000000000002</v>
      </c>
      <c r="N304" s="6" t="str">
        <f>TEXT(Table_1[[#This Row],[DATE]],"DD")</f>
        <v>07</v>
      </c>
      <c r="O304" s="6" t="str">
        <f t="shared" si="4"/>
        <v>Jan</v>
      </c>
      <c r="P304" s="6">
        <v>2023</v>
      </c>
    </row>
    <row r="305" spans="1:16" ht="14.25" customHeight="1" x14ac:dyDescent="0.25">
      <c r="A305" s="4">
        <v>45665</v>
      </c>
      <c r="B305" s="5" t="s">
        <v>63</v>
      </c>
      <c r="C305" s="8">
        <v>8</v>
      </c>
      <c r="D305" s="6" t="s">
        <v>22</v>
      </c>
      <c r="E305" s="6" t="s">
        <v>18</v>
      </c>
      <c r="F305" s="7">
        <v>0</v>
      </c>
      <c r="G305" s="6" t="str">
        <f>VLOOKUP(Table_1[[#This Row],[PRODUCT ID]],Table_2[#All],2,0)</f>
        <v>Shampoo</v>
      </c>
      <c r="H305" s="6" t="str">
        <f>VLOOKUP(Table_1[[#This Row],[PRODUCT ID]],Table_2[#All],3,0)</f>
        <v>Personal Care</v>
      </c>
      <c r="I305" s="6" t="str">
        <f>VLOOKUP(Table_1[[#This Row],[PRODUCT ID]],Table_2[#All],4,0)</f>
        <v>Kg</v>
      </c>
      <c r="J305" s="6">
        <f>VLOOKUP(Table_1[[#This Row],[PRODUCT ID]],'Master Data'!A:F,5,0)</f>
        <v>90</v>
      </c>
      <c r="K305" s="6">
        <f>VLOOKUP(Table_1[[#This Row],[PRODUCT ID]],Table_2[#All],6,0)</f>
        <v>96.3</v>
      </c>
      <c r="L305" s="6">
        <f>Table_1[[#This Row],[QUANTITY]]*Table_1[[#This Row],[BUYING PRIZE]]</f>
        <v>720</v>
      </c>
      <c r="M305" s="6">
        <f>Table_1[[#This Row],[QUANTITY]]*Table_1[[#This Row],[SELLING PRICE]]*(1-Table_1[[#This Row],[DISCOUNT %]])</f>
        <v>770.4</v>
      </c>
      <c r="N305" s="6" t="str">
        <f>TEXT(Table_1[[#This Row],[DATE]],"DD")</f>
        <v>08</v>
      </c>
      <c r="O305" s="6" t="str">
        <f t="shared" si="4"/>
        <v>Jan</v>
      </c>
      <c r="P305" s="6">
        <v>2023</v>
      </c>
    </row>
    <row r="306" spans="1:16" ht="14.25" customHeight="1" x14ac:dyDescent="0.25">
      <c r="A306" s="4">
        <v>45666</v>
      </c>
      <c r="B306" s="5" t="s">
        <v>55</v>
      </c>
      <c r="C306" s="8">
        <v>7</v>
      </c>
      <c r="D306" s="6" t="s">
        <v>22</v>
      </c>
      <c r="E306" s="6" t="s">
        <v>20</v>
      </c>
      <c r="F306" s="7">
        <v>0</v>
      </c>
      <c r="G306" s="6" t="str">
        <f>VLOOKUP(Table_1[[#This Row],[PRODUCT ID]],Table_2[#All],2,0)</f>
        <v>Apples</v>
      </c>
      <c r="H306" s="6" t="str">
        <f>VLOOKUP(Table_1[[#This Row],[PRODUCT ID]],Table_2[#All],3,0)</f>
        <v>Fruits</v>
      </c>
      <c r="I306" s="6" t="str">
        <f>VLOOKUP(Table_1[[#This Row],[PRODUCT ID]],Table_2[#All],4,0)</f>
        <v>Kg</v>
      </c>
      <c r="J306" s="6">
        <f>VLOOKUP(Table_1[[#This Row],[PRODUCT ID]],'Master Data'!A:F,5,0)</f>
        <v>73</v>
      </c>
      <c r="K306" s="6">
        <f>VLOOKUP(Table_1[[#This Row],[PRODUCT ID]],Table_2[#All],6,0)</f>
        <v>94.17</v>
      </c>
      <c r="L306" s="6">
        <f>Table_1[[#This Row],[QUANTITY]]*Table_1[[#This Row],[BUYING PRIZE]]</f>
        <v>511</v>
      </c>
      <c r="M306" s="6">
        <f>Table_1[[#This Row],[QUANTITY]]*Table_1[[#This Row],[SELLING PRICE]]*(1-Table_1[[#This Row],[DISCOUNT %]])</f>
        <v>659.19</v>
      </c>
      <c r="N306" s="6" t="str">
        <f>TEXT(Table_1[[#This Row],[DATE]],"DD")</f>
        <v>09</v>
      </c>
      <c r="O306" s="6" t="str">
        <f t="shared" si="4"/>
        <v>Jan</v>
      </c>
      <c r="P306" s="6">
        <v>2023</v>
      </c>
    </row>
    <row r="307" spans="1:16" ht="14.25" customHeight="1" x14ac:dyDescent="0.25">
      <c r="A307" s="4">
        <v>45667</v>
      </c>
      <c r="B307" s="5" t="s">
        <v>44</v>
      </c>
      <c r="C307" s="8">
        <v>15</v>
      </c>
      <c r="D307" s="6" t="s">
        <v>22</v>
      </c>
      <c r="E307" s="6" t="s">
        <v>18</v>
      </c>
      <c r="F307" s="7">
        <v>0</v>
      </c>
      <c r="G307" s="6" t="str">
        <f>VLOOKUP(Table_1[[#This Row],[PRODUCT ID]],Table_2[#All],2,0)</f>
        <v>Dip</v>
      </c>
      <c r="H307" s="6" t="str">
        <f>VLOOKUP(Table_1[[#This Row],[PRODUCT ID]],Table_2[#All],3,0)</f>
        <v>Dairy</v>
      </c>
      <c r="I307" s="6" t="str">
        <f>VLOOKUP(Table_1[[#This Row],[PRODUCT ID]],Table_2[#All],4,0)</f>
        <v>Ft</v>
      </c>
      <c r="J307" s="6">
        <f>VLOOKUP(Table_1[[#This Row],[PRODUCT ID]],'Master Data'!A:F,5,0)</f>
        <v>133</v>
      </c>
      <c r="K307" s="6">
        <f>VLOOKUP(Table_1[[#This Row],[PRODUCT ID]],Table_2[#All],6,0)</f>
        <v>155.61000000000001</v>
      </c>
      <c r="L307" s="6">
        <f>Table_1[[#This Row],[QUANTITY]]*Table_1[[#This Row],[BUYING PRIZE]]</f>
        <v>1995</v>
      </c>
      <c r="M307" s="6">
        <f>Table_1[[#This Row],[QUANTITY]]*Table_1[[#This Row],[SELLING PRICE]]*(1-Table_1[[#This Row],[DISCOUNT %]])</f>
        <v>2334.15</v>
      </c>
      <c r="N307" s="6" t="str">
        <f>TEXT(Table_1[[#This Row],[DATE]],"DD")</f>
        <v>10</v>
      </c>
      <c r="O307" s="6" t="str">
        <f t="shared" si="4"/>
        <v>Jan</v>
      </c>
      <c r="P307" s="6">
        <v>2023</v>
      </c>
    </row>
    <row r="308" spans="1:16" ht="14.25" customHeight="1" x14ac:dyDescent="0.25">
      <c r="A308" s="4">
        <v>45668</v>
      </c>
      <c r="B308" s="5" t="s">
        <v>28</v>
      </c>
      <c r="C308" s="8">
        <v>15</v>
      </c>
      <c r="D308" s="6" t="s">
        <v>22</v>
      </c>
      <c r="E308" s="6" t="s">
        <v>20</v>
      </c>
      <c r="F308" s="7">
        <v>0</v>
      </c>
      <c r="G308" s="6" t="str">
        <f>VLOOKUP(Table_1[[#This Row],[PRODUCT ID]],Table_2[#All],2,0)</f>
        <v>Green onions</v>
      </c>
      <c r="H308" s="6" t="str">
        <f>VLOOKUP(Table_1[[#This Row],[PRODUCT ID]],Table_2[#All],3,0)</f>
        <v>Vegetables</v>
      </c>
      <c r="I308" s="6" t="str">
        <f>VLOOKUP(Table_1[[#This Row],[PRODUCT ID]],Table_2[#All],4,0)</f>
        <v>Kg</v>
      </c>
      <c r="J308" s="6">
        <f>VLOOKUP(Table_1[[#This Row],[PRODUCT ID]],'Master Data'!A:F,5,0)</f>
        <v>67</v>
      </c>
      <c r="K308" s="6">
        <f>VLOOKUP(Table_1[[#This Row],[PRODUCT ID]],Table_2[#All],6,0)</f>
        <v>85.76</v>
      </c>
      <c r="L308" s="6">
        <f>Table_1[[#This Row],[QUANTITY]]*Table_1[[#This Row],[BUYING PRIZE]]</f>
        <v>1005</v>
      </c>
      <c r="M308" s="6">
        <f>Table_1[[#This Row],[QUANTITY]]*Table_1[[#This Row],[SELLING PRICE]]*(1-Table_1[[#This Row],[DISCOUNT %]])</f>
        <v>1286.4000000000001</v>
      </c>
      <c r="N308" s="6" t="str">
        <f>TEXT(Table_1[[#This Row],[DATE]],"DD")</f>
        <v>11</v>
      </c>
      <c r="O308" s="6" t="str">
        <f t="shared" si="4"/>
        <v>Jan</v>
      </c>
      <c r="P308" s="6">
        <v>2023</v>
      </c>
    </row>
    <row r="309" spans="1:16" ht="14.25" customHeight="1" x14ac:dyDescent="0.25">
      <c r="A309" s="4">
        <v>45669</v>
      </c>
      <c r="B309" s="5" t="s">
        <v>62</v>
      </c>
      <c r="C309" s="8">
        <v>13</v>
      </c>
      <c r="D309" s="6" t="s">
        <v>17</v>
      </c>
      <c r="E309" s="6" t="s">
        <v>18</v>
      </c>
      <c r="F309" s="7">
        <v>0</v>
      </c>
      <c r="G309" s="6" t="str">
        <f>VLOOKUP(Table_1[[#This Row],[PRODUCT ID]],Table_2[#All],2,0)</f>
        <v>Pears</v>
      </c>
      <c r="H309" s="6" t="str">
        <f>VLOOKUP(Table_1[[#This Row],[PRODUCT ID]],Table_2[#All],3,0)</f>
        <v>Fruits</v>
      </c>
      <c r="I309" s="6" t="str">
        <f>VLOOKUP(Table_1[[#This Row],[PRODUCT ID]],Table_2[#All],4,0)</f>
        <v>Kg</v>
      </c>
      <c r="J309" s="6">
        <f>VLOOKUP(Table_1[[#This Row],[PRODUCT ID]],'Master Data'!A:F,5,0)</f>
        <v>18</v>
      </c>
      <c r="K309" s="6">
        <f>VLOOKUP(Table_1[[#This Row],[PRODUCT ID]],Table_2[#All],6,0)</f>
        <v>24.66</v>
      </c>
      <c r="L309" s="6">
        <f>Table_1[[#This Row],[QUANTITY]]*Table_1[[#This Row],[BUYING PRIZE]]</f>
        <v>234</v>
      </c>
      <c r="M309" s="6">
        <f>Table_1[[#This Row],[QUANTITY]]*Table_1[[#This Row],[SELLING PRICE]]*(1-Table_1[[#This Row],[DISCOUNT %]])</f>
        <v>320.58</v>
      </c>
      <c r="N309" s="6" t="str">
        <f>TEXT(Table_1[[#This Row],[DATE]],"DD")</f>
        <v>12</v>
      </c>
      <c r="O309" s="6" t="str">
        <f t="shared" si="4"/>
        <v>Jan</v>
      </c>
      <c r="P309" s="6">
        <v>2023</v>
      </c>
    </row>
    <row r="310" spans="1:16" ht="14.25" customHeight="1" x14ac:dyDescent="0.25">
      <c r="A310" s="4">
        <v>45670</v>
      </c>
      <c r="B310" s="5" t="s">
        <v>23</v>
      </c>
      <c r="C310" s="8">
        <v>2</v>
      </c>
      <c r="D310" s="6" t="s">
        <v>22</v>
      </c>
      <c r="E310" s="6" t="s">
        <v>20</v>
      </c>
      <c r="F310" s="7">
        <v>0</v>
      </c>
      <c r="G310" s="6" t="str">
        <f>VLOOKUP(Table_1[[#This Row],[PRODUCT ID]],Table_2[#All],2,0)</f>
        <v>Eggs</v>
      </c>
      <c r="H310" s="6" t="str">
        <f>VLOOKUP(Table_1[[#This Row],[PRODUCT ID]],Table_2[#All],3,0)</f>
        <v>Dairy</v>
      </c>
      <c r="I310" s="6" t="str">
        <f>VLOOKUP(Table_1[[#This Row],[PRODUCT ID]],Table_2[#All],4,0)</f>
        <v>Lt</v>
      </c>
      <c r="J310" s="6">
        <f>VLOOKUP(Table_1[[#This Row],[PRODUCT ID]],'Master Data'!A:F,5,0)</f>
        <v>44</v>
      </c>
      <c r="K310" s="6">
        <f>VLOOKUP(Table_1[[#This Row],[PRODUCT ID]],Table_2[#All],6,0)</f>
        <v>48.84</v>
      </c>
      <c r="L310" s="6">
        <f>Table_1[[#This Row],[QUANTITY]]*Table_1[[#This Row],[BUYING PRIZE]]</f>
        <v>88</v>
      </c>
      <c r="M310" s="6">
        <f>Table_1[[#This Row],[QUANTITY]]*Table_1[[#This Row],[SELLING PRICE]]*(1-Table_1[[#This Row],[DISCOUNT %]])</f>
        <v>97.68</v>
      </c>
      <c r="N310" s="6" t="str">
        <f>TEXT(Table_1[[#This Row],[DATE]],"DD")</f>
        <v>13</v>
      </c>
      <c r="O310" s="6" t="str">
        <f t="shared" si="4"/>
        <v>Jan</v>
      </c>
      <c r="P310" s="6">
        <v>2023</v>
      </c>
    </row>
    <row r="311" spans="1:16" ht="14.25" customHeight="1" x14ac:dyDescent="0.25">
      <c r="A311" s="4">
        <v>45671</v>
      </c>
      <c r="B311" s="5" t="s">
        <v>26</v>
      </c>
      <c r="C311" s="8">
        <v>1</v>
      </c>
      <c r="D311" s="6" t="s">
        <v>22</v>
      </c>
      <c r="E311" s="6" t="s">
        <v>20</v>
      </c>
      <c r="F311" s="7">
        <v>0</v>
      </c>
      <c r="G311" s="6" t="str">
        <f>VLOOKUP(Table_1[[#This Row],[PRODUCT ID]],Table_2[#All],2,0)</f>
        <v>Cream cheese</v>
      </c>
      <c r="H311" s="6" t="str">
        <f>VLOOKUP(Table_1[[#This Row],[PRODUCT ID]],Table_2[#All],3,0)</f>
        <v>Dairy</v>
      </c>
      <c r="I311" s="6" t="str">
        <f>VLOOKUP(Table_1[[#This Row],[PRODUCT ID]],Table_2[#All],4,0)</f>
        <v>Kg</v>
      </c>
      <c r="J311" s="6">
        <f>VLOOKUP(Table_1[[#This Row],[PRODUCT ID]],'Master Data'!A:F,5,0)</f>
        <v>71</v>
      </c>
      <c r="K311" s="6">
        <f>VLOOKUP(Table_1[[#This Row],[PRODUCT ID]],Table_2[#All],6,0)</f>
        <v>80.94</v>
      </c>
      <c r="L311" s="6">
        <f>Table_1[[#This Row],[QUANTITY]]*Table_1[[#This Row],[BUYING PRIZE]]</f>
        <v>71</v>
      </c>
      <c r="M311" s="6">
        <f>Table_1[[#This Row],[QUANTITY]]*Table_1[[#This Row],[SELLING PRICE]]*(1-Table_1[[#This Row],[DISCOUNT %]])</f>
        <v>80.94</v>
      </c>
      <c r="N311" s="6" t="str">
        <f>TEXT(Table_1[[#This Row],[DATE]],"DD")</f>
        <v>14</v>
      </c>
      <c r="O311" s="6" t="str">
        <f t="shared" si="4"/>
        <v>Jan</v>
      </c>
      <c r="P311" s="6">
        <v>2023</v>
      </c>
    </row>
    <row r="312" spans="1:16" ht="14.25" customHeight="1" x14ac:dyDescent="0.25">
      <c r="A312" s="4">
        <v>45672</v>
      </c>
      <c r="B312" s="5" t="s">
        <v>31</v>
      </c>
      <c r="C312" s="8">
        <v>6</v>
      </c>
      <c r="D312" s="6" t="s">
        <v>22</v>
      </c>
      <c r="E312" s="6" t="s">
        <v>18</v>
      </c>
      <c r="F312" s="7">
        <v>0</v>
      </c>
      <c r="G312" s="6" t="str">
        <f>VLOOKUP(Table_1[[#This Row],[PRODUCT ID]],Table_2[#All],2,0)</f>
        <v>pain killers</v>
      </c>
      <c r="H312" s="6" t="str">
        <f>VLOOKUP(Table_1[[#This Row],[PRODUCT ID]],Table_2[#All],3,0)</f>
        <v>Health Care</v>
      </c>
      <c r="I312" s="6" t="str">
        <f>VLOOKUP(Table_1[[#This Row],[PRODUCT ID]],Table_2[#All],4,0)</f>
        <v>No.</v>
      </c>
      <c r="J312" s="6">
        <f>VLOOKUP(Table_1[[#This Row],[PRODUCT ID]],'Master Data'!A:F,5,0)</f>
        <v>76</v>
      </c>
      <c r="K312" s="6">
        <f>VLOOKUP(Table_1[[#This Row],[PRODUCT ID]],Table_2[#All],6,0)</f>
        <v>82.08</v>
      </c>
      <c r="L312" s="6">
        <f>Table_1[[#This Row],[QUANTITY]]*Table_1[[#This Row],[BUYING PRIZE]]</f>
        <v>456</v>
      </c>
      <c r="M312" s="6">
        <f>Table_1[[#This Row],[QUANTITY]]*Table_1[[#This Row],[SELLING PRICE]]*(1-Table_1[[#This Row],[DISCOUNT %]])</f>
        <v>492.48</v>
      </c>
      <c r="N312" s="6" t="str">
        <f>TEXT(Table_1[[#This Row],[DATE]],"DD")</f>
        <v>15</v>
      </c>
      <c r="O312" s="6" t="str">
        <f t="shared" si="4"/>
        <v>Jan</v>
      </c>
      <c r="P312" s="6">
        <v>2023</v>
      </c>
    </row>
    <row r="313" spans="1:16" ht="14.25" customHeight="1" x14ac:dyDescent="0.25">
      <c r="A313" s="4">
        <v>45673</v>
      </c>
      <c r="B313" s="5" t="s">
        <v>48</v>
      </c>
      <c r="C313" s="8">
        <v>3</v>
      </c>
      <c r="D313" s="6" t="s">
        <v>22</v>
      </c>
      <c r="E313" s="6" t="s">
        <v>18</v>
      </c>
      <c r="F313" s="7">
        <v>0</v>
      </c>
      <c r="G313" s="6" t="str">
        <f>VLOOKUP(Table_1[[#This Row],[PRODUCT ID]],Table_2[#All],2,0)</f>
        <v>Cabbage</v>
      </c>
      <c r="H313" s="6" t="str">
        <f>VLOOKUP(Table_1[[#This Row],[PRODUCT ID]],Table_2[#All],3,0)</f>
        <v>Fruits</v>
      </c>
      <c r="I313" s="6" t="str">
        <f>VLOOKUP(Table_1[[#This Row],[PRODUCT ID]],Table_2[#All],4,0)</f>
        <v>Ft</v>
      </c>
      <c r="J313" s="6">
        <f>VLOOKUP(Table_1[[#This Row],[PRODUCT ID]],'Master Data'!A:F,5,0)</f>
        <v>148</v>
      </c>
      <c r="K313" s="6">
        <f>VLOOKUP(Table_1[[#This Row],[PRODUCT ID]],Table_2[#All],6,0)</f>
        <v>201.28</v>
      </c>
      <c r="L313" s="6">
        <f>Table_1[[#This Row],[QUANTITY]]*Table_1[[#This Row],[BUYING PRIZE]]</f>
        <v>444</v>
      </c>
      <c r="M313" s="6">
        <f>Table_1[[#This Row],[QUANTITY]]*Table_1[[#This Row],[SELLING PRICE]]*(1-Table_1[[#This Row],[DISCOUNT %]])</f>
        <v>603.84</v>
      </c>
      <c r="N313" s="6" t="str">
        <f>TEXT(Table_1[[#This Row],[DATE]],"DD")</f>
        <v>16</v>
      </c>
      <c r="O313" s="6" t="str">
        <f t="shared" si="4"/>
        <v>Jan</v>
      </c>
      <c r="P313" s="6">
        <v>2023</v>
      </c>
    </row>
    <row r="314" spans="1:16" ht="14.25" customHeight="1" x14ac:dyDescent="0.25">
      <c r="A314" s="4">
        <v>45674</v>
      </c>
      <c r="B314" s="5" t="s">
        <v>23</v>
      </c>
      <c r="C314" s="8">
        <v>11</v>
      </c>
      <c r="D314" s="6" t="s">
        <v>18</v>
      </c>
      <c r="E314" s="6" t="s">
        <v>20</v>
      </c>
      <c r="F314" s="7">
        <v>0</v>
      </c>
      <c r="G314" s="6" t="str">
        <f>VLOOKUP(Table_1[[#This Row],[PRODUCT ID]],Table_2[#All],2,0)</f>
        <v>Eggs</v>
      </c>
      <c r="H314" s="6" t="str">
        <f>VLOOKUP(Table_1[[#This Row],[PRODUCT ID]],Table_2[#All],3,0)</f>
        <v>Dairy</v>
      </c>
      <c r="I314" s="6" t="str">
        <f>VLOOKUP(Table_1[[#This Row],[PRODUCT ID]],Table_2[#All],4,0)</f>
        <v>Lt</v>
      </c>
      <c r="J314" s="6">
        <f>VLOOKUP(Table_1[[#This Row],[PRODUCT ID]],'Master Data'!A:F,5,0)</f>
        <v>44</v>
      </c>
      <c r="K314" s="6">
        <f>VLOOKUP(Table_1[[#This Row],[PRODUCT ID]],Table_2[#All],6,0)</f>
        <v>48.84</v>
      </c>
      <c r="L314" s="6">
        <f>Table_1[[#This Row],[QUANTITY]]*Table_1[[#This Row],[BUYING PRIZE]]</f>
        <v>484</v>
      </c>
      <c r="M314" s="6">
        <f>Table_1[[#This Row],[QUANTITY]]*Table_1[[#This Row],[SELLING PRICE]]*(1-Table_1[[#This Row],[DISCOUNT %]])</f>
        <v>537.24</v>
      </c>
      <c r="N314" s="6" t="str">
        <f>TEXT(Table_1[[#This Row],[DATE]],"DD")</f>
        <v>17</v>
      </c>
      <c r="O314" s="6" t="str">
        <f t="shared" si="4"/>
        <v>Jan</v>
      </c>
      <c r="P314" s="6">
        <v>2023</v>
      </c>
    </row>
    <row r="315" spans="1:16" ht="14.25" customHeight="1" x14ac:dyDescent="0.25">
      <c r="A315" s="4">
        <v>45675</v>
      </c>
      <c r="B315" s="5" t="s">
        <v>58</v>
      </c>
      <c r="C315" s="8">
        <v>12</v>
      </c>
      <c r="D315" s="6" t="s">
        <v>17</v>
      </c>
      <c r="E315" s="6" t="s">
        <v>18</v>
      </c>
      <c r="F315" s="7">
        <v>0</v>
      </c>
      <c r="G315" s="6" t="str">
        <f>VLOOKUP(Table_1[[#This Row],[PRODUCT ID]],Table_2[#All],2,0)</f>
        <v>Chips</v>
      </c>
      <c r="H315" s="6" t="str">
        <f>VLOOKUP(Table_1[[#This Row],[PRODUCT ID]],Table_2[#All],3,0)</f>
        <v>Snacks</v>
      </c>
      <c r="I315" s="6" t="str">
        <f>VLOOKUP(Table_1[[#This Row],[PRODUCT ID]],Table_2[#All],4,0)</f>
        <v>Kg</v>
      </c>
      <c r="J315" s="6">
        <f>VLOOKUP(Table_1[[#This Row],[PRODUCT ID]],'Master Data'!A:F,5,0)</f>
        <v>95</v>
      </c>
      <c r="K315" s="6">
        <f>VLOOKUP(Table_1[[#This Row],[PRODUCT ID]],Table_2[#All],6,0)</f>
        <v>119.7</v>
      </c>
      <c r="L315" s="6">
        <f>Table_1[[#This Row],[QUANTITY]]*Table_1[[#This Row],[BUYING PRIZE]]</f>
        <v>1140</v>
      </c>
      <c r="M315" s="6">
        <f>Table_1[[#This Row],[QUANTITY]]*Table_1[[#This Row],[SELLING PRICE]]*(1-Table_1[[#This Row],[DISCOUNT %]])</f>
        <v>1436.4</v>
      </c>
      <c r="N315" s="6" t="str">
        <f>TEXT(Table_1[[#This Row],[DATE]],"DD")</f>
        <v>18</v>
      </c>
      <c r="O315" s="6" t="str">
        <f t="shared" si="4"/>
        <v>Jan</v>
      </c>
      <c r="P315" s="6">
        <v>2023</v>
      </c>
    </row>
    <row r="316" spans="1:16" ht="14.25" customHeight="1" x14ac:dyDescent="0.25">
      <c r="A316" s="4">
        <v>45676</v>
      </c>
      <c r="B316" s="5" t="s">
        <v>41</v>
      </c>
      <c r="C316" s="8">
        <v>2</v>
      </c>
      <c r="D316" s="6" t="s">
        <v>22</v>
      </c>
      <c r="E316" s="6" t="s">
        <v>20</v>
      </c>
      <c r="F316" s="7">
        <v>0</v>
      </c>
      <c r="G316" s="6" t="str">
        <f>VLOOKUP(Table_1[[#This Row],[PRODUCT ID]],Table_2[#All],2,0)</f>
        <v>Cherries</v>
      </c>
      <c r="H316" s="6" t="str">
        <f>VLOOKUP(Table_1[[#This Row],[PRODUCT ID]],Table_2[#All],3,0)</f>
        <v>Fruits</v>
      </c>
      <c r="I316" s="6" t="str">
        <f>VLOOKUP(Table_1[[#This Row],[PRODUCT ID]],Table_2[#All],4,0)</f>
        <v>No.</v>
      </c>
      <c r="J316" s="6">
        <f>VLOOKUP(Table_1[[#This Row],[PRODUCT ID]],'Master Data'!A:F,5,0)</f>
        <v>13</v>
      </c>
      <c r="K316" s="6">
        <f>VLOOKUP(Table_1[[#This Row],[PRODUCT ID]],Table_2[#All],6,0)</f>
        <v>16.64</v>
      </c>
      <c r="L316" s="6">
        <f>Table_1[[#This Row],[QUANTITY]]*Table_1[[#This Row],[BUYING PRIZE]]</f>
        <v>26</v>
      </c>
      <c r="M316" s="6">
        <f>Table_1[[#This Row],[QUANTITY]]*Table_1[[#This Row],[SELLING PRICE]]*(1-Table_1[[#This Row],[DISCOUNT %]])</f>
        <v>33.28</v>
      </c>
      <c r="N316" s="6" t="str">
        <f>TEXT(Table_1[[#This Row],[DATE]],"DD")</f>
        <v>19</v>
      </c>
      <c r="O316" s="6" t="str">
        <f t="shared" si="4"/>
        <v>Jan</v>
      </c>
      <c r="P316" s="6">
        <v>2023</v>
      </c>
    </row>
    <row r="317" spans="1:16" ht="14.25" customHeight="1" x14ac:dyDescent="0.25">
      <c r="A317" s="4">
        <v>45677</v>
      </c>
      <c r="B317" s="5" t="s">
        <v>62</v>
      </c>
      <c r="C317" s="8">
        <v>13</v>
      </c>
      <c r="D317" s="6" t="s">
        <v>22</v>
      </c>
      <c r="E317" s="6" t="s">
        <v>18</v>
      </c>
      <c r="F317" s="7">
        <v>0</v>
      </c>
      <c r="G317" s="6" t="str">
        <f>VLOOKUP(Table_1[[#This Row],[PRODUCT ID]],Table_2[#All],2,0)</f>
        <v>Pears</v>
      </c>
      <c r="H317" s="6" t="str">
        <f>VLOOKUP(Table_1[[#This Row],[PRODUCT ID]],Table_2[#All],3,0)</f>
        <v>Fruits</v>
      </c>
      <c r="I317" s="6" t="str">
        <f>VLOOKUP(Table_1[[#This Row],[PRODUCT ID]],Table_2[#All],4,0)</f>
        <v>Kg</v>
      </c>
      <c r="J317" s="6">
        <f>VLOOKUP(Table_1[[#This Row],[PRODUCT ID]],'Master Data'!A:F,5,0)</f>
        <v>18</v>
      </c>
      <c r="K317" s="6">
        <f>VLOOKUP(Table_1[[#This Row],[PRODUCT ID]],Table_2[#All],6,0)</f>
        <v>24.66</v>
      </c>
      <c r="L317" s="6">
        <f>Table_1[[#This Row],[QUANTITY]]*Table_1[[#This Row],[BUYING PRIZE]]</f>
        <v>234</v>
      </c>
      <c r="M317" s="6">
        <f>Table_1[[#This Row],[QUANTITY]]*Table_1[[#This Row],[SELLING PRICE]]*(1-Table_1[[#This Row],[DISCOUNT %]])</f>
        <v>320.58</v>
      </c>
      <c r="N317" s="6" t="str">
        <f>TEXT(Table_1[[#This Row],[DATE]],"DD")</f>
        <v>20</v>
      </c>
      <c r="O317" s="6" t="str">
        <f t="shared" si="4"/>
        <v>Jan</v>
      </c>
      <c r="P317" s="6">
        <v>2024</v>
      </c>
    </row>
    <row r="318" spans="1:16" ht="14.25" customHeight="1" x14ac:dyDescent="0.25">
      <c r="A318" s="4">
        <v>45678</v>
      </c>
      <c r="B318" s="5" t="s">
        <v>60</v>
      </c>
      <c r="C318" s="8">
        <v>2</v>
      </c>
      <c r="D318" s="6" t="s">
        <v>18</v>
      </c>
      <c r="E318" s="6" t="s">
        <v>20</v>
      </c>
      <c r="F318" s="7">
        <v>0</v>
      </c>
      <c r="G318" s="6" t="str">
        <f>VLOOKUP(Table_1[[#This Row],[PRODUCT ID]],Table_2[#All],2,0)</f>
        <v>Kiwi</v>
      </c>
      <c r="H318" s="6" t="str">
        <f>VLOOKUP(Table_1[[#This Row],[PRODUCT ID]],Table_2[#All],3,0)</f>
        <v>Fruits</v>
      </c>
      <c r="I318" s="6" t="str">
        <f>VLOOKUP(Table_1[[#This Row],[PRODUCT ID]],Table_2[#All],4,0)</f>
        <v>Kg</v>
      </c>
      <c r="J318" s="6">
        <f>VLOOKUP(Table_1[[#This Row],[PRODUCT ID]],'Master Data'!A:F,5,0)</f>
        <v>150</v>
      </c>
      <c r="K318" s="6">
        <f>VLOOKUP(Table_1[[#This Row],[PRODUCT ID]],Table_2[#All],6,0)</f>
        <v>210</v>
      </c>
      <c r="L318" s="6">
        <f>Table_1[[#This Row],[QUANTITY]]*Table_1[[#This Row],[BUYING PRIZE]]</f>
        <v>300</v>
      </c>
      <c r="M318" s="6">
        <f>Table_1[[#This Row],[QUANTITY]]*Table_1[[#This Row],[SELLING PRICE]]*(1-Table_1[[#This Row],[DISCOUNT %]])</f>
        <v>420</v>
      </c>
      <c r="N318" s="6" t="str">
        <f>TEXT(Table_1[[#This Row],[DATE]],"DD")</f>
        <v>21</v>
      </c>
      <c r="O318" s="6" t="str">
        <f t="shared" si="4"/>
        <v>Jan</v>
      </c>
      <c r="P318" s="6">
        <v>2024</v>
      </c>
    </row>
    <row r="319" spans="1:16" ht="14.25" customHeight="1" x14ac:dyDescent="0.25">
      <c r="A319" s="4">
        <v>45679</v>
      </c>
      <c r="B319" s="5" t="s">
        <v>46</v>
      </c>
      <c r="C319" s="8">
        <v>10</v>
      </c>
      <c r="D319" s="6" t="s">
        <v>22</v>
      </c>
      <c r="E319" s="6" t="s">
        <v>20</v>
      </c>
      <c r="F319" s="7">
        <v>0</v>
      </c>
      <c r="G319" s="6" t="str">
        <f>VLOOKUP(Table_1[[#This Row],[PRODUCT ID]],Table_2[#All],2,0)</f>
        <v>Plums</v>
      </c>
      <c r="H319" s="6" t="str">
        <f>VLOOKUP(Table_1[[#This Row],[PRODUCT ID]],Table_2[#All],3,0)</f>
        <v>Fruits</v>
      </c>
      <c r="I319" s="6" t="str">
        <f>VLOOKUP(Table_1[[#This Row],[PRODUCT ID]],Table_2[#All],4,0)</f>
        <v>Kg</v>
      </c>
      <c r="J319" s="6">
        <f>VLOOKUP(Table_1[[#This Row],[PRODUCT ID]],'Master Data'!A:F,5,0)</f>
        <v>48</v>
      </c>
      <c r="K319" s="6">
        <f>VLOOKUP(Table_1[[#This Row],[PRODUCT ID]],Table_2[#All],6,0)</f>
        <v>57.120000000000005</v>
      </c>
      <c r="L319" s="6">
        <f>Table_1[[#This Row],[QUANTITY]]*Table_1[[#This Row],[BUYING PRIZE]]</f>
        <v>480</v>
      </c>
      <c r="M319" s="6">
        <f>Table_1[[#This Row],[QUANTITY]]*Table_1[[#This Row],[SELLING PRICE]]*(1-Table_1[[#This Row],[DISCOUNT %]])</f>
        <v>571.20000000000005</v>
      </c>
      <c r="N319" s="6" t="str">
        <f>TEXT(Table_1[[#This Row],[DATE]],"DD")</f>
        <v>22</v>
      </c>
      <c r="O319" s="6" t="str">
        <f t="shared" si="4"/>
        <v>Jan</v>
      </c>
      <c r="P319" s="6">
        <v>2024</v>
      </c>
    </row>
    <row r="320" spans="1:16" ht="14.25" customHeight="1" x14ac:dyDescent="0.25">
      <c r="A320" s="4">
        <v>45680</v>
      </c>
      <c r="B320" s="5" t="s">
        <v>61</v>
      </c>
      <c r="C320" s="8">
        <v>6</v>
      </c>
      <c r="D320" s="6" t="s">
        <v>17</v>
      </c>
      <c r="E320" s="6" t="s">
        <v>20</v>
      </c>
      <c r="F320" s="7">
        <v>0</v>
      </c>
      <c r="G320" s="6" t="str">
        <f>VLOOKUP(Table_1[[#This Row],[PRODUCT ID]],Table_2[#All],2,0)</f>
        <v>Potatoes</v>
      </c>
      <c r="H320" s="6" t="str">
        <f>VLOOKUP(Table_1[[#This Row],[PRODUCT ID]],Table_2[#All],3,0)</f>
        <v>Vegetables</v>
      </c>
      <c r="I320" s="6" t="str">
        <f>VLOOKUP(Table_1[[#This Row],[PRODUCT ID]],Table_2[#All],4,0)</f>
        <v>Kg</v>
      </c>
      <c r="J320" s="6">
        <f>VLOOKUP(Table_1[[#This Row],[PRODUCT ID]],'Master Data'!A:F,5,0)</f>
        <v>138</v>
      </c>
      <c r="K320" s="6">
        <f>VLOOKUP(Table_1[[#This Row],[PRODUCT ID]],Table_2[#All],6,0)</f>
        <v>173.88</v>
      </c>
      <c r="L320" s="6">
        <f>Table_1[[#This Row],[QUANTITY]]*Table_1[[#This Row],[BUYING PRIZE]]</f>
        <v>828</v>
      </c>
      <c r="M320" s="6">
        <f>Table_1[[#This Row],[QUANTITY]]*Table_1[[#This Row],[SELLING PRICE]]*(1-Table_1[[#This Row],[DISCOUNT %]])</f>
        <v>1043.28</v>
      </c>
      <c r="N320" s="6" t="str">
        <f>TEXT(Table_1[[#This Row],[DATE]],"DD")</f>
        <v>23</v>
      </c>
      <c r="O320" s="6" t="str">
        <f t="shared" si="4"/>
        <v>Jan</v>
      </c>
      <c r="P320" s="6">
        <v>2024</v>
      </c>
    </row>
    <row r="321" spans="1:16" ht="14.25" customHeight="1" x14ac:dyDescent="0.25">
      <c r="A321" s="4">
        <v>45681</v>
      </c>
      <c r="B321" s="5" t="s">
        <v>38</v>
      </c>
      <c r="C321" s="8">
        <v>9</v>
      </c>
      <c r="D321" s="6" t="s">
        <v>22</v>
      </c>
      <c r="E321" s="6" t="s">
        <v>20</v>
      </c>
      <c r="F321" s="7">
        <v>0</v>
      </c>
      <c r="G321" s="6" t="str">
        <f>VLOOKUP(Table_1[[#This Row],[PRODUCT ID]],Table_2[#All],2,0)</f>
        <v>pretzels</v>
      </c>
      <c r="H321" s="6" t="str">
        <f>VLOOKUP(Table_1[[#This Row],[PRODUCT ID]],Table_2[#All],3,0)</f>
        <v>Snacks</v>
      </c>
      <c r="I321" s="6" t="str">
        <f>VLOOKUP(Table_1[[#This Row],[PRODUCT ID]],Table_2[#All],4,0)</f>
        <v>Kg</v>
      </c>
      <c r="J321" s="6">
        <f>VLOOKUP(Table_1[[#This Row],[PRODUCT ID]],'Master Data'!A:F,5,0)</f>
        <v>89</v>
      </c>
      <c r="K321" s="6">
        <f>VLOOKUP(Table_1[[#This Row],[PRODUCT ID]],Table_2[#All],6,0)</f>
        <v>117.48</v>
      </c>
      <c r="L321" s="6">
        <f>Table_1[[#This Row],[QUANTITY]]*Table_1[[#This Row],[BUYING PRIZE]]</f>
        <v>801</v>
      </c>
      <c r="M321" s="6">
        <f>Table_1[[#This Row],[QUANTITY]]*Table_1[[#This Row],[SELLING PRICE]]*(1-Table_1[[#This Row],[DISCOUNT %]])</f>
        <v>1057.32</v>
      </c>
      <c r="N321" s="6" t="str">
        <f>TEXT(Table_1[[#This Row],[DATE]],"DD")</f>
        <v>24</v>
      </c>
      <c r="O321" s="6" t="str">
        <f t="shared" si="4"/>
        <v>Jan</v>
      </c>
      <c r="P321" s="6">
        <v>2024</v>
      </c>
    </row>
    <row r="322" spans="1:16" ht="14.25" customHeight="1" x14ac:dyDescent="0.25">
      <c r="A322" s="4">
        <v>45682</v>
      </c>
      <c r="B322" s="5" t="s">
        <v>36</v>
      </c>
      <c r="C322" s="8">
        <v>2</v>
      </c>
      <c r="D322" s="6" t="s">
        <v>17</v>
      </c>
      <c r="E322" s="6" t="s">
        <v>18</v>
      </c>
      <c r="F322" s="7">
        <v>0</v>
      </c>
      <c r="G322" s="6" t="str">
        <f>VLOOKUP(Table_1[[#This Row],[PRODUCT ID]],Table_2[#All],2,0)</f>
        <v>Butter</v>
      </c>
      <c r="H322" s="6" t="str">
        <f>VLOOKUP(Table_1[[#This Row],[PRODUCT ID]],Table_2[#All],3,0)</f>
        <v>Dairy</v>
      </c>
      <c r="I322" s="6" t="str">
        <f>VLOOKUP(Table_1[[#This Row],[PRODUCT ID]],Table_2[#All],4,0)</f>
        <v>Kg</v>
      </c>
      <c r="J322" s="6">
        <f>VLOOKUP(Table_1[[#This Row],[PRODUCT ID]],'Master Data'!A:F,5,0)</f>
        <v>98</v>
      </c>
      <c r="K322" s="6">
        <f>VLOOKUP(Table_1[[#This Row],[PRODUCT ID]],Table_2[#All],6,0)</f>
        <v>103.88</v>
      </c>
      <c r="L322" s="6">
        <f>Table_1[[#This Row],[QUANTITY]]*Table_1[[#This Row],[BUYING PRIZE]]</f>
        <v>196</v>
      </c>
      <c r="M322" s="6">
        <f>Table_1[[#This Row],[QUANTITY]]*Table_1[[#This Row],[SELLING PRICE]]*(1-Table_1[[#This Row],[DISCOUNT %]])</f>
        <v>207.76</v>
      </c>
      <c r="N322" s="6" t="str">
        <f>TEXT(Table_1[[#This Row],[DATE]],"DD")</f>
        <v>25</v>
      </c>
      <c r="O322" s="6" t="str">
        <f t="shared" si="4"/>
        <v>Jan</v>
      </c>
      <c r="P322" s="6">
        <v>2024</v>
      </c>
    </row>
    <row r="323" spans="1:16" ht="14.25" customHeight="1" x14ac:dyDescent="0.25">
      <c r="A323" s="4">
        <v>45683</v>
      </c>
      <c r="B323" s="5" t="s">
        <v>48</v>
      </c>
      <c r="C323" s="8">
        <v>11</v>
      </c>
      <c r="D323" s="6" t="s">
        <v>22</v>
      </c>
      <c r="E323" s="6" t="s">
        <v>18</v>
      </c>
      <c r="F323" s="7">
        <v>0</v>
      </c>
      <c r="G323" s="6" t="str">
        <f>VLOOKUP(Table_1[[#This Row],[PRODUCT ID]],Table_2[#All],2,0)</f>
        <v>Cabbage</v>
      </c>
      <c r="H323" s="6" t="str">
        <f>VLOOKUP(Table_1[[#This Row],[PRODUCT ID]],Table_2[#All],3,0)</f>
        <v>Fruits</v>
      </c>
      <c r="I323" s="6" t="str">
        <f>VLOOKUP(Table_1[[#This Row],[PRODUCT ID]],Table_2[#All],4,0)</f>
        <v>Ft</v>
      </c>
      <c r="J323" s="6">
        <f>VLOOKUP(Table_1[[#This Row],[PRODUCT ID]],'Master Data'!A:F,5,0)</f>
        <v>148</v>
      </c>
      <c r="K323" s="6">
        <f>VLOOKUP(Table_1[[#This Row],[PRODUCT ID]],Table_2[#All],6,0)</f>
        <v>201.28</v>
      </c>
      <c r="L323" s="6">
        <f>Table_1[[#This Row],[QUANTITY]]*Table_1[[#This Row],[BUYING PRIZE]]</f>
        <v>1628</v>
      </c>
      <c r="M323" s="6">
        <f>Table_1[[#This Row],[QUANTITY]]*Table_1[[#This Row],[SELLING PRICE]]*(1-Table_1[[#This Row],[DISCOUNT %]])</f>
        <v>2214.08</v>
      </c>
      <c r="N323" s="6" t="str">
        <f>TEXT(Table_1[[#This Row],[DATE]],"DD")</f>
        <v>26</v>
      </c>
      <c r="O323" s="6" t="str">
        <f t="shared" ref="O323:O386" si="5">TEXT(A323,"MMM")</f>
        <v>Jan</v>
      </c>
      <c r="P323" s="6">
        <v>2024</v>
      </c>
    </row>
    <row r="324" spans="1:16" ht="14.25" customHeight="1" x14ac:dyDescent="0.25">
      <c r="A324" s="4">
        <v>45684</v>
      </c>
      <c r="B324" s="5" t="s">
        <v>38</v>
      </c>
      <c r="C324" s="8">
        <v>12</v>
      </c>
      <c r="D324" s="6" t="s">
        <v>18</v>
      </c>
      <c r="E324" s="6" t="s">
        <v>18</v>
      </c>
      <c r="F324" s="7">
        <v>0</v>
      </c>
      <c r="G324" s="6" t="str">
        <f>VLOOKUP(Table_1[[#This Row],[PRODUCT ID]],Table_2[#All],2,0)</f>
        <v>pretzels</v>
      </c>
      <c r="H324" s="6" t="str">
        <f>VLOOKUP(Table_1[[#This Row],[PRODUCT ID]],Table_2[#All],3,0)</f>
        <v>Snacks</v>
      </c>
      <c r="I324" s="6" t="str">
        <f>VLOOKUP(Table_1[[#This Row],[PRODUCT ID]],Table_2[#All],4,0)</f>
        <v>Kg</v>
      </c>
      <c r="J324" s="6">
        <f>VLOOKUP(Table_1[[#This Row],[PRODUCT ID]],'Master Data'!A:F,5,0)</f>
        <v>89</v>
      </c>
      <c r="K324" s="6">
        <f>VLOOKUP(Table_1[[#This Row],[PRODUCT ID]],Table_2[#All],6,0)</f>
        <v>117.48</v>
      </c>
      <c r="L324" s="6">
        <f>Table_1[[#This Row],[QUANTITY]]*Table_1[[#This Row],[BUYING PRIZE]]</f>
        <v>1068</v>
      </c>
      <c r="M324" s="6">
        <f>Table_1[[#This Row],[QUANTITY]]*Table_1[[#This Row],[SELLING PRICE]]*(1-Table_1[[#This Row],[DISCOUNT %]])</f>
        <v>1409.76</v>
      </c>
      <c r="N324" s="6" t="str">
        <f>TEXT(Table_1[[#This Row],[DATE]],"DD")</f>
        <v>27</v>
      </c>
      <c r="O324" s="6" t="str">
        <f t="shared" si="5"/>
        <v>Jan</v>
      </c>
      <c r="P324" s="6">
        <v>2024</v>
      </c>
    </row>
    <row r="325" spans="1:16" ht="14.25" customHeight="1" x14ac:dyDescent="0.25">
      <c r="A325" s="4">
        <v>45685</v>
      </c>
      <c r="B325" s="5" t="s">
        <v>36</v>
      </c>
      <c r="C325" s="8">
        <v>13</v>
      </c>
      <c r="D325" s="6" t="s">
        <v>18</v>
      </c>
      <c r="E325" s="6" t="s">
        <v>20</v>
      </c>
      <c r="F325" s="7">
        <v>0</v>
      </c>
      <c r="G325" s="6" t="str">
        <f>VLOOKUP(Table_1[[#This Row],[PRODUCT ID]],Table_2[#All],2,0)</f>
        <v>Butter</v>
      </c>
      <c r="H325" s="6" t="str">
        <f>VLOOKUP(Table_1[[#This Row],[PRODUCT ID]],Table_2[#All],3,0)</f>
        <v>Dairy</v>
      </c>
      <c r="I325" s="6" t="str">
        <f>VLOOKUP(Table_1[[#This Row],[PRODUCT ID]],Table_2[#All],4,0)</f>
        <v>Kg</v>
      </c>
      <c r="J325" s="6">
        <f>VLOOKUP(Table_1[[#This Row],[PRODUCT ID]],'Master Data'!A:F,5,0)</f>
        <v>98</v>
      </c>
      <c r="K325" s="6">
        <f>VLOOKUP(Table_1[[#This Row],[PRODUCT ID]],Table_2[#All],6,0)</f>
        <v>103.88</v>
      </c>
      <c r="L325" s="6">
        <f>Table_1[[#This Row],[QUANTITY]]*Table_1[[#This Row],[BUYING PRIZE]]</f>
        <v>1274</v>
      </c>
      <c r="M325" s="6">
        <f>Table_1[[#This Row],[QUANTITY]]*Table_1[[#This Row],[SELLING PRICE]]*(1-Table_1[[#This Row],[DISCOUNT %]])</f>
        <v>1350.44</v>
      </c>
      <c r="N325" s="6" t="str">
        <f>TEXT(Table_1[[#This Row],[DATE]],"DD")</f>
        <v>28</v>
      </c>
      <c r="O325" s="6" t="str">
        <f t="shared" si="5"/>
        <v>Jan</v>
      </c>
      <c r="P325" s="6">
        <v>2024</v>
      </c>
    </row>
    <row r="326" spans="1:16" ht="14.25" customHeight="1" x14ac:dyDescent="0.25">
      <c r="A326" s="4">
        <v>45686</v>
      </c>
      <c r="B326" s="5" t="s">
        <v>49</v>
      </c>
      <c r="C326" s="8">
        <v>2</v>
      </c>
      <c r="D326" s="6" t="s">
        <v>18</v>
      </c>
      <c r="E326" s="6" t="s">
        <v>20</v>
      </c>
      <c r="F326" s="7">
        <v>0</v>
      </c>
      <c r="G326" s="6" t="str">
        <f>VLOOKUP(Table_1[[#This Row],[PRODUCT ID]],Table_2[#All],2,0)</f>
        <v>Cheddar cheese</v>
      </c>
      <c r="H326" s="6" t="str">
        <f>VLOOKUP(Table_1[[#This Row],[PRODUCT ID]],Table_2[#All],3,0)</f>
        <v>Dairy</v>
      </c>
      <c r="I326" s="6" t="str">
        <f>VLOOKUP(Table_1[[#This Row],[PRODUCT ID]],Table_2[#All],4,0)</f>
        <v>Kg</v>
      </c>
      <c r="J326" s="6">
        <f>VLOOKUP(Table_1[[#This Row],[PRODUCT ID]],'Master Data'!A:F,5,0)</f>
        <v>105</v>
      </c>
      <c r="K326" s="6">
        <f>VLOOKUP(Table_1[[#This Row],[PRODUCT ID]],Table_2[#All],6,0)</f>
        <v>142.80000000000001</v>
      </c>
      <c r="L326" s="6">
        <f>Table_1[[#This Row],[QUANTITY]]*Table_1[[#This Row],[BUYING PRIZE]]</f>
        <v>210</v>
      </c>
      <c r="M326" s="6">
        <f>Table_1[[#This Row],[QUANTITY]]*Table_1[[#This Row],[SELLING PRICE]]*(1-Table_1[[#This Row],[DISCOUNT %]])</f>
        <v>285.60000000000002</v>
      </c>
      <c r="N326" s="6" t="str">
        <f>TEXT(Table_1[[#This Row],[DATE]],"DD")</f>
        <v>29</v>
      </c>
      <c r="O326" s="6" t="str">
        <f t="shared" si="5"/>
        <v>Jan</v>
      </c>
      <c r="P326" s="6">
        <v>2024</v>
      </c>
    </row>
    <row r="327" spans="1:16" ht="14.25" customHeight="1" x14ac:dyDescent="0.25">
      <c r="A327" s="4">
        <v>45687</v>
      </c>
      <c r="B327" s="5" t="s">
        <v>49</v>
      </c>
      <c r="C327" s="8">
        <v>3</v>
      </c>
      <c r="D327" s="6" t="s">
        <v>22</v>
      </c>
      <c r="E327" s="6" t="s">
        <v>20</v>
      </c>
      <c r="F327" s="7">
        <v>0</v>
      </c>
      <c r="G327" s="6" t="str">
        <f>VLOOKUP(Table_1[[#This Row],[PRODUCT ID]],Table_2[#All],2,0)</f>
        <v>Cheddar cheese</v>
      </c>
      <c r="H327" s="6" t="str">
        <f>VLOOKUP(Table_1[[#This Row],[PRODUCT ID]],Table_2[#All],3,0)</f>
        <v>Dairy</v>
      </c>
      <c r="I327" s="6" t="str">
        <f>VLOOKUP(Table_1[[#This Row],[PRODUCT ID]],Table_2[#All],4,0)</f>
        <v>Kg</v>
      </c>
      <c r="J327" s="6">
        <f>VLOOKUP(Table_1[[#This Row],[PRODUCT ID]],'Master Data'!A:F,5,0)</f>
        <v>105</v>
      </c>
      <c r="K327" s="6">
        <f>VLOOKUP(Table_1[[#This Row],[PRODUCT ID]],Table_2[#All],6,0)</f>
        <v>142.80000000000001</v>
      </c>
      <c r="L327" s="6">
        <f>Table_1[[#This Row],[QUANTITY]]*Table_1[[#This Row],[BUYING PRIZE]]</f>
        <v>315</v>
      </c>
      <c r="M327" s="6">
        <f>Table_1[[#This Row],[QUANTITY]]*Table_1[[#This Row],[SELLING PRICE]]*(1-Table_1[[#This Row],[DISCOUNT %]])</f>
        <v>428.40000000000003</v>
      </c>
      <c r="N327" s="6" t="str">
        <f>TEXT(Table_1[[#This Row],[DATE]],"DD")</f>
        <v>30</v>
      </c>
      <c r="O327" s="6" t="str">
        <f t="shared" si="5"/>
        <v>Jan</v>
      </c>
      <c r="P327" s="6">
        <v>2024</v>
      </c>
    </row>
    <row r="328" spans="1:16" ht="14.25" customHeight="1" x14ac:dyDescent="0.25">
      <c r="A328" s="4">
        <v>45688</v>
      </c>
      <c r="B328" s="5" t="s">
        <v>37</v>
      </c>
      <c r="C328" s="8">
        <v>2</v>
      </c>
      <c r="D328" s="6" t="s">
        <v>17</v>
      </c>
      <c r="E328" s="6" t="s">
        <v>20</v>
      </c>
      <c r="F328" s="7">
        <v>0</v>
      </c>
      <c r="G328" s="6" t="str">
        <f>VLOOKUP(Table_1[[#This Row],[PRODUCT ID]],Table_2[#All],2,0)</f>
        <v>cleaning alcohol</v>
      </c>
      <c r="H328" s="6" t="str">
        <f>VLOOKUP(Table_1[[#This Row],[PRODUCT ID]],Table_2[#All],3,0)</f>
        <v>Health Care</v>
      </c>
      <c r="I328" s="6" t="str">
        <f>VLOOKUP(Table_1[[#This Row],[PRODUCT ID]],Table_2[#All],4,0)</f>
        <v>Lt</v>
      </c>
      <c r="J328" s="6">
        <f>VLOOKUP(Table_1[[#This Row],[PRODUCT ID]],'Master Data'!A:F,5,0)</f>
        <v>90</v>
      </c>
      <c r="K328" s="6">
        <f>VLOOKUP(Table_1[[#This Row],[PRODUCT ID]],Table_2[#All],6,0)</f>
        <v>115.2</v>
      </c>
      <c r="L328" s="6">
        <f>Table_1[[#This Row],[QUANTITY]]*Table_1[[#This Row],[BUYING PRIZE]]</f>
        <v>180</v>
      </c>
      <c r="M328" s="6">
        <f>Table_1[[#This Row],[QUANTITY]]*Table_1[[#This Row],[SELLING PRICE]]*(1-Table_1[[#This Row],[DISCOUNT %]])</f>
        <v>230.4</v>
      </c>
      <c r="N328" s="6" t="str">
        <f>TEXT(Table_1[[#This Row],[DATE]],"DD")</f>
        <v>31</v>
      </c>
      <c r="O328" s="6" t="str">
        <f t="shared" si="5"/>
        <v>Jan</v>
      </c>
      <c r="P328" s="6">
        <v>2024</v>
      </c>
    </row>
    <row r="329" spans="1:16" ht="14.25" customHeight="1" x14ac:dyDescent="0.25">
      <c r="A329" s="4">
        <v>45689</v>
      </c>
      <c r="B329" s="5" t="s">
        <v>62</v>
      </c>
      <c r="C329" s="8">
        <v>7</v>
      </c>
      <c r="D329" s="6" t="s">
        <v>22</v>
      </c>
      <c r="E329" s="6" t="s">
        <v>18</v>
      </c>
      <c r="F329" s="7">
        <v>0</v>
      </c>
      <c r="G329" s="6" t="str">
        <f>VLOOKUP(Table_1[[#This Row],[PRODUCT ID]],Table_2[#All],2,0)</f>
        <v>Pears</v>
      </c>
      <c r="H329" s="6" t="str">
        <f>VLOOKUP(Table_1[[#This Row],[PRODUCT ID]],Table_2[#All],3,0)</f>
        <v>Fruits</v>
      </c>
      <c r="I329" s="6" t="str">
        <f>VLOOKUP(Table_1[[#This Row],[PRODUCT ID]],Table_2[#All],4,0)</f>
        <v>Kg</v>
      </c>
      <c r="J329" s="6">
        <f>VLOOKUP(Table_1[[#This Row],[PRODUCT ID]],'Master Data'!A:F,5,0)</f>
        <v>18</v>
      </c>
      <c r="K329" s="6">
        <f>VLOOKUP(Table_1[[#This Row],[PRODUCT ID]],Table_2[#All],6,0)</f>
        <v>24.66</v>
      </c>
      <c r="L329" s="6">
        <f>Table_1[[#This Row],[QUANTITY]]*Table_1[[#This Row],[BUYING PRIZE]]</f>
        <v>126</v>
      </c>
      <c r="M329" s="6">
        <f>Table_1[[#This Row],[QUANTITY]]*Table_1[[#This Row],[SELLING PRICE]]*(1-Table_1[[#This Row],[DISCOUNT %]])</f>
        <v>172.62</v>
      </c>
      <c r="N329" s="6" t="str">
        <f>TEXT(Table_1[[#This Row],[DATE]],"DD")</f>
        <v>01</v>
      </c>
      <c r="O329" s="6" t="str">
        <f t="shared" si="5"/>
        <v>Feb</v>
      </c>
      <c r="P329" s="6">
        <v>2024</v>
      </c>
    </row>
    <row r="330" spans="1:16" ht="14.25" customHeight="1" x14ac:dyDescent="0.25">
      <c r="A330" s="4">
        <v>45690</v>
      </c>
      <c r="B330" s="5" t="s">
        <v>54</v>
      </c>
      <c r="C330" s="8">
        <v>12</v>
      </c>
      <c r="D330" s="6" t="s">
        <v>17</v>
      </c>
      <c r="E330" s="6" t="s">
        <v>20</v>
      </c>
      <c r="F330" s="7">
        <v>0</v>
      </c>
      <c r="G330" s="6" t="str">
        <f>VLOOKUP(Table_1[[#This Row],[PRODUCT ID]],Table_2[#All],2,0)</f>
        <v>Onions</v>
      </c>
      <c r="H330" s="6" t="str">
        <f>VLOOKUP(Table_1[[#This Row],[PRODUCT ID]],Table_2[#All],3,0)</f>
        <v>Vegetables</v>
      </c>
      <c r="I330" s="6" t="str">
        <f>VLOOKUP(Table_1[[#This Row],[PRODUCT ID]],Table_2[#All],4,0)</f>
        <v>Kg</v>
      </c>
      <c r="J330" s="6">
        <f>VLOOKUP(Table_1[[#This Row],[PRODUCT ID]],'Master Data'!A:F,5,0)</f>
        <v>37</v>
      </c>
      <c r="K330" s="6">
        <f>VLOOKUP(Table_1[[#This Row],[PRODUCT ID]],Table_2[#All],6,0)</f>
        <v>42.55</v>
      </c>
      <c r="L330" s="6">
        <f>Table_1[[#This Row],[QUANTITY]]*Table_1[[#This Row],[BUYING PRIZE]]</f>
        <v>444</v>
      </c>
      <c r="M330" s="6">
        <f>Table_1[[#This Row],[QUANTITY]]*Table_1[[#This Row],[SELLING PRICE]]*(1-Table_1[[#This Row],[DISCOUNT %]])</f>
        <v>510.59999999999997</v>
      </c>
      <c r="N330" s="6" t="str">
        <f>TEXT(Table_1[[#This Row],[DATE]],"DD")</f>
        <v>02</v>
      </c>
      <c r="O330" s="6" t="str">
        <f t="shared" si="5"/>
        <v>Feb</v>
      </c>
      <c r="P330" s="6">
        <v>2024</v>
      </c>
    </row>
    <row r="331" spans="1:16" ht="14.25" customHeight="1" x14ac:dyDescent="0.25">
      <c r="A331" s="4">
        <v>45691</v>
      </c>
      <c r="B331" s="5" t="s">
        <v>49</v>
      </c>
      <c r="C331" s="8">
        <v>9</v>
      </c>
      <c r="D331" s="6" t="s">
        <v>18</v>
      </c>
      <c r="E331" s="6" t="s">
        <v>18</v>
      </c>
      <c r="F331" s="7">
        <v>0</v>
      </c>
      <c r="G331" s="6" t="str">
        <f>VLOOKUP(Table_1[[#This Row],[PRODUCT ID]],Table_2[#All],2,0)</f>
        <v>Cheddar cheese</v>
      </c>
      <c r="H331" s="6" t="str">
        <f>VLOOKUP(Table_1[[#This Row],[PRODUCT ID]],Table_2[#All],3,0)</f>
        <v>Dairy</v>
      </c>
      <c r="I331" s="6" t="str">
        <f>VLOOKUP(Table_1[[#This Row],[PRODUCT ID]],Table_2[#All],4,0)</f>
        <v>Kg</v>
      </c>
      <c r="J331" s="6">
        <f>VLOOKUP(Table_1[[#This Row],[PRODUCT ID]],'Master Data'!A:F,5,0)</f>
        <v>105</v>
      </c>
      <c r="K331" s="6">
        <f>VLOOKUP(Table_1[[#This Row],[PRODUCT ID]],Table_2[#All],6,0)</f>
        <v>142.80000000000001</v>
      </c>
      <c r="L331" s="6">
        <f>Table_1[[#This Row],[QUANTITY]]*Table_1[[#This Row],[BUYING PRIZE]]</f>
        <v>945</v>
      </c>
      <c r="M331" s="6">
        <f>Table_1[[#This Row],[QUANTITY]]*Table_1[[#This Row],[SELLING PRICE]]*(1-Table_1[[#This Row],[DISCOUNT %]])</f>
        <v>1285.2</v>
      </c>
      <c r="N331" s="6" t="str">
        <f>TEXT(Table_1[[#This Row],[DATE]],"DD")</f>
        <v>03</v>
      </c>
      <c r="O331" s="6" t="str">
        <f t="shared" si="5"/>
        <v>Feb</v>
      </c>
      <c r="P331" s="6">
        <v>2024</v>
      </c>
    </row>
    <row r="332" spans="1:16" ht="14.25" customHeight="1" x14ac:dyDescent="0.25">
      <c r="A332" s="4">
        <v>45692</v>
      </c>
      <c r="B332" s="5" t="s">
        <v>41</v>
      </c>
      <c r="C332" s="8">
        <v>14</v>
      </c>
      <c r="D332" s="6" t="s">
        <v>17</v>
      </c>
      <c r="E332" s="6" t="s">
        <v>18</v>
      </c>
      <c r="F332" s="7">
        <v>0</v>
      </c>
      <c r="G332" s="6" t="str">
        <f>VLOOKUP(Table_1[[#This Row],[PRODUCT ID]],Table_2[#All],2,0)</f>
        <v>Cherries</v>
      </c>
      <c r="H332" s="6" t="str">
        <f>VLOOKUP(Table_1[[#This Row],[PRODUCT ID]],Table_2[#All],3,0)</f>
        <v>Fruits</v>
      </c>
      <c r="I332" s="6" t="str">
        <f>VLOOKUP(Table_1[[#This Row],[PRODUCT ID]],Table_2[#All],4,0)</f>
        <v>No.</v>
      </c>
      <c r="J332" s="6">
        <f>VLOOKUP(Table_1[[#This Row],[PRODUCT ID]],'Master Data'!A:F,5,0)</f>
        <v>13</v>
      </c>
      <c r="K332" s="6">
        <f>VLOOKUP(Table_1[[#This Row],[PRODUCT ID]],Table_2[#All],6,0)</f>
        <v>16.64</v>
      </c>
      <c r="L332" s="6">
        <f>Table_1[[#This Row],[QUANTITY]]*Table_1[[#This Row],[BUYING PRIZE]]</f>
        <v>182</v>
      </c>
      <c r="M332" s="6">
        <f>Table_1[[#This Row],[QUANTITY]]*Table_1[[#This Row],[SELLING PRICE]]*(1-Table_1[[#This Row],[DISCOUNT %]])</f>
        <v>232.96</v>
      </c>
      <c r="N332" s="6" t="str">
        <f>TEXT(Table_1[[#This Row],[DATE]],"DD")</f>
        <v>04</v>
      </c>
      <c r="O332" s="6" t="str">
        <f t="shared" si="5"/>
        <v>Feb</v>
      </c>
      <c r="P332" s="6">
        <v>2024</v>
      </c>
    </row>
    <row r="333" spans="1:16" ht="14.25" customHeight="1" x14ac:dyDescent="0.25">
      <c r="A333" s="4">
        <v>45693</v>
      </c>
      <c r="B333" s="5" t="s">
        <v>61</v>
      </c>
      <c r="C333" s="8">
        <v>9</v>
      </c>
      <c r="D333" s="6" t="s">
        <v>22</v>
      </c>
      <c r="E333" s="6" t="s">
        <v>20</v>
      </c>
      <c r="F333" s="7">
        <v>0</v>
      </c>
      <c r="G333" s="6" t="str">
        <f>VLOOKUP(Table_1[[#This Row],[PRODUCT ID]],Table_2[#All],2,0)</f>
        <v>Potatoes</v>
      </c>
      <c r="H333" s="6" t="str">
        <f>VLOOKUP(Table_1[[#This Row],[PRODUCT ID]],Table_2[#All],3,0)</f>
        <v>Vegetables</v>
      </c>
      <c r="I333" s="6" t="str">
        <f>VLOOKUP(Table_1[[#This Row],[PRODUCT ID]],Table_2[#All],4,0)</f>
        <v>Kg</v>
      </c>
      <c r="J333" s="6">
        <f>VLOOKUP(Table_1[[#This Row],[PRODUCT ID]],'Master Data'!A:F,5,0)</f>
        <v>138</v>
      </c>
      <c r="K333" s="6">
        <f>VLOOKUP(Table_1[[#This Row],[PRODUCT ID]],Table_2[#All],6,0)</f>
        <v>173.88</v>
      </c>
      <c r="L333" s="6">
        <f>Table_1[[#This Row],[QUANTITY]]*Table_1[[#This Row],[BUYING PRIZE]]</f>
        <v>1242</v>
      </c>
      <c r="M333" s="6">
        <f>Table_1[[#This Row],[QUANTITY]]*Table_1[[#This Row],[SELLING PRICE]]*(1-Table_1[[#This Row],[DISCOUNT %]])</f>
        <v>1564.92</v>
      </c>
      <c r="N333" s="6" t="str">
        <f>TEXT(Table_1[[#This Row],[DATE]],"DD")</f>
        <v>05</v>
      </c>
      <c r="O333" s="6" t="str">
        <f t="shared" si="5"/>
        <v>Feb</v>
      </c>
      <c r="P333" s="6">
        <v>2024</v>
      </c>
    </row>
    <row r="334" spans="1:16" ht="14.25" customHeight="1" x14ac:dyDescent="0.25">
      <c r="A334" s="4">
        <v>45694</v>
      </c>
      <c r="B334" s="5" t="s">
        <v>50</v>
      </c>
      <c r="C334" s="8">
        <v>2</v>
      </c>
      <c r="D334" s="6" t="s">
        <v>17</v>
      </c>
      <c r="E334" s="6" t="s">
        <v>18</v>
      </c>
      <c r="F334" s="7">
        <v>0</v>
      </c>
      <c r="G334" s="6" t="str">
        <f>VLOOKUP(Table_1[[#This Row],[PRODUCT ID]],Table_2[#All],2,0)</f>
        <v>Grapefruit</v>
      </c>
      <c r="H334" s="6" t="str">
        <f>VLOOKUP(Table_1[[#This Row],[PRODUCT ID]],Table_2[#All],3,0)</f>
        <v>Fruits</v>
      </c>
      <c r="I334" s="6" t="str">
        <f>VLOOKUP(Table_1[[#This Row],[PRODUCT ID]],Table_2[#All],4,0)</f>
        <v>Kg</v>
      </c>
      <c r="J334" s="6">
        <f>VLOOKUP(Table_1[[#This Row],[PRODUCT ID]],'Master Data'!A:F,5,0)</f>
        <v>37</v>
      </c>
      <c r="K334" s="6">
        <f>VLOOKUP(Table_1[[#This Row],[PRODUCT ID]],Table_2[#All],6,0)</f>
        <v>49.21</v>
      </c>
      <c r="L334" s="6">
        <f>Table_1[[#This Row],[QUANTITY]]*Table_1[[#This Row],[BUYING PRIZE]]</f>
        <v>74</v>
      </c>
      <c r="M334" s="6">
        <f>Table_1[[#This Row],[QUANTITY]]*Table_1[[#This Row],[SELLING PRICE]]*(1-Table_1[[#This Row],[DISCOUNT %]])</f>
        <v>98.42</v>
      </c>
      <c r="N334" s="6" t="str">
        <f>TEXT(Table_1[[#This Row],[DATE]],"DD")</f>
        <v>06</v>
      </c>
      <c r="O334" s="6" t="str">
        <f t="shared" si="5"/>
        <v>Feb</v>
      </c>
      <c r="P334" s="6">
        <v>2024</v>
      </c>
    </row>
    <row r="335" spans="1:16" ht="14.25" customHeight="1" x14ac:dyDescent="0.25">
      <c r="A335" s="4">
        <v>45695</v>
      </c>
      <c r="B335" s="5" t="s">
        <v>55</v>
      </c>
      <c r="C335" s="8">
        <v>4</v>
      </c>
      <c r="D335" s="6" t="s">
        <v>22</v>
      </c>
      <c r="E335" s="6" t="s">
        <v>18</v>
      </c>
      <c r="F335" s="7">
        <v>0</v>
      </c>
      <c r="G335" s="6" t="str">
        <f>VLOOKUP(Table_1[[#This Row],[PRODUCT ID]],Table_2[#All],2,0)</f>
        <v>Apples</v>
      </c>
      <c r="H335" s="6" t="str">
        <f>VLOOKUP(Table_1[[#This Row],[PRODUCT ID]],Table_2[#All],3,0)</f>
        <v>Fruits</v>
      </c>
      <c r="I335" s="6" t="str">
        <f>VLOOKUP(Table_1[[#This Row],[PRODUCT ID]],Table_2[#All],4,0)</f>
        <v>Kg</v>
      </c>
      <c r="J335" s="6">
        <f>VLOOKUP(Table_1[[#This Row],[PRODUCT ID]],'Master Data'!A:F,5,0)</f>
        <v>73</v>
      </c>
      <c r="K335" s="6">
        <f>VLOOKUP(Table_1[[#This Row],[PRODUCT ID]],Table_2[#All],6,0)</f>
        <v>94.17</v>
      </c>
      <c r="L335" s="6">
        <f>Table_1[[#This Row],[QUANTITY]]*Table_1[[#This Row],[BUYING PRIZE]]</f>
        <v>292</v>
      </c>
      <c r="M335" s="6">
        <f>Table_1[[#This Row],[QUANTITY]]*Table_1[[#This Row],[SELLING PRICE]]*(1-Table_1[[#This Row],[DISCOUNT %]])</f>
        <v>376.68</v>
      </c>
      <c r="N335" s="6" t="str">
        <f>TEXT(Table_1[[#This Row],[DATE]],"DD")</f>
        <v>07</v>
      </c>
      <c r="O335" s="6" t="str">
        <f t="shared" si="5"/>
        <v>Feb</v>
      </c>
      <c r="P335" s="6">
        <v>2024</v>
      </c>
    </row>
    <row r="336" spans="1:16" ht="14.25" customHeight="1" x14ac:dyDescent="0.25">
      <c r="A336" s="4">
        <v>45696</v>
      </c>
      <c r="B336" s="5" t="s">
        <v>48</v>
      </c>
      <c r="C336" s="8">
        <v>2</v>
      </c>
      <c r="D336" s="6" t="s">
        <v>22</v>
      </c>
      <c r="E336" s="6" t="s">
        <v>20</v>
      </c>
      <c r="F336" s="7">
        <v>0</v>
      </c>
      <c r="G336" s="6" t="str">
        <f>VLOOKUP(Table_1[[#This Row],[PRODUCT ID]],Table_2[#All],2,0)</f>
        <v>Cabbage</v>
      </c>
      <c r="H336" s="6" t="str">
        <f>VLOOKUP(Table_1[[#This Row],[PRODUCT ID]],Table_2[#All],3,0)</f>
        <v>Fruits</v>
      </c>
      <c r="I336" s="6" t="str">
        <f>VLOOKUP(Table_1[[#This Row],[PRODUCT ID]],Table_2[#All],4,0)</f>
        <v>Ft</v>
      </c>
      <c r="J336" s="6">
        <f>VLOOKUP(Table_1[[#This Row],[PRODUCT ID]],'Master Data'!A:F,5,0)</f>
        <v>148</v>
      </c>
      <c r="K336" s="6">
        <f>VLOOKUP(Table_1[[#This Row],[PRODUCT ID]],Table_2[#All],6,0)</f>
        <v>201.28</v>
      </c>
      <c r="L336" s="6">
        <f>Table_1[[#This Row],[QUANTITY]]*Table_1[[#This Row],[BUYING PRIZE]]</f>
        <v>296</v>
      </c>
      <c r="M336" s="6">
        <f>Table_1[[#This Row],[QUANTITY]]*Table_1[[#This Row],[SELLING PRICE]]*(1-Table_1[[#This Row],[DISCOUNT %]])</f>
        <v>402.56</v>
      </c>
      <c r="N336" s="6" t="str">
        <f>TEXT(Table_1[[#This Row],[DATE]],"DD")</f>
        <v>08</v>
      </c>
      <c r="O336" s="6" t="str">
        <f t="shared" si="5"/>
        <v>Feb</v>
      </c>
      <c r="P336" s="6">
        <v>2024</v>
      </c>
    </row>
    <row r="337" spans="1:16" ht="14.25" customHeight="1" x14ac:dyDescent="0.25">
      <c r="A337" s="4">
        <v>45697</v>
      </c>
      <c r="B337" s="5" t="s">
        <v>62</v>
      </c>
      <c r="C337" s="8">
        <v>14</v>
      </c>
      <c r="D337" s="6" t="s">
        <v>18</v>
      </c>
      <c r="E337" s="6" t="s">
        <v>18</v>
      </c>
      <c r="F337" s="7">
        <v>0</v>
      </c>
      <c r="G337" s="6" t="str">
        <f>VLOOKUP(Table_1[[#This Row],[PRODUCT ID]],Table_2[#All],2,0)</f>
        <v>Pears</v>
      </c>
      <c r="H337" s="6" t="str">
        <f>VLOOKUP(Table_1[[#This Row],[PRODUCT ID]],Table_2[#All],3,0)</f>
        <v>Fruits</v>
      </c>
      <c r="I337" s="6" t="str">
        <f>VLOOKUP(Table_1[[#This Row],[PRODUCT ID]],Table_2[#All],4,0)</f>
        <v>Kg</v>
      </c>
      <c r="J337" s="6">
        <f>VLOOKUP(Table_1[[#This Row],[PRODUCT ID]],'Master Data'!A:F,5,0)</f>
        <v>18</v>
      </c>
      <c r="K337" s="6">
        <f>VLOOKUP(Table_1[[#This Row],[PRODUCT ID]],Table_2[#All],6,0)</f>
        <v>24.66</v>
      </c>
      <c r="L337" s="6">
        <f>Table_1[[#This Row],[QUANTITY]]*Table_1[[#This Row],[BUYING PRIZE]]</f>
        <v>252</v>
      </c>
      <c r="M337" s="6">
        <f>Table_1[[#This Row],[QUANTITY]]*Table_1[[#This Row],[SELLING PRICE]]*(1-Table_1[[#This Row],[DISCOUNT %]])</f>
        <v>345.24</v>
      </c>
      <c r="N337" s="6" t="str">
        <f>TEXT(Table_1[[#This Row],[DATE]],"DD")</f>
        <v>09</v>
      </c>
      <c r="O337" s="6" t="str">
        <f t="shared" si="5"/>
        <v>Feb</v>
      </c>
      <c r="P337" s="6">
        <v>2024</v>
      </c>
    </row>
    <row r="338" spans="1:16" ht="14.25" customHeight="1" x14ac:dyDescent="0.25">
      <c r="A338" s="4">
        <v>45698</v>
      </c>
      <c r="B338" s="5" t="s">
        <v>31</v>
      </c>
      <c r="C338" s="8">
        <v>15</v>
      </c>
      <c r="D338" s="6" t="s">
        <v>18</v>
      </c>
      <c r="E338" s="6" t="s">
        <v>18</v>
      </c>
      <c r="F338" s="7">
        <v>0</v>
      </c>
      <c r="G338" s="6" t="str">
        <f>VLOOKUP(Table_1[[#This Row],[PRODUCT ID]],Table_2[#All],2,0)</f>
        <v>pain killers</v>
      </c>
      <c r="H338" s="6" t="str">
        <f>VLOOKUP(Table_1[[#This Row],[PRODUCT ID]],Table_2[#All],3,0)</f>
        <v>Health Care</v>
      </c>
      <c r="I338" s="6" t="str">
        <f>VLOOKUP(Table_1[[#This Row],[PRODUCT ID]],Table_2[#All],4,0)</f>
        <v>No.</v>
      </c>
      <c r="J338" s="6">
        <f>VLOOKUP(Table_1[[#This Row],[PRODUCT ID]],'Master Data'!A:F,5,0)</f>
        <v>76</v>
      </c>
      <c r="K338" s="6">
        <f>VLOOKUP(Table_1[[#This Row],[PRODUCT ID]],Table_2[#All],6,0)</f>
        <v>82.08</v>
      </c>
      <c r="L338" s="6">
        <f>Table_1[[#This Row],[QUANTITY]]*Table_1[[#This Row],[BUYING PRIZE]]</f>
        <v>1140</v>
      </c>
      <c r="M338" s="6">
        <f>Table_1[[#This Row],[QUANTITY]]*Table_1[[#This Row],[SELLING PRICE]]*(1-Table_1[[#This Row],[DISCOUNT %]])</f>
        <v>1231.2</v>
      </c>
      <c r="N338" s="6" t="str">
        <f>TEXT(Table_1[[#This Row],[DATE]],"DD")</f>
        <v>10</v>
      </c>
      <c r="O338" s="6" t="str">
        <f t="shared" si="5"/>
        <v>Feb</v>
      </c>
      <c r="P338" s="6">
        <v>2024</v>
      </c>
    </row>
    <row r="339" spans="1:16" ht="14.25" customHeight="1" x14ac:dyDescent="0.25">
      <c r="A339" s="4">
        <v>45699</v>
      </c>
      <c r="B339" s="5" t="s">
        <v>33</v>
      </c>
      <c r="C339" s="8">
        <v>4</v>
      </c>
      <c r="D339" s="6" t="s">
        <v>22</v>
      </c>
      <c r="E339" s="6" t="s">
        <v>18</v>
      </c>
      <c r="F339" s="7">
        <v>0</v>
      </c>
      <c r="G339" s="6" t="str">
        <f>VLOOKUP(Table_1[[#This Row],[PRODUCT ID]],Table_2[#All],2,0)</f>
        <v>toothpaste</v>
      </c>
      <c r="H339" s="6" t="str">
        <f>VLOOKUP(Table_1[[#This Row],[PRODUCT ID]],Table_2[#All],3,0)</f>
        <v>Personal Care</v>
      </c>
      <c r="I339" s="6" t="str">
        <f>VLOOKUP(Table_1[[#This Row],[PRODUCT ID]],Table_2[#All],4,0)</f>
        <v>No.</v>
      </c>
      <c r="J339" s="6">
        <f>VLOOKUP(Table_1[[#This Row],[PRODUCT ID]],'Master Data'!A:F,5,0)</f>
        <v>55</v>
      </c>
      <c r="K339" s="6">
        <f>VLOOKUP(Table_1[[#This Row],[PRODUCT ID]],Table_2[#All],6,0)</f>
        <v>58.3</v>
      </c>
      <c r="L339" s="6">
        <f>Table_1[[#This Row],[QUANTITY]]*Table_1[[#This Row],[BUYING PRIZE]]</f>
        <v>220</v>
      </c>
      <c r="M339" s="6">
        <f>Table_1[[#This Row],[QUANTITY]]*Table_1[[#This Row],[SELLING PRICE]]*(1-Table_1[[#This Row],[DISCOUNT %]])</f>
        <v>233.2</v>
      </c>
      <c r="N339" s="6" t="str">
        <f>TEXT(Table_1[[#This Row],[DATE]],"DD")</f>
        <v>11</v>
      </c>
      <c r="O339" s="6" t="str">
        <f t="shared" si="5"/>
        <v>Feb</v>
      </c>
      <c r="P339" s="6">
        <v>2024</v>
      </c>
    </row>
    <row r="340" spans="1:16" ht="14.25" customHeight="1" x14ac:dyDescent="0.25">
      <c r="A340" s="4">
        <v>45700</v>
      </c>
      <c r="B340" s="5" t="s">
        <v>23</v>
      </c>
      <c r="C340" s="8">
        <v>9</v>
      </c>
      <c r="D340" s="6" t="s">
        <v>22</v>
      </c>
      <c r="E340" s="6" t="s">
        <v>20</v>
      </c>
      <c r="F340" s="7">
        <v>0</v>
      </c>
      <c r="G340" s="6" t="str">
        <f>VLOOKUP(Table_1[[#This Row],[PRODUCT ID]],Table_2[#All],2,0)</f>
        <v>Eggs</v>
      </c>
      <c r="H340" s="6" t="str">
        <f>VLOOKUP(Table_1[[#This Row],[PRODUCT ID]],Table_2[#All],3,0)</f>
        <v>Dairy</v>
      </c>
      <c r="I340" s="6" t="str">
        <f>VLOOKUP(Table_1[[#This Row],[PRODUCT ID]],Table_2[#All],4,0)</f>
        <v>Lt</v>
      </c>
      <c r="J340" s="6">
        <f>VLOOKUP(Table_1[[#This Row],[PRODUCT ID]],'Master Data'!A:F,5,0)</f>
        <v>44</v>
      </c>
      <c r="K340" s="6">
        <f>VLOOKUP(Table_1[[#This Row],[PRODUCT ID]],Table_2[#All],6,0)</f>
        <v>48.84</v>
      </c>
      <c r="L340" s="6">
        <f>Table_1[[#This Row],[QUANTITY]]*Table_1[[#This Row],[BUYING PRIZE]]</f>
        <v>396</v>
      </c>
      <c r="M340" s="6">
        <f>Table_1[[#This Row],[QUANTITY]]*Table_1[[#This Row],[SELLING PRICE]]*(1-Table_1[[#This Row],[DISCOUNT %]])</f>
        <v>439.56000000000006</v>
      </c>
      <c r="N340" s="6" t="str">
        <f>TEXT(Table_1[[#This Row],[DATE]],"DD")</f>
        <v>12</v>
      </c>
      <c r="O340" s="6" t="str">
        <f t="shared" si="5"/>
        <v>Feb</v>
      </c>
      <c r="P340" s="6">
        <v>2024</v>
      </c>
    </row>
    <row r="341" spans="1:16" ht="14.25" customHeight="1" x14ac:dyDescent="0.25">
      <c r="A341" s="4">
        <v>45701</v>
      </c>
      <c r="B341" s="5" t="s">
        <v>26</v>
      </c>
      <c r="C341" s="8">
        <v>8</v>
      </c>
      <c r="D341" s="6" t="s">
        <v>18</v>
      </c>
      <c r="E341" s="6" t="s">
        <v>18</v>
      </c>
      <c r="F341" s="7">
        <v>0</v>
      </c>
      <c r="G341" s="6" t="str">
        <f>VLOOKUP(Table_1[[#This Row],[PRODUCT ID]],Table_2[#All],2,0)</f>
        <v>Cream cheese</v>
      </c>
      <c r="H341" s="6" t="str">
        <f>VLOOKUP(Table_1[[#This Row],[PRODUCT ID]],Table_2[#All],3,0)</f>
        <v>Dairy</v>
      </c>
      <c r="I341" s="6" t="str">
        <f>VLOOKUP(Table_1[[#This Row],[PRODUCT ID]],Table_2[#All],4,0)</f>
        <v>Kg</v>
      </c>
      <c r="J341" s="6">
        <f>VLOOKUP(Table_1[[#This Row],[PRODUCT ID]],'Master Data'!A:F,5,0)</f>
        <v>71</v>
      </c>
      <c r="K341" s="6">
        <f>VLOOKUP(Table_1[[#This Row],[PRODUCT ID]],Table_2[#All],6,0)</f>
        <v>80.94</v>
      </c>
      <c r="L341" s="6">
        <f>Table_1[[#This Row],[QUANTITY]]*Table_1[[#This Row],[BUYING PRIZE]]</f>
        <v>568</v>
      </c>
      <c r="M341" s="6">
        <f>Table_1[[#This Row],[QUANTITY]]*Table_1[[#This Row],[SELLING PRICE]]*(1-Table_1[[#This Row],[DISCOUNT %]])</f>
        <v>647.52</v>
      </c>
      <c r="N341" s="6" t="str">
        <f>TEXT(Table_1[[#This Row],[DATE]],"DD")</f>
        <v>13</v>
      </c>
      <c r="O341" s="6" t="str">
        <f t="shared" si="5"/>
        <v>Feb</v>
      </c>
      <c r="P341" s="6">
        <v>2024</v>
      </c>
    </row>
    <row r="342" spans="1:16" ht="14.25" customHeight="1" x14ac:dyDescent="0.25">
      <c r="A342" s="4">
        <v>45702</v>
      </c>
      <c r="B342" s="5" t="s">
        <v>46</v>
      </c>
      <c r="C342" s="8">
        <v>2</v>
      </c>
      <c r="D342" s="6" t="s">
        <v>22</v>
      </c>
      <c r="E342" s="6" t="s">
        <v>20</v>
      </c>
      <c r="F342" s="7">
        <v>0</v>
      </c>
      <c r="G342" s="6" t="str">
        <f>VLOOKUP(Table_1[[#This Row],[PRODUCT ID]],Table_2[#All],2,0)</f>
        <v>Plums</v>
      </c>
      <c r="H342" s="6" t="str">
        <f>VLOOKUP(Table_1[[#This Row],[PRODUCT ID]],Table_2[#All],3,0)</f>
        <v>Fruits</v>
      </c>
      <c r="I342" s="6" t="str">
        <f>VLOOKUP(Table_1[[#This Row],[PRODUCT ID]],Table_2[#All],4,0)</f>
        <v>Kg</v>
      </c>
      <c r="J342" s="6">
        <f>VLOOKUP(Table_1[[#This Row],[PRODUCT ID]],'Master Data'!A:F,5,0)</f>
        <v>48</v>
      </c>
      <c r="K342" s="6">
        <f>VLOOKUP(Table_1[[#This Row],[PRODUCT ID]],Table_2[#All],6,0)</f>
        <v>57.120000000000005</v>
      </c>
      <c r="L342" s="6">
        <f>Table_1[[#This Row],[QUANTITY]]*Table_1[[#This Row],[BUYING PRIZE]]</f>
        <v>96</v>
      </c>
      <c r="M342" s="6">
        <f>Table_1[[#This Row],[QUANTITY]]*Table_1[[#This Row],[SELLING PRICE]]*(1-Table_1[[#This Row],[DISCOUNT %]])</f>
        <v>114.24000000000001</v>
      </c>
      <c r="N342" s="6" t="str">
        <f>TEXT(Table_1[[#This Row],[DATE]],"DD")</f>
        <v>14</v>
      </c>
      <c r="O342" s="6" t="str">
        <f t="shared" si="5"/>
        <v>Feb</v>
      </c>
      <c r="P342" s="6">
        <v>2024</v>
      </c>
    </row>
    <row r="343" spans="1:16" ht="14.25" customHeight="1" x14ac:dyDescent="0.25">
      <c r="A343" s="4">
        <v>45703</v>
      </c>
      <c r="B343" s="5" t="s">
        <v>29</v>
      </c>
      <c r="C343" s="8">
        <v>14</v>
      </c>
      <c r="D343" s="6" t="s">
        <v>22</v>
      </c>
      <c r="E343" s="6" t="s">
        <v>20</v>
      </c>
      <c r="F343" s="7">
        <v>0</v>
      </c>
      <c r="G343" s="6" t="str">
        <f>VLOOKUP(Table_1[[#This Row],[PRODUCT ID]],Table_2[#All],2,0)</f>
        <v>Bananas</v>
      </c>
      <c r="H343" s="6" t="str">
        <f>VLOOKUP(Table_1[[#This Row],[PRODUCT ID]],Table_2[#All],3,0)</f>
        <v>Fruits</v>
      </c>
      <c r="I343" s="6" t="str">
        <f>VLOOKUP(Table_1[[#This Row],[PRODUCT ID]],Table_2[#All],4,0)</f>
        <v>Kg</v>
      </c>
      <c r="J343" s="6">
        <f>VLOOKUP(Table_1[[#This Row],[PRODUCT ID]],'Master Data'!A:F,5,0)</f>
        <v>112</v>
      </c>
      <c r="K343" s="6">
        <f>VLOOKUP(Table_1[[#This Row],[PRODUCT ID]],Table_2[#All],6,0)</f>
        <v>146.72</v>
      </c>
      <c r="L343" s="6">
        <f>Table_1[[#This Row],[QUANTITY]]*Table_1[[#This Row],[BUYING PRIZE]]</f>
        <v>1568</v>
      </c>
      <c r="M343" s="6">
        <f>Table_1[[#This Row],[QUANTITY]]*Table_1[[#This Row],[SELLING PRICE]]*(1-Table_1[[#This Row],[DISCOUNT %]])</f>
        <v>2054.08</v>
      </c>
      <c r="N343" s="6" t="str">
        <f>TEXT(Table_1[[#This Row],[DATE]],"DD")</f>
        <v>15</v>
      </c>
      <c r="O343" s="6" t="str">
        <f t="shared" si="5"/>
        <v>Feb</v>
      </c>
      <c r="P343" s="6">
        <v>2024</v>
      </c>
    </row>
    <row r="344" spans="1:16" ht="14.25" customHeight="1" x14ac:dyDescent="0.25">
      <c r="A344" s="4">
        <v>45704</v>
      </c>
      <c r="B344" s="5" t="s">
        <v>41</v>
      </c>
      <c r="C344" s="8">
        <v>13</v>
      </c>
      <c r="D344" s="6" t="s">
        <v>18</v>
      </c>
      <c r="E344" s="6" t="s">
        <v>18</v>
      </c>
      <c r="F344" s="7">
        <v>0</v>
      </c>
      <c r="G344" s="6" t="str">
        <f>VLOOKUP(Table_1[[#This Row],[PRODUCT ID]],Table_2[#All],2,0)</f>
        <v>Cherries</v>
      </c>
      <c r="H344" s="6" t="str">
        <f>VLOOKUP(Table_1[[#This Row],[PRODUCT ID]],Table_2[#All],3,0)</f>
        <v>Fruits</v>
      </c>
      <c r="I344" s="6" t="str">
        <f>VLOOKUP(Table_1[[#This Row],[PRODUCT ID]],Table_2[#All],4,0)</f>
        <v>No.</v>
      </c>
      <c r="J344" s="6">
        <f>VLOOKUP(Table_1[[#This Row],[PRODUCT ID]],'Master Data'!A:F,5,0)</f>
        <v>13</v>
      </c>
      <c r="K344" s="6">
        <f>VLOOKUP(Table_1[[#This Row],[PRODUCT ID]],Table_2[#All],6,0)</f>
        <v>16.64</v>
      </c>
      <c r="L344" s="6">
        <f>Table_1[[#This Row],[QUANTITY]]*Table_1[[#This Row],[BUYING PRIZE]]</f>
        <v>169</v>
      </c>
      <c r="M344" s="6">
        <f>Table_1[[#This Row],[QUANTITY]]*Table_1[[#This Row],[SELLING PRICE]]*(1-Table_1[[#This Row],[DISCOUNT %]])</f>
        <v>216.32</v>
      </c>
      <c r="N344" s="6" t="str">
        <f>TEXT(Table_1[[#This Row],[DATE]],"DD")</f>
        <v>16</v>
      </c>
      <c r="O344" s="6" t="str">
        <f t="shared" si="5"/>
        <v>Feb</v>
      </c>
      <c r="P344" s="6">
        <v>2024</v>
      </c>
    </row>
    <row r="345" spans="1:16" ht="14.25" customHeight="1" x14ac:dyDescent="0.25">
      <c r="A345" s="4">
        <v>45705</v>
      </c>
      <c r="B345" s="5" t="s">
        <v>46</v>
      </c>
      <c r="C345" s="8">
        <v>8</v>
      </c>
      <c r="D345" s="6" t="s">
        <v>22</v>
      </c>
      <c r="E345" s="6" t="s">
        <v>18</v>
      </c>
      <c r="F345" s="7">
        <v>0</v>
      </c>
      <c r="G345" s="6" t="str">
        <f>VLOOKUP(Table_1[[#This Row],[PRODUCT ID]],Table_2[#All],2,0)</f>
        <v>Plums</v>
      </c>
      <c r="H345" s="6" t="str">
        <f>VLOOKUP(Table_1[[#This Row],[PRODUCT ID]],Table_2[#All],3,0)</f>
        <v>Fruits</v>
      </c>
      <c r="I345" s="6" t="str">
        <f>VLOOKUP(Table_1[[#This Row],[PRODUCT ID]],Table_2[#All],4,0)</f>
        <v>Kg</v>
      </c>
      <c r="J345" s="6">
        <f>VLOOKUP(Table_1[[#This Row],[PRODUCT ID]],'Master Data'!A:F,5,0)</f>
        <v>48</v>
      </c>
      <c r="K345" s="6">
        <f>VLOOKUP(Table_1[[#This Row],[PRODUCT ID]],Table_2[#All],6,0)</f>
        <v>57.120000000000005</v>
      </c>
      <c r="L345" s="6">
        <f>Table_1[[#This Row],[QUANTITY]]*Table_1[[#This Row],[BUYING PRIZE]]</f>
        <v>384</v>
      </c>
      <c r="M345" s="6">
        <f>Table_1[[#This Row],[QUANTITY]]*Table_1[[#This Row],[SELLING PRICE]]*(1-Table_1[[#This Row],[DISCOUNT %]])</f>
        <v>456.96000000000004</v>
      </c>
      <c r="N345" s="6" t="str">
        <f>TEXT(Table_1[[#This Row],[DATE]],"DD")</f>
        <v>17</v>
      </c>
      <c r="O345" s="6" t="str">
        <f t="shared" si="5"/>
        <v>Feb</v>
      </c>
      <c r="P345" s="6">
        <v>2024</v>
      </c>
    </row>
    <row r="346" spans="1:16" ht="14.25" customHeight="1" x14ac:dyDescent="0.25">
      <c r="A346" s="4">
        <v>45706</v>
      </c>
      <c r="B346" s="5" t="s">
        <v>33</v>
      </c>
      <c r="C346" s="8">
        <v>9</v>
      </c>
      <c r="D346" s="6" t="s">
        <v>17</v>
      </c>
      <c r="E346" s="6" t="s">
        <v>18</v>
      </c>
      <c r="F346" s="7">
        <v>0</v>
      </c>
      <c r="G346" s="6" t="str">
        <f>VLOOKUP(Table_1[[#This Row],[PRODUCT ID]],Table_2[#All],2,0)</f>
        <v>toothpaste</v>
      </c>
      <c r="H346" s="6" t="str">
        <f>VLOOKUP(Table_1[[#This Row],[PRODUCT ID]],Table_2[#All],3,0)</f>
        <v>Personal Care</v>
      </c>
      <c r="I346" s="6" t="str">
        <f>VLOOKUP(Table_1[[#This Row],[PRODUCT ID]],Table_2[#All],4,0)</f>
        <v>No.</v>
      </c>
      <c r="J346" s="6">
        <f>VLOOKUP(Table_1[[#This Row],[PRODUCT ID]],'Master Data'!A:F,5,0)</f>
        <v>55</v>
      </c>
      <c r="K346" s="6">
        <f>VLOOKUP(Table_1[[#This Row],[PRODUCT ID]],Table_2[#All],6,0)</f>
        <v>58.3</v>
      </c>
      <c r="L346" s="6">
        <f>Table_1[[#This Row],[QUANTITY]]*Table_1[[#This Row],[BUYING PRIZE]]</f>
        <v>495</v>
      </c>
      <c r="M346" s="6">
        <f>Table_1[[#This Row],[QUANTITY]]*Table_1[[#This Row],[SELLING PRICE]]*(1-Table_1[[#This Row],[DISCOUNT %]])</f>
        <v>524.69999999999993</v>
      </c>
      <c r="N346" s="6" t="str">
        <f>TEXT(Table_1[[#This Row],[DATE]],"DD")</f>
        <v>18</v>
      </c>
      <c r="O346" s="6" t="str">
        <f t="shared" si="5"/>
        <v>Feb</v>
      </c>
      <c r="P346" s="6">
        <v>2024</v>
      </c>
    </row>
    <row r="347" spans="1:16" ht="14.25" customHeight="1" x14ac:dyDescent="0.25">
      <c r="A347" s="4">
        <v>45707</v>
      </c>
      <c r="B347" s="5" t="s">
        <v>58</v>
      </c>
      <c r="C347" s="8">
        <v>6</v>
      </c>
      <c r="D347" s="6" t="s">
        <v>18</v>
      </c>
      <c r="E347" s="6" t="s">
        <v>18</v>
      </c>
      <c r="F347" s="7">
        <v>0</v>
      </c>
      <c r="G347" s="6" t="str">
        <f>VLOOKUP(Table_1[[#This Row],[PRODUCT ID]],Table_2[#All],2,0)</f>
        <v>Chips</v>
      </c>
      <c r="H347" s="6" t="str">
        <f>VLOOKUP(Table_1[[#This Row],[PRODUCT ID]],Table_2[#All],3,0)</f>
        <v>Snacks</v>
      </c>
      <c r="I347" s="6" t="str">
        <f>VLOOKUP(Table_1[[#This Row],[PRODUCT ID]],Table_2[#All],4,0)</f>
        <v>Kg</v>
      </c>
      <c r="J347" s="6">
        <f>VLOOKUP(Table_1[[#This Row],[PRODUCT ID]],'Master Data'!A:F,5,0)</f>
        <v>95</v>
      </c>
      <c r="K347" s="6">
        <f>VLOOKUP(Table_1[[#This Row],[PRODUCT ID]],Table_2[#All],6,0)</f>
        <v>119.7</v>
      </c>
      <c r="L347" s="6">
        <f>Table_1[[#This Row],[QUANTITY]]*Table_1[[#This Row],[BUYING PRIZE]]</f>
        <v>570</v>
      </c>
      <c r="M347" s="6">
        <f>Table_1[[#This Row],[QUANTITY]]*Table_1[[#This Row],[SELLING PRICE]]*(1-Table_1[[#This Row],[DISCOUNT %]])</f>
        <v>718.2</v>
      </c>
      <c r="N347" s="6" t="str">
        <f>TEXT(Table_1[[#This Row],[DATE]],"DD")</f>
        <v>19</v>
      </c>
      <c r="O347" s="6" t="str">
        <f t="shared" si="5"/>
        <v>Feb</v>
      </c>
      <c r="P347" s="6">
        <v>2024</v>
      </c>
    </row>
    <row r="348" spans="1:16" ht="14.25" customHeight="1" x14ac:dyDescent="0.25">
      <c r="A348" s="4">
        <v>45708</v>
      </c>
      <c r="B348" s="5" t="s">
        <v>21</v>
      </c>
      <c r="C348" s="8">
        <v>4</v>
      </c>
      <c r="D348" s="6" t="s">
        <v>18</v>
      </c>
      <c r="E348" s="6" t="s">
        <v>20</v>
      </c>
      <c r="F348" s="7">
        <v>0</v>
      </c>
      <c r="G348" s="6" t="str">
        <f>VLOOKUP(Table_1[[#This Row],[PRODUCT ID]],Table_2[#All],2,0)</f>
        <v>Avocados</v>
      </c>
      <c r="H348" s="6" t="str">
        <f>VLOOKUP(Table_1[[#This Row],[PRODUCT ID]],Table_2[#All],3,0)</f>
        <v>Fruits</v>
      </c>
      <c r="I348" s="6" t="str">
        <f>VLOOKUP(Table_1[[#This Row],[PRODUCT ID]],Table_2[#All],4,0)</f>
        <v>Kg</v>
      </c>
      <c r="J348" s="6">
        <f>VLOOKUP(Table_1[[#This Row],[PRODUCT ID]],'Master Data'!A:F,5,0)</f>
        <v>112</v>
      </c>
      <c r="K348" s="6">
        <f>VLOOKUP(Table_1[[#This Row],[PRODUCT ID]],Table_2[#All],6,0)</f>
        <v>122.08</v>
      </c>
      <c r="L348" s="6">
        <f>Table_1[[#This Row],[QUANTITY]]*Table_1[[#This Row],[BUYING PRIZE]]</f>
        <v>448</v>
      </c>
      <c r="M348" s="6">
        <f>Table_1[[#This Row],[QUANTITY]]*Table_1[[#This Row],[SELLING PRICE]]*(1-Table_1[[#This Row],[DISCOUNT %]])</f>
        <v>488.32</v>
      </c>
      <c r="N348" s="6" t="str">
        <f>TEXT(Table_1[[#This Row],[DATE]],"DD")</f>
        <v>20</v>
      </c>
      <c r="O348" s="6" t="str">
        <f t="shared" si="5"/>
        <v>Feb</v>
      </c>
      <c r="P348" s="6">
        <v>2024</v>
      </c>
    </row>
    <row r="349" spans="1:16" ht="14.25" customHeight="1" x14ac:dyDescent="0.25">
      <c r="A349" s="4">
        <v>45709</v>
      </c>
      <c r="B349" s="5" t="s">
        <v>34</v>
      </c>
      <c r="C349" s="8">
        <v>10</v>
      </c>
      <c r="D349" s="6" t="s">
        <v>22</v>
      </c>
      <c r="E349" s="6" t="s">
        <v>18</v>
      </c>
      <c r="F349" s="7">
        <v>0</v>
      </c>
      <c r="G349" s="6" t="str">
        <f>VLOOKUP(Table_1[[#This Row],[PRODUCT ID]],Table_2[#All],2,0)</f>
        <v>Lemons</v>
      </c>
      <c r="H349" s="6" t="str">
        <f>VLOOKUP(Table_1[[#This Row],[PRODUCT ID]],Table_2[#All],3,0)</f>
        <v>Fruits</v>
      </c>
      <c r="I349" s="6" t="str">
        <f>VLOOKUP(Table_1[[#This Row],[PRODUCT ID]],Table_2[#All],4,0)</f>
        <v>Kg</v>
      </c>
      <c r="J349" s="6">
        <f>VLOOKUP(Table_1[[#This Row],[PRODUCT ID]],'Master Data'!A:F,5,0)</f>
        <v>61</v>
      </c>
      <c r="K349" s="6">
        <f>VLOOKUP(Table_1[[#This Row],[PRODUCT ID]],Table_2[#All],6,0)</f>
        <v>76.25</v>
      </c>
      <c r="L349" s="6">
        <f>Table_1[[#This Row],[QUANTITY]]*Table_1[[#This Row],[BUYING PRIZE]]</f>
        <v>610</v>
      </c>
      <c r="M349" s="6">
        <f>Table_1[[#This Row],[QUANTITY]]*Table_1[[#This Row],[SELLING PRICE]]*(1-Table_1[[#This Row],[DISCOUNT %]])</f>
        <v>762.5</v>
      </c>
      <c r="N349" s="6" t="str">
        <f>TEXT(Table_1[[#This Row],[DATE]],"DD")</f>
        <v>21</v>
      </c>
      <c r="O349" s="6" t="str">
        <f t="shared" si="5"/>
        <v>Feb</v>
      </c>
      <c r="P349" s="6">
        <v>2024</v>
      </c>
    </row>
    <row r="350" spans="1:16" ht="14.25" customHeight="1" x14ac:dyDescent="0.25">
      <c r="A350" s="4">
        <v>45710</v>
      </c>
      <c r="B350" s="5" t="s">
        <v>33</v>
      </c>
      <c r="C350" s="8">
        <v>7</v>
      </c>
      <c r="D350" s="6" t="s">
        <v>22</v>
      </c>
      <c r="E350" s="6" t="s">
        <v>18</v>
      </c>
      <c r="F350" s="7">
        <v>0</v>
      </c>
      <c r="G350" s="6" t="str">
        <f>VLOOKUP(Table_1[[#This Row],[PRODUCT ID]],Table_2[#All],2,0)</f>
        <v>toothpaste</v>
      </c>
      <c r="H350" s="6" t="str">
        <f>VLOOKUP(Table_1[[#This Row],[PRODUCT ID]],Table_2[#All],3,0)</f>
        <v>Personal Care</v>
      </c>
      <c r="I350" s="6" t="str">
        <f>VLOOKUP(Table_1[[#This Row],[PRODUCT ID]],Table_2[#All],4,0)</f>
        <v>No.</v>
      </c>
      <c r="J350" s="6">
        <f>VLOOKUP(Table_1[[#This Row],[PRODUCT ID]],'Master Data'!A:F,5,0)</f>
        <v>55</v>
      </c>
      <c r="K350" s="6">
        <f>VLOOKUP(Table_1[[#This Row],[PRODUCT ID]],Table_2[#All],6,0)</f>
        <v>58.3</v>
      </c>
      <c r="L350" s="6">
        <f>Table_1[[#This Row],[QUANTITY]]*Table_1[[#This Row],[BUYING PRIZE]]</f>
        <v>385</v>
      </c>
      <c r="M350" s="6">
        <f>Table_1[[#This Row],[QUANTITY]]*Table_1[[#This Row],[SELLING PRICE]]*(1-Table_1[[#This Row],[DISCOUNT %]])</f>
        <v>408.09999999999997</v>
      </c>
      <c r="N350" s="6" t="str">
        <f>TEXT(Table_1[[#This Row],[DATE]],"DD")</f>
        <v>22</v>
      </c>
      <c r="O350" s="6" t="str">
        <f t="shared" si="5"/>
        <v>Feb</v>
      </c>
      <c r="P350" s="6">
        <v>2024</v>
      </c>
    </row>
    <row r="351" spans="1:16" ht="14.25" customHeight="1" x14ac:dyDescent="0.25">
      <c r="A351" s="4">
        <v>45711</v>
      </c>
      <c r="B351" s="5" t="s">
        <v>47</v>
      </c>
      <c r="C351" s="8">
        <v>4</v>
      </c>
      <c r="D351" s="6" t="s">
        <v>18</v>
      </c>
      <c r="E351" s="6" t="s">
        <v>20</v>
      </c>
      <c r="F351" s="7">
        <v>0</v>
      </c>
      <c r="G351" s="6" t="str">
        <f>VLOOKUP(Table_1[[#This Row],[PRODUCT ID]],Table_2[#All],2,0)</f>
        <v>Berries</v>
      </c>
      <c r="H351" s="6" t="str">
        <f>VLOOKUP(Table_1[[#This Row],[PRODUCT ID]],Table_2[#All],3,0)</f>
        <v>Fruits</v>
      </c>
      <c r="I351" s="6" t="str">
        <f>VLOOKUP(Table_1[[#This Row],[PRODUCT ID]],Table_2[#All],4,0)</f>
        <v>Kg</v>
      </c>
      <c r="J351" s="6">
        <f>VLOOKUP(Table_1[[#This Row],[PRODUCT ID]],'Master Data'!A:F,5,0)</f>
        <v>12</v>
      </c>
      <c r="K351" s="6">
        <f>VLOOKUP(Table_1[[#This Row],[PRODUCT ID]],Table_2[#All],6,0)</f>
        <v>15.719999999999999</v>
      </c>
      <c r="L351" s="6">
        <f>Table_1[[#This Row],[QUANTITY]]*Table_1[[#This Row],[BUYING PRIZE]]</f>
        <v>48</v>
      </c>
      <c r="M351" s="6">
        <f>Table_1[[#This Row],[QUANTITY]]*Table_1[[#This Row],[SELLING PRICE]]*(1-Table_1[[#This Row],[DISCOUNT %]])</f>
        <v>62.879999999999995</v>
      </c>
      <c r="N351" s="6" t="str">
        <f>TEXT(Table_1[[#This Row],[DATE]],"DD")</f>
        <v>23</v>
      </c>
      <c r="O351" s="6" t="str">
        <f t="shared" si="5"/>
        <v>Feb</v>
      </c>
      <c r="P351" s="6">
        <v>2024</v>
      </c>
    </row>
    <row r="352" spans="1:16" ht="14.25" customHeight="1" x14ac:dyDescent="0.25">
      <c r="A352" s="4">
        <v>45712</v>
      </c>
      <c r="B352" s="5" t="s">
        <v>46</v>
      </c>
      <c r="C352" s="8">
        <v>1</v>
      </c>
      <c r="D352" s="6" t="s">
        <v>18</v>
      </c>
      <c r="E352" s="6" t="s">
        <v>18</v>
      </c>
      <c r="F352" s="7">
        <v>0</v>
      </c>
      <c r="G352" s="6" t="str">
        <f>VLOOKUP(Table_1[[#This Row],[PRODUCT ID]],Table_2[#All],2,0)</f>
        <v>Plums</v>
      </c>
      <c r="H352" s="6" t="str">
        <f>VLOOKUP(Table_1[[#This Row],[PRODUCT ID]],Table_2[#All],3,0)</f>
        <v>Fruits</v>
      </c>
      <c r="I352" s="6" t="str">
        <f>VLOOKUP(Table_1[[#This Row],[PRODUCT ID]],Table_2[#All],4,0)</f>
        <v>Kg</v>
      </c>
      <c r="J352" s="6">
        <f>VLOOKUP(Table_1[[#This Row],[PRODUCT ID]],'Master Data'!A:F,5,0)</f>
        <v>48</v>
      </c>
      <c r="K352" s="6">
        <f>VLOOKUP(Table_1[[#This Row],[PRODUCT ID]],Table_2[#All],6,0)</f>
        <v>57.120000000000005</v>
      </c>
      <c r="L352" s="6">
        <f>Table_1[[#This Row],[QUANTITY]]*Table_1[[#This Row],[BUYING PRIZE]]</f>
        <v>48</v>
      </c>
      <c r="M352" s="6">
        <f>Table_1[[#This Row],[QUANTITY]]*Table_1[[#This Row],[SELLING PRICE]]*(1-Table_1[[#This Row],[DISCOUNT %]])</f>
        <v>57.120000000000005</v>
      </c>
      <c r="N352" s="6" t="str">
        <f>TEXT(Table_1[[#This Row],[DATE]],"DD")</f>
        <v>24</v>
      </c>
      <c r="O352" s="6" t="str">
        <f t="shared" si="5"/>
        <v>Feb</v>
      </c>
      <c r="P352" s="6">
        <v>2024</v>
      </c>
    </row>
    <row r="353" spans="1:16" ht="14.25" customHeight="1" x14ac:dyDescent="0.25">
      <c r="A353" s="4">
        <v>45713</v>
      </c>
      <c r="B353" s="5" t="s">
        <v>42</v>
      </c>
      <c r="C353" s="8">
        <v>7</v>
      </c>
      <c r="D353" s="6" t="s">
        <v>18</v>
      </c>
      <c r="E353" s="6" t="s">
        <v>18</v>
      </c>
      <c r="F353" s="7">
        <v>0</v>
      </c>
      <c r="G353" s="6" t="str">
        <f>VLOOKUP(Table_1[[#This Row],[PRODUCT ID]],Table_2[#All],2,0)</f>
        <v>Melons</v>
      </c>
      <c r="H353" s="6" t="str">
        <f>VLOOKUP(Table_1[[#This Row],[PRODUCT ID]],Table_2[#All],3,0)</f>
        <v>Fruits</v>
      </c>
      <c r="I353" s="6" t="str">
        <f>VLOOKUP(Table_1[[#This Row],[PRODUCT ID]],Table_2[#All],4,0)</f>
        <v>Kg</v>
      </c>
      <c r="J353" s="6">
        <f>VLOOKUP(Table_1[[#This Row],[PRODUCT ID]],'Master Data'!A:F,5,0)</f>
        <v>121</v>
      </c>
      <c r="K353" s="6">
        <f>VLOOKUP(Table_1[[#This Row],[PRODUCT ID]],Table_2[#All],6,0)</f>
        <v>141.57</v>
      </c>
      <c r="L353" s="6">
        <f>Table_1[[#This Row],[QUANTITY]]*Table_1[[#This Row],[BUYING PRIZE]]</f>
        <v>847</v>
      </c>
      <c r="M353" s="6">
        <f>Table_1[[#This Row],[QUANTITY]]*Table_1[[#This Row],[SELLING PRICE]]*(1-Table_1[[#This Row],[DISCOUNT %]])</f>
        <v>990.99</v>
      </c>
      <c r="N353" s="6" t="str">
        <f>TEXT(Table_1[[#This Row],[DATE]],"DD")</f>
        <v>25</v>
      </c>
      <c r="O353" s="6" t="str">
        <f t="shared" si="5"/>
        <v>Feb</v>
      </c>
      <c r="P353" s="6">
        <v>2024</v>
      </c>
    </row>
    <row r="354" spans="1:16" ht="14.25" customHeight="1" x14ac:dyDescent="0.25">
      <c r="A354" s="4">
        <v>45714</v>
      </c>
      <c r="B354" s="5" t="s">
        <v>59</v>
      </c>
      <c r="C354" s="8">
        <v>12</v>
      </c>
      <c r="D354" s="6" t="s">
        <v>17</v>
      </c>
      <c r="E354" s="6" t="s">
        <v>20</v>
      </c>
      <c r="F354" s="7">
        <v>0</v>
      </c>
      <c r="G354" s="6" t="str">
        <f>VLOOKUP(Table_1[[#This Row],[PRODUCT ID]],Table_2[#All],2,0)</f>
        <v>Grapes</v>
      </c>
      <c r="H354" s="6" t="str">
        <f>VLOOKUP(Table_1[[#This Row],[PRODUCT ID]],Table_2[#All],3,0)</f>
        <v>Fruits</v>
      </c>
      <c r="I354" s="6" t="str">
        <f>VLOOKUP(Table_1[[#This Row],[PRODUCT ID]],Table_2[#All],4,0)</f>
        <v>Ft</v>
      </c>
      <c r="J354" s="6">
        <f>VLOOKUP(Table_1[[#This Row],[PRODUCT ID]],'Master Data'!A:F,5,0)</f>
        <v>134</v>
      </c>
      <c r="K354" s="6">
        <f>VLOOKUP(Table_1[[#This Row],[PRODUCT ID]],Table_2[#All],6,0)</f>
        <v>156.78</v>
      </c>
      <c r="L354" s="6">
        <f>Table_1[[#This Row],[QUANTITY]]*Table_1[[#This Row],[BUYING PRIZE]]</f>
        <v>1608</v>
      </c>
      <c r="M354" s="6">
        <f>Table_1[[#This Row],[QUANTITY]]*Table_1[[#This Row],[SELLING PRICE]]*(1-Table_1[[#This Row],[DISCOUNT %]])</f>
        <v>1881.3600000000001</v>
      </c>
      <c r="N354" s="6" t="str">
        <f>TEXT(Table_1[[#This Row],[DATE]],"DD")</f>
        <v>26</v>
      </c>
      <c r="O354" s="6" t="str">
        <f t="shared" si="5"/>
        <v>Feb</v>
      </c>
      <c r="P354" s="6">
        <v>2024</v>
      </c>
    </row>
    <row r="355" spans="1:16" ht="14.25" customHeight="1" x14ac:dyDescent="0.25">
      <c r="A355" s="4">
        <v>45715</v>
      </c>
      <c r="B355" s="5" t="s">
        <v>57</v>
      </c>
      <c r="C355" s="8">
        <v>6</v>
      </c>
      <c r="D355" s="6" t="s">
        <v>22</v>
      </c>
      <c r="E355" s="6" t="s">
        <v>18</v>
      </c>
      <c r="F355" s="7">
        <v>0</v>
      </c>
      <c r="G355" s="6" t="str">
        <f>VLOOKUP(Table_1[[#This Row],[PRODUCT ID]],Table_2[#All],2,0)</f>
        <v>Sour cream</v>
      </c>
      <c r="H355" s="6" t="str">
        <f>VLOOKUP(Table_1[[#This Row],[PRODUCT ID]],Table_2[#All],3,0)</f>
        <v>Dairy</v>
      </c>
      <c r="I355" s="6" t="str">
        <f>VLOOKUP(Table_1[[#This Row],[PRODUCT ID]],Table_2[#All],4,0)</f>
        <v>Kg</v>
      </c>
      <c r="J355" s="6">
        <f>VLOOKUP(Table_1[[#This Row],[PRODUCT ID]],'Master Data'!A:F,5,0)</f>
        <v>6</v>
      </c>
      <c r="K355" s="6">
        <f>VLOOKUP(Table_1[[#This Row],[PRODUCT ID]],Table_2[#All],6,0)</f>
        <v>7.8599999999999994</v>
      </c>
      <c r="L355" s="6">
        <f>Table_1[[#This Row],[QUANTITY]]*Table_1[[#This Row],[BUYING PRIZE]]</f>
        <v>36</v>
      </c>
      <c r="M355" s="6">
        <f>Table_1[[#This Row],[QUANTITY]]*Table_1[[#This Row],[SELLING PRICE]]*(1-Table_1[[#This Row],[DISCOUNT %]])</f>
        <v>47.16</v>
      </c>
      <c r="N355" s="6" t="str">
        <f>TEXT(Table_1[[#This Row],[DATE]],"DD")</f>
        <v>27</v>
      </c>
      <c r="O355" s="6" t="str">
        <f t="shared" si="5"/>
        <v>Feb</v>
      </c>
      <c r="P355" s="6">
        <v>2024</v>
      </c>
    </row>
    <row r="356" spans="1:16" ht="14.25" customHeight="1" x14ac:dyDescent="0.25">
      <c r="A356" s="4">
        <v>45716</v>
      </c>
      <c r="B356" s="5" t="s">
        <v>51</v>
      </c>
      <c r="C356" s="8">
        <v>7</v>
      </c>
      <c r="D356" s="6" t="s">
        <v>18</v>
      </c>
      <c r="E356" s="6" t="s">
        <v>20</v>
      </c>
      <c r="F356" s="7">
        <v>0</v>
      </c>
      <c r="G356" s="6" t="str">
        <f>VLOOKUP(Table_1[[#This Row],[PRODUCT ID]],Table_2[#All],2,0)</f>
        <v>Whipped cream</v>
      </c>
      <c r="H356" s="6" t="str">
        <f>VLOOKUP(Table_1[[#This Row],[PRODUCT ID]],Table_2[#All],3,0)</f>
        <v>Dairy</v>
      </c>
      <c r="I356" s="6" t="str">
        <f>VLOOKUP(Table_1[[#This Row],[PRODUCT ID]],Table_2[#All],4,0)</f>
        <v>Lt</v>
      </c>
      <c r="J356" s="6">
        <f>VLOOKUP(Table_1[[#This Row],[PRODUCT ID]],'Master Data'!A:F,5,0)</f>
        <v>44</v>
      </c>
      <c r="K356" s="6">
        <f>VLOOKUP(Table_1[[#This Row],[PRODUCT ID]],Table_2[#All],6,0)</f>
        <v>48.4</v>
      </c>
      <c r="L356" s="6">
        <f>Table_1[[#This Row],[QUANTITY]]*Table_1[[#This Row],[BUYING PRIZE]]</f>
        <v>308</v>
      </c>
      <c r="M356" s="6">
        <f>Table_1[[#This Row],[QUANTITY]]*Table_1[[#This Row],[SELLING PRICE]]*(1-Table_1[[#This Row],[DISCOUNT %]])</f>
        <v>338.8</v>
      </c>
      <c r="N356" s="6" t="str">
        <f>TEXT(Table_1[[#This Row],[DATE]],"DD")</f>
        <v>28</v>
      </c>
      <c r="O356" s="6" t="str">
        <f t="shared" si="5"/>
        <v>Feb</v>
      </c>
      <c r="P356" s="6">
        <v>2024</v>
      </c>
    </row>
    <row r="357" spans="1:16" ht="14.25" customHeight="1" x14ac:dyDescent="0.25">
      <c r="A357" s="4">
        <v>45717</v>
      </c>
      <c r="B357" s="5" t="s">
        <v>55</v>
      </c>
      <c r="C357" s="8">
        <v>5</v>
      </c>
      <c r="D357" s="6" t="s">
        <v>22</v>
      </c>
      <c r="E357" s="6" t="s">
        <v>18</v>
      </c>
      <c r="F357" s="7">
        <v>0</v>
      </c>
      <c r="G357" s="6" t="str">
        <f>VLOOKUP(Table_1[[#This Row],[PRODUCT ID]],Table_2[#All],2,0)</f>
        <v>Apples</v>
      </c>
      <c r="H357" s="6" t="str">
        <f>VLOOKUP(Table_1[[#This Row],[PRODUCT ID]],Table_2[#All],3,0)</f>
        <v>Fruits</v>
      </c>
      <c r="I357" s="6" t="str">
        <f>VLOOKUP(Table_1[[#This Row],[PRODUCT ID]],Table_2[#All],4,0)</f>
        <v>Kg</v>
      </c>
      <c r="J357" s="6">
        <f>VLOOKUP(Table_1[[#This Row],[PRODUCT ID]],'Master Data'!A:F,5,0)</f>
        <v>73</v>
      </c>
      <c r="K357" s="6">
        <f>VLOOKUP(Table_1[[#This Row],[PRODUCT ID]],Table_2[#All],6,0)</f>
        <v>94.17</v>
      </c>
      <c r="L357" s="6">
        <f>Table_1[[#This Row],[QUANTITY]]*Table_1[[#This Row],[BUYING PRIZE]]</f>
        <v>365</v>
      </c>
      <c r="M357" s="6">
        <f>Table_1[[#This Row],[QUANTITY]]*Table_1[[#This Row],[SELLING PRICE]]*(1-Table_1[[#This Row],[DISCOUNT %]])</f>
        <v>470.85</v>
      </c>
      <c r="N357" s="6" t="str">
        <f>TEXT(Table_1[[#This Row],[DATE]],"DD")</f>
        <v>01</v>
      </c>
      <c r="O357" s="6" t="str">
        <f t="shared" si="5"/>
        <v>Mar</v>
      </c>
      <c r="P357" s="6">
        <v>2024</v>
      </c>
    </row>
    <row r="358" spans="1:16" ht="14.25" customHeight="1" x14ac:dyDescent="0.25">
      <c r="A358" s="4">
        <v>45718</v>
      </c>
      <c r="B358" s="5" t="s">
        <v>45</v>
      </c>
      <c r="C358" s="8">
        <v>14</v>
      </c>
      <c r="D358" s="6" t="s">
        <v>22</v>
      </c>
      <c r="E358" s="6" t="s">
        <v>20</v>
      </c>
      <c r="F358" s="7">
        <v>0</v>
      </c>
      <c r="G358" s="6" t="str">
        <f>VLOOKUP(Table_1[[#This Row],[PRODUCT ID]],Table_2[#All],2,0)</f>
        <v>Shredded cheese</v>
      </c>
      <c r="H358" s="6" t="str">
        <f>VLOOKUP(Table_1[[#This Row],[PRODUCT ID]],Table_2[#All],3,0)</f>
        <v>Dairy</v>
      </c>
      <c r="I358" s="6" t="str">
        <f>VLOOKUP(Table_1[[#This Row],[PRODUCT ID]],Table_2[#All],4,0)</f>
        <v>Kg</v>
      </c>
      <c r="J358" s="6">
        <f>VLOOKUP(Table_1[[#This Row],[PRODUCT ID]],'Master Data'!A:F,5,0)</f>
        <v>83</v>
      </c>
      <c r="K358" s="6">
        <f>VLOOKUP(Table_1[[#This Row],[PRODUCT ID]],Table_2[#All],6,0)</f>
        <v>94.62</v>
      </c>
      <c r="L358" s="6">
        <f>Table_1[[#This Row],[QUANTITY]]*Table_1[[#This Row],[BUYING PRIZE]]</f>
        <v>1162</v>
      </c>
      <c r="M358" s="6">
        <f>Table_1[[#This Row],[QUANTITY]]*Table_1[[#This Row],[SELLING PRICE]]*(1-Table_1[[#This Row],[DISCOUNT %]])</f>
        <v>1324.68</v>
      </c>
      <c r="N358" s="6" t="str">
        <f>TEXT(Table_1[[#This Row],[DATE]],"DD")</f>
        <v>02</v>
      </c>
      <c r="O358" s="6" t="str">
        <f t="shared" si="5"/>
        <v>Mar</v>
      </c>
      <c r="P358" s="6">
        <v>2024</v>
      </c>
    </row>
    <row r="359" spans="1:16" ht="14.25" customHeight="1" x14ac:dyDescent="0.25">
      <c r="A359" s="4">
        <v>45719</v>
      </c>
      <c r="B359" s="5" t="s">
        <v>34</v>
      </c>
      <c r="C359" s="8">
        <v>5</v>
      </c>
      <c r="D359" s="6" t="s">
        <v>18</v>
      </c>
      <c r="E359" s="6" t="s">
        <v>18</v>
      </c>
      <c r="F359" s="7">
        <v>0</v>
      </c>
      <c r="G359" s="6" t="str">
        <f>VLOOKUP(Table_1[[#This Row],[PRODUCT ID]],Table_2[#All],2,0)</f>
        <v>Lemons</v>
      </c>
      <c r="H359" s="6" t="str">
        <f>VLOOKUP(Table_1[[#This Row],[PRODUCT ID]],Table_2[#All],3,0)</f>
        <v>Fruits</v>
      </c>
      <c r="I359" s="6" t="str">
        <f>VLOOKUP(Table_1[[#This Row],[PRODUCT ID]],Table_2[#All],4,0)</f>
        <v>Kg</v>
      </c>
      <c r="J359" s="6">
        <f>VLOOKUP(Table_1[[#This Row],[PRODUCT ID]],'Master Data'!A:F,5,0)</f>
        <v>61</v>
      </c>
      <c r="K359" s="6">
        <f>VLOOKUP(Table_1[[#This Row],[PRODUCT ID]],Table_2[#All],6,0)</f>
        <v>76.25</v>
      </c>
      <c r="L359" s="6">
        <f>Table_1[[#This Row],[QUANTITY]]*Table_1[[#This Row],[BUYING PRIZE]]</f>
        <v>305</v>
      </c>
      <c r="M359" s="6">
        <f>Table_1[[#This Row],[QUANTITY]]*Table_1[[#This Row],[SELLING PRICE]]*(1-Table_1[[#This Row],[DISCOUNT %]])</f>
        <v>381.25</v>
      </c>
      <c r="N359" s="6" t="str">
        <f>TEXT(Table_1[[#This Row],[DATE]],"DD")</f>
        <v>03</v>
      </c>
      <c r="O359" s="6" t="str">
        <f t="shared" si="5"/>
        <v>Mar</v>
      </c>
      <c r="P359" s="6">
        <v>2024</v>
      </c>
    </row>
    <row r="360" spans="1:16" ht="14.25" customHeight="1" x14ac:dyDescent="0.25">
      <c r="A360" s="4">
        <v>45720</v>
      </c>
      <c r="B360" s="5" t="s">
        <v>40</v>
      </c>
      <c r="C360" s="8">
        <v>13</v>
      </c>
      <c r="D360" s="6" t="s">
        <v>22</v>
      </c>
      <c r="E360" s="6" t="s">
        <v>20</v>
      </c>
      <c r="F360" s="7">
        <v>0</v>
      </c>
      <c r="G360" s="6" t="str">
        <f>VLOOKUP(Table_1[[#This Row],[PRODUCT ID]],Table_2[#All],2,0)</f>
        <v>Yogurt</v>
      </c>
      <c r="H360" s="6" t="str">
        <f>VLOOKUP(Table_1[[#This Row],[PRODUCT ID]],Table_2[#All],3,0)</f>
        <v>Dairy</v>
      </c>
      <c r="I360" s="6" t="str">
        <f>VLOOKUP(Table_1[[#This Row],[PRODUCT ID]],Table_2[#All],4,0)</f>
        <v>Ft</v>
      </c>
      <c r="J360" s="6">
        <f>VLOOKUP(Table_1[[#This Row],[PRODUCT ID]],'Master Data'!A:F,5,0)</f>
        <v>148</v>
      </c>
      <c r="K360" s="6">
        <f>VLOOKUP(Table_1[[#This Row],[PRODUCT ID]],Table_2[#All],6,0)</f>
        <v>164.28</v>
      </c>
      <c r="L360" s="6">
        <f>Table_1[[#This Row],[QUANTITY]]*Table_1[[#This Row],[BUYING PRIZE]]</f>
        <v>1924</v>
      </c>
      <c r="M360" s="6">
        <f>Table_1[[#This Row],[QUANTITY]]*Table_1[[#This Row],[SELLING PRICE]]*(1-Table_1[[#This Row],[DISCOUNT %]])</f>
        <v>2135.64</v>
      </c>
      <c r="N360" s="6" t="str">
        <f>TEXT(Table_1[[#This Row],[DATE]],"DD")</f>
        <v>04</v>
      </c>
      <c r="O360" s="6" t="str">
        <f t="shared" si="5"/>
        <v>Mar</v>
      </c>
      <c r="P360" s="6">
        <v>2024</v>
      </c>
    </row>
    <row r="361" spans="1:16" ht="14.25" customHeight="1" x14ac:dyDescent="0.25">
      <c r="A361" s="4">
        <v>45721</v>
      </c>
      <c r="B361" s="5" t="s">
        <v>25</v>
      </c>
      <c r="C361" s="8">
        <v>13</v>
      </c>
      <c r="D361" s="6" t="s">
        <v>18</v>
      </c>
      <c r="E361" s="6" t="s">
        <v>18</v>
      </c>
      <c r="F361" s="7">
        <v>0</v>
      </c>
      <c r="G361" s="6" t="str">
        <f>VLOOKUP(Table_1[[#This Row],[PRODUCT ID]],Table_2[#All],2,0)</f>
        <v>nuts</v>
      </c>
      <c r="H361" s="6" t="str">
        <f>VLOOKUP(Table_1[[#This Row],[PRODUCT ID]],Table_2[#All],3,0)</f>
        <v>Snacks</v>
      </c>
      <c r="I361" s="6" t="str">
        <f>VLOOKUP(Table_1[[#This Row],[PRODUCT ID]],Table_2[#All],4,0)</f>
        <v>Kg</v>
      </c>
      <c r="J361" s="6">
        <f>VLOOKUP(Table_1[[#This Row],[PRODUCT ID]],'Master Data'!A:F,5,0)</f>
        <v>93</v>
      </c>
      <c r="K361" s="6">
        <f>VLOOKUP(Table_1[[#This Row],[PRODUCT ID]],Table_2[#All],6,0)</f>
        <v>104.16</v>
      </c>
      <c r="L361" s="6">
        <f>Table_1[[#This Row],[QUANTITY]]*Table_1[[#This Row],[BUYING PRIZE]]</f>
        <v>1209</v>
      </c>
      <c r="M361" s="6">
        <f>Table_1[[#This Row],[QUANTITY]]*Table_1[[#This Row],[SELLING PRICE]]*(1-Table_1[[#This Row],[DISCOUNT %]])</f>
        <v>1354.08</v>
      </c>
      <c r="N361" s="6" t="str">
        <f>TEXT(Table_1[[#This Row],[DATE]],"DD")</f>
        <v>05</v>
      </c>
      <c r="O361" s="6" t="str">
        <f t="shared" si="5"/>
        <v>Mar</v>
      </c>
      <c r="P361" s="6">
        <v>2024</v>
      </c>
    </row>
    <row r="362" spans="1:16" ht="14.25" customHeight="1" x14ac:dyDescent="0.25">
      <c r="A362" s="4">
        <v>45722</v>
      </c>
      <c r="B362" s="5" t="s">
        <v>46</v>
      </c>
      <c r="C362" s="8">
        <v>8</v>
      </c>
      <c r="D362" s="6" t="s">
        <v>22</v>
      </c>
      <c r="E362" s="6" t="s">
        <v>20</v>
      </c>
      <c r="F362" s="7">
        <v>0</v>
      </c>
      <c r="G362" s="6" t="str">
        <f>VLOOKUP(Table_1[[#This Row],[PRODUCT ID]],Table_2[#All],2,0)</f>
        <v>Plums</v>
      </c>
      <c r="H362" s="6" t="str">
        <f>VLOOKUP(Table_1[[#This Row],[PRODUCT ID]],Table_2[#All],3,0)</f>
        <v>Fruits</v>
      </c>
      <c r="I362" s="6" t="str">
        <f>VLOOKUP(Table_1[[#This Row],[PRODUCT ID]],Table_2[#All],4,0)</f>
        <v>Kg</v>
      </c>
      <c r="J362" s="6">
        <f>VLOOKUP(Table_1[[#This Row],[PRODUCT ID]],'Master Data'!A:F,5,0)</f>
        <v>48</v>
      </c>
      <c r="K362" s="6">
        <f>VLOOKUP(Table_1[[#This Row],[PRODUCT ID]],Table_2[#All],6,0)</f>
        <v>57.120000000000005</v>
      </c>
      <c r="L362" s="6">
        <f>Table_1[[#This Row],[QUANTITY]]*Table_1[[#This Row],[BUYING PRIZE]]</f>
        <v>384</v>
      </c>
      <c r="M362" s="6">
        <f>Table_1[[#This Row],[QUANTITY]]*Table_1[[#This Row],[SELLING PRICE]]*(1-Table_1[[#This Row],[DISCOUNT %]])</f>
        <v>456.96000000000004</v>
      </c>
      <c r="N362" s="6" t="str">
        <f>TEXT(Table_1[[#This Row],[DATE]],"DD")</f>
        <v>06</v>
      </c>
      <c r="O362" s="6" t="str">
        <f t="shared" si="5"/>
        <v>Mar</v>
      </c>
      <c r="P362" s="6">
        <v>2024</v>
      </c>
    </row>
    <row r="363" spans="1:16" ht="14.25" customHeight="1" x14ac:dyDescent="0.25">
      <c r="A363" s="4">
        <v>45723</v>
      </c>
      <c r="B363" s="5" t="s">
        <v>46</v>
      </c>
      <c r="C363" s="8">
        <v>4</v>
      </c>
      <c r="D363" s="6" t="s">
        <v>17</v>
      </c>
      <c r="E363" s="6" t="s">
        <v>18</v>
      </c>
      <c r="F363" s="7">
        <v>0</v>
      </c>
      <c r="G363" s="6" t="str">
        <f>VLOOKUP(Table_1[[#This Row],[PRODUCT ID]],Table_2[#All],2,0)</f>
        <v>Plums</v>
      </c>
      <c r="H363" s="6" t="str">
        <f>VLOOKUP(Table_1[[#This Row],[PRODUCT ID]],Table_2[#All],3,0)</f>
        <v>Fruits</v>
      </c>
      <c r="I363" s="6" t="str">
        <f>VLOOKUP(Table_1[[#This Row],[PRODUCT ID]],Table_2[#All],4,0)</f>
        <v>Kg</v>
      </c>
      <c r="J363" s="6">
        <f>VLOOKUP(Table_1[[#This Row],[PRODUCT ID]],'Master Data'!A:F,5,0)</f>
        <v>48</v>
      </c>
      <c r="K363" s="6">
        <f>VLOOKUP(Table_1[[#This Row],[PRODUCT ID]],Table_2[#All],6,0)</f>
        <v>57.120000000000005</v>
      </c>
      <c r="L363" s="6">
        <f>Table_1[[#This Row],[QUANTITY]]*Table_1[[#This Row],[BUYING PRIZE]]</f>
        <v>192</v>
      </c>
      <c r="M363" s="6">
        <f>Table_1[[#This Row],[QUANTITY]]*Table_1[[#This Row],[SELLING PRICE]]*(1-Table_1[[#This Row],[DISCOUNT %]])</f>
        <v>228.48000000000002</v>
      </c>
      <c r="N363" s="6" t="str">
        <f>TEXT(Table_1[[#This Row],[DATE]],"DD")</f>
        <v>07</v>
      </c>
      <c r="O363" s="6" t="str">
        <f t="shared" si="5"/>
        <v>Mar</v>
      </c>
      <c r="P363" s="6">
        <v>2024</v>
      </c>
    </row>
    <row r="364" spans="1:16" ht="14.25" customHeight="1" x14ac:dyDescent="0.25">
      <c r="A364" s="4">
        <v>45724</v>
      </c>
      <c r="B364" s="5" t="s">
        <v>19</v>
      </c>
      <c r="C364" s="8">
        <v>8</v>
      </c>
      <c r="D364" s="6" t="s">
        <v>17</v>
      </c>
      <c r="E364" s="6" t="s">
        <v>18</v>
      </c>
      <c r="F364" s="7">
        <v>0</v>
      </c>
      <c r="G364" s="6" t="str">
        <f>VLOOKUP(Table_1[[#This Row],[PRODUCT ID]],Table_2[#All],2,0)</f>
        <v>Lettuce</v>
      </c>
      <c r="H364" s="6" t="str">
        <f>VLOOKUP(Table_1[[#This Row],[PRODUCT ID]],Table_2[#All],3,0)</f>
        <v>Vegetables</v>
      </c>
      <c r="I364" s="6" t="str">
        <f>VLOOKUP(Table_1[[#This Row],[PRODUCT ID]],Table_2[#All],4,0)</f>
        <v>Kg</v>
      </c>
      <c r="J364" s="6">
        <f>VLOOKUP(Table_1[[#This Row],[PRODUCT ID]],'Master Data'!A:F,5,0)</f>
        <v>72</v>
      </c>
      <c r="K364" s="6">
        <f>VLOOKUP(Table_1[[#This Row],[PRODUCT ID]],Table_2[#All],6,0)</f>
        <v>79.92</v>
      </c>
      <c r="L364" s="6">
        <f>Table_1[[#This Row],[QUANTITY]]*Table_1[[#This Row],[BUYING PRIZE]]</f>
        <v>576</v>
      </c>
      <c r="M364" s="6">
        <f>Table_1[[#This Row],[QUANTITY]]*Table_1[[#This Row],[SELLING PRICE]]*(1-Table_1[[#This Row],[DISCOUNT %]])</f>
        <v>639.36</v>
      </c>
      <c r="N364" s="6" t="str">
        <f>TEXT(Table_1[[#This Row],[DATE]],"DD")</f>
        <v>08</v>
      </c>
      <c r="O364" s="6" t="str">
        <f t="shared" si="5"/>
        <v>Mar</v>
      </c>
      <c r="P364" s="6">
        <v>2024</v>
      </c>
    </row>
    <row r="365" spans="1:16" ht="14.25" customHeight="1" x14ac:dyDescent="0.25">
      <c r="A365" s="4">
        <v>45725</v>
      </c>
      <c r="B365" s="5" t="s">
        <v>31</v>
      </c>
      <c r="C365" s="8">
        <v>15</v>
      </c>
      <c r="D365" s="6" t="s">
        <v>18</v>
      </c>
      <c r="E365" s="6" t="s">
        <v>20</v>
      </c>
      <c r="F365" s="7">
        <v>0</v>
      </c>
      <c r="G365" s="6" t="str">
        <f>VLOOKUP(Table_1[[#This Row],[PRODUCT ID]],Table_2[#All],2,0)</f>
        <v>pain killers</v>
      </c>
      <c r="H365" s="6" t="str">
        <f>VLOOKUP(Table_1[[#This Row],[PRODUCT ID]],Table_2[#All],3,0)</f>
        <v>Health Care</v>
      </c>
      <c r="I365" s="6" t="str">
        <f>VLOOKUP(Table_1[[#This Row],[PRODUCT ID]],Table_2[#All],4,0)</f>
        <v>No.</v>
      </c>
      <c r="J365" s="6">
        <f>VLOOKUP(Table_1[[#This Row],[PRODUCT ID]],'Master Data'!A:F,5,0)</f>
        <v>76</v>
      </c>
      <c r="K365" s="6">
        <f>VLOOKUP(Table_1[[#This Row],[PRODUCT ID]],Table_2[#All],6,0)</f>
        <v>82.08</v>
      </c>
      <c r="L365" s="6">
        <f>Table_1[[#This Row],[QUANTITY]]*Table_1[[#This Row],[BUYING PRIZE]]</f>
        <v>1140</v>
      </c>
      <c r="M365" s="6">
        <f>Table_1[[#This Row],[QUANTITY]]*Table_1[[#This Row],[SELLING PRICE]]*(1-Table_1[[#This Row],[DISCOUNT %]])</f>
        <v>1231.2</v>
      </c>
      <c r="N365" s="6" t="str">
        <f>TEXT(Table_1[[#This Row],[DATE]],"DD")</f>
        <v>09</v>
      </c>
      <c r="O365" s="6" t="str">
        <f t="shared" si="5"/>
        <v>Mar</v>
      </c>
      <c r="P365" s="6">
        <v>2024</v>
      </c>
    </row>
    <row r="366" spans="1:16" ht="14.25" customHeight="1" x14ac:dyDescent="0.25">
      <c r="A366" s="4">
        <v>45726</v>
      </c>
      <c r="B366" s="5" t="s">
        <v>47</v>
      </c>
      <c r="C366" s="8">
        <v>12</v>
      </c>
      <c r="D366" s="6" t="s">
        <v>22</v>
      </c>
      <c r="E366" s="6" t="s">
        <v>18</v>
      </c>
      <c r="F366" s="7">
        <v>0</v>
      </c>
      <c r="G366" s="6" t="str">
        <f>VLOOKUP(Table_1[[#This Row],[PRODUCT ID]],Table_2[#All],2,0)</f>
        <v>Berries</v>
      </c>
      <c r="H366" s="6" t="str">
        <f>VLOOKUP(Table_1[[#This Row],[PRODUCT ID]],Table_2[#All],3,0)</f>
        <v>Fruits</v>
      </c>
      <c r="I366" s="6" t="str">
        <f>VLOOKUP(Table_1[[#This Row],[PRODUCT ID]],Table_2[#All],4,0)</f>
        <v>Kg</v>
      </c>
      <c r="J366" s="6">
        <f>VLOOKUP(Table_1[[#This Row],[PRODUCT ID]],'Master Data'!A:F,5,0)</f>
        <v>12</v>
      </c>
      <c r="K366" s="6">
        <f>VLOOKUP(Table_1[[#This Row],[PRODUCT ID]],Table_2[#All],6,0)</f>
        <v>15.719999999999999</v>
      </c>
      <c r="L366" s="6">
        <f>Table_1[[#This Row],[QUANTITY]]*Table_1[[#This Row],[BUYING PRIZE]]</f>
        <v>144</v>
      </c>
      <c r="M366" s="6">
        <f>Table_1[[#This Row],[QUANTITY]]*Table_1[[#This Row],[SELLING PRICE]]*(1-Table_1[[#This Row],[DISCOUNT %]])</f>
        <v>188.64</v>
      </c>
      <c r="N366" s="6" t="str">
        <f>TEXT(Table_1[[#This Row],[DATE]],"DD")</f>
        <v>10</v>
      </c>
      <c r="O366" s="6" t="str">
        <f t="shared" si="5"/>
        <v>Mar</v>
      </c>
      <c r="P366" s="6">
        <v>2024</v>
      </c>
    </row>
    <row r="367" spans="1:16" ht="14.25" customHeight="1" x14ac:dyDescent="0.25">
      <c r="A367" s="4">
        <v>45727</v>
      </c>
      <c r="B367" s="5" t="s">
        <v>49</v>
      </c>
      <c r="C367" s="8">
        <v>7</v>
      </c>
      <c r="D367" s="6" t="s">
        <v>18</v>
      </c>
      <c r="E367" s="6" t="s">
        <v>18</v>
      </c>
      <c r="F367" s="7">
        <v>0</v>
      </c>
      <c r="G367" s="6" t="str">
        <f>VLOOKUP(Table_1[[#This Row],[PRODUCT ID]],Table_2[#All],2,0)</f>
        <v>Cheddar cheese</v>
      </c>
      <c r="H367" s="6" t="str">
        <f>VLOOKUP(Table_1[[#This Row],[PRODUCT ID]],Table_2[#All],3,0)</f>
        <v>Dairy</v>
      </c>
      <c r="I367" s="6" t="str">
        <f>VLOOKUP(Table_1[[#This Row],[PRODUCT ID]],Table_2[#All],4,0)</f>
        <v>Kg</v>
      </c>
      <c r="J367" s="6">
        <f>VLOOKUP(Table_1[[#This Row],[PRODUCT ID]],'Master Data'!A:F,5,0)</f>
        <v>105</v>
      </c>
      <c r="K367" s="6">
        <f>VLOOKUP(Table_1[[#This Row],[PRODUCT ID]],Table_2[#All],6,0)</f>
        <v>142.80000000000001</v>
      </c>
      <c r="L367" s="6">
        <f>Table_1[[#This Row],[QUANTITY]]*Table_1[[#This Row],[BUYING PRIZE]]</f>
        <v>735</v>
      </c>
      <c r="M367" s="6">
        <f>Table_1[[#This Row],[QUANTITY]]*Table_1[[#This Row],[SELLING PRICE]]*(1-Table_1[[#This Row],[DISCOUNT %]])</f>
        <v>999.60000000000014</v>
      </c>
      <c r="N367" s="6" t="str">
        <f>TEXT(Table_1[[#This Row],[DATE]],"DD")</f>
        <v>11</v>
      </c>
      <c r="O367" s="6" t="str">
        <f t="shared" si="5"/>
        <v>Mar</v>
      </c>
      <c r="P367" s="6">
        <v>2024</v>
      </c>
    </row>
    <row r="368" spans="1:16" ht="14.25" customHeight="1" x14ac:dyDescent="0.25">
      <c r="A368" s="4">
        <v>45728</v>
      </c>
      <c r="B368" s="5" t="s">
        <v>53</v>
      </c>
      <c r="C368" s="8">
        <v>2</v>
      </c>
      <c r="D368" s="6" t="s">
        <v>22</v>
      </c>
      <c r="E368" s="6" t="s">
        <v>18</v>
      </c>
      <c r="F368" s="7">
        <v>0</v>
      </c>
      <c r="G368" s="6" t="str">
        <f>VLOOKUP(Table_1[[#This Row],[PRODUCT ID]],Table_2[#All],2,0)</f>
        <v>Beets</v>
      </c>
      <c r="H368" s="6" t="str">
        <f>VLOOKUP(Table_1[[#This Row],[PRODUCT ID]],Table_2[#All],3,0)</f>
        <v>Vegetables</v>
      </c>
      <c r="I368" s="6" t="str">
        <f>VLOOKUP(Table_1[[#This Row],[PRODUCT ID]],Table_2[#All],4,0)</f>
        <v>Kg</v>
      </c>
      <c r="J368" s="6">
        <f>VLOOKUP(Table_1[[#This Row],[PRODUCT ID]],'Master Data'!A:F,5,0)</f>
        <v>37</v>
      </c>
      <c r="K368" s="6">
        <f>VLOOKUP(Table_1[[#This Row],[PRODUCT ID]],Table_2[#All],6,0)</f>
        <v>41.81</v>
      </c>
      <c r="L368" s="6">
        <f>Table_1[[#This Row],[QUANTITY]]*Table_1[[#This Row],[BUYING PRIZE]]</f>
        <v>74</v>
      </c>
      <c r="M368" s="6">
        <f>Table_1[[#This Row],[QUANTITY]]*Table_1[[#This Row],[SELLING PRICE]]*(1-Table_1[[#This Row],[DISCOUNT %]])</f>
        <v>83.62</v>
      </c>
      <c r="N368" s="6" t="str">
        <f>TEXT(Table_1[[#This Row],[DATE]],"DD")</f>
        <v>12</v>
      </c>
      <c r="O368" s="6" t="str">
        <f t="shared" si="5"/>
        <v>Mar</v>
      </c>
      <c r="P368" s="6">
        <v>2024</v>
      </c>
    </row>
    <row r="369" spans="1:16" ht="14.25" customHeight="1" x14ac:dyDescent="0.25">
      <c r="A369" s="4">
        <v>45729</v>
      </c>
      <c r="B369" s="5" t="s">
        <v>46</v>
      </c>
      <c r="C369" s="8">
        <v>2</v>
      </c>
      <c r="D369" s="6" t="s">
        <v>18</v>
      </c>
      <c r="E369" s="6" t="s">
        <v>18</v>
      </c>
      <c r="F369" s="7">
        <v>0</v>
      </c>
      <c r="G369" s="6" t="str">
        <f>VLOOKUP(Table_1[[#This Row],[PRODUCT ID]],Table_2[#All],2,0)</f>
        <v>Plums</v>
      </c>
      <c r="H369" s="6" t="str">
        <f>VLOOKUP(Table_1[[#This Row],[PRODUCT ID]],Table_2[#All],3,0)</f>
        <v>Fruits</v>
      </c>
      <c r="I369" s="6" t="str">
        <f>VLOOKUP(Table_1[[#This Row],[PRODUCT ID]],Table_2[#All],4,0)</f>
        <v>Kg</v>
      </c>
      <c r="J369" s="6">
        <f>VLOOKUP(Table_1[[#This Row],[PRODUCT ID]],'Master Data'!A:F,5,0)</f>
        <v>48</v>
      </c>
      <c r="K369" s="6">
        <f>VLOOKUP(Table_1[[#This Row],[PRODUCT ID]],Table_2[#All],6,0)</f>
        <v>57.120000000000005</v>
      </c>
      <c r="L369" s="6">
        <f>Table_1[[#This Row],[QUANTITY]]*Table_1[[#This Row],[BUYING PRIZE]]</f>
        <v>96</v>
      </c>
      <c r="M369" s="6">
        <f>Table_1[[#This Row],[QUANTITY]]*Table_1[[#This Row],[SELLING PRICE]]*(1-Table_1[[#This Row],[DISCOUNT %]])</f>
        <v>114.24000000000001</v>
      </c>
      <c r="N369" s="6" t="str">
        <f>TEXT(Table_1[[#This Row],[DATE]],"DD")</f>
        <v>13</v>
      </c>
      <c r="O369" s="6" t="str">
        <f t="shared" si="5"/>
        <v>Mar</v>
      </c>
      <c r="P369" s="6">
        <v>2024</v>
      </c>
    </row>
    <row r="370" spans="1:16" ht="14.25" customHeight="1" x14ac:dyDescent="0.25">
      <c r="A370" s="4">
        <v>45730</v>
      </c>
      <c r="B370" s="5" t="s">
        <v>61</v>
      </c>
      <c r="C370" s="8">
        <v>10</v>
      </c>
      <c r="D370" s="6" t="s">
        <v>17</v>
      </c>
      <c r="E370" s="6" t="s">
        <v>20</v>
      </c>
      <c r="F370" s="7">
        <v>0</v>
      </c>
      <c r="G370" s="6" t="str">
        <f>VLOOKUP(Table_1[[#This Row],[PRODUCT ID]],Table_2[#All],2,0)</f>
        <v>Potatoes</v>
      </c>
      <c r="H370" s="6" t="str">
        <f>VLOOKUP(Table_1[[#This Row],[PRODUCT ID]],Table_2[#All],3,0)</f>
        <v>Vegetables</v>
      </c>
      <c r="I370" s="6" t="str">
        <f>VLOOKUP(Table_1[[#This Row],[PRODUCT ID]],Table_2[#All],4,0)</f>
        <v>Kg</v>
      </c>
      <c r="J370" s="6">
        <f>VLOOKUP(Table_1[[#This Row],[PRODUCT ID]],'Master Data'!A:F,5,0)</f>
        <v>138</v>
      </c>
      <c r="K370" s="6">
        <f>VLOOKUP(Table_1[[#This Row],[PRODUCT ID]],Table_2[#All],6,0)</f>
        <v>173.88</v>
      </c>
      <c r="L370" s="6">
        <f>Table_1[[#This Row],[QUANTITY]]*Table_1[[#This Row],[BUYING PRIZE]]</f>
        <v>1380</v>
      </c>
      <c r="M370" s="6">
        <f>Table_1[[#This Row],[QUANTITY]]*Table_1[[#This Row],[SELLING PRICE]]*(1-Table_1[[#This Row],[DISCOUNT %]])</f>
        <v>1738.8</v>
      </c>
      <c r="N370" s="6" t="str">
        <f>TEXT(Table_1[[#This Row],[DATE]],"DD")</f>
        <v>14</v>
      </c>
      <c r="O370" s="6" t="str">
        <f t="shared" si="5"/>
        <v>Mar</v>
      </c>
      <c r="P370" s="6">
        <v>2024</v>
      </c>
    </row>
    <row r="371" spans="1:16" ht="14.25" customHeight="1" x14ac:dyDescent="0.25">
      <c r="A371" s="4">
        <v>45731</v>
      </c>
      <c r="B371" s="5" t="s">
        <v>45</v>
      </c>
      <c r="C371" s="8">
        <v>5</v>
      </c>
      <c r="D371" s="6" t="s">
        <v>17</v>
      </c>
      <c r="E371" s="6" t="s">
        <v>18</v>
      </c>
      <c r="F371" s="7">
        <v>0</v>
      </c>
      <c r="G371" s="6" t="str">
        <f>VLOOKUP(Table_1[[#This Row],[PRODUCT ID]],Table_2[#All],2,0)</f>
        <v>Shredded cheese</v>
      </c>
      <c r="H371" s="6" t="str">
        <f>VLOOKUP(Table_1[[#This Row],[PRODUCT ID]],Table_2[#All],3,0)</f>
        <v>Dairy</v>
      </c>
      <c r="I371" s="6" t="str">
        <f>VLOOKUP(Table_1[[#This Row],[PRODUCT ID]],Table_2[#All],4,0)</f>
        <v>Kg</v>
      </c>
      <c r="J371" s="6">
        <f>VLOOKUP(Table_1[[#This Row],[PRODUCT ID]],'Master Data'!A:F,5,0)</f>
        <v>83</v>
      </c>
      <c r="K371" s="6">
        <f>VLOOKUP(Table_1[[#This Row],[PRODUCT ID]],Table_2[#All],6,0)</f>
        <v>94.62</v>
      </c>
      <c r="L371" s="6">
        <f>Table_1[[#This Row],[QUANTITY]]*Table_1[[#This Row],[BUYING PRIZE]]</f>
        <v>415</v>
      </c>
      <c r="M371" s="6">
        <f>Table_1[[#This Row],[QUANTITY]]*Table_1[[#This Row],[SELLING PRICE]]*(1-Table_1[[#This Row],[DISCOUNT %]])</f>
        <v>473.1</v>
      </c>
      <c r="N371" s="6" t="str">
        <f>TEXT(Table_1[[#This Row],[DATE]],"DD")</f>
        <v>15</v>
      </c>
      <c r="O371" s="6" t="str">
        <f t="shared" si="5"/>
        <v>Mar</v>
      </c>
      <c r="P371" s="6">
        <v>2024</v>
      </c>
    </row>
    <row r="372" spans="1:16" ht="14.25" customHeight="1" x14ac:dyDescent="0.25">
      <c r="A372" s="4">
        <v>45732</v>
      </c>
      <c r="B372" s="5" t="s">
        <v>40</v>
      </c>
      <c r="C372" s="8">
        <v>9</v>
      </c>
      <c r="D372" s="6" t="s">
        <v>18</v>
      </c>
      <c r="E372" s="6" t="s">
        <v>20</v>
      </c>
      <c r="F372" s="7">
        <v>0</v>
      </c>
      <c r="G372" s="6" t="str">
        <f>VLOOKUP(Table_1[[#This Row],[PRODUCT ID]],Table_2[#All],2,0)</f>
        <v>Yogurt</v>
      </c>
      <c r="H372" s="6" t="str">
        <f>VLOOKUP(Table_1[[#This Row],[PRODUCT ID]],Table_2[#All],3,0)</f>
        <v>Dairy</v>
      </c>
      <c r="I372" s="6" t="str">
        <f>VLOOKUP(Table_1[[#This Row],[PRODUCT ID]],Table_2[#All],4,0)</f>
        <v>Ft</v>
      </c>
      <c r="J372" s="6">
        <f>VLOOKUP(Table_1[[#This Row],[PRODUCT ID]],'Master Data'!A:F,5,0)</f>
        <v>148</v>
      </c>
      <c r="K372" s="6">
        <f>VLOOKUP(Table_1[[#This Row],[PRODUCT ID]],Table_2[#All],6,0)</f>
        <v>164.28</v>
      </c>
      <c r="L372" s="6">
        <f>Table_1[[#This Row],[QUANTITY]]*Table_1[[#This Row],[BUYING PRIZE]]</f>
        <v>1332</v>
      </c>
      <c r="M372" s="6">
        <f>Table_1[[#This Row],[QUANTITY]]*Table_1[[#This Row],[SELLING PRICE]]*(1-Table_1[[#This Row],[DISCOUNT %]])</f>
        <v>1478.52</v>
      </c>
      <c r="N372" s="6" t="str">
        <f>TEXT(Table_1[[#This Row],[DATE]],"DD")</f>
        <v>16</v>
      </c>
      <c r="O372" s="6" t="str">
        <f t="shared" si="5"/>
        <v>Mar</v>
      </c>
      <c r="P372" s="6">
        <v>2024</v>
      </c>
    </row>
    <row r="373" spans="1:16" ht="14.25" customHeight="1" x14ac:dyDescent="0.25">
      <c r="A373" s="4">
        <v>45733</v>
      </c>
      <c r="B373" s="5" t="s">
        <v>23</v>
      </c>
      <c r="C373" s="8">
        <v>12</v>
      </c>
      <c r="D373" s="6" t="s">
        <v>18</v>
      </c>
      <c r="E373" s="6" t="s">
        <v>18</v>
      </c>
      <c r="F373" s="7">
        <v>0</v>
      </c>
      <c r="G373" s="6" t="str">
        <f>VLOOKUP(Table_1[[#This Row],[PRODUCT ID]],Table_2[#All],2,0)</f>
        <v>Eggs</v>
      </c>
      <c r="H373" s="6" t="str">
        <f>VLOOKUP(Table_1[[#This Row],[PRODUCT ID]],Table_2[#All],3,0)</f>
        <v>Dairy</v>
      </c>
      <c r="I373" s="6" t="str">
        <f>VLOOKUP(Table_1[[#This Row],[PRODUCT ID]],Table_2[#All],4,0)</f>
        <v>Lt</v>
      </c>
      <c r="J373" s="6">
        <f>VLOOKUP(Table_1[[#This Row],[PRODUCT ID]],'Master Data'!A:F,5,0)</f>
        <v>44</v>
      </c>
      <c r="K373" s="6">
        <f>VLOOKUP(Table_1[[#This Row],[PRODUCT ID]],Table_2[#All],6,0)</f>
        <v>48.84</v>
      </c>
      <c r="L373" s="6">
        <f>Table_1[[#This Row],[QUANTITY]]*Table_1[[#This Row],[BUYING PRIZE]]</f>
        <v>528</v>
      </c>
      <c r="M373" s="6">
        <f>Table_1[[#This Row],[QUANTITY]]*Table_1[[#This Row],[SELLING PRICE]]*(1-Table_1[[#This Row],[DISCOUNT %]])</f>
        <v>586.08000000000004</v>
      </c>
      <c r="N373" s="6" t="str">
        <f>TEXT(Table_1[[#This Row],[DATE]],"DD")</f>
        <v>17</v>
      </c>
      <c r="O373" s="6" t="str">
        <f t="shared" si="5"/>
        <v>Mar</v>
      </c>
      <c r="P373" s="6">
        <v>2024</v>
      </c>
    </row>
    <row r="374" spans="1:16" ht="14.25" customHeight="1" x14ac:dyDescent="0.25">
      <c r="A374" s="4">
        <v>45734</v>
      </c>
      <c r="B374" s="5" t="s">
        <v>34</v>
      </c>
      <c r="C374" s="8">
        <v>14</v>
      </c>
      <c r="D374" s="6" t="s">
        <v>22</v>
      </c>
      <c r="E374" s="6" t="s">
        <v>20</v>
      </c>
      <c r="F374" s="7">
        <v>0</v>
      </c>
      <c r="G374" s="6" t="str">
        <f>VLOOKUP(Table_1[[#This Row],[PRODUCT ID]],Table_2[#All],2,0)</f>
        <v>Lemons</v>
      </c>
      <c r="H374" s="6" t="str">
        <f>VLOOKUP(Table_1[[#This Row],[PRODUCT ID]],Table_2[#All],3,0)</f>
        <v>Fruits</v>
      </c>
      <c r="I374" s="6" t="str">
        <f>VLOOKUP(Table_1[[#This Row],[PRODUCT ID]],Table_2[#All],4,0)</f>
        <v>Kg</v>
      </c>
      <c r="J374" s="6">
        <f>VLOOKUP(Table_1[[#This Row],[PRODUCT ID]],'Master Data'!A:F,5,0)</f>
        <v>61</v>
      </c>
      <c r="K374" s="6">
        <f>VLOOKUP(Table_1[[#This Row],[PRODUCT ID]],Table_2[#All],6,0)</f>
        <v>76.25</v>
      </c>
      <c r="L374" s="6">
        <f>Table_1[[#This Row],[QUANTITY]]*Table_1[[#This Row],[BUYING PRIZE]]</f>
        <v>854</v>
      </c>
      <c r="M374" s="6">
        <f>Table_1[[#This Row],[QUANTITY]]*Table_1[[#This Row],[SELLING PRICE]]*(1-Table_1[[#This Row],[DISCOUNT %]])</f>
        <v>1067.5</v>
      </c>
      <c r="N374" s="6" t="str">
        <f>TEXT(Table_1[[#This Row],[DATE]],"DD")</f>
        <v>18</v>
      </c>
      <c r="O374" s="6" t="str">
        <f t="shared" si="5"/>
        <v>Mar</v>
      </c>
      <c r="P374" s="6">
        <v>2024</v>
      </c>
    </row>
    <row r="375" spans="1:16" ht="14.25" customHeight="1" x14ac:dyDescent="0.25">
      <c r="A375" s="4">
        <v>45735</v>
      </c>
      <c r="B375" s="5" t="s">
        <v>31</v>
      </c>
      <c r="C375" s="8">
        <v>9</v>
      </c>
      <c r="D375" s="6" t="s">
        <v>22</v>
      </c>
      <c r="E375" s="6" t="s">
        <v>18</v>
      </c>
      <c r="F375" s="7">
        <v>0</v>
      </c>
      <c r="G375" s="6" t="str">
        <f>VLOOKUP(Table_1[[#This Row],[PRODUCT ID]],Table_2[#All],2,0)</f>
        <v>pain killers</v>
      </c>
      <c r="H375" s="6" t="str">
        <f>VLOOKUP(Table_1[[#This Row],[PRODUCT ID]],Table_2[#All],3,0)</f>
        <v>Health Care</v>
      </c>
      <c r="I375" s="6" t="str">
        <f>VLOOKUP(Table_1[[#This Row],[PRODUCT ID]],Table_2[#All],4,0)</f>
        <v>No.</v>
      </c>
      <c r="J375" s="6">
        <f>VLOOKUP(Table_1[[#This Row],[PRODUCT ID]],'Master Data'!A:F,5,0)</f>
        <v>76</v>
      </c>
      <c r="K375" s="6">
        <f>VLOOKUP(Table_1[[#This Row],[PRODUCT ID]],Table_2[#All],6,0)</f>
        <v>82.08</v>
      </c>
      <c r="L375" s="6">
        <f>Table_1[[#This Row],[QUANTITY]]*Table_1[[#This Row],[BUYING PRIZE]]</f>
        <v>684</v>
      </c>
      <c r="M375" s="6">
        <f>Table_1[[#This Row],[QUANTITY]]*Table_1[[#This Row],[SELLING PRICE]]*(1-Table_1[[#This Row],[DISCOUNT %]])</f>
        <v>738.72</v>
      </c>
      <c r="N375" s="6" t="str">
        <f>TEXT(Table_1[[#This Row],[DATE]],"DD")</f>
        <v>19</v>
      </c>
      <c r="O375" s="6" t="str">
        <f t="shared" si="5"/>
        <v>Mar</v>
      </c>
      <c r="P375" s="6">
        <v>2024</v>
      </c>
    </row>
    <row r="376" spans="1:16" ht="14.25" customHeight="1" x14ac:dyDescent="0.25">
      <c r="A376" s="4">
        <v>45736</v>
      </c>
      <c r="B376" s="5" t="s">
        <v>44</v>
      </c>
      <c r="C376" s="8">
        <v>4</v>
      </c>
      <c r="D376" s="6" t="s">
        <v>17</v>
      </c>
      <c r="E376" s="6" t="s">
        <v>20</v>
      </c>
      <c r="F376" s="7">
        <v>0</v>
      </c>
      <c r="G376" s="6" t="str">
        <f>VLOOKUP(Table_1[[#This Row],[PRODUCT ID]],Table_2[#All],2,0)</f>
        <v>Dip</v>
      </c>
      <c r="H376" s="6" t="str">
        <f>VLOOKUP(Table_1[[#This Row],[PRODUCT ID]],Table_2[#All],3,0)</f>
        <v>Dairy</v>
      </c>
      <c r="I376" s="6" t="str">
        <f>VLOOKUP(Table_1[[#This Row],[PRODUCT ID]],Table_2[#All],4,0)</f>
        <v>Ft</v>
      </c>
      <c r="J376" s="6">
        <f>VLOOKUP(Table_1[[#This Row],[PRODUCT ID]],'Master Data'!A:F,5,0)</f>
        <v>133</v>
      </c>
      <c r="K376" s="6">
        <f>VLOOKUP(Table_1[[#This Row],[PRODUCT ID]],Table_2[#All],6,0)</f>
        <v>155.61000000000001</v>
      </c>
      <c r="L376" s="6">
        <f>Table_1[[#This Row],[QUANTITY]]*Table_1[[#This Row],[BUYING PRIZE]]</f>
        <v>532</v>
      </c>
      <c r="M376" s="6">
        <f>Table_1[[#This Row],[QUANTITY]]*Table_1[[#This Row],[SELLING PRICE]]*(1-Table_1[[#This Row],[DISCOUNT %]])</f>
        <v>622.44000000000005</v>
      </c>
      <c r="N376" s="6" t="str">
        <f>TEXT(Table_1[[#This Row],[DATE]],"DD")</f>
        <v>20</v>
      </c>
      <c r="O376" s="6" t="str">
        <f t="shared" si="5"/>
        <v>Mar</v>
      </c>
      <c r="P376" s="6">
        <v>2024</v>
      </c>
    </row>
    <row r="377" spans="1:16" ht="14.25" customHeight="1" x14ac:dyDescent="0.25">
      <c r="A377" s="4">
        <v>45737</v>
      </c>
      <c r="B377" s="5" t="s">
        <v>58</v>
      </c>
      <c r="C377" s="8">
        <v>3</v>
      </c>
      <c r="D377" s="6" t="s">
        <v>18</v>
      </c>
      <c r="E377" s="6" t="s">
        <v>20</v>
      </c>
      <c r="F377" s="7">
        <v>0</v>
      </c>
      <c r="G377" s="6" t="str">
        <f>VLOOKUP(Table_1[[#This Row],[PRODUCT ID]],Table_2[#All],2,0)</f>
        <v>Chips</v>
      </c>
      <c r="H377" s="6" t="str">
        <f>VLOOKUP(Table_1[[#This Row],[PRODUCT ID]],Table_2[#All],3,0)</f>
        <v>Snacks</v>
      </c>
      <c r="I377" s="6" t="str">
        <f>VLOOKUP(Table_1[[#This Row],[PRODUCT ID]],Table_2[#All],4,0)</f>
        <v>Kg</v>
      </c>
      <c r="J377" s="6">
        <f>VLOOKUP(Table_1[[#This Row],[PRODUCT ID]],'Master Data'!A:F,5,0)</f>
        <v>95</v>
      </c>
      <c r="K377" s="6">
        <f>VLOOKUP(Table_1[[#This Row],[PRODUCT ID]],Table_2[#All],6,0)</f>
        <v>119.7</v>
      </c>
      <c r="L377" s="6">
        <f>Table_1[[#This Row],[QUANTITY]]*Table_1[[#This Row],[BUYING PRIZE]]</f>
        <v>285</v>
      </c>
      <c r="M377" s="6">
        <f>Table_1[[#This Row],[QUANTITY]]*Table_1[[#This Row],[SELLING PRICE]]*(1-Table_1[[#This Row],[DISCOUNT %]])</f>
        <v>359.1</v>
      </c>
      <c r="N377" s="6" t="str">
        <f>TEXT(Table_1[[#This Row],[DATE]],"DD")</f>
        <v>21</v>
      </c>
      <c r="O377" s="6" t="str">
        <f t="shared" si="5"/>
        <v>Mar</v>
      </c>
      <c r="P377" s="6">
        <v>2024</v>
      </c>
    </row>
    <row r="378" spans="1:16" ht="14.25" customHeight="1" x14ac:dyDescent="0.25">
      <c r="A378" s="4">
        <v>45738</v>
      </c>
      <c r="B378" s="5" t="s">
        <v>45</v>
      </c>
      <c r="C378" s="8">
        <v>14</v>
      </c>
      <c r="D378" s="6" t="s">
        <v>18</v>
      </c>
      <c r="E378" s="6" t="s">
        <v>18</v>
      </c>
      <c r="F378" s="7">
        <v>0</v>
      </c>
      <c r="G378" s="6" t="str">
        <f>VLOOKUP(Table_1[[#This Row],[PRODUCT ID]],Table_2[#All],2,0)</f>
        <v>Shredded cheese</v>
      </c>
      <c r="H378" s="6" t="str">
        <f>VLOOKUP(Table_1[[#This Row],[PRODUCT ID]],Table_2[#All],3,0)</f>
        <v>Dairy</v>
      </c>
      <c r="I378" s="6" t="str">
        <f>VLOOKUP(Table_1[[#This Row],[PRODUCT ID]],Table_2[#All],4,0)</f>
        <v>Kg</v>
      </c>
      <c r="J378" s="6">
        <f>VLOOKUP(Table_1[[#This Row],[PRODUCT ID]],'Master Data'!A:F,5,0)</f>
        <v>83</v>
      </c>
      <c r="K378" s="6">
        <f>VLOOKUP(Table_1[[#This Row],[PRODUCT ID]],Table_2[#All],6,0)</f>
        <v>94.62</v>
      </c>
      <c r="L378" s="6">
        <f>Table_1[[#This Row],[QUANTITY]]*Table_1[[#This Row],[BUYING PRIZE]]</f>
        <v>1162</v>
      </c>
      <c r="M378" s="6">
        <f>Table_1[[#This Row],[QUANTITY]]*Table_1[[#This Row],[SELLING PRICE]]*(1-Table_1[[#This Row],[DISCOUNT %]])</f>
        <v>1324.68</v>
      </c>
      <c r="N378" s="6" t="str">
        <f>TEXT(Table_1[[#This Row],[DATE]],"DD")</f>
        <v>22</v>
      </c>
      <c r="O378" s="6" t="str">
        <f t="shared" si="5"/>
        <v>Mar</v>
      </c>
      <c r="P378" s="6">
        <v>2024</v>
      </c>
    </row>
    <row r="379" spans="1:16" ht="14.25" customHeight="1" x14ac:dyDescent="0.25">
      <c r="A379" s="4">
        <v>45739</v>
      </c>
      <c r="B379" s="5" t="s">
        <v>53</v>
      </c>
      <c r="C379" s="8">
        <v>8</v>
      </c>
      <c r="D379" s="6" t="s">
        <v>17</v>
      </c>
      <c r="E379" s="6" t="s">
        <v>18</v>
      </c>
      <c r="F379" s="7">
        <v>0</v>
      </c>
      <c r="G379" s="6" t="str">
        <f>VLOOKUP(Table_1[[#This Row],[PRODUCT ID]],Table_2[#All],2,0)</f>
        <v>Beets</v>
      </c>
      <c r="H379" s="6" t="str">
        <f>VLOOKUP(Table_1[[#This Row],[PRODUCT ID]],Table_2[#All],3,0)</f>
        <v>Vegetables</v>
      </c>
      <c r="I379" s="6" t="str">
        <f>VLOOKUP(Table_1[[#This Row],[PRODUCT ID]],Table_2[#All],4,0)</f>
        <v>Kg</v>
      </c>
      <c r="J379" s="6">
        <f>VLOOKUP(Table_1[[#This Row],[PRODUCT ID]],'Master Data'!A:F,5,0)</f>
        <v>37</v>
      </c>
      <c r="K379" s="6">
        <f>VLOOKUP(Table_1[[#This Row],[PRODUCT ID]],Table_2[#All],6,0)</f>
        <v>41.81</v>
      </c>
      <c r="L379" s="6">
        <f>Table_1[[#This Row],[QUANTITY]]*Table_1[[#This Row],[BUYING PRIZE]]</f>
        <v>296</v>
      </c>
      <c r="M379" s="6">
        <f>Table_1[[#This Row],[QUANTITY]]*Table_1[[#This Row],[SELLING PRICE]]*(1-Table_1[[#This Row],[DISCOUNT %]])</f>
        <v>334.48</v>
      </c>
      <c r="N379" s="6" t="str">
        <f>TEXT(Table_1[[#This Row],[DATE]],"DD")</f>
        <v>23</v>
      </c>
      <c r="O379" s="6" t="str">
        <f t="shared" si="5"/>
        <v>Mar</v>
      </c>
      <c r="P379" s="6">
        <v>2024</v>
      </c>
    </row>
    <row r="380" spans="1:16" ht="14.25" customHeight="1" x14ac:dyDescent="0.25">
      <c r="A380" s="4">
        <v>45740</v>
      </c>
      <c r="B380" s="5" t="s">
        <v>54</v>
      </c>
      <c r="C380" s="8">
        <v>13</v>
      </c>
      <c r="D380" s="6" t="s">
        <v>18</v>
      </c>
      <c r="E380" s="6" t="s">
        <v>20</v>
      </c>
      <c r="F380" s="7">
        <v>0</v>
      </c>
      <c r="G380" s="6" t="str">
        <f>VLOOKUP(Table_1[[#This Row],[PRODUCT ID]],Table_2[#All],2,0)</f>
        <v>Onions</v>
      </c>
      <c r="H380" s="6" t="str">
        <f>VLOOKUP(Table_1[[#This Row],[PRODUCT ID]],Table_2[#All],3,0)</f>
        <v>Vegetables</v>
      </c>
      <c r="I380" s="6" t="str">
        <f>VLOOKUP(Table_1[[#This Row],[PRODUCT ID]],Table_2[#All],4,0)</f>
        <v>Kg</v>
      </c>
      <c r="J380" s="6">
        <f>VLOOKUP(Table_1[[#This Row],[PRODUCT ID]],'Master Data'!A:F,5,0)</f>
        <v>37</v>
      </c>
      <c r="K380" s="6">
        <f>VLOOKUP(Table_1[[#This Row],[PRODUCT ID]],Table_2[#All],6,0)</f>
        <v>42.55</v>
      </c>
      <c r="L380" s="6">
        <f>Table_1[[#This Row],[QUANTITY]]*Table_1[[#This Row],[BUYING PRIZE]]</f>
        <v>481</v>
      </c>
      <c r="M380" s="6">
        <f>Table_1[[#This Row],[QUANTITY]]*Table_1[[#This Row],[SELLING PRICE]]*(1-Table_1[[#This Row],[DISCOUNT %]])</f>
        <v>553.15</v>
      </c>
      <c r="N380" s="6" t="str">
        <f>TEXT(Table_1[[#This Row],[DATE]],"DD")</f>
        <v>24</v>
      </c>
      <c r="O380" s="6" t="str">
        <f t="shared" si="5"/>
        <v>Mar</v>
      </c>
      <c r="P380" s="6">
        <v>2024</v>
      </c>
    </row>
    <row r="381" spans="1:16" ht="14.25" customHeight="1" x14ac:dyDescent="0.25">
      <c r="A381" s="4">
        <v>45741</v>
      </c>
      <c r="B381" s="5" t="s">
        <v>52</v>
      </c>
      <c r="C381" s="8">
        <v>6</v>
      </c>
      <c r="D381" s="6" t="s">
        <v>22</v>
      </c>
      <c r="E381" s="6" t="s">
        <v>18</v>
      </c>
      <c r="F381" s="7">
        <v>0</v>
      </c>
      <c r="G381" s="6" t="str">
        <f>VLOOKUP(Table_1[[#This Row],[PRODUCT ID]],Table_2[#All],2,0)</f>
        <v>Limes</v>
      </c>
      <c r="H381" s="6" t="str">
        <f>VLOOKUP(Table_1[[#This Row],[PRODUCT ID]],Table_2[#All],3,0)</f>
        <v>Fruits</v>
      </c>
      <c r="I381" s="6" t="str">
        <f>VLOOKUP(Table_1[[#This Row],[PRODUCT ID]],Table_2[#All],4,0)</f>
        <v>Kg</v>
      </c>
      <c r="J381" s="6">
        <f>VLOOKUP(Table_1[[#This Row],[PRODUCT ID]],'Master Data'!A:F,5,0)</f>
        <v>126</v>
      </c>
      <c r="K381" s="6">
        <f>VLOOKUP(Table_1[[#This Row],[PRODUCT ID]],Table_2[#All],6,0)</f>
        <v>162.54</v>
      </c>
      <c r="L381" s="6">
        <f>Table_1[[#This Row],[QUANTITY]]*Table_1[[#This Row],[BUYING PRIZE]]</f>
        <v>756</v>
      </c>
      <c r="M381" s="6">
        <f>Table_1[[#This Row],[QUANTITY]]*Table_1[[#This Row],[SELLING PRICE]]*(1-Table_1[[#This Row],[DISCOUNT %]])</f>
        <v>975.24</v>
      </c>
      <c r="N381" s="6" t="str">
        <f>TEXT(Table_1[[#This Row],[DATE]],"DD")</f>
        <v>25</v>
      </c>
      <c r="O381" s="6" t="str">
        <f t="shared" si="5"/>
        <v>Mar</v>
      </c>
      <c r="P381" s="6">
        <v>2024</v>
      </c>
    </row>
    <row r="382" spans="1:16" ht="14.25" customHeight="1" x14ac:dyDescent="0.25">
      <c r="A382" s="4">
        <v>45742</v>
      </c>
      <c r="B382" s="5" t="s">
        <v>62</v>
      </c>
      <c r="C382" s="8">
        <v>6</v>
      </c>
      <c r="D382" s="6" t="s">
        <v>22</v>
      </c>
      <c r="E382" s="6" t="s">
        <v>20</v>
      </c>
      <c r="F382" s="7">
        <v>0</v>
      </c>
      <c r="G382" s="6" t="str">
        <f>VLOOKUP(Table_1[[#This Row],[PRODUCT ID]],Table_2[#All],2,0)</f>
        <v>Pears</v>
      </c>
      <c r="H382" s="6" t="str">
        <f>VLOOKUP(Table_1[[#This Row],[PRODUCT ID]],Table_2[#All],3,0)</f>
        <v>Fruits</v>
      </c>
      <c r="I382" s="6" t="str">
        <f>VLOOKUP(Table_1[[#This Row],[PRODUCT ID]],Table_2[#All],4,0)</f>
        <v>Kg</v>
      </c>
      <c r="J382" s="6">
        <f>VLOOKUP(Table_1[[#This Row],[PRODUCT ID]],'Master Data'!A:F,5,0)</f>
        <v>18</v>
      </c>
      <c r="K382" s="6">
        <f>VLOOKUP(Table_1[[#This Row],[PRODUCT ID]],Table_2[#All],6,0)</f>
        <v>24.66</v>
      </c>
      <c r="L382" s="6">
        <f>Table_1[[#This Row],[QUANTITY]]*Table_1[[#This Row],[BUYING PRIZE]]</f>
        <v>108</v>
      </c>
      <c r="M382" s="6">
        <f>Table_1[[#This Row],[QUANTITY]]*Table_1[[#This Row],[SELLING PRICE]]*(1-Table_1[[#This Row],[DISCOUNT %]])</f>
        <v>147.96</v>
      </c>
      <c r="N382" s="6" t="str">
        <f>TEXT(Table_1[[#This Row],[DATE]],"DD")</f>
        <v>26</v>
      </c>
      <c r="O382" s="6" t="str">
        <f t="shared" si="5"/>
        <v>Mar</v>
      </c>
      <c r="P382" s="6">
        <v>2024</v>
      </c>
    </row>
    <row r="383" spans="1:16" ht="14.25" customHeight="1" x14ac:dyDescent="0.25">
      <c r="A383" s="4">
        <v>45743</v>
      </c>
      <c r="B383" s="5" t="s">
        <v>30</v>
      </c>
      <c r="C383" s="8">
        <v>15</v>
      </c>
      <c r="D383" s="6" t="s">
        <v>17</v>
      </c>
      <c r="E383" s="6" t="s">
        <v>18</v>
      </c>
      <c r="F383" s="7">
        <v>0</v>
      </c>
      <c r="G383" s="6" t="str">
        <f>VLOOKUP(Table_1[[#This Row],[PRODUCT ID]],Table_2[#All],2,0)</f>
        <v>Salin</v>
      </c>
      <c r="H383" s="6" t="str">
        <f>VLOOKUP(Table_1[[#This Row],[PRODUCT ID]],Table_2[#All],3,0)</f>
        <v>Health Care</v>
      </c>
      <c r="I383" s="6" t="str">
        <f>VLOOKUP(Table_1[[#This Row],[PRODUCT ID]],Table_2[#All],4,0)</f>
        <v>Kg</v>
      </c>
      <c r="J383" s="6">
        <f>VLOOKUP(Table_1[[#This Row],[PRODUCT ID]],'Master Data'!A:F,5,0)</f>
        <v>120</v>
      </c>
      <c r="K383" s="6">
        <f>VLOOKUP(Table_1[[#This Row],[PRODUCT ID]],Table_2[#All],6,0)</f>
        <v>162</v>
      </c>
      <c r="L383" s="6">
        <f>Table_1[[#This Row],[QUANTITY]]*Table_1[[#This Row],[BUYING PRIZE]]</f>
        <v>1800</v>
      </c>
      <c r="M383" s="6">
        <f>Table_1[[#This Row],[QUANTITY]]*Table_1[[#This Row],[SELLING PRICE]]*(1-Table_1[[#This Row],[DISCOUNT %]])</f>
        <v>2430</v>
      </c>
      <c r="N383" s="6" t="str">
        <f>TEXT(Table_1[[#This Row],[DATE]],"DD")</f>
        <v>27</v>
      </c>
      <c r="O383" s="6" t="str">
        <f t="shared" si="5"/>
        <v>Mar</v>
      </c>
      <c r="P383" s="6">
        <v>2024</v>
      </c>
    </row>
    <row r="384" spans="1:16" ht="14.25" customHeight="1" x14ac:dyDescent="0.25">
      <c r="A384" s="4">
        <v>45744</v>
      </c>
      <c r="B384" s="5" t="s">
        <v>39</v>
      </c>
      <c r="C384" s="8">
        <v>15</v>
      </c>
      <c r="D384" s="6" t="s">
        <v>18</v>
      </c>
      <c r="E384" s="6" t="s">
        <v>20</v>
      </c>
      <c r="F384" s="7">
        <v>0</v>
      </c>
      <c r="G384" s="6" t="str">
        <f>VLOOKUP(Table_1[[#This Row],[PRODUCT ID]],Table_2[#All],2,0)</f>
        <v>Broccoli</v>
      </c>
      <c r="H384" s="6" t="str">
        <f>VLOOKUP(Table_1[[#This Row],[PRODUCT ID]],Table_2[#All],3,0)</f>
        <v>Fruits</v>
      </c>
      <c r="I384" s="6" t="str">
        <f>VLOOKUP(Table_1[[#This Row],[PRODUCT ID]],Table_2[#All],4,0)</f>
        <v>Kg</v>
      </c>
      <c r="J384" s="6">
        <f>VLOOKUP(Table_1[[#This Row],[PRODUCT ID]],'Master Data'!A:F,5,0)</f>
        <v>47</v>
      </c>
      <c r="K384" s="6">
        <f>VLOOKUP(Table_1[[#This Row],[PRODUCT ID]],Table_2[#All],6,0)</f>
        <v>53.11</v>
      </c>
      <c r="L384" s="6">
        <f>Table_1[[#This Row],[QUANTITY]]*Table_1[[#This Row],[BUYING PRIZE]]</f>
        <v>705</v>
      </c>
      <c r="M384" s="6">
        <f>Table_1[[#This Row],[QUANTITY]]*Table_1[[#This Row],[SELLING PRICE]]*(1-Table_1[[#This Row],[DISCOUNT %]])</f>
        <v>796.65</v>
      </c>
      <c r="N384" s="6" t="str">
        <f>TEXT(Table_1[[#This Row],[DATE]],"DD")</f>
        <v>28</v>
      </c>
      <c r="O384" s="6" t="str">
        <f t="shared" si="5"/>
        <v>Mar</v>
      </c>
      <c r="P384" s="6">
        <v>2024</v>
      </c>
    </row>
    <row r="385" spans="1:16" ht="14.25" customHeight="1" x14ac:dyDescent="0.25">
      <c r="A385" s="4">
        <v>45745</v>
      </c>
      <c r="B385" s="5" t="s">
        <v>49</v>
      </c>
      <c r="C385" s="8">
        <v>8</v>
      </c>
      <c r="D385" s="6" t="s">
        <v>22</v>
      </c>
      <c r="E385" s="6" t="s">
        <v>20</v>
      </c>
      <c r="F385" s="7">
        <v>0</v>
      </c>
      <c r="G385" s="6" t="str">
        <f>VLOOKUP(Table_1[[#This Row],[PRODUCT ID]],Table_2[#All],2,0)</f>
        <v>Cheddar cheese</v>
      </c>
      <c r="H385" s="6" t="str">
        <f>VLOOKUP(Table_1[[#This Row],[PRODUCT ID]],Table_2[#All],3,0)</f>
        <v>Dairy</v>
      </c>
      <c r="I385" s="6" t="str">
        <f>VLOOKUP(Table_1[[#This Row],[PRODUCT ID]],Table_2[#All],4,0)</f>
        <v>Kg</v>
      </c>
      <c r="J385" s="6">
        <f>VLOOKUP(Table_1[[#This Row],[PRODUCT ID]],'Master Data'!A:F,5,0)</f>
        <v>105</v>
      </c>
      <c r="K385" s="6">
        <f>VLOOKUP(Table_1[[#This Row],[PRODUCT ID]],Table_2[#All],6,0)</f>
        <v>142.80000000000001</v>
      </c>
      <c r="L385" s="6">
        <f>Table_1[[#This Row],[QUANTITY]]*Table_1[[#This Row],[BUYING PRIZE]]</f>
        <v>840</v>
      </c>
      <c r="M385" s="6">
        <f>Table_1[[#This Row],[QUANTITY]]*Table_1[[#This Row],[SELLING PRICE]]*(1-Table_1[[#This Row],[DISCOUNT %]])</f>
        <v>1142.4000000000001</v>
      </c>
      <c r="N385" s="6" t="str">
        <f>TEXT(Table_1[[#This Row],[DATE]],"DD")</f>
        <v>29</v>
      </c>
      <c r="O385" s="6" t="str">
        <f t="shared" si="5"/>
        <v>Mar</v>
      </c>
      <c r="P385" s="6">
        <v>2024</v>
      </c>
    </row>
    <row r="386" spans="1:16" ht="14.25" customHeight="1" x14ac:dyDescent="0.25">
      <c r="A386" s="4">
        <v>45746</v>
      </c>
      <c r="B386" s="5" t="s">
        <v>59</v>
      </c>
      <c r="C386" s="8">
        <v>14</v>
      </c>
      <c r="D386" s="6" t="s">
        <v>22</v>
      </c>
      <c r="E386" s="6" t="s">
        <v>20</v>
      </c>
      <c r="F386" s="7">
        <v>0</v>
      </c>
      <c r="G386" s="6" t="str">
        <f>VLOOKUP(Table_1[[#This Row],[PRODUCT ID]],Table_2[#All],2,0)</f>
        <v>Grapes</v>
      </c>
      <c r="H386" s="6" t="str">
        <f>VLOOKUP(Table_1[[#This Row],[PRODUCT ID]],Table_2[#All],3,0)</f>
        <v>Fruits</v>
      </c>
      <c r="I386" s="6" t="str">
        <f>VLOOKUP(Table_1[[#This Row],[PRODUCT ID]],Table_2[#All],4,0)</f>
        <v>Ft</v>
      </c>
      <c r="J386" s="6">
        <f>VLOOKUP(Table_1[[#This Row],[PRODUCT ID]],'Master Data'!A:F,5,0)</f>
        <v>134</v>
      </c>
      <c r="K386" s="6">
        <f>VLOOKUP(Table_1[[#This Row],[PRODUCT ID]],Table_2[#All],6,0)</f>
        <v>156.78</v>
      </c>
      <c r="L386" s="6">
        <f>Table_1[[#This Row],[QUANTITY]]*Table_1[[#This Row],[BUYING PRIZE]]</f>
        <v>1876</v>
      </c>
      <c r="M386" s="6">
        <f>Table_1[[#This Row],[QUANTITY]]*Table_1[[#This Row],[SELLING PRICE]]*(1-Table_1[[#This Row],[DISCOUNT %]])</f>
        <v>2194.92</v>
      </c>
      <c r="N386" s="6" t="str">
        <f>TEXT(Table_1[[#This Row],[DATE]],"DD")</f>
        <v>30</v>
      </c>
      <c r="O386" s="6" t="str">
        <f t="shared" si="5"/>
        <v>Mar</v>
      </c>
      <c r="P386" s="6">
        <v>2024</v>
      </c>
    </row>
    <row r="387" spans="1:16" ht="14.25" customHeight="1" x14ac:dyDescent="0.25">
      <c r="A387" s="4">
        <v>45747</v>
      </c>
      <c r="B387" s="5" t="s">
        <v>37</v>
      </c>
      <c r="C387" s="8">
        <v>10</v>
      </c>
      <c r="D387" s="6" t="s">
        <v>18</v>
      </c>
      <c r="E387" s="6" t="s">
        <v>20</v>
      </c>
      <c r="F387" s="7">
        <v>0</v>
      </c>
      <c r="G387" s="6" t="str">
        <f>VLOOKUP(Table_1[[#This Row],[PRODUCT ID]],Table_2[#All],2,0)</f>
        <v>cleaning alcohol</v>
      </c>
      <c r="H387" s="6" t="str">
        <f>VLOOKUP(Table_1[[#This Row],[PRODUCT ID]],Table_2[#All],3,0)</f>
        <v>Health Care</v>
      </c>
      <c r="I387" s="6" t="str">
        <f>VLOOKUP(Table_1[[#This Row],[PRODUCT ID]],Table_2[#All],4,0)</f>
        <v>Lt</v>
      </c>
      <c r="J387" s="6">
        <f>VLOOKUP(Table_1[[#This Row],[PRODUCT ID]],'Master Data'!A:F,5,0)</f>
        <v>90</v>
      </c>
      <c r="K387" s="6">
        <f>VLOOKUP(Table_1[[#This Row],[PRODUCT ID]],Table_2[#All],6,0)</f>
        <v>115.2</v>
      </c>
      <c r="L387" s="6">
        <f>Table_1[[#This Row],[QUANTITY]]*Table_1[[#This Row],[BUYING PRIZE]]</f>
        <v>900</v>
      </c>
      <c r="M387" s="6">
        <f>Table_1[[#This Row],[QUANTITY]]*Table_1[[#This Row],[SELLING PRICE]]*(1-Table_1[[#This Row],[DISCOUNT %]])</f>
        <v>1152</v>
      </c>
      <c r="N387" s="6" t="str">
        <f>TEXT(Table_1[[#This Row],[DATE]],"DD")</f>
        <v>31</v>
      </c>
      <c r="O387" s="6" t="str">
        <f t="shared" ref="O387:O450" si="6">TEXT(A387,"MMM")</f>
        <v>Mar</v>
      </c>
      <c r="P387" s="6">
        <v>2024</v>
      </c>
    </row>
    <row r="388" spans="1:16" ht="14.25" customHeight="1" x14ac:dyDescent="0.25">
      <c r="A388" s="4">
        <v>45748</v>
      </c>
      <c r="B388" s="5" t="s">
        <v>36</v>
      </c>
      <c r="C388" s="8">
        <v>4</v>
      </c>
      <c r="D388" s="6" t="s">
        <v>22</v>
      </c>
      <c r="E388" s="6" t="s">
        <v>20</v>
      </c>
      <c r="F388" s="7">
        <v>0</v>
      </c>
      <c r="G388" s="6" t="str">
        <f>VLOOKUP(Table_1[[#This Row],[PRODUCT ID]],Table_2[#All],2,0)</f>
        <v>Butter</v>
      </c>
      <c r="H388" s="6" t="str">
        <f>VLOOKUP(Table_1[[#This Row],[PRODUCT ID]],Table_2[#All],3,0)</f>
        <v>Dairy</v>
      </c>
      <c r="I388" s="6" t="str">
        <f>VLOOKUP(Table_1[[#This Row],[PRODUCT ID]],Table_2[#All],4,0)</f>
        <v>Kg</v>
      </c>
      <c r="J388" s="6">
        <f>VLOOKUP(Table_1[[#This Row],[PRODUCT ID]],'Master Data'!A:F,5,0)</f>
        <v>98</v>
      </c>
      <c r="K388" s="6">
        <f>VLOOKUP(Table_1[[#This Row],[PRODUCT ID]],Table_2[#All],6,0)</f>
        <v>103.88</v>
      </c>
      <c r="L388" s="6">
        <f>Table_1[[#This Row],[QUANTITY]]*Table_1[[#This Row],[BUYING PRIZE]]</f>
        <v>392</v>
      </c>
      <c r="M388" s="6">
        <f>Table_1[[#This Row],[QUANTITY]]*Table_1[[#This Row],[SELLING PRICE]]*(1-Table_1[[#This Row],[DISCOUNT %]])</f>
        <v>415.52</v>
      </c>
      <c r="N388" s="6" t="str">
        <f>TEXT(Table_1[[#This Row],[DATE]],"DD")</f>
        <v>01</v>
      </c>
      <c r="O388" s="6" t="str">
        <f t="shared" si="6"/>
        <v>Apr</v>
      </c>
      <c r="P388" s="6">
        <v>2024</v>
      </c>
    </row>
    <row r="389" spans="1:16" ht="14.25" customHeight="1" x14ac:dyDescent="0.25">
      <c r="A389" s="4">
        <v>45749</v>
      </c>
      <c r="B389" s="5" t="s">
        <v>23</v>
      </c>
      <c r="C389" s="8">
        <v>8</v>
      </c>
      <c r="D389" s="6" t="s">
        <v>22</v>
      </c>
      <c r="E389" s="6" t="s">
        <v>18</v>
      </c>
      <c r="F389" s="7">
        <v>0</v>
      </c>
      <c r="G389" s="6" t="str">
        <f>VLOOKUP(Table_1[[#This Row],[PRODUCT ID]],Table_2[#All],2,0)</f>
        <v>Eggs</v>
      </c>
      <c r="H389" s="6" t="str">
        <f>VLOOKUP(Table_1[[#This Row],[PRODUCT ID]],Table_2[#All],3,0)</f>
        <v>Dairy</v>
      </c>
      <c r="I389" s="6" t="str">
        <f>VLOOKUP(Table_1[[#This Row],[PRODUCT ID]],Table_2[#All],4,0)</f>
        <v>Lt</v>
      </c>
      <c r="J389" s="6">
        <f>VLOOKUP(Table_1[[#This Row],[PRODUCT ID]],'Master Data'!A:F,5,0)</f>
        <v>44</v>
      </c>
      <c r="K389" s="6">
        <f>VLOOKUP(Table_1[[#This Row],[PRODUCT ID]],Table_2[#All],6,0)</f>
        <v>48.84</v>
      </c>
      <c r="L389" s="6">
        <f>Table_1[[#This Row],[QUANTITY]]*Table_1[[#This Row],[BUYING PRIZE]]</f>
        <v>352</v>
      </c>
      <c r="M389" s="6">
        <f>Table_1[[#This Row],[QUANTITY]]*Table_1[[#This Row],[SELLING PRICE]]*(1-Table_1[[#This Row],[DISCOUNT %]])</f>
        <v>390.72</v>
      </c>
      <c r="N389" s="6" t="str">
        <f>TEXT(Table_1[[#This Row],[DATE]],"DD")</f>
        <v>02</v>
      </c>
      <c r="O389" s="6" t="str">
        <f t="shared" si="6"/>
        <v>Apr</v>
      </c>
      <c r="P389" s="6">
        <v>2024</v>
      </c>
    </row>
    <row r="390" spans="1:16" ht="14.25" customHeight="1" x14ac:dyDescent="0.25">
      <c r="A390" s="4">
        <v>45750</v>
      </c>
      <c r="B390" s="5" t="s">
        <v>50</v>
      </c>
      <c r="C390" s="8">
        <v>7</v>
      </c>
      <c r="D390" s="6" t="s">
        <v>22</v>
      </c>
      <c r="E390" s="6" t="s">
        <v>20</v>
      </c>
      <c r="F390" s="7">
        <v>0</v>
      </c>
      <c r="G390" s="6" t="str">
        <f>VLOOKUP(Table_1[[#This Row],[PRODUCT ID]],Table_2[#All],2,0)</f>
        <v>Grapefruit</v>
      </c>
      <c r="H390" s="6" t="str">
        <f>VLOOKUP(Table_1[[#This Row],[PRODUCT ID]],Table_2[#All],3,0)</f>
        <v>Fruits</v>
      </c>
      <c r="I390" s="6" t="str">
        <f>VLOOKUP(Table_1[[#This Row],[PRODUCT ID]],Table_2[#All],4,0)</f>
        <v>Kg</v>
      </c>
      <c r="J390" s="6">
        <f>VLOOKUP(Table_1[[#This Row],[PRODUCT ID]],'Master Data'!A:F,5,0)</f>
        <v>37</v>
      </c>
      <c r="K390" s="6">
        <f>VLOOKUP(Table_1[[#This Row],[PRODUCT ID]],Table_2[#All],6,0)</f>
        <v>49.21</v>
      </c>
      <c r="L390" s="6">
        <f>Table_1[[#This Row],[QUANTITY]]*Table_1[[#This Row],[BUYING PRIZE]]</f>
        <v>259</v>
      </c>
      <c r="M390" s="6">
        <f>Table_1[[#This Row],[QUANTITY]]*Table_1[[#This Row],[SELLING PRICE]]*(1-Table_1[[#This Row],[DISCOUNT %]])</f>
        <v>344.47</v>
      </c>
      <c r="N390" s="6" t="str">
        <f>TEXT(Table_1[[#This Row],[DATE]],"DD")</f>
        <v>03</v>
      </c>
      <c r="O390" s="6" t="str">
        <f t="shared" si="6"/>
        <v>Apr</v>
      </c>
      <c r="P390" s="6">
        <v>2024</v>
      </c>
    </row>
    <row r="391" spans="1:16" ht="14.25" customHeight="1" x14ac:dyDescent="0.25">
      <c r="A391" s="4">
        <v>45751</v>
      </c>
      <c r="B391" s="5" t="s">
        <v>55</v>
      </c>
      <c r="C391" s="8">
        <v>7</v>
      </c>
      <c r="D391" s="6" t="s">
        <v>18</v>
      </c>
      <c r="E391" s="6" t="s">
        <v>18</v>
      </c>
      <c r="F391" s="7">
        <v>0</v>
      </c>
      <c r="G391" s="6" t="str">
        <f>VLOOKUP(Table_1[[#This Row],[PRODUCT ID]],Table_2[#All],2,0)</f>
        <v>Apples</v>
      </c>
      <c r="H391" s="6" t="str">
        <f>VLOOKUP(Table_1[[#This Row],[PRODUCT ID]],Table_2[#All],3,0)</f>
        <v>Fruits</v>
      </c>
      <c r="I391" s="6" t="str">
        <f>VLOOKUP(Table_1[[#This Row],[PRODUCT ID]],Table_2[#All],4,0)</f>
        <v>Kg</v>
      </c>
      <c r="J391" s="6">
        <f>VLOOKUP(Table_1[[#This Row],[PRODUCT ID]],'Master Data'!A:F,5,0)</f>
        <v>73</v>
      </c>
      <c r="K391" s="6">
        <f>VLOOKUP(Table_1[[#This Row],[PRODUCT ID]],Table_2[#All],6,0)</f>
        <v>94.17</v>
      </c>
      <c r="L391" s="6">
        <f>Table_1[[#This Row],[QUANTITY]]*Table_1[[#This Row],[BUYING PRIZE]]</f>
        <v>511</v>
      </c>
      <c r="M391" s="6">
        <f>Table_1[[#This Row],[QUANTITY]]*Table_1[[#This Row],[SELLING PRICE]]*(1-Table_1[[#This Row],[DISCOUNT %]])</f>
        <v>659.19</v>
      </c>
      <c r="N391" s="6" t="str">
        <f>TEXT(Table_1[[#This Row],[DATE]],"DD")</f>
        <v>04</v>
      </c>
      <c r="O391" s="6" t="str">
        <f t="shared" si="6"/>
        <v>Apr</v>
      </c>
      <c r="P391" s="6">
        <v>2024</v>
      </c>
    </row>
    <row r="392" spans="1:16" ht="14.25" customHeight="1" x14ac:dyDescent="0.25">
      <c r="A392" s="4">
        <v>45752</v>
      </c>
      <c r="B392" s="5" t="s">
        <v>33</v>
      </c>
      <c r="C392" s="8">
        <v>4</v>
      </c>
      <c r="D392" s="6" t="s">
        <v>22</v>
      </c>
      <c r="E392" s="6" t="s">
        <v>20</v>
      </c>
      <c r="F392" s="7">
        <v>0</v>
      </c>
      <c r="G392" s="6" t="str">
        <f>VLOOKUP(Table_1[[#This Row],[PRODUCT ID]],Table_2[#All],2,0)</f>
        <v>toothpaste</v>
      </c>
      <c r="H392" s="6" t="str">
        <f>VLOOKUP(Table_1[[#This Row],[PRODUCT ID]],Table_2[#All],3,0)</f>
        <v>Personal Care</v>
      </c>
      <c r="I392" s="6" t="str">
        <f>VLOOKUP(Table_1[[#This Row],[PRODUCT ID]],Table_2[#All],4,0)</f>
        <v>No.</v>
      </c>
      <c r="J392" s="6">
        <f>VLOOKUP(Table_1[[#This Row],[PRODUCT ID]],'Master Data'!A:F,5,0)</f>
        <v>55</v>
      </c>
      <c r="K392" s="6">
        <f>VLOOKUP(Table_1[[#This Row],[PRODUCT ID]],Table_2[#All],6,0)</f>
        <v>58.3</v>
      </c>
      <c r="L392" s="6">
        <f>Table_1[[#This Row],[QUANTITY]]*Table_1[[#This Row],[BUYING PRIZE]]</f>
        <v>220</v>
      </c>
      <c r="M392" s="6">
        <f>Table_1[[#This Row],[QUANTITY]]*Table_1[[#This Row],[SELLING PRICE]]*(1-Table_1[[#This Row],[DISCOUNT %]])</f>
        <v>233.2</v>
      </c>
      <c r="N392" s="6" t="str">
        <f>TEXT(Table_1[[#This Row],[DATE]],"DD")</f>
        <v>05</v>
      </c>
      <c r="O392" s="6" t="str">
        <f t="shared" si="6"/>
        <v>Apr</v>
      </c>
      <c r="P392" s="6">
        <v>2024</v>
      </c>
    </row>
    <row r="393" spans="1:16" ht="14.25" customHeight="1" x14ac:dyDescent="0.25">
      <c r="A393" s="4">
        <v>45753</v>
      </c>
      <c r="B393" s="5" t="s">
        <v>43</v>
      </c>
      <c r="C393" s="8">
        <v>12</v>
      </c>
      <c r="D393" s="6" t="s">
        <v>22</v>
      </c>
      <c r="E393" s="6" t="s">
        <v>18</v>
      </c>
      <c r="F393" s="7">
        <v>0</v>
      </c>
      <c r="G393" s="6" t="str">
        <f>VLOOKUP(Table_1[[#This Row],[PRODUCT ID]],Table_2[#All],2,0)</f>
        <v>Spinachband-aid</v>
      </c>
      <c r="H393" s="6" t="str">
        <f>VLOOKUP(Table_1[[#This Row],[PRODUCT ID]],Table_2[#All],3,0)</f>
        <v>Vegetables</v>
      </c>
      <c r="I393" s="6" t="str">
        <f>VLOOKUP(Table_1[[#This Row],[PRODUCT ID]],Table_2[#All],4,0)</f>
        <v>Kg</v>
      </c>
      <c r="J393" s="6">
        <f>VLOOKUP(Table_1[[#This Row],[PRODUCT ID]],'Master Data'!A:F,5,0)</f>
        <v>67</v>
      </c>
      <c r="K393" s="6">
        <f>VLOOKUP(Table_1[[#This Row],[PRODUCT ID]],Table_2[#All],6,0)</f>
        <v>83.08</v>
      </c>
      <c r="L393" s="6">
        <f>Table_1[[#This Row],[QUANTITY]]*Table_1[[#This Row],[BUYING PRIZE]]</f>
        <v>804</v>
      </c>
      <c r="M393" s="6">
        <f>Table_1[[#This Row],[QUANTITY]]*Table_1[[#This Row],[SELLING PRICE]]*(1-Table_1[[#This Row],[DISCOUNT %]])</f>
        <v>996.96</v>
      </c>
      <c r="N393" s="6" t="str">
        <f>TEXT(Table_1[[#This Row],[DATE]],"DD")</f>
        <v>06</v>
      </c>
      <c r="O393" s="6" t="str">
        <f t="shared" si="6"/>
        <v>Apr</v>
      </c>
      <c r="P393" s="6">
        <v>2024</v>
      </c>
    </row>
    <row r="394" spans="1:16" ht="14.25" customHeight="1" x14ac:dyDescent="0.25">
      <c r="A394" s="4">
        <v>45754</v>
      </c>
      <c r="B394" s="5" t="s">
        <v>58</v>
      </c>
      <c r="C394" s="8">
        <v>15</v>
      </c>
      <c r="D394" s="6" t="s">
        <v>22</v>
      </c>
      <c r="E394" s="6" t="s">
        <v>20</v>
      </c>
      <c r="F394" s="7">
        <v>0</v>
      </c>
      <c r="G394" s="6" t="str">
        <f>VLOOKUP(Table_1[[#This Row],[PRODUCT ID]],Table_2[#All],2,0)</f>
        <v>Chips</v>
      </c>
      <c r="H394" s="6" t="str">
        <f>VLOOKUP(Table_1[[#This Row],[PRODUCT ID]],Table_2[#All],3,0)</f>
        <v>Snacks</v>
      </c>
      <c r="I394" s="6" t="str">
        <f>VLOOKUP(Table_1[[#This Row],[PRODUCT ID]],Table_2[#All],4,0)</f>
        <v>Kg</v>
      </c>
      <c r="J394" s="6">
        <f>VLOOKUP(Table_1[[#This Row],[PRODUCT ID]],'Master Data'!A:F,5,0)</f>
        <v>95</v>
      </c>
      <c r="K394" s="6">
        <f>VLOOKUP(Table_1[[#This Row],[PRODUCT ID]],Table_2[#All],6,0)</f>
        <v>119.7</v>
      </c>
      <c r="L394" s="6">
        <f>Table_1[[#This Row],[QUANTITY]]*Table_1[[#This Row],[BUYING PRIZE]]</f>
        <v>1425</v>
      </c>
      <c r="M394" s="6">
        <f>Table_1[[#This Row],[QUANTITY]]*Table_1[[#This Row],[SELLING PRICE]]*(1-Table_1[[#This Row],[DISCOUNT %]])</f>
        <v>1795.5</v>
      </c>
      <c r="N394" s="6" t="str">
        <f>TEXT(Table_1[[#This Row],[DATE]],"DD")</f>
        <v>07</v>
      </c>
      <c r="O394" s="6" t="str">
        <f t="shared" si="6"/>
        <v>Apr</v>
      </c>
      <c r="P394" s="6">
        <v>2024</v>
      </c>
    </row>
    <row r="395" spans="1:16" ht="14.25" customHeight="1" x14ac:dyDescent="0.25">
      <c r="A395" s="4">
        <v>45755</v>
      </c>
      <c r="B395" s="5" t="s">
        <v>56</v>
      </c>
      <c r="C395" s="8">
        <v>7</v>
      </c>
      <c r="D395" s="6" t="s">
        <v>22</v>
      </c>
      <c r="E395" s="6" t="s">
        <v>18</v>
      </c>
      <c r="F395" s="7">
        <v>0</v>
      </c>
      <c r="G395" s="6" t="str">
        <f>VLOOKUP(Table_1[[#This Row],[PRODUCT ID]],Table_2[#All],2,0)</f>
        <v>Milk</v>
      </c>
      <c r="H395" s="6" t="str">
        <f>VLOOKUP(Table_1[[#This Row],[PRODUCT ID]],Table_2[#All],3,0)</f>
        <v>Dairy</v>
      </c>
      <c r="I395" s="6" t="str">
        <f>VLOOKUP(Table_1[[#This Row],[PRODUCT ID]],Table_2[#All],4,0)</f>
        <v>Lt</v>
      </c>
      <c r="J395" s="6">
        <f>VLOOKUP(Table_1[[#This Row],[PRODUCT ID]],'Master Data'!A:F,5,0)</f>
        <v>43</v>
      </c>
      <c r="K395" s="6">
        <f>VLOOKUP(Table_1[[#This Row],[PRODUCT ID]],Table_2[#All],6,0)</f>
        <v>47.730000000000004</v>
      </c>
      <c r="L395" s="6">
        <f>Table_1[[#This Row],[QUANTITY]]*Table_1[[#This Row],[BUYING PRIZE]]</f>
        <v>301</v>
      </c>
      <c r="M395" s="6">
        <f>Table_1[[#This Row],[QUANTITY]]*Table_1[[#This Row],[SELLING PRICE]]*(1-Table_1[[#This Row],[DISCOUNT %]])</f>
        <v>334.11</v>
      </c>
      <c r="N395" s="6" t="str">
        <f>TEXT(Table_1[[#This Row],[DATE]],"DD")</f>
        <v>08</v>
      </c>
      <c r="O395" s="6" t="str">
        <f t="shared" si="6"/>
        <v>Apr</v>
      </c>
      <c r="P395" s="6">
        <v>2024</v>
      </c>
    </row>
    <row r="396" spans="1:16" ht="14.25" customHeight="1" x14ac:dyDescent="0.25">
      <c r="A396" s="4">
        <v>45756</v>
      </c>
      <c r="B396" s="5" t="s">
        <v>27</v>
      </c>
      <c r="C396" s="8">
        <v>7</v>
      </c>
      <c r="D396" s="6" t="s">
        <v>18</v>
      </c>
      <c r="E396" s="6" t="s">
        <v>20</v>
      </c>
      <c r="F396" s="7">
        <v>0</v>
      </c>
      <c r="G396" s="6" t="str">
        <f>VLOOKUP(Table_1[[#This Row],[PRODUCT ID]],Table_2[#All],2,0)</f>
        <v>Peaches</v>
      </c>
      <c r="H396" s="6" t="str">
        <f>VLOOKUP(Table_1[[#This Row],[PRODUCT ID]],Table_2[#All],3,0)</f>
        <v>Fruits</v>
      </c>
      <c r="I396" s="6" t="str">
        <f>VLOOKUP(Table_1[[#This Row],[PRODUCT ID]],Table_2[#All],4,0)</f>
        <v>Kg</v>
      </c>
      <c r="J396" s="6">
        <f>VLOOKUP(Table_1[[#This Row],[PRODUCT ID]],'Master Data'!A:F,5,0)</f>
        <v>7</v>
      </c>
      <c r="K396" s="6">
        <f>VLOOKUP(Table_1[[#This Row],[PRODUCT ID]],Table_2[#All],6,0)</f>
        <v>8.33</v>
      </c>
      <c r="L396" s="6">
        <f>Table_1[[#This Row],[QUANTITY]]*Table_1[[#This Row],[BUYING PRIZE]]</f>
        <v>49</v>
      </c>
      <c r="M396" s="6">
        <f>Table_1[[#This Row],[QUANTITY]]*Table_1[[#This Row],[SELLING PRICE]]*(1-Table_1[[#This Row],[DISCOUNT %]])</f>
        <v>58.31</v>
      </c>
      <c r="N396" s="6" t="str">
        <f>TEXT(Table_1[[#This Row],[DATE]],"DD")</f>
        <v>09</v>
      </c>
      <c r="O396" s="6" t="str">
        <f t="shared" si="6"/>
        <v>Apr</v>
      </c>
      <c r="P396" s="6">
        <v>2024</v>
      </c>
    </row>
    <row r="397" spans="1:16" ht="14.25" customHeight="1" x14ac:dyDescent="0.25">
      <c r="A397" s="4">
        <v>45757</v>
      </c>
      <c r="B397" s="5" t="s">
        <v>47</v>
      </c>
      <c r="C397" s="8">
        <v>8</v>
      </c>
      <c r="D397" s="6" t="s">
        <v>22</v>
      </c>
      <c r="E397" s="6" t="s">
        <v>18</v>
      </c>
      <c r="F397" s="7">
        <v>0</v>
      </c>
      <c r="G397" s="6" t="str">
        <f>VLOOKUP(Table_1[[#This Row],[PRODUCT ID]],Table_2[#All],2,0)</f>
        <v>Berries</v>
      </c>
      <c r="H397" s="6" t="str">
        <f>VLOOKUP(Table_1[[#This Row],[PRODUCT ID]],Table_2[#All],3,0)</f>
        <v>Fruits</v>
      </c>
      <c r="I397" s="6" t="str">
        <f>VLOOKUP(Table_1[[#This Row],[PRODUCT ID]],Table_2[#All],4,0)</f>
        <v>Kg</v>
      </c>
      <c r="J397" s="6">
        <f>VLOOKUP(Table_1[[#This Row],[PRODUCT ID]],'Master Data'!A:F,5,0)</f>
        <v>12</v>
      </c>
      <c r="K397" s="6">
        <f>VLOOKUP(Table_1[[#This Row],[PRODUCT ID]],Table_2[#All],6,0)</f>
        <v>15.719999999999999</v>
      </c>
      <c r="L397" s="6">
        <f>Table_1[[#This Row],[QUANTITY]]*Table_1[[#This Row],[BUYING PRIZE]]</f>
        <v>96</v>
      </c>
      <c r="M397" s="6">
        <f>Table_1[[#This Row],[QUANTITY]]*Table_1[[#This Row],[SELLING PRICE]]*(1-Table_1[[#This Row],[DISCOUNT %]])</f>
        <v>125.75999999999999</v>
      </c>
      <c r="N397" s="6" t="str">
        <f>TEXT(Table_1[[#This Row],[DATE]],"DD")</f>
        <v>10</v>
      </c>
      <c r="O397" s="6" t="str">
        <f t="shared" si="6"/>
        <v>Apr</v>
      </c>
      <c r="P397" s="6">
        <v>2024</v>
      </c>
    </row>
    <row r="398" spans="1:16" ht="14.25" customHeight="1" x14ac:dyDescent="0.25">
      <c r="A398" s="4">
        <v>45758</v>
      </c>
      <c r="B398" s="5" t="s">
        <v>61</v>
      </c>
      <c r="C398" s="8">
        <v>2</v>
      </c>
      <c r="D398" s="6" t="s">
        <v>22</v>
      </c>
      <c r="E398" s="6" t="s">
        <v>20</v>
      </c>
      <c r="F398" s="7">
        <v>0</v>
      </c>
      <c r="G398" s="6" t="str">
        <f>VLOOKUP(Table_1[[#This Row],[PRODUCT ID]],Table_2[#All],2,0)</f>
        <v>Potatoes</v>
      </c>
      <c r="H398" s="6" t="str">
        <f>VLOOKUP(Table_1[[#This Row],[PRODUCT ID]],Table_2[#All],3,0)</f>
        <v>Vegetables</v>
      </c>
      <c r="I398" s="6" t="str">
        <f>VLOOKUP(Table_1[[#This Row],[PRODUCT ID]],Table_2[#All],4,0)</f>
        <v>Kg</v>
      </c>
      <c r="J398" s="6">
        <f>VLOOKUP(Table_1[[#This Row],[PRODUCT ID]],'Master Data'!A:F,5,0)</f>
        <v>138</v>
      </c>
      <c r="K398" s="6">
        <f>VLOOKUP(Table_1[[#This Row],[PRODUCT ID]],Table_2[#All],6,0)</f>
        <v>173.88</v>
      </c>
      <c r="L398" s="6">
        <f>Table_1[[#This Row],[QUANTITY]]*Table_1[[#This Row],[BUYING PRIZE]]</f>
        <v>276</v>
      </c>
      <c r="M398" s="6">
        <f>Table_1[[#This Row],[QUANTITY]]*Table_1[[#This Row],[SELLING PRICE]]*(1-Table_1[[#This Row],[DISCOUNT %]])</f>
        <v>347.76</v>
      </c>
      <c r="N398" s="6" t="str">
        <f>TEXT(Table_1[[#This Row],[DATE]],"DD")</f>
        <v>11</v>
      </c>
      <c r="O398" s="6" t="str">
        <f t="shared" si="6"/>
        <v>Apr</v>
      </c>
      <c r="P398" s="6">
        <v>2024</v>
      </c>
    </row>
    <row r="399" spans="1:16" ht="14.25" customHeight="1" x14ac:dyDescent="0.25">
      <c r="A399" s="4">
        <v>45759</v>
      </c>
      <c r="B399" s="5" t="s">
        <v>50</v>
      </c>
      <c r="C399" s="8">
        <v>2</v>
      </c>
      <c r="D399" s="6" t="s">
        <v>22</v>
      </c>
      <c r="E399" s="6" t="s">
        <v>18</v>
      </c>
      <c r="F399" s="7">
        <v>0</v>
      </c>
      <c r="G399" s="6" t="str">
        <f>VLOOKUP(Table_1[[#This Row],[PRODUCT ID]],Table_2[#All],2,0)</f>
        <v>Grapefruit</v>
      </c>
      <c r="H399" s="6" t="str">
        <f>VLOOKUP(Table_1[[#This Row],[PRODUCT ID]],Table_2[#All],3,0)</f>
        <v>Fruits</v>
      </c>
      <c r="I399" s="6" t="str">
        <f>VLOOKUP(Table_1[[#This Row],[PRODUCT ID]],Table_2[#All],4,0)</f>
        <v>Kg</v>
      </c>
      <c r="J399" s="6">
        <f>VLOOKUP(Table_1[[#This Row],[PRODUCT ID]],'Master Data'!A:F,5,0)</f>
        <v>37</v>
      </c>
      <c r="K399" s="6">
        <f>VLOOKUP(Table_1[[#This Row],[PRODUCT ID]],Table_2[#All],6,0)</f>
        <v>49.21</v>
      </c>
      <c r="L399" s="6">
        <f>Table_1[[#This Row],[QUANTITY]]*Table_1[[#This Row],[BUYING PRIZE]]</f>
        <v>74</v>
      </c>
      <c r="M399" s="6">
        <f>Table_1[[#This Row],[QUANTITY]]*Table_1[[#This Row],[SELLING PRICE]]*(1-Table_1[[#This Row],[DISCOUNT %]])</f>
        <v>98.42</v>
      </c>
      <c r="N399" s="6" t="str">
        <f>TEXT(Table_1[[#This Row],[DATE]],"DD")</f>
        <v>12</v>
      </c>
      <c r="O399" s="6" t="str">
        <f t="shared" si="6"/>
        <v>Apr</v>
      </c>
      <c r="P399" s="6">
        <v>2024</v>
      </c>
    </row>
    <row r="400" spans="1:16" ht="14.25" customHeight="1" x14ac:dyDescent="0.25">
      <c r="A400" s="4">
        <v>45760</v>
      </c>
      <c r="B400" s="5" t="s">
        <v>38</v>
      </c>
      <c r="C400" s="8">
        <v>12</v>
      </c>
      <c r="D400" s="6" t="s">
        <v>18</v>
      </c>
      <c r="E400" s="6" t="s">
        <v>20</v>
      </c>
      <c r="F400" s="7">
        <v>0</v>
      </c>
      <c r="G400" s="6" t="str">
        <f>VLOOKUP(Table_1[[#This Row],[PRODUCT ID]],Table_2[#All],2,0)</f>
        <v>pretzels</v>
      </c>
      <c r="H400" s="6" t="str">
        <f>VLOOKUP(Table_1[[#This Row],[PRODUCT ID]],Table_2[#All],3,0)</f>
        <v>Snacks</v>
      </c>
      <c r="I400" s="6" t="str">
        <f>VLOOKUP(Table_1[[#This Row],[PRODUCT ID]],Table_2[#All],4,0)</f>
        <v>Kg</v>
      </c>
      <c r="J400" s="6">
        <f>VLOOKUP(Table_1[[#This Row],[PRODUCT ID]],'Master Data'!A:F,5,0)</f>
        <v>89</v>
      </c>
      <c r="K400" s="6">
        <f>VLOOKUP(Table_1[[#This Row],[PRODUCT ID]],Table_2[#All],6,0)</f>
        <v>117.48</v>
      </c>
      <c r="L400" s="6">
        <f>Table_1[[#This Row],[QUANTITY]]*Table_1[[#This Row],[BUYING PRIZE]]</f>
        <v>1068</v>
      </c>
      <c r="M400" s="6">
        <f>Table_1[[#This Row],[QUANTITY]]*Table_1[[#This Row],[SELLING PRICE]]*(1-Table_1[[#This Row],[DISCOUNT %]])</f>
        <v>1409.76</v>
      </c>
      <c r="N400" s="6" t="str">
        <f>TEXT(Table_1[[#This Row],[DATE]],"DD")</f>
        <v>13</v>
      </c>
      <c r="O400" s="6" t="str">
        <f t="shared" si="6"/>
        <v>Apr</v>
      </c>
      <c r="P400" s="6">
        <v>2024</v>
      </c>
    </row>
    <row r="401" spans="1:16" ht="14.25" customHeight="1" x14ac:dyDescent="0.25">
      <c r="A401" s="4">
        <v>45761</v>
      </c>
      <c r="B401" s="5" t="s">
        <v>53</v>
      </c>
      <c r="C401" s="8">
        <v>12</v>
      </c>
      <c r="D401" s="6" t="s">
        <v>22</v>
      </c>
      <c r="E401" s="6" t="s">
        <v>20</v>
      </c>
      <c r="F401" s="7">
        <v>0</v>
      </c>
      <c r="G401" s="6" t="str">
        <f>VLOOKUP(Table_1[[#This Row],[PRODUCT ID]],Table_2[#All],2,0)</f>
        <v>Beets</v>
      </c>
      <c r="H401" s="6" t="str">
        <f>VLOOKUP(Table_1[[#This Row],[PRODUCT ID]],Table_2[#All],3,0)</f>
        <v>Vegetables</v>
      </c>
      <c r="I401" s="6" t="str">
        <f>VLOOKUP(Table_1[[#This Row],[PRODUCT ID]],Table_2[#All],4,0)</f>
        <v>Kg</v>
      </c>
      <c r="J401" s="6">
        <f>VLOOKUP(Table_1[[#This Row],[PRODUCT ID]],'Master Data'!A:F,5,0)</f>
        <v>37</v>
      </c>
      <c r="K401" s="6">
        <f>VLOOKUP(Table_1[[#This Row],[PRODUCT ID]],Table_2[#All],6,0)</f>
        <v>41.81</v>
      </c>
      <c r="L401" s="6">
        <f>Table_1[[#This Row],[QUANTITY]]*Table_1[[#This Row],[BUYING PRIZE]]</f>
        <v>444</v>
      </c>
      <c r="M401" s="6">
        <f>Table_1[[#This Row],[QUANTITY]]*Table_1[[#This Row],[SELLING PRICE]]*(1-Table_1[[#This Row],[DISCOUNT %]])</f>
        <v>501.72</v>
      </c>
      <c r="N401" s="6" t="str">
        <f>TEXT(Table_1[[#This Row],[DATE]],"DD")</f>
        <v>14</v>
      </c>
      <c r="O401" s="6" t="str">
        <f t="shared" si="6"/>
        <v>Apr</v>
      </c>
      <c r="P401" s="6">
        <v>2024</v>
      </c>
    </row>
    <row r="402" spans="1:16" ht="14.25" customHeight="1" x14ac:dyDescent="0.25">
      <c r="A402" s="4">
        <v>45762</v>
      </c>
      <c r="B402" s="5" t="s">
        <v>27</v>
      </c>
      <c r="C402" s="8">
        <v>7</v>
      </c>
      <c r="D402" s="6" t="s">
        <v>22</v>
      </c>
      <c r="E402" s="6" t="s">
        <v>18</v>
      </c>
      <c r="F402" s="7">
        <v>0</v>
      </c>
      <c r="G402" s="6" t="str">
        <f>VLOOKUP(Table_1[[#This Row],[PRODUCT ID]],Table_2[#All],2,0)</f>
        <v>Peaches</v>
      </c>
      <c r="H402" s="6" t="str">
        <f>VLOOKUP(Table_1[[#This Row],[PRODUCT ID]],Table_2[#All],3,0)</f>
        <v>Fruits</v>
      </c>
      <c r="I402" s="6" t="str">
        <f>VLOOKUP(Table_1[[#This Row],[PRODUCT ID]],Table_2[#All],4,0)</f>
        <v>Kg</v>
      </c>
      <c r="J402" s="6">
        <f>VLOOKUP(Table_1[[#This Row],[PRODUCT ID]],'Master Data'!A:F,5,0)</f>
        <v>7</v>
      </c>
      <c r="K402" s="6">
        <f>VLOOKUP(Table_1[[#This Row],[PRODUCT ID]],Table_2[#All],6,0)</f>
        <v>8.33</v>
      </c>
      <c r="L402" s="6">
        <f>Table_1[[#This Row],[QUANTITY]]*Table_1[[#This Row],[BUYING PRIZE]]</f>
        <v>49</v>
      </c>
      <c r="M402" s="6">
        <f>Table_1[[#This Row],[QUANTITY]]*Table_1[[#This Row],[SELLING PRICE]]*(1-Table_1[[#This Row],[DISCOUNT %]])</f>
        <v>58.31</v>
      </c>
      <c r="N402" s="6" t="str">
        <f>TEXT(Table_1[[#This Row],[DATE]],"DD")</f>
        <v>15</v>
      </c>
      <c r="O402" s="6" t="str">
        <f t="shared" si="6"/>
        <v>Apr</v>
      </c>
      <c r="P402" s="6">
        <v>2024</v>
      </c>
    </row>
    <row r="403" spans="1:16" ht="14.25" customHeight="1" x14ac:dyDescent="0.25">
      <c r="A403" s="4">
        <v>45763</v>
      </c>
      <c r="B403" s="5" t="s">
        <v>58</v>
      </c>
      <c r="C403" s="8">
        <v>9</v>
      </c>
      <c r="D403" s="6" t="s">
        <v>22</v>
      </c>
      <c r="E403" s="6" t="s">
        <v>18</v>
      </c>
      <c r="F403" s="7">
        <v>0</v>
      </c>
      <c r="G403" s="6" t="str">
        <f>VLOOKUP(Table_1[[#This Row],[PRODUCT ID]],Table_2[#All],2,0)</f>
        <v>Chips</v>
      </c>
      <c r="H403" s="6" t="str">
        <f>VLOOKUP(Table_1[[#This Row],[PRODUCT ID]],Table_2[#All],3,0)</f>
        <v>Snacks</v>
      </c>
      <c r="I403" s="6" t="str">
        <f>VLOOKUP(Table_1[[#This Row],[PRODUCT ID]],Table_2[#All],4,0)</f>
        <v>Kg</v>
      </c>
      <c r="J403" s="6">
        <f>VLOOKUP(Table_1[[#This Row],[PRODUCT ID]],'Master Data'!A:F,5,0)</f>
        <v>95</v>
      </c>
      <c r="K403" s="6">
        <f>VLOOKUP(Table_1[[#This Row],[PRODUCT ID]],Table_2[#All],6,0)</f>
        <v>119.7</v>
      </c>
      <c r="L403" s="6">
        <f>Table_1[[#This Row],[QUANTITY]]*Table_1[[#This Row],[BUYING PRIZE]]</f>
        <v>855</v>
      </c>
      <c r="M403" s="6">
        <f>Table_1[[#This Row],[QUANTITY]]*Table_1[[#This Row],[SELLING PRICE]]*(1-Table_1[[#This Row],[DISCOUNT %]])</f>
        <v>1077.3</v>
      </c>
      <c r="N403" s="6" t="str">
        <f>TEXT(Table_1[[#This Row],[DATE]],"DD")</f>
        <v>16</v>
      </c>
      <c r="O403" s="6" t="str">
        <f t="shared" si="6"/>
        <v>Apr</v>
      </c>
      <c r="P403" s="6">
        <v>2024</v>
      </c>
    </row>
    <row r="404" spans="1:16" ht="14.25" customHeight="1" x14ac:dyDescent="0.25">
      <c r="A404" s="4">
        <v>45764</v>
      </c>
      <c r="B404" s="5" t="s">
        <v>23</v>
      </c>
      <c r="C404" s="8">
        <v>2</v>
      </c>
      <c r="D404" s="6" t="s">
        <v>18</v>
      </c>
      <c r="E404" s="6" t="s">
        <v>18</v>
      </c>
      <c r="F404" s="7">
        <v>0</v>
      </c>
      <c r="G404" s="6" t="str">
        <f>VLOOKUP(Table_1[[#This Row],[PRODUCT ID]],Table_2[#All],2,0)</f>
        <v>Eggs</v>
      </c>
      <c r="H404" s="6" t="str">
        <f>VLOOKUP(Table_1[[#This Row],[PRODUCT ID]],Table_2[#All],3,0)</f>
        <v>Dairy</v>
      </c>
      <c r="I404" s="6" t="str">
        <f>VLOOKUP(Table_1[[#This Row],[PRODUCT ID]],Table_2[#All],4,0)</f>
        <v>Lt</v>
      </c>
      <c r="J404" s="6">
        <f>VLOOKUP(Table_1[[#This Row],[PRODUCT ID]],'Master Data'!A:F,5,0)</f>
        <v>44</v>
      </c>
      <c r="K404" s="6">
        <f>VLOOKUP(Table_1[[#This Row],[PRODUCT ID]],Table_2[#All],6,0)</f>
        <v>48.84</v>
      </c>
      <c r="L404" s="6">
        <f>Table_1[[#This Row],[QUANTITY]]*Table_1[[#This Row],[BUYING PRIZE]]</f>
        <v>88</v>
      </c>
      <c r="M404" s="6">
        <f>Table_1[[#This Row],[QUANTITY]]*Table_1[[#This Row],[SELLING PRICE]]*(1-Table_1[[#This Row],[DISCOUNT %]])</f>
        <v>97.68</v>
      </c>
      <c r="N404" s="6" t="str">
        <f>TEXT(Table_1[[#This Row],[DATE]],"DD")</f>
        <v>17</v>
      </c>
      <c r="O404" s="6" t="str">
        <f t="shared" si="6"/>
        <v>Apr</v>
      </c>
      <c r="P404" s="6">
        <v>2024</v>
      </c>
    </row>
    <row r="405" spans="1:16" ht="14.25" customHeight="1" x14ac:dyDescent="0.25">
      <c r="A405" s="4">
        <v>45765</v>
      </c>
      <c r="B405" s="5" t="s">
        <v>61</v>
      </c>
      <c r="C405" s="8">
        <v>8</v>
      </c>
      <c r="D405" s="6" t="s">
        <v>18</v>
      </c>
      <c r="E405" s="6" t="s">
        <v>20</v>
      </c>
      <c r="F405" s="7">
        <v>0</v>
      </c>
      <c r="G405" s="6" t="str">
        <f>VLOOKUP(Table_1[[#This Row],[PRODUCT ID]],Table_2[#All],2,0)</f>
        <v>Potatoes</v>
      </c>
      <c r="H405" s="6" t="str">
        <f>VLOOKUP(Table_1[[#This Row],[PRODUCT ID]],Table_2[#All],3,0)</f>
        <v>Vegetables</v>
      </c>
      <c r="I405" s="6" t="str">
        <f>VLOOKUP(Table_1[[#This Row],[PRODUCT ID]],Table_2[#All],4,0)</f>
        <v>Kg</v>
      </c>
      <c r="J405" s="6">
        <f>VLOOKUP(Table_1[[#This Row],[PRODUCT ID]],'Master Data'!A:F,5,0)</f>
        <v>138</v>
      </c>
      <c r="K405" s="6">
        <f>VLOOKUP(Table_1[[#This Row],[PRODUCT ID]],Table_2[#All],6,0)</f>
        <v>173.88</v>
      </c>
      <c r="L405" s="6">
        <f>Table_1[[#This Row],[QUANTITY]]*Table_1[[#This Row],[BUYING PRIZE]]</f>
        <v>1104</v>
      </c>
      <c r="M405" s="6">
        <f>Table_1[[#This Row],[QUANTITY]]*Table_1[[#This Row],[SELLING PRICE]]*(1-Table_1[[#This Row],[DISCOUNT %]])</f>
        <v>1391.04</v>
      </c>
      <c r="N405" s="6" t="str">
        <f>TEXT(Table_1[[#This Row],[DATE]],"DD")</f>
        <v>18</v>
      </c>
      <c r="O405" s="6" t="str">
        <f t="shared" si="6"/>
        <v>Apr</v>
      </c>
      <c r="P405" s="6">
        <v>2024</v>
      </c>
    </row>
    <row r="406" spans="1:16" ht="14.25" customHeight="1" x14ac:dyDescent="0.25">
      <c r="A406" s="4">
        <v>45766</v>
      </c>
      <c r="B406" s="5" t="s">
        <v>40</v>
      </c>
      <c r="C406" s="8">
        <v>12</v>
      </c>
      <c r="D406" s="6" t="s">
        <v>22</v>
      </c>
      <c r="E406" s="6" t="s">
        <v>18</v>
      </c>
      <c r="F406" s="7">
        <v>0</v>
      </c>
      <c r="G406" s="6" t="str">
        <f>VLOOKUP(Table_1[[#This Row],[PRODUCT ID]],Table_2[#All],2,0)</f>
        <v>Yogurt</v>
      </c>
      <c r="H406" s="6" t="str">
        <f>VLOOKUP(Table_1[[#This Row],[PRODUCT ID]],Table_2[#All],3,0)</f>
        <v>Dairy</v>
      </c>
      <c r="I406" s="6" t="str">
        <f>VLOOKUP(Table_1[[#This Row],[PRODUCT ID]],Table_2[#All],4,0)</f>
        <v>Ft</v>
      </c>
      <c r="J406" s="6">
        <f>VLOOKUP(Table_1[[#This Row],[PRODUCT ID]],'Master Data'!A:F,5,0)</f>
        <v>148</v>
      </c>
      <c r="K406" s="6">
        <f>VLOOKUP(Table_1[[#This Row],[PRODUCT ID]],Table_2[#All],6,0)</f>
        <v>164.28</v>
      </c>
      <c r="L406" s="6">
        <f>Table_1[[#This Row],[QUANTITY]]*Table_1[[#This Row],[BUYING PRIZE]]</f>
        <v>1776</v>
      </c>
      <c r="M406" s="6">
        <f>Table_1[[#This Row],[QUANTITY]]*Table_1[[#This Row],[SELLING PRICE]]*(1-Table_1[[#This Row],[DISCOUNT %]])</f>
        <v>1971.3600000000001</v>
      </c>
      <c r="N406" s="6" t="str">
        <f>TEXT(Table_1[[#This Row],[DATE]],"DD")</f>
        <v>19</v>
      </c>
      <c r="O406" s="6" t="str">
        <f t="shared" si="6"/>
        <v>Apr</v>
      </c>
      <c r="P406" s="6">
        <v>2024</v>
      </c>
    </row>
    <row r="407" spans="1:16" ht="14.25" customHeight="1" x14ac:dyDescent="0.25">
      <c r="A407" s="4">
        <v>45767</v>
      </c>
      <c r="B407" s="5" t="s">
        <v>30</v>
      </c>
      <c r="C407" s="8">
        <v>8</v>
      </c>
      <c r="D407" s="6" t="s">
        <v>17</v>
      </c>
      <c r="E407" s="6" t="s">
        <v>18</v>
      </c>
      <c r="F407" s="7">
        <v>0</v>
      </c>
      <c r="G407" s="6" t="str">
        <f>VLOOKUP(Table_1[[#This Row],[PRODUCT ID]],Table_2[#All],2,0)</f>
        <v>Salin</v>
      </c>
      <c r="H407" s="6" t="str">
        <f>VLOOKUP(Table_1[[#This Row],[PRODUCT ID]],Table_2[#All],3,0)</f>
        <v>Health Care</v>
      </c>
      <c r="I407" s="6" t="str">
        <f>VLOOKUP(Table_1[[#This Row],[PRODUCT ID]],Table_2[#All],4,0)</f>
        <v>Kg</v>
      </c>
      <c r="J407" s="6">
        <f>VLOOKUP(Table_1[[#This Row],[PRODUCT ID]],'Master Data'!A:F,5,0)</f>
        <v>120</v>
      </c>
      <c r="K407" s="6">
        <f>VLOOKUP(Table_1[[#This Row],[PRODUCT ID]],Table_2[#All],6,0)</f>
        <v>162</v>
      </c>
      <c r="L407" s="6">
        <f>Table_1[[#This Row],[QUANTITY]]*Table_1[[#This Row],[BUYING PRIZE]]</f>
        <v>960</v>
      </c>
      <c r="M407" s="6">
        <f>Table_1[[#This Row],[QUANTITY]]*Table_1[[#This Row],[SELLING PRICE]]*(1-Table_1[[#This Row],[DISCOUNT %]])</f>
        <v>1296</v>
      </c>
      <c r="N407" s="6" t="str">
        <f>TEXT(Table_1[[#This Row],[DATE]],"DD")</f>
        <v>20</v>
      </c>
      <c r="O407" s="6" t="str">
        <f t="shared" si="6"/>
        <v>Apr</v>
      </c>
      <c r="P407" s="6">
        <v>2024</v>
      </c>
    </row>
    <row r="408" spans="1:16" ht="14.25" customHeight="1" x14ac:dyDescent="0.25">
      <c r="A408" s="4">
        <v>45768</v>
      </c>
      <c r="B408" s="5" t="s">
        <v>33</v>
      </c>
      <c r="C408" s="8">
        <v>6</v>
      </c>
      <c r="D408" s="6" t="s">
        <v>22</v>
      </c>
      <c r="E408" s="6" t="s">
        <v>20</v>
      </c>
      <c r="F408" s="7">
        <v>0</v>
      </c>
      <c r="G408" s="6" t="str">
        <f>VLOOKUP(Table_1[[#This Row],[PRODUCT ID]],Table_2[#All],2,0)</f>
        <v>toothpaste</v>
      </c>
      <c r="H408" s="6" t="str">
        <f>VLOOKUP(Table_1[[#This Row],[PRODUCT ID]],Table_2[#All],3,0)</f>
        <v>Personal Care</v>
      </c>
      <c r="I408" s="6" t="str">
        <f>VLOOKUP(Table_1[[#This Row],[PRODUCT ID]],Table_2[#All],4,0)</f>
        <v>No.</v>
      </c>
      <c r="J408" s="6">
        <f>VLOOKUP(Table_1[[#This Row],[PRODUCT ID]],'Master Data'!A:F,5,0)</f>
        <v>55</v>
      </c>
      <c r="K408" s="6">
        <f>VLOOKUP(Table_1[[#This Row],[PRODUCT ID]],Table_2[#All],6,0)</f>
        <v>58.3</v>
      </c>
      <c r="L408" s="6">
        <f>Table_1[[#This Row],[QUANTITY]]*Table_1[[#This Row],[BUYING PRIZE]]</f>
        <v>330</v>
      </c>
      <c r="M408" s="6">
        <f>Table_1[[#This Row],[QUANTITY]]*Table_1[[#This Row],[SELLING PRICE]]*(1-Table_1[[#This Row],[DISCOUNT %]])</f>
        <v>349.79999999999995</v>
      </c>
      <c r="N408" s="6" t="str">
        <f>TEXT(Table_1[[#This Row],[DATE]],"DD")</f>
        <v>21</v>
      </c>
      <c r="O408" s="6" t="str">
        <f t="shared" si="6"/>
        <v>Apr</v>
      </c>
      <c r="P408" s="6">
        <v>2024</v>
      </c>
    </row>
    <row r="409" spans="1:16" ht="14.25" customHeight="1" x14ac:dyDescent="0.25">
      <c r="A409" s="4">
        <v>45769</v>
      </c>
      <c r="B409" s="5" t="s">
        <v>50</v>
      </c>
      <c r="C409" s="8">
        <v>2</v>
      </c>
      <c r="D409" s="6" t="s">
        <v>18</v>
      </c>
      <c r="E409" s="6" t="s">
        <v>18</v>
      </c>
      <c r="F409" s="7">
        <v>0</v>
      </c>
      <c r="G409" s="6" t="str">
        <f>VLOOKUP(Table_1[[#This Row],[PRODUCT ID]],Table_2[#All],2,0)</f>
        <v>Grapefruit</v>
      </c>
      <c r="H409" s="6" t="str">
        <f>VLOOKUP(Table_1[[#This Row],[PRODUCT ID]],Table_2[#All],3,0)</f>
        <v>Fruits</v>
      </c>
      <c r="I409" s="6" t="str">
        <f>VLOOKUP(Table_1[[#This Row],[PRODUCT ID]],Table_2[#All],4,0)</f>
        <v>Kg</v>
      </c>
      <c r="J409" s="6">
        <f>VLOOKUP(Table_1[[#This Row],[PRODUCT ID]],'Master Data'!A:F,5,0)</f>
        <v>37</v>
      </c>
      <c r="K409" s="6">
        <f>VLOOKUP(Table_1[[#This Row],[PRODUCT ID]],Table_2[#All],6,0)</f>
        <v>49.21</v>
      </c>
      <c r="L409" s="6">
        <f>Table_1[[#This Row],[QUANTITY]]*Table_1[[#This Row],[BUYING PRIZE]]</f>
        <v>74</v>
      </c>
      <c r="M409" s="6">
        <f>Table_1[[#This Row],[QUANTITY]]*Table_1[[#This Row],[SELLING PRICE]]*(1-Table_1[[#This Row],[DISCOUNT %]])</f>
        <v>98.42</v>
      </c>
      <c r="N409" s="6" t="str">
        <f>TEXT(Table_1[[#This Row],[DATE]],"DD")</f>
        <v>22</v>
      </c>
      <c r="O409" s="6" t="str">
        <f t="shared" si="6"/>
        <v>Apr</v>
      </c>
      <c r="P409" s="6">
        <v>2024</v>
      </c>
    </row>
    <row r="410" spans="1:16" ht="14.25" customHeight="1" x14ac:dyDescent="0.25">
      <c r="A410" s="4">
        <v>45770</v>
      </c>
      <c r="B410" s="5" t="s">
        <v>35</v>
      </c>
      <c r="C410" s="8">
        <v>14</v>
      </c>
      <c r="D410" s="6" t="s">
        <v>22</v>
      </c>
      <c r="E410" s="6" t="s">
        <v>20</v>
      </c>
      <c r="F410" s="7">
        <v>0</v>
      </c>
      <c r="G410" s="6" t="str">
        <f>VLOOKUP(Table_1[[#This Row],[PRODUCT ID]],Table_2[#All],2,0)</f>
        <v>Feta cheese</v>
      </c>
      <c r="H410" s="6" t="str">
        <f>VLOOKUP(Table_1[[#This Row],[PRODUCT ID]],Table_2[#All],3,0)</f>
        <v>Dairy</v>
      </c>
      <c r="I410" s="6" t="str">
        <f>VLOOKUP(Table_1[[#This Row],[PRODUCT ID]],Table_2[#All],4,0)</f>
        <v>Kg</v>
      </c>
      <c r="J410" s="6">
        <f>VLOOKUP(Table_1[[#This Row],[PRODUCT ID]],'Master Data'!A:F,5,0)</f>
        <v>75</v>
      </c>
      <c r="K410" s="6">
        <f>VLOOKUP(Table_1[[#This Row],[PRODUCT ID]],Table_2[#All],6,0)</f>
        <v>85.5</v>
      </c>
      <c r="L410" s="6">
        <f>Table_1[[#This Row],[QUANTITY]]*Table_1[[#This Row],[BUYING PRIZE]]</f>
        <v>1050</v>
      </c>
      <c r="M410" s="6">
        <f>Table_1[[#This Row],[QUANTITY]]*Table_1[[#This Row],[SELLING PRICE]]*(1-Table_1[[#This Row],[DISCOUNT %]])</f>
        <v>1197</v>
      </c>
      <c r="N410" s="6" t="str">
        <f>TEXT(Table_1[[#This Row],[DATE]],"DD")</f>
        <v>23</v>
      </c>
      <c r="O410" s="6" t="str">
        <f t="shared" si="6"/>
        <v>Apr</v>
      </c>
      <c r="P410" s="6">
        <v>2024</v>
      </c>
    </row>
    <row r="411" spans="1:16" ht="14.25" customHeight="1" x14ac:dyDescent="0.25">
      <c r="A411" s="4">
        <v>45771</v>
      </c>
      <c r="B411" s="5" t="s">
        <v>46</v>
      </c>
      <c r="C411" s="8">
        <v>1</v>
      </c>
      <c r="D411" s="6" t="s">
        <v>18</v>
      </c>
      <c r="E411" s="6" t="s">
        <v>18</v>
      </c>
      <c r="F411" s="7">
        <v>0</v>
      </c>
      <c r="G411" s="6" t="str">
        <f>VLOOKUP(Table_1[[#This Row],[PRODUCT ID]],Table_2[#All],2,0)</f>
        <v>Plums</v>
      </c>
      <c r="H411" s="6" t="str">
        <f>VLOOKUP(Table_1[[#This Row],[PRODUCT ID]],Table_2[#All],3,0)</f>
        <v>Fruits</v>
      </c>
      <c r="I411" s="6" t="str">
        <f>VLOOKUP(Table_1[[#This Row],[PRODUCT ID]],Table_2[#All],4,0)</f>
        <v>Kg</v>
      </c>
      <c r="J411" s="6">
        <f>VLOOKUP(Table_1[[#This Row],[PRODUCT ID]],'Master Data'!A:F,5,0)</f>
        <v>48</v>
      </c>
      <c r="K411" s="6">
        <f>VLOOKUP(Table_1[[#This Row],[PRODUCT ID]],Table_2[#All],6,0)</f>
        <v>57.120000000000005</v>
      </c>
      <c r="L411" s="6">
        <f>Table_1[[#This Row],[QUANTITY]]*Table_1[[#This Row],[BUYING PRIZE]]</f>
        <v>48</v>
      </c>
      <c r="M411" s="6">
        <f>Table_1[[#This Row],[QUANTITY]]*Table_1[[#This Row],[SELLING PRICE]]*(1-Table_1[[#This Row],[DISCOUNT %]])</f>
        <v>57.120000000000005</v>
      </c>
      <c r="N411" s="6" t="str">
        <f>TEXT(Table_1[[#This Row],[DATE]],"DD")</f>
        <v>24</v>
      </c>
      <c r="O411" s="6" t="str">
        <f t="shared" si="6"/>
        <v>Apr</v>
      </c>
      <c r="P411" s="6">
        <v>2024</v>
      </c>
    </row>
    <row r="412" spans="1:16" ht="14.25" customHeight="1" x14ac:dyDescent="0.25">
      <c r="A412" s="4">
        <v>45772</v>
      </c>
      <c r="B412" s="5" t="s">
        <v>31</v>
      </c>
      <c r="C412" s="8">
        <v>2</v>
      </c>
      <c r="D412" s="6" t="s">
        <v>22</v>
      </c>
      <c r="E412" s="6" t="s">
        <v>20</v>
      </c>
      <c r="F412" s="7">
        <v>0</v>
      </c>
      <c r="G412" s="6" t="str">
        <f>VLOOKUP(Table_1[[#This Row],[PRODUCT ID]],Table_2[#All],2,0)</f>
        <v>pain killers</v>
      </c>
      <c r="H412" s="6" t="str">
        <f>VLOOKUP(Table_1[[#This Row],[PRODUCT ID]],Table_2[#All],3,0)</f>
        <v>Health Care</v>
      </c>
      <c r="I412" s="6" t="str">
        <f>VLOOKUP(Table_1[[#This Row],[PRODUCT ID]],Table_2[#All],4,0)</f>
        <v>No.</v>
      </c>
      <c r="J412" s="6">
        <f>VLOOKUP(Table_1[[#This Row],[PRODUCT ID]],'Master Data'!A:F,5,0)</f>
        <v>76</v>
      </c>
      <c r="K412" s="6">
        <f>VLOOKUP(Table_1[[#This Row],[PRODUCT ID]],Table_2[#All],6,0)</f>
        <v>82.08</v>
      </c>
      <c r="L412" s="6">
        <f>Table_1[[#This Row],[QUANTITY]]*Table_1[[#This Row],[BUYING PRIZE]]</f>
        <v>152</v>
      </c>
      <c r="M412" s="6">
        <f>Table_1[[#This Row],[QUANTITY]]*Table_1[[#This Row],[SELLING PRICE]]*(1-Table_1[[#This Row],[DISCOUNT %]])</f>
        <v>164.16</v>
      </c>
      <c r="N412" s="6" t="str">
        <f>TEXT(Table_1[[#This Row],[DATE]],"DD")</f>
        <v>25</v>
      </c>
      <c r="O412" s="6" t="str">
        <f t="shared" si="6"/>
        <v>Apr</v>
      </c>
      <c r="P412" s="6">
        <v>2024</v>
      </c>
    </row>
    <row r="413" spans="1:16" ht="14.25" customHeight="1" x14ac:dyDescent="0.25">
      <c r="A413" s="4">
        <v>45773</v>
      </c>
      <c r="B413" s="5" t="s">
        <v>59</v>
      </c>
      <c r="C413" s="8">
        <v>12</v>
      </c>
      <c r="D413" s="6" t="s">
        <v>22</v>
      </c>
      <c r="E413" s="6" t="s">
        <v>20</v>
      </c>
      <c r="F413" s="7">
        <v>0</v>
      </c>
      <c r="G413" s="6" t="str">
        <f>VLOOKUP(Table_1[[#This Row],[PRODUCT ID]],Table_2[#All],2,0)</f>
        <v>Grapes</v>
      </c>
      <c r="H413" s="6" t="str">
        <f>VLOOKUP(Table_1[[#This Row],[PRODUCT ID]],Table_2[#All],3,0)</f>
        <v>Fruits</v>
      </c>
      <c r="I413" s="6" t="str">
        <f>VLOOKUP(Table_1[[#This Row],[PRODUCT ID]],Table_2[#All],4,0)</f>
        <v>Ft</v>
      </c>
      <c r="J413" s="6">
        <f>VLOOKUP(Table_1[[#This Row],[PRODUCT ID]],'Master Data'!A:F,5,0)</f>
        <v>134</v>
      </c>
      <c r="K413" s="6">
        <f>VLOOKUP(Table_1[[#This Row],[PRODUCT ID]],Table_2[#All],6,0)</f>
        <v>156.78</v>
      </c>
      <c r="L413" s="6">
        <f>Table_1[[#This Row],[QUANTITY]]*Table_1[[#This Row],[BUYING PRIZE]]</f>
        <v>1608</v>
      </c>
      <c r="M413" s="6">
        <f>Table_1[[#This Row],[QUANTITY]]*Table_1[[#This Row],[SELLING PRICE]]*(1-Table_1[[#This Row],[DISCOUNT %]])</f>
        <v>1881.3600000000001</v>
      </c>
      <c r="N413" s="6" t="str">
        <f>TEXT(Table_1[[#This Row],[DATE]],"DD")</f>
        <v>26</v>
      </c>
      <c r="O413" s="6" t="str">
        <f t="shared" si="6"/>
        <v>Apr</v>
      </c>
      <c r="P413" s="6">
        <v>2024</v>
      </c>
    </row>
    <row r="414" spans="1:16" ht="14.25" customHeight="1" x14ac:dyDescent="0.25">
      <c r="A414" s="4">
        <v>45774</v>
      </c>
      <c r="B414" s="5" t="s">
        <v>26</v>
      </c>
      <c r="C414" s="8">
        <v>13</v>
      </c>
      <c r="D414" s="6" t="s">
        <v>18</v>
      </c>
      <c r="E414" s="6" t="s">
        <v>20</v>
      </c>
      <c r="F414" s="7">
        <v>0</v>
      </c>
      <c r="G414" s="6" t="str">
        <f>VLOOKUP(Table_1[[#This Row],[PRODUCT ID]],Table_2[#All],2,0)</f>
        <v>Cream cheese</v>
      </c>
      <c r="H414" s="6" t="str">
        <f>VLOOKUP(Table_1[[#This Row],[PRODUCT ID]],Table_2[#All],3,0)</f>
        <v>Dairy</v>
      </c>
      <c r="I414" s="6" t="str">
        <f>VLOOKUP(Table_1[[#This Row],[PRODUCT ID]],Table_2[#All],4,0)</f>
        <v>Kg</v>
      </c>
      <c r="J414" s="6">
        <f>VLOOKUP(Table_1[[#This Row],[PRODUCT ID]],'Master Data'!A:F,5,0)</f>
        <v>71</v>
      </c>
      <c r="K414" s="6">
        <f>VLOOKUP(Table_1[[#This Row],[PRODUCT ID]],Table_2[#All],6,0)</f>
        <v>80.94</v>
      </c>
      <c r="L414" s="6">
        <f>Table_1[[#This Row],[QUANTITY]]*Table_1[[#This Row],[BUYING PRIZE]]</f>
        <v>923</v>
      </c>
      <c r="M414" s="6">
        <f>Table_1[[#This Row],[QUANTITY]]*Table_1[[#This Row],[SELLING PRICE]]*(1-Table_1[[#This Row],[DISCOUNT %]])</f>
        <v>1052.22</v>
      </c>
      <c r="N414" s="6" t="str">
        <f>TEXT(Table_1[[#This Row],[DATE]],"DD")</f>
        <v>27</v>
      </c>
      <c r="O414" s="6" t="str">
        <f t="shared" si="6"/>
        <v>Apr</v>
      </c>
      <c r="P414" s="6">
        <v>2024</v>
      </c>
    </row>
    <row r="415" spans="1:16" ht="14.25" customHeight="1" x14ac:dyDescent="0.25">
      <c r="A415" s="4">
        <v>45775</v>
      </c>
      <c r="B415" s="5" t="s">
        <v>26</v>
      </c>
      <c r="C415" s="8">
        <v>10</v>
      </c>
      <c r="D415" s="6" t="s">
        <v>18</v>
      </c>
      <c r="E415" s="6" t="s">
        <v>18</v>
      </c>
      <c r="F415" s="7">
        <v>0</v>
      </c>
      <c r="G415" s="6" t="str">
        <f>VLOOKUP(Table_1[[#This Row],[PRODUCT ID]],Table_2[#All],2,0)</f>
        <v>Cream cheese</v>
      </c>
      <c r="H415" s="6" t="str">
        <f>VLOOKUP(Table_1[[#This Row],[PRODUCT ID]],Table_2[#All],3,0)</f>
        <v>Dairy</v>
      </c>
      <c r="I415" s="6" t="str">
        <f>VLOOKUP(Table_1[[#This Row],[PRODUCT ID]],Table_2[#All],4,0)</f>
        <v>Kg</v>
      </c>
      <c r="J415" s="6">
        <f>VLOOKUP(Table_1[[#This Row],[PRODUCT ID]],'Master Data'!A:F,5,0)</f>
        <v>71</v>
      </c>
      <c r="K415" s="6">
        <f>VLOOKUP(Table_1[[#This Row],[PRODUCT ID]],Table_2[#All],6,0)</f>
        <v>80.94</v>
      </c>
      <c r="L415" s="6">
        <f>Table_1[[#This Row],[QUANTITY]]*Table_1[[#This Row],[BUYING PRIZE]]</f>
        <v>710</v>
      </c>
      <c r="M415" s="6">
        <f>Table_1[[#This Row],[QUANTITY]]*Table_1[[#This Row],[SELLING PRICE]]*(1-Table_1[[#This Row],[DISCOUNT %]])</f>
        <v>809.4</v>
      </c>
      <c r="N415" s="6" t="str">
        <f>TEXT(Table_1[[#This Row],[DATE]],"DD")</f>
        <v>28</v>
      </c>
      <c r="O415" s="6" t="str">
        <f t="shared" si="6"/>
        <v>Apr</v>
      </c>
      <c r="P415" s="6">
        <v>2024</v>
      </c>
    </row>
    <row r="416" spans="1:16" ht="14.25" customHeight="1" x14ac:dyDescent="0.25">
      <c r="A416" s="4">
        <v>45776</v>
      </c>
      <c r="B416" s="5" t="s">
        <v>62</v>
      </c>
      <c r="C416" s="8">
        <v>1</v>
      </c>
      <c r="D416" s="6" t="s">
        <v>18</v>
      </c>
      <c r="E416" s="6" t="s">
        <v>20</v>
      </c>
      <c r="F416" s="7">
        <v>0</v>
      </c>
      <c r="G416" s="6" t="str">
        <f>VLOOKUP(Table_1[[#This Row],[PRODUCT ID]],Table_2[#All],2,0)</f>
        <v>Pears</v>
      </c>
      <c r="H416" s="6" t="str">
        <f>VLOOKUP(Table_1[[#This Row],[PRODUCT ID]],Table_2[#All],3,0)</f>
        <v>Fruits</v>
      </c>
      <c r="I416" s="6" t="str">
        <f>VLOOKUP(Table_1[[#This Row],[PRODUCT ID]],Table_2[#All],4,0)</f>
        <v>Kg</v>
      </c>
      <c r="J416" s="6">
        <f>VLOOKUP(Table_1[[#This Row],[PRODUCT ID]],'Master Data'!A:F,5,0)</f>
        <v>18</v>
      </c>
      <c r="K416" s="6">
        <f>VLOOKUP(Table_1[[#This Row],[PRODUCT ID]],Table_2[#All],6,0)</f>
        <v>24.66</v>
      </c>
      <c r="L416" s="6">
        <f>Table_1[[#This Row],[QUANTITY]]*Table_1[[#This Row],[BUYING PRIZE]]</f>
        <v>18</v>
      </c>
      <c r="M416" s="6">
        <f>Table_1[[#This Row],[QUANTITY]]*Table_1[[#This Row],[SELLING PRICE]]*(1-Table_1[[#This Row],[DISCOUNT %]])</f>
        <v>24.66</v>
      </c>
      <c r="N416" s="6" t="str">
        <f>TEXT(Table_1[[#This Row],[DATE]],"DD")</f>
        <v>29</v>
      </c>
      <c r="O416" s="6" t="str">
        <f t="shared" si="6"/>
        <v>Apr</v>
      </c>
      <c r="P416" s="6">
        <v>2024</v>
      </c>
    </row>
    <row r="417" spans="1:16" ht="14.25" customHeight="1" x14ac:dyDescent="0.25">
      <c r="A417" s="4">
        <v>45777</v>
      </c>
      <c r="B417" s="5" t="s">
        <v>55</v>
      </c>
      <c r="C417" s="8">
        <v>5</v>
      </c>
      <c r="D417" s="6" t="s">
        <v>22</v>
      </c>
      <c r="E417" s="6" t="s">
        <v>20</v>
      </c>
      <c r="F417" s="7">
        <v>0</v>
      </c>
      <c r="G417" s="6" t="str">
        <f>VLOOKUP(Table_1[[#This Row],[PRODUCT ID]],Table_2[#All],2,0)</f>
        <v>Apples</v>
      </c>
      <c r="H417" s="6" t="str">
        <f>VLOOKUP(Table_1[[#This Row],[PRODUCT ID]],Table_2[#All],3,0)</f>
        <v>Fruits</v>
      </c>
      <c r="I417" s="6" t="str">
        <f>VLOOKUP(Table_1[[#This Row],[PRODUCT ID]],Table_2[#All],4,0)</f>
        <v>Kg</v>
      </c>
      <c r="J417" s="6">
        <f>VLOOKUP(Table_1[[#This Row],[PRODUCT ID]],'Master Data'!A:F,5,0)</f>
        <v>73</v>
      </c>
      <c r="K417" s="6">
        <f>VLOOKUP(Table_1[[#This Row],[PRODUCT ID]],Table_2[#All],6,0)</f>
        <v>94.17</v>
      </c>
      <c r="L417" s="6">
        <f>Table_1[[#This Row],[QUANTITY]]*Table_1[[#This Row],[BUYING PRIZE]]</f>
        <v>365</v>
      </c>
      <c r="M417" s="6">
        <f>Table_1[[#This Row],[QUANTITY]]*Table_1[[#This Row],[SELLING PRICE]]*(1-Table_1[[#This Row],[DISCOUNT %]])</f>
        <v>470.85</v>
      </c>
      <c r="N417" s="6" t="str">
        <f>TEXT(Table_1[[#This Row],[DATE]],"DD")</f>
        <v>30</v>
      </c>
      <c r="O417" s="6" t="str">
        <f t="shared" si="6"/>
        <v>Apr</v>
      </c>
      <c r="P417" s="6">
        <v>2024</v>
      </c>
    </row>
    <row r="418" spans="1:16" ht="14.25" customHeight="1" x14ac:dyDescent="0.25">
      <c r="A418" s="4">
        <v>45778</v>
      </c>
      <c r="B418" s="5" t="s">
        <v>41</v>
      </c>
      <c r="C418" s="8">
        <v>9</v>
      </c>
      <c r="D418" s="6" t="s">
        <v>18</v>
      </c>
      <c r="E418" s="6" t="s">
        <v>18</v>
      </c>
      <c r="F418" s="7">
        <v>0</v>
      </c>
      <c r="G418" s="6" t="str">
        <f>VLOOKUP(Table_1[[#This Row],[PRODUCT ID]],Table_2[#All],2,0)</f>
        <v>Cherries</v>
      </c>
      <c r="H418" s="6" t="str">
        <f>VLOOKUP(Table_1[[#This Row],[PRODUCT ID]],Table_2[#All],3,0)</f>
        <v>Fruits</v>
      </c>
      <c r="I418" s="6" t="str">
        <f>VLOOKUP(Table_1[[#This Row],[PRODUCT ID]],Table_2[#All],4,0)</f>
        <v>No.</v>
      </c>
      <c r="J418" s="6">
        <f>VLOOKUP(Table_1[[#This Row],[PRODUCT ID]],'Master Data'!A:F,5,0)</f>
        <v>13</v>
      </c>
      <c r="K418" s="6">
        <f>VLOOKUP(Table_1[[#This Row],[PRODUCT ID]],Table_2[#All],6,0)</f>
        <v>16.64</v>
      </c>
      <c r="L418" s="6">
        <f>Table_1[[#This Row],[QUANTITY]]*Table_1[[#This Row],[BUYING PRIZE]]</f>
        <v>117</v>
      </c>
      <c r="M418" s="6">
        <f>Table_1[[#This Row],[QUANTITY]]*Table_1[[#This Row],[SELLING PRICE]]*(1-Table_1[[#This Row],[DISCOUNT %]])</f>
        <v>149.76</v>
      </c>
      <c r="N418" s="6" t="str">
        <f>TEXT(Table_1[[#This Row],[DATE]],"DD")</f>
        <v>01</v>
      </c>
      <c r="O418" s="6" t="str">
        <f t="shared" si="6"/>
        <v>May</v>
      </c>
      <c r="P418" s="6">
        <v>2024</v>
      </c>
    </row>
    <row r="419" spans="1:16" ht="14.25" customHeight="1" x14ac:dyDescent="0.25">
      <c r="A419" s="4">
        <v>45779</v>
      </c>
      <c r="B419" s="5" t="s">
        <v>41</v>
      </c>
      <c r="C419" s="8">
        <v>2</v>
      </c>
      <c r="D419" s="6" t="s">
        <v>22</v>
      </c>
      <c r="E419" s="6" t="s">
        <v>18</v>
      </c>
      <c r="F419" s="7">
        <v>0</v>
      </c>
      <c r="G419" s="6" t="str">
        <f>VLOOKUP(Table_1[[#This Row],[PRODUCT ID]],Table_2[#All],2,0)</f>
        <v>Cherries</v>
      </c>
      <c r="H419" s="6" t="str">
        <f>VLOOKUP(Table_1[[#This Row],[PRODUCT ID]],Table_2[#All],3,0)</f>
        <v>Fruits</v>
      </c>
      <c r="I419" s="6" t="str">
        <f>VLOOKUP(Table_1[[#This Row],[PRODUCT ID]],Table_2[#All],4,0)</f>
        <v>No.</v>
      </c>
      <c r="J419" s="6">
        <f>VLOOKUP(Table_1[[#This Row],[PRODUCT ID]],'Master Data'!A:F,5,0)</f>
        <v>13</v>
      </c>
      <c r="K419" s="6">
        <f>VLOOKUP(Table_1[[#This Row],[PRODUCT ID]],Table_2[#All],6,0)</f>
        <v>16.64</v>
      </c>
      <c r="L419" s="6">
        <f>Table_1[[#This Row],[QUANTITY]]*Table_1[[#This Row],[BUYING PRIZE]]</f>
        <v>26</v>
      </c>
      <c r="M419" s="6">
        <f>Table_1[[#This Row],[QUANTITY]]*Table_1[[#This Row],[SELLING PRICE]]*(1-Table_1[[#This Row],[DISCOUNT %]])</f>
        <v>33.28</v>
      </c>
      <c r="N419" s="6" t="str">
        <f>TEXT(Table_1[[#This Row],[DATE]],"DD")</f>
        <v>02</v>
      </c>
      <c r="O419" s="6" t="str">
        <f t="shared" si="6"/>
        <v>May</v>
      </c>
      <c r="P419" s="6">
        <v>2024</v>
      </c>
    </row>
    <row r="420" spans="1:16" ht="14.25" customHeight="1" x14ac:dyDescent="0.25">
      <c r="A420" s="4">
        <v>45780</v>
      </c>
      <c r="B420" s="5" t="s">
        <v>38</v>
      </c>
      <c r="C420" s="8">
        <v>12</v>
      </c>
      <c r="D420" s="6" t="s">
        <v>22</v>
      </c>
      <c r="E420" s="6" t="s">
        <v>20</v>
      </c>
      <c r="F420" s="7">
        <v>0</v>
      </c>
      <c r="G420" s="6" t="str">
        <f>VLOOKUP(Table_1[[#This Row],[PRODUCT ID]],Table_2[#All],2,0)</f>
        <v>pretzels</v>
      </c>
      <c r="H420" s="6" t="str">
        <f>VLOOKUP(Table_1[[#This Row],[PRODUCT ID]],Table_2[#All],3,0)</f>
        <v>Snacks</v>
      </c>
      <c r="I420" s="6" t="str">
        <f>VLOOKUP(Table_1[[#This Row],[PRODUCT ID]],Table_2[#All],4,0)</f>
        <v>Kg</v>
      </c>
      <c r="J420" s="6">
        <f>VLOOKUP(Table_1[[#This Row],[PRODUCT ID]],'Master Data'!A:F,5,0)</f>
        <v>89</v>
      </c>
      <c r="K420" s="6">
        <f>VLOOKUP(Table_1[[#This Row],[PRODUCT ID]],Table_2[#All],6,0)</f>
        <v>117.48</v>
      </c>
      <c r="L420" s="6">
        <f>Table_1[[#This Row],[QUANTITY]]*Table_1[[#This Row],[BUYING PRIZE]]</f>
        <v>1068</v>
      </c>
      <c r="M420" s="6">
        <f>Table_1[[#This Row],[QUANTITY]]*Table_1[[#This Row],[SELLING PRICE]]*(1-Table_1[[#This Row],[DISCOUNT %]])</f>
        <v>1409.76</v>
      </c>
      <c r="N420" s="6" t="str">
        <f>TEXT(Table_1[[#This Row],[DATE]],"DD")</f>
        <v>03</v>
      </c>
      <c r="O420" s="6" t="str">
        <f t="shared" si="6"/>
        <v>May</v>
      </c>
      <c r="P420" s="6">
        <v>2024</v>
      </c>
    </row>
    <row r="421" spans="1:16" ht="14.25" customHeight="1" x14ac:dyDescent="0.25">
      <c r="A421" s="4">
        <v>45781</v>
      </c>
      <c r="B421" s="5" t="s">
        <v>52</v>
      </c>
      <c r="C421" s="8">
        <v>11</v>
      </c>
      <c r="D421" s="6" t="s">
        <v>22</v>
      </c>
      <c r="E421" s="6" t="s">
        <v>20</v>
      </c>
      <c r="F421" s="7">
        <v>0</v>
      </c>
      <c r="G421" s="6" t="str">
        <f>VLOOKUP(Table_1[[#This Row],[PRODUCT ID]],Table_2[#All],2,0)</f>
        <v>Limes</v>
      </c>
      <c r="H421" s="6" t="str">
        <f>VLOOKUP(Table_1[[#This Row],[PRODUCT ID]],Table_2[#All],3,0)</f>
        <v>Fruits</v>
      </c>
      <c r="I421" s="6" t="str">
        <f>VLOOKUP(Table_1[[#This Row],[PRODUCT ID]],Table_2[#All],4,0)</f>
        <v>Kg</v>
      </c>
      <c r="J421" s="6">
        <f>VLOOKUP(Table_1[[#This Row],[PRODUCT ID]],'Master Data'!A:F,5,0)</f>
        <v>126</v>
      </c>
      <c r="K421" s="6">
        <f>VLOOKUP(Table_1[[#This Row],[PRODUCT ID]],Table_2[#All],6,0)</f>
        <v>162.54</v>
      </c>
      <c r="L421" s="6">
        <f>Table_1[[#This Row],[QUANTITY]]*Table_1[[#This Row],[BUYING PRIZE]]</f>
        <v>1386</v>
      </c>
      <c r="M421" s="6">
        <f>Table_1[[#This Row],[QUANTITY]]*Table_1[[#This Row],[SELLING PRICE]]*(1-Table_1[[#This Row],[DISCOUNT %]])</f>
        <v>1787.9399999999998</v>
      </c>
      <c r="N421" s="6" t="str">
        <f>TEXT(Table_1[[#This Row],[DATE]],"DD")</f>
        <v>04</v>
      </c>
      <c r="O421" s="6" t="str">
        <f t="shared" si="6"/>
        <v>May</v>
      </c>
      <c r="P421" s="6">
        <v>2024</v>
      </c>
    </row>
    <row r="422" spans="1:16" ht="14.25" customHeight="1" x14ac:dyDescent="0.25">
      <c r="A422" s="4">
        <v>45782</v>
      </c>
      <c r="B422" s="5" t="s">
        <v>48</v>
      </c>
      <c r="C422" s="8">
        <v>14</v>
      </c>
      <c r="D422" s="6" t="s">
        <v>22</v>
      </c>
      <c r="E422" s="6" t="s">
        <v>20</v>
      </c>
      <c r="F422" s="7">
        <v>0</v>
      </c>
      <c r="G422" s="6" t="str">
        <f>VLOOKUP(Table_1[[#This Row],[PRODUCT ID]],Table_2[#All],2,0)</f>
        <v>Cabbage</v>
      </c>
      <c r="H422" s="6" t="str">
        <f>VLOOKUP(Table_1[[#This Row],[PRODUCT ID]],Table_2[#All],3,0)</f>
        <v>Fruits</v>
      </c>
      <c r="I422" s="6" t="str">
        <f>VLOOKUP(Table_1[[#This Row],[PRODUCT ID]],Table_2[#All],4,0)</f>
        <v>Ft</v>
      </c>
      <c r="J422" s="6">
        <f>VLOOKUP(Table_1[[#This Row],[PRODUCT ID]],'Master Data'!A:F,5,0)</f>
        <v>148</v>
      </c>
      <c r="K422" s="6">
        <f>VLOOKUP(Table_1[[#This Row],[PRODUCT ID]],Table_2[#All],6,0)</f>
        <v>201.28</v>
      </c>
      <c r="L422" s="6">
        <f>Table_1[[#This Row],[QUANTITY]]*Table_1[[#This Row],[BUYING PRIZE]]</f>
        <v>2072</v>
      </c>
      <c r="M422" s="6">
        <f>Table_1[[#This Row],[QUANTITY]]*Table_1[[#This Row],[SELLING PRICE]]*(1-Table_1[[#This Row],[DISCOUNT %]])</f>
        <v>2817.92</v>
      </c>
      <c r="N422" s="6" t="str">
        <f>TEXT(Table_1[[#This Row],[DATE]],"DD")</f>
        <v>05</v>
      </c>
      <c r="O422" s="6" t="str">
        <f t="shared" si="6"/>
        <v>May</v>
      </c>
      <c r="P422" s="6">
        <v>2024</v>
      </c>
    </row>
    <row r="423" spans="1:16" ht="14.25" customHeight="1" x14ac:dyDescent="0.25">
      <c r="A423" s="4">
        <v>45783</v>
      </c>
      <c r="B423" s="5" t="s">
        <v>51</v>
      </c>
      <c r="C423" s="8">
        <v>10</v>
      </c>
      <c r="D423" s="6" t="s">
        <v>17</v>
      </c>
      <c r="E423" s="6" t="s">
        <v>20</v>
      </c>
      <c r="F423" s="7">
        <v>0</v>
      </c>
      <c r="G423" s="6" t="str">
        <f>VLOOKUP(Table_1[[#This Row],[PRODUCT ID]],Table_2[#All],2,0)</f>
        <v>Whipped cream</v>
      </c>
      <c r="H423" s="6" t="str">
        <f>VLOOKUP(Table_1[[#This Row],[PRODUCT ID]],Table_2[#All],3,0)</f>
        <v>Dairy</v>
      </c>
      <c r="I423" s="6" t="str">
        <f>VLOOKUP(Table_1[[#This Row],[PRODUCT ID]],Table_2[#All],4,0)</f>
        <v>Lt</v>
      </c>
      <c r="J423" s="6">
        <f>VLOOKUP(Table_1[[#This Row],[PRODUCT ID]],'Master Data'!A:F,5,0)</f>
        <v>44</v>
      </c>
      <c r="K423" s="6">
        <f>VLOOKUP(Table_1[[#This Row],[PRODUCT ID]],Table_2[#All],6,0)</f>
        <v>48.4</v>
      </c>
      <c r="L423" s="6">
        <f>Table_1[[#This Row],[QUANTITY]]*Table_1[[#This Row],[BUYING PRIZE]]</f>
        <v>440</v>
      </c>
      <c r="M423" s="6">
        <f>Table_1[[#This Row],[QUANTITY]]*Table_1[[#This Row],[SELLING PRICE]]*(1-Table_1[[#This Row],[DISCOUNT %]])</f>
        <v>484</v>
      </c>
      <c r="N423" s="6" t="str">
        <f>TEXT(Table_1[[#This Row],[DATE]],"DD")</f>
        <v>06</v>
      </c>
      <c r="O423" s="6" t="str">
        <f t="shared" si="6"/>
        <v>May</v>
      </c>
      <c r="P423" s="6">
        <v>2024</v>
      </c>
    </row>
    <row r="424" spans="1:16" ht="14.25" customHeight="1" x14ac:dyDescent="0.25">
      <c r="A424" s="4">
        <v>45784</v>
      </c>
      <c r="B424" s="5" t="s">
        <v>47</v>
      </c>
      <c r="C424" s="8">
        <v>7</v>
      </c>
      <c r="D424" s="6" t="s">
        <v>22</v>
      </c>
      <c r="E424" s="6" t="s">
        <v>18</v>
      </c>
      <c r="F424" s="7">
        <v>0</v>
      </c>
      <c r="G424" s="6" t="str">
        <f>VLOOKUP(Table_1[[#This Row],[PRODUCT ID]],Table_2[#All],2,0)</f>
        <v>Berries</v>
      </c>
      <c r="H424" s="6" t="str">
        <f>VLOOKUP(Table_1[[#This Row],[PRODUCT ID]],Table_2[#All],3,0)</f>
        <v>Fruits</v>
      </c>
      <c r="I424" s="6" t="str">
        <f>VLOOKUP(Table_1[[#This Row],[PRODUCT ID]],Table_2[#All],4,0)</f>
        <v>Kg</v>
      </c>
      <c r="J424" s="6">
        <f>VLOOKUP(Table_1[[#This Row],[PRODUCT ID]],'Master Data'!A:F,5,0)</f>
        <v>12</v>
      </c>
      <c r="K424" s="6">
        <f>VLOOKUP(Table_1[[#This Row],[PRODUCT ID]],Table_2[#All],6,0)</f>
        <v>15.719999999999999</v>
      </c>
      <c r="L424" s="6">
        <f>Table_1[[#This Row],[QUANTITY]]*Table_1[[#This Row],[BUYING PRIZE]]</f>
        <v>84</v>
      </c>
      <c r="M424" s="6">
        <f>Table_1[[#This Row],[QUANTITY]]*Table_1[[#This Row],[SELLING PRICE]]*(1-Table_1[[#This Row],[DISCOUNT %]])</f>
        <v>110.03999999999999</v>
      </c>
      <c r="N424" s="6" t="str">
        <f>TEXT(Table_1[[#This Row],[DATE]],"DD")</f>
        <v>07</v>
      </c>
      <c r="O424" s="6" t="str">
        <f t="shared" si="6"/>
        <v>May</v>
      </c>
      <c r="P424" s="6">
        <v>2024</v>
      </c>
    </row>
    <row r="425" spans="1:16" ht="14.25" customHeight="1" x14ac:dyDescent="0.25">
      <c r="A425" s="4">
        <v>45785</v>
      </c>
      <c r="B425" s="5" t="s">
        <v>39</v>
      </c>
      <c r="C425" s="8">
        <v>8</v>
      </c>
      <c r="D425" s="6" t="s">
        <v>18</v>
      </c>
      <c r="E425" s="6" t="s">
        <v>18</v>
      </c>
      <c r="F425" s="7">
        <v>0</v>
      </c>
      <c r="G425" s="6" t="str">
        <f>VLOOKUP(Table_1[[#This Row],[PRODUCT ID]],Table_2[#All],2,0)</f>
        <v>Broccoli</v>
      </c>
      <c r="H425" s="6" t="str">
        <f>VLOOKUP(Table_1[[#This Row],[PRODUCT ID]],Table_2[#All],3,0)</f>
        <v>Fruits</v>
      </c>
      <c r="I425" s="6" t="str">
        <f>VLOOKUP(Table_1[[#This Row],[PRODUCT ID]],Table_2[#All],4,0)</f>
        <v>Kg</v>
      </c>
      <c r="J425" s="6">
        <f>VLOOKUP(Table_1[[#This Row],[PRODUCT ID]],'Master Data'!A:F,5,0)</f>
        <v>47</v>
      </c>
      <c r="K425" s="6">
        <f>VLOOKUP(Table_1[[#This Row],[PRODUCT ID]],Table_2[#All],6,0)</f>
        <v>53.11</v>
      </c>
      <c r="L425" s="6">
        <f>Table_1[[#This Row],[QUANTITY]]*Table_1[[#This Row],[BUYING PRIZE]]</f>
        <v>376</v>
      </c>
      <c r="M425" s="6">
        <f>Table_1[[#This Row],[QUANTITY]]*Table_1[[#This Row],[SELLING PRICE]]*(1-Table_1[[#This Row],[DISCOUNT %]])</f>
        <v>424.88</v>
      </c>
      <c r="N425" s="6" t="str">
        <f>TEXT(Table_1[[#This Row],[DATE]],"DD")</f>
        <v>08</v>
      </c>
      <c r="O425" s="6" t="str">
        <f t="shared" si="6"/>
        <v>May</v>
      </c>
      <c r="P425" s="6">
        <v>2024</v>
      </c>
    </row>
    <row r="426" spans="1:16" ht="14.25" customHeight="1" x14ac:dyDescent="0.25">
      <c r="A426" s="4">
        <v>45786</v>
      </c>
      <c r="B426" s="5" t="s">
        <v>40</v>
      </c>
      <c r="C426" s="8">
        <v>2</v>
      </c>
      <c r="D426" s="6" t="s">
        <v>18</v>
      </c>
      <c r="E426" s="6" t="s">
        <v>20</v>
      </c>
      <c r="F426" s="7">
        <v>0</v>
      </c>
      <c r="G426" s="6" t="str">
        <f>VLOOKUP(Table_1[[#This Row],[PRODUCT ID]],Table_2[#All],2,0)</f>
        <v>Yogurt</v>
      </c>
      <c r="H426" s="6" t="str">
        <f>VLOOKUP(Table_1[[#This Row],[PRODUCT ID]],Table_2[#All],3,0)</f>
        <v>Dairy</v>
      </c>
      <c r="I426" s="6" t="str">
        <f>VLOOKUP(Table_1[[#This Row],[PRODUCT ID]],Table_2[#All],4,0)</f>
        <v>Ft</v>
      </c>
      <c r="J426" s="6">
        <f>VLOOKUP(Table_1[[#This Row],[PRODUCT ID]],'Master Data'!A:F,5,0)</f>
        <v>148</v>
      </c>
      <c r="K426" s="6">
        <f>VLOOKUP(Table_1[[#This Row],[PRODUCT ID]],Table_2[#All],6,0)</f>
        <v>164.28</v>
      </c>
      <c r="L426" s="6">
        <f>Table_1[[#This Row],[QUANTITY]]*Table_1[[#This Row],[BUYING PRIZE]]</f>
        <v>296</v>
      </c>
      <c r="M426" s="6">
        <f>Table_1[[#This Row],[QUANTITY]]*Table_1[[#This Row],[SELLING PRICE]]*(1-Table_1[[#This Row],[DISCOUNT %]])</f>
        <v>328.56</v>
      </c>
      <c r="N426" s="6" t="str">
        <f>TEXT(Table_1[[#This Row],[DATE]],"DD")</f>
        <v>09</v>
      </c>
      <c r="O426" s="6" t="str">
        <f t="shared" si="6"/>
        <v>May</v>
      </c>
      <c r="P426" s="6">
        <v>2024</v>
      </c>
    </row>
    <row r="427" spans="1:16" ht="14.25" customHeight="1" x14ac:dyDescent="0.25">
      <c r="A427" s="4">
        <v>45787</v>
      </c>
      <c r="B427" s="5" t="s">
        <v>56</v>
      </c>
      <c r="C427" s="8">
        <v>3</v>
      </c>
      <c r="D427" s="6" t="s">
        <v>18</v>
      </c>
      <c r="E427" s="6" t="s">
        <v>18</v>
      </c>
      <c r="F427" s="7">
        <v>0</v>
      </c>
      <c r="G427" s="6" t="str">
        <f>VLOOKUP(Table_1[[#This Row],[PRODUCT ID]],Table_2[#All],2,0)</f>
        <v>Milk</v>
      </c>
      <c r="H427" s="6" t="str">
        <f>VLOOKUP(Table_1[[#This Row],[PRODUCT ID]],Table_2[#All],3,0)</f>
        <v>Dairy</v>
      </c>
      <c r="I427" s="6" t="str">
        <f>VLOOKUP(Table_1[[#This Row],[PRODUCT ID]],Table_2[#All],4,0)</f>
        <v>Lt</v>
      </c>
      <c r="J427" s="6">
        <f>VLOOKUP(Table_1[[#This Row],[PRODUCT ID]],'Master Data'!A:F,5,0)</f>
        <v>43</v>
      </c>
      <c r="K427" s="6">
        <f>VLOOKUP(Table_1[[#This Row],[PRODUCT ID]],Table_2[#All],6,0)</f>
        <v>47.730000000000004</v>
      </c>
      <c r="L427" s="6">
        <f>Table_1[[#This Row],[QUANTITY]]*Table_1[[#This Row],[BUYING PRIZE]]</f>
        <v>129</v>
      </c>
      <c r="M427" s="6">
        <f>Table_1[[#This Row],[QUANTITY]]*Table_1[[#This Row],[SELLING PRICE]]*(1-Table_1[[#This Row],[DISCOUNT %]])</f>
        <v>143.19</v>
      </c>
      <c r="N427" s="6" t="str">
        <f>TEXT(Table_1[[#This Row],[DATE]],"DD")</f>
        <v>10</v>
      </c>
      <c r="O427" s="6" t="str">
        <f t="shared" si="6"/>
        <v>May</v>
      </c>
      <c r="P427" s="6">
        <v>2024</v>
      </c>
    </row>
    <row r="428" spans="1:16" ht="14.25" customHeight="1" x14ac:dyDescent="0.25">
      <c r="A428" s="4">
        <v>45788</v>
      </c>
      <c r="B428" s="5" t="s">
        <v>32</v>
      </c>
      <c r="C428" s="8">
        <v>13</v>
      </c>
      <c r="D428" s="6" t="s">
        <v>22</v>
      </c>
      <c r="E428" s="6" t="s">
        <v>18</v>
      </c>
      <c r="F428" s="7">
        <v>0</v>
      </c>
      <c r="G428" s="6" t="str">
        <f>VLOOKUP(Table_1[[#This Row],[PRODUCT ID]],Table_2[#All],2,0)</f>
        <v>Nectarines</v>
      </c>
      <c r="H428" s="6" t="str">
        <f>VLOOKUP(Table_1[[#This Row],[PRODUCT ID]],Table_2[#All],3,0)</f>
        <v>Fruits</v>
      </c>
      <c r="I428" s="6" t="str">
        <f>VLOOKUP(Table_1[[#This Row],[PRODUCT ID]],Table_2[#All],4,0)</f>
        <v>Kg</v>
      </c>
      <c r="J428" s="6">
        <f>VLOOKUP(Table_1[[#This Row],[PRODUCT ID]],'Master Data'!A:F,5,0)</f>
        <v>141</v>
      </c>
      <c r="K428" s="6">
        <f>VLOOKUP(Table_1[[#This Row],[PRODUCT ID]],Table_2[#All],6,0)</f>
        <v>149.46</v>
      </c>
      <c r="L428" s="6">
        <f>Table_1[[#This Row],[QUANTITY]]*Table_1[[#This Row],[BUYING PRIZE]]</f>
        <v>1833</v>
      </c>
      <c r="M428" s="6">
        <f>Table_1[[#This Row],[QUANTITY]]*Table_1[[#This Row],[SELLING PRICE]]*(1-Table_1[[#This Row],[DISCOUNT %]])</f>
        <v>1942.98</v>
      </c>
      <c r="N428" s="6" t="str">
        <f>TEXT(Table_1[[#This Row],[DATE]],"DD")</f>
        <v>11</v>
      </c>
      <c r="O428" s="6" t="str">
        <f t="shared" si="6"/>
        <v>May</v>
      </c>
      <c r="P428" s="6">
        <v>2024</v>
      </c>
    </row>
    <row r="429" spans="1:16" ht="14.25" customHeight="1" x14ac:dyDescent="0.25">
      <c r="A429" s="4">
        <v>45789</v>
      </c>
      <c r="B429" s="5" t="s">
        <v>58</v>
      </c>
      <c r="C429" s="8">
        <v>14</v>
      </c>
      <c r="D429" s="6" t="s">
        <v>22</v>
      </c>
      <c r="E429" s="6" t="s">
        <v>18</v>
      </c>
      <c r="F429" s="7">
        <v>0</v>
      </c>
      <c r="G429" s="6" t="str">
        <f>VLOOKUP(Table_1[[#This Row],[PRODUCT ID]],Table_2[#All],2,0)</f>
        <v>Chips</v>
      </c>
      <c r="H429" s="6" t="str">
        <f>VLOOKUP(Table_1[[#This Row],[PRODUCT ID]],Table_2[#All],3,0)</f>
        <v>Snacks</v>
      </c>
      <c r="I429" s="6" t="str">
        <f>VLOOKUP(Table_1[[#This Row],[PRODUCT ID]],Table_2[#All],4,0)</f>
        <v>Kg</v>
      </c>
      <c r="J429" s="6">
        <f>VLOOKUP(Table_1[[#This Row],[PRODUCT ID]],'Master Data'!A:F,5,0)</f>
        <v>95</v>
      </c>
      <c r="K429" s="6">
        <f>VLOOKUP(Table_1[[#This Row],[PRODUCT ID]],Table_2[#All],6,0)</f>
        <v>119.7</v>
      </c>
      <c r="L429" s="6">
        <f>Table_1[[#This Row],[QUANTITY]]*Table_1[[#This Row],[BUYING PRIZE]]</f>
        <v>1330</v>
      </c>
      <c r="M429" s="6">
        <f>Table_1[[#This Row],[QUANTITY]]*Table_1[[#This Row],[SELLING PRICE]]*(1-Table_1[[#This Row],[DISCOUNT %]])</f>
        <v>1675.8</v>
      </c>
      <c r="N429" s="6" t="str">
        <f>TEXT(Table_1[[#This Row],[DATE]],"DD")</f>
        <v>12</v>
      </c>
      <c r="O429" s="6" t="str">
        <f t="shared" si="6"/>
        <v>May</v>
      </c>
      <c r="P429" s="6">
        <v>2024</v>
      </c>
    </row>
    <row r="430" spans="1:16" ht="14.25" customHeight="1" x14ac:dyDescent="0.25">
      <c r="A430" s="4">
        <v>45790</v>
      </c>
      <c r="B430" s="5" t="s">
        <v>41</v>
      </c>
      <c r="C430" s="8">
        <v>4</v>
      </c>
      <c r="D430" s="6" t="s">
        <v>22</v>
      </c>
      <c r="E430" s="6" t="s">
        <v>18</v>
      </c>
      <c r="F430" s="7">
        <v>0</v>
      </c>
      <c r="G430" s="6" t="str">
        <f>VLOOKUP(Table_1[[#This Row],[PRODUCT ID]],Table_2[#All],2,0)</f>
        <v>Cherries</v>
      </c>
      <c r="H430" s="6" t="str">
        <f>VLOOKUP(Table_1[[#This Row],[PRODUCT ID]],Table_2[#All],3,0)</f>
        <v>Fruits</v>
      </c>
      <c r="I430" s="6" t="str">
        <f>VLOOKUP(Table_1[[#This Row],[PRODUCT ID]],Table_2[#All],4,0)</f>
        <v>No.</v>
      </c>
      <c r="J430" s="6">
        <f>VLOOKUP(Table_1[[#This Row],[PRODUCT ID]],'Master Data'!A:F,5,0)</f>
        <v>13</v>
      </c>
      <c r="K430" s="6">
        <f>VLOOKUP(Table_1[[#This Row],[PRODUCT ID]],Table_2[#All],6,0)</f>
        <v>16.64</v>
      </c>
      <c r="L430" s="6">
        <f>Table_1[[#This Row],[QUANTITY]]*Table_1[[#This Row],[BUYING PRIZE]]</f>
        <v>52</v>
      </c>
      <c r="M430" s="6">
        <f>Table_1[[#This Row],[QUANTITY]]*Table_1[[#This Row],[SELLING PRICE]]*(1-Table_1[[#This Row],[DISCOUNT %]])</f>
        <v>66.56</v>
      </c>
      <c r="N430" s="6" t="str">
        <f>TEXT(Table_1[[#This Row],[DATE]],"DD")</f>
        <v>13</v>
      </c>
      <c r="O430" s="6" t="str">
        <f t="shared" si="6"/>
        <v>May</v>
      </c>
      <c r="P430" s="6">
        <v>2024</v>
      </c>
    </row>
    <row r="431" spans="1:16" ht="14.25" customHeight="1" x14ac:dyDescent="0.25">
      <c r="A431" s="4">
        <v>45791</v>
      </c>
      <c r="B431" s="5" t="s">
        <v>31</v>
      </c>
      <c r="C431" s="8">
        <v>11</v>
      </c>
      <c r="D431" s="6" t="s">
        <v>18</v>
      </c>
      <c r="E431" s="6" t="s">
        <v>18</v>
      </c>
      <c r="F431" s="7">
        <v>0</v>
      </c>
      <c r="G431" s="6" t="str">
        <f>VLOOKUP(Table_1[[#This Row],[PRODUCT ID]],Table_2[#All],2,0)</f>
        <v>pain killers</v>
      </c>
      <c r="H431" s="6" t="str">
        <f>VLOOKUP(Table_1[[#This Row],[PRODUCT ID]],Table_2[#All],3,0)</f>
        <v>Health Care</v>
      </c>
      <c r="I431" s="6" t="str">
        <f>VLOOKUP(Table_1[[#This Row],[PRODUCT ID]],Table_2[#All],4,0)</f>
        <v>No.</v>
      </c>
      <c r="J431" s="6">
        <f>VLOOKUP(Table_1[[#This Row],[PRODUCT ID]],'Master Data'!A:F,5,0)</f>
        <v>76</v>
      </c>
      <c r="K431" s="6">
        <f>VLOOKUP(Table_1[[#This Row],[PRODUCT ID]],Table_2[#All],6,0)</f>
        <v>82.08</v>
      </c>
      <c r="L431" s="6">
        <f>Table_1[[#This Row],[QUANTITY]]*Table_1[[#This Row],[BUYING PRIZE]]</f>
        <v>836</v>
      </c>
      <c r="M431" s="6">
        <f>Table_1[[#This Row],[QUANTITY]]*Table_1[[#This Row],[SELLING PRICE]]*(1-Table_1[[#This Row],[DISCOUNT %]])</f>
        <v>902.88</v>
      </c>
      <c r="N431" s="6" t="str">
        <f>TEXT(Table_1[[#This Row],[DATE]],"DD")</f>
        <v>14</v>
      </c>
      <c r="O431" s="6" t="str">
        <f t="shared" si="6"/>
        <v>May</v>
      </c>
      <c r="P431" s="6">
        <v>2024</v>
      </c>
    </row>
    <row r="432" spans="1:16" ht="14.25" customHeight="1" x14ac:dyDescent="0.25">
      <c r="A432" s="4">
        <v>45792</v>
      </c>
      <c r="B432" s="5" t="s">
        <v>39</v>
      </c>
      <c r="C432" s="8">
        <v>14</v>
      </c>
      <c r="D432" s="6" t="s">
        <v>22</v>
      </c>
      <c r="E432" s="6" t="s">
        <v>20</v>
      </c>
      <c r="F432" s="7">
        <v>0</v>
      </c>
      <c r="G432" s="6" t="str">
        <f>VLOOKUP(Table_1[[#This Row],[PRODUCT ID]],Table_2[#All],2,0)</f>
        <v>Broccoli</v>
      </c>
      <c r="H432" s="6" t="str">
        <f>VLOOKUP(Table_1[[#This Row],[PRODUCT ID]],Table_2[#All],3,0)</f>
        <v>Fruits</v>
      </c>
      <c r="I432" s="6" t="str">
        <f>VLOOKUP(Table_1[[#This Row],[PRODUCT ID]],Table_2[#All],4,0)</f>
        <v>Kg</v>
      </c>
      <c r="J432" s="6">
        <f>VLOOKUP(Table_1[[#This Row],[PRODUCT ID]],'Master Data'!A:F,5,0)</f>
        <v>47</v>
      </c>
      <c r="K432" s="6">
        <f>VLOOKUP(Table_1[[#This Row],[PRODUCT ID]],Table_2[#All],6,0)</f>
        <v>53.11</v>
      </c>
      <c r="L432" s="6">
        <f>Table_1[[#This Row],[QUANTITY]]*Table_1[[#This Row],[BUYING PRIZE]]</f>
        <v>658</v>
      </c>
      <c r="M432" s="6">
        <f>Table_1[[#This Row],[QUANTITY]]*Table_1[[#This Row],[SELLING PRICE]]*(1-Table_1[[#This Row],[DISCOUNT %]])</f>
        <v>743.54</v>
      </c>
      <c r="N432" s="6" t="str">
        <f>TEXT(Table_1[[#This Row],[DATE]],"DD")</f>
        <v>15</v>
      </c>
      <c r="O432" s="6" t="str">
        <f t="shared" si="6"/>
        <v>May</v>
      </c>
      <c r="P432" s="6">
        <v>2024</v>
      </c>
    </row>
    <row r="433" spans="1:16" ht="14.25" customHeight="1" x14ac:dyDescent="0.25">
      <c r="A433" s="4">
        <v>45793</v>
      </c>
      <c r="B433" s="5" t="s">
        <v>44</v>
      </c>
      <c r="C433" s="8">
        <v>5</v>
      </c>
      <c r="D433" s="6" t="s">
        <v>22</v>
      </c>
      <c r="E433" s="6" t="s">
        <v>20</v>
      </c>
      <c r="F433" s="7">
        <v>0</v>
      </c>
      <c r="G433" s="6" t="str">
        <f>VLOOKUP(Table_1[[#This Row],[PRODUCT ID]],Table_2[#All],2,0)</f>
        <v>Dip</v>
      </c>
      <c r="H433" s="6" t="str">
        <f>VLOOKUP(Table_1[[#This Row],[PRODUCT ID]],Table_2[#All],3,0)</f>
        <v>Dairy</v>
      </c>
      <c r="I433" s="6" t="str">
        <f>VLOOKUP(Table_1[[#This Row],[PRODUCT ID]],Table_2[#All],4,0)</f>
        <v>Ft</v>
      </c>
      <c r="J433" s="6">
        <f>VLOOKUP(Table_1[[#This Row],[PRODUCT ID]],'Master Data'!A:F,5,0)</f>
        <v>133</v>
      </c>
      <c r="K433" s="6">
        <f>VLOOKUP(Table_1[[#This Row],[PRODUCT ID]],Table_2[#All],6,0)</f>
        <v>155.61000000000001</v>
      </c>
      <c r="L433" s="6">
        <f>Table_1[[#This Row],[QUANTITY]]*Table_1[[#This Row],[BUYING PRIZE]]</f>
        <v>665</v>
      </c>
      <c r="M433" s="6">
        <f>Table_1[[#This Row],[QUANTITY]]*Table_1[[#This Row],[SELLING PRICE]]*(1-Table_1[[#This Row],[DISCOUNT %]])</f>
        <v>778.05000000000007</v>
      </c>
      <c r="N433" s="6" t="str">
        <f>TEXT(Table_1[[#This Row],[DATE]],"DD")</f>
        <v>16</v>
      </c>
      <c r="O433" s="6" t="str">
        <f t="shared" si="6"/>
        <v>May</v>
      </c>
      <c r="P433" s="6">
        <v>2024</v>
      </c>
    </row>
    <row r="434" spans="1:16" ht="14.25" customHeight="1" x14ac:dyDescent="0.25">
      <c r="A434" s="4">
        <v>45794</v>
      </c>
      <c r="B434" s="5" t="s">
        <v>60</v>
      </c>
      <c r="C434" s="8">
        <v>13</v>
      </c>
      <c r="D434" s="6" t="s">
        <v>17</v>
      </c>
      <c r="E434" s="6" t="s">
        <v>20</v>
      </c>
      <c r="F434" s="7">
        <v>0</v>
      </c>
      <c r="G434" s="6" t="str">
        <f>VLOOKUP(Table_1[[#This Row],[PRODUCT ID]],Table_2[#All],2,0)</f>
        <v>Kiwi</v>
      </c>
      <c r="H434" s="6" t="str">
        <f>VLOOKUP(Table_1[[#This Row],[PRODUCT ID]],Table_2[#All],3,0)</f>
        <v>Fruits</v>
      </c>
      <c r="I434" s="6" t="str">
        <f>VLOOKUP(Table_1[[#This Row],[PRODUCT ID]],Table_2[#All],4,0)</f>
        <v>Kg</v>
      </c>
      <c r="J434" s="6">
        <f>VLOOKUP(Table_1[[#This Row],[PRODUCT ID]],'Master Data'!A:F,5,0)</f>
        <v>150</v>
      </c>
      <c r="K434" s="6">
        <f>VLOOKUP(Table_1[[#This Row],[PRODUCT ID]],Table_2[#All],6,0)</f>
        <v>210</v>
      </c>
      <c r="L434" s="6">
        <f>Table_1[[#This Row],[QUANTITY]]*Table_1[[#This Row],[BUYING PRIZE]]</f>
        <v>1950</v>
      </c>
      <c r="M434" s="6">
        <f>Table_1[[#This Row],[QUANTITY]]*Table_1[[#This Row],[SELLING PRICE]]*(1-Table_1[[#This Row],[DISCOUNT %]])</f>
        <v>2730</v>
      </c>
      <c r="N434" s="6" t="str">
        <f>TEXT(Table_1[[#This Row],[DATE]],"DD")</f>
        <v>17</v>
      </c>
      <c r="O434" s="6" t="str">
        <f t="shared" si="6"/>
        <v>May</v>
      </c>
      <c r="P434" s="6">
        <v>2024</v>
      </c>
    </row>
    <row r="435" spans="1:16" ht="14.25" customHeight="1" x14ac:dyDescent="0.25">
      <c r="A435" s="4">
        <v>45795</v>
      </c>
      <c r="B435" s="5" t="s">
        <v>28</v>
      </c>
      <c r="C435" s="8">
        <v>8</v>
      </c>
      <c r="D435" s="6" t="s">
        <v>18</v>
      </c>
      <c r="E435" s="6" t="s">
        <v>18</v>
      </c>
      <c r="F435" s="7">
        <v>0</v>
      </c>
      <c r="G435" s="6" t="str">
        <f>VLOOKUP(Table_1[[#This Row],[PRODUCT ID]],Table_2[#All],2,0)</f>
        <v>Green onions</v>
      </c>
      <c r="H435" s="6" t="str">
        <f>VLOOKUP(Table_1[[#This Row],[PRODUCT ID]],Table_2[#All],3,0)</f>
        <v>Vegetables</v>
      </c>
      <c r="I435" s="6" t="str">
        <f>VLOOKUP(Table_1[[#This Row],[PRODUCT ID]],Table_2[#All],4,0)</f>
        <v>Kg</v>
      </c>
      <c r="J435" s="6">
        <f>VLOOKUP(Table_1[[#This Row],[PRODUCT ID]],'Master Data'!A:F,5,0)</f>
        <v>67</v>
      </c>
      <c r="K435" s="6">
        <f>VLOOKUP(Table_1[[#This Row],[PRODUCT ID]],Table_2[#All],6,0)</f>
        <v>85.76</v>
      </c>
      <c r="L435" s="6">
        <f>Table_1[[#This Row],[QUANTITY]]*Table_1[[#This Row],[BUYING PRIZE]]</f>
        <v>536</v>
      </c>
      <c r="M435" s="6">
        <f>Table_1[[#This Row],[QUANTITY]]*Table_1[[#This Row],[SELLING PRICE]]*(1-Table_1[[#This Row],[DISCOUNT %]])</f>
        <v>686.08</v>
      </c>
      <c r="N435" s="6" t="str">
        <f>TEXT(Table_1[[#This Row],[DATE]],"DD")</f>
        <v>18</v>
      </c>
      <c r="O435" s="6" t="str">
        <f t="shared" si="6"/>
        <v>May</v>
      </c>
      <c r="P435" s="6">
        <v>2024</v>
      </c>
    </row>
    <row r="436" spans="1:16" ht="14.25" customHeight="1" x14ac:dyDescent="0.25">
      <c r="A436" s="4">
        <v>45796</v>
      </c>
      <c r="B436" s="5" t="s">
        <v>54</v>
      </c>
      <c r="C436" s="8">
        <v>15</v>
      </c>
      <c r="D436" s="6" t="s">
        <v>17</v>
      </c>
      <c r="E436" s="6" t="s">
        <v>18</v>
      </c>
      <c r="F436" s="7">
        <v>0</v>
      </c>
      <c r="G436" s="6" t="str">
        <f>VLOOKUP(Table_1[[#This Row],[PRODUCT ID]],Table_2[#All],2,0)</f>
        <v>Onions</v>
      </c>
      <c r="H436" s="6" t="str">
        <f>VLOOKUP(Table_1[[#This Row],[PRODUCT ID]],Table_2[#All],3,0)</f>
        <v>Vegetables</v>
      </c>
      <c r="I436" s="6" t="str">
        <f>VLOOKUP(Table_1[[#This Row],[PRODUCT ID]],Table_2[#All],4,0)</f>
        <v>Kg</v>
      </c>
      <c r="J436" s="6">
        <f>VLOOKUP(Table_1[[#This Row],[PRODUCT ID]],'Master Data'!A:F,5,0)</f>
        <v>37</v>
      </c>
      <c r="K436" s="6">
        <f>VLOOKUP(Table_1[[#This Row],[PRODUCT ID]],Table_2[#All],6,0)</f>
        <v>42.55</v>
      </c>
      <c r="L436" s="6">
        <f>Table_1[[#This Row],[QUANTITY]]*Table_1[[#This Row],[BUYING PRIZE]]</f>
        <v>555</v>
      </c>
      <c r="M436" s="6">
        <f>Table_1[[#This Row],[QUANTITY]]*Table_1[[#This Row],[SELLING PRICE]]*(1-Table_1[[#This Row],[DISCOUNT %]])</f>
        <v>638.25</v>
      </c>
      <c r="N436" s="6" t="str">
        <f>TEXT(Table_1[[#This Row],[DATE]],"DD")</f>
        <v>19</v>
      </c>
      <c r="O436" s="6" t="str">
        <f t="shared" si="6"/>
        <v>May</v>
      </c>
      <c r="P436" s="6">
        <v>2024</v>
      </c>
    </row>
    <row r="437" spans="1:16" ht="14.25" customHeight="1" x14ac:dyDescent="0.25">
      <c r="A437" s="4">
        <v>45797</v>
      </c>
      <c r="B437" s="5" t="s">
        <v>44</v>
      </c>
      <c r="C437" s="8">
        <v>9</v>
      </c>
      <c r="D437" s="6" t="s">
        <v>18</v>
      </c>
      <c r="E437" s="6" t="s">
        <v>18</v>
      </c>
      <c r="F437" s="7">
        <v>0</v>
      </c>
      <c r="G437" s="6" t="str">
        <f>VLOOKUP(Table_1[[#This Row],[PRODUCT ID]],Table_2[#All],2,0)</f>
        <v>Dip</v>
      </c>
      <c r="H437" s="6" t="str">
        <f>VLOOKUP(Table_1[[#This Row],[PRODUCT ID]],Table_2[#All],3,0)</f>
        <v>Dairy</v>
      </c>
      <c r="I437" s="6" t="str">
        <f>VLOOKUP(Table_1[[#This Row],[PRODUCT ID]],Table_2[#All],4,0)</f>
        <v>Ft</v>
      </c>
      <c r="J437" s="6">
        <f>VLOOKUP(Table_1[[#This Row],[PRODUCT ID]],'Master Data'!A:F,5,0)</f>
        <v>133</v>
      </c>
      <c r="K437" s="6">
        <f>VLOOKUP(Table_1[[#This Row],[PRODUCT ID]],Table_2[#All],6,0)</f>
        <v>155.61000000000001</v>
      </c>
      <c r="L437" s="6">
        <f>Table_1[[#This Row],[QUANTITY]]*Table_1[[#This Row],[BUYING PRIZE]]</f>
        <v>1197</v>
      </c>
      <c r="M437" s="6">
        <f>Table_1[[#This Row],[QUANTITY]]*Table_1[[#This Row],[SELLING PRICE]]*(1-Table_1[[#This Row],[DISCOUNT %]])</f>
        <v>1400.4900000000002</v>
      </c>
      <c r="N437" s="6" t="str">
        <f>TEXT(Table_1[[#This Row],[DATE]],"DD")</f>
        <v>20</v>
      </c>
      <c r="O437" s="6" t="str">
        <f t="shared" si="6"/>
        <v>May</v>
      </c>
      <c r="P437" s="6">
        <v>2024</v>
      </c>
    </row>
    <row r="438" spans="1:16" ht="14.25" customHeight="1" x14ac:dyDescent="0.25">
      <c r="A438" s="4">
        <v>45798</v>
      </c>
      <c r="B438" s="5" t="s">
        <v>54</v>
      </c>
      <c r="C438" s="8">
        <v>5</v>
      </c>
      <c r="D438" s="6" t="s">
        <v>22</v>
      </c>
      <c r="E438" s="6" t="s">
        <v>18</v>
      </c>
      <c r="F438" s="7">
        <v>0</v>
      </c>
      <c r="G438" s="6" t="str">
        <f>VLOOKUP(Table_1[[#This Row],[PRODUCT ID]],Table_2[#All],2,0)</f>
        <v>Onions</v>
      </c>
      <c r="H438" s="6" t="str">
        <f>VLOOKUP(Table_1[[#This Row],[PRODUCT ID]],Table_2[#All],3,0)</f>
        <v>Vegetables</v>
      </c>
      <c r="I438" s="6" t="str">
        <f>VLOOKUP(Table_1[[#This Row],[PRODUCT ID]],Table_2[#All],4,0)</f>
        <v>Kg</v>
      </c>
      <c r="J438" s="6">
        <f>VLOOKUP(Table_1[[#This Row],[PRODUCT ID]],'Master Data'!A:F,5,0)</f>
        <v>37</v>
      </c>
      <c r="K438" s="6">
        <f>VLOOKUP(Table_1[[#This Row],[PRODUCT ID]],Table_2[#All],6,0)</f>
        <v>42.55</v>
      </c>
      <c r="L438" s="6">
        <f>Table_1[[#This Row],[QUANTITY]]*Table_1[[#This Row],[BUYING PRIZE]]</f>
        <v>185</v>
      </c>
      <c r="M438" s="6">
        <f>Table_1[[#This Row],[QUANTITY]]*Table_1[[#This Row],[SELLING PRICE]]*(1-Table_1[[#This Row],[DISCOUNT %]])</f>
        <v>212.75</v>
      </c>
      <c r="N438" s="6" t="str">
        <f>TEXT(Table_1[[#This Row],[DATE]],"DD")</f>
        <v>21</v>
      </c>
      <c r="O438" s="6" t="str">
        <f t="shared" si="6"/>
        <v>May</v>
      </c>
      <c r="P438" s="6">
        <v>2024</v>
      </c>
    </row>
    <row r="439" spans="1:16" ht="14.25" customHeight="1" x14ac:dyDescent="0.25">
      <c r="A439" s="4">
        <v>45799</v>
      </c>
      <c r="B439" s="5" t="s">
        <v>35</v>
      </c>
      <c r="C439" s="8">
        <v>6</v>
      </c>
      <c r="D439" s="6" t="s">
        <v>18</v>
      </c>
      <c r="E439" s="6" t="s">
        <v>20</v>
      </c>
      <c r="F439" s="7">
        <v>0</v>
      </c>
      <c r="G439" s="6" t="str">
        <f>VLOOKUP(Table_1[[#This Row],[PRODUCT ID]],Table_2[#All],2,0)</f>
        <v>Feta cheese</v>
      </c>
      <c r="H439" s="6" t="str">
        <f>VLOOKUP(Table_1[[#This Row],[PRODUCT ID]],Table_2[#All],3,0)</f>
        <v>Dairy</v>
      </c>
      <c r="I439" s="6" t="str">
        <f>VLOOKUP(Table_1[[#This Row],[PRODUCT ID]],Table_2[#All],4,0)</f>
        <v>Kg</v>
      </c>
      <c r="J439" s="6">
        <f>VLOOKUP(Table_1[[#This Row],[PRODUCT ID]],'Master Data'!A:F,5,0)</f>
        <v>75</v>
      </c>
      <c r="K439" s="6">
        <f>VLOOKUP(Table_1[[#This Row],[PRODUCT ID]],Table_2[#All],6,0)</f>
        <v>85.5</v>
      </c>
      <c r="L439" s="6">
        <f>Table_1[[#This Row],[QUANTITY]]*Table_1[[#This Row],[BUYING PRIZE]]</f>
        <v>450</v>
      </c>
      <c r="M439" s="6">
        <f>Table_1[[#This Row],[QUANTITY]]*Table_1[[#This Row],[SELLING PRICE]]*(1-Table_1[[#This Row],[DISCOUNT %]])</f>
        <v>513</v>
      </c>
      <c r="N439" s="6" t="str">
        <f>TEXT(Table_1[[#This Row],[DATE]],"DD")</f>
        <v>22</v>
      </c>
      <c r="O439" s="6" t="str">
        <f t="shared" si="6"/>
        <v>May</v>
      </c>
      <c r="P439" s="6">
        <v>2024</v>
      </c>
    </row>
    <row r="440" spans="1:16" ht="14.25" customHeight="1" x14ac:dyDescent="0.25">
      <c r="A440" s="4">
        <v>45800</v>
      </c>
      <c r="B440" s="5" t="s">
        <v>43</v>
      </c>
      <c r="C440" s="8">
        <v>6</v>
      </c>
      <c r="D440" s="6" t="s">
        <v>22</v>
      </c>
      <c r="E440" s="6" t="s">
        <v>20</v>
      </c>
      <c r="F440" s="7">
        <v>0</v>
      </c>
      <c r="G440" s="6" t="str">
        <f>VLOOKUP(Table_1[[#This Row],[PRODUCT ID]],Table_2[#All],2,0)</f>
        <v>Spinachband-aid</v>
      </c>
      <c r="H440" s="6" t="str">
        <f>VLOOKUP(Table_1[[#This Row],[PRODUCT ID]],Table_2[#All],3,0)</f>
        <v>Vegetables</v>
      </c>
      <c r="I440" s="6" t="str">
        <f>VLOOKUP(Table_1[[#This Row],[PRODUCT ID]],Table_2[#All],4,0)</f>
        <v>Kg</v>
      </c>
      <c r="J440" s="6">
        <f>VLOOKUP(Table_1[[#This Row],[PRODUCT ID]],'Master Data'!A:F,5,0)</f>
        <v>67</v>
      </c>
      <c r="K440" s="6">
        <f>VLOOKUP(Table_1[[#This Row],[PRODUCT ID]],Table_2[#All],6,0)</f>
        <v>83.08</v>
      </c>
      <c r="L440" s="6">
        <f>Table_1[[#This Row],[QUANTITY]]*Table_1[[#This Row],[BUYING PRIZE]]</f>
        <v>402</v>
      </c>
      <c r="M440" s="6">
        <f>Table_1[[#This Row],[QUANTITY]]*Table_1[[#This Row],[SELLING PRICE]]*(1-Table_1[[#This Row],[DISCOUNT %]])</f>
        <v>498.48</v>
      </c>
      <c r="N440" s="6" t="str">
        <f>TEXT(Table_1[[#This Row],[DATE]],"DD")</f>
        <v>23</v>
      </c>
      <c r="O440" s="6" t="str">
        <f t="shared" si="6"/>
        <v>May</v>
      </c>
      <c r="P440" s="6">
        <v>2024</v>
      </c>
    </row>
    <row r="441" spans="1:16" ht="14.25" customHeight="1" x14ac:dyDescent="0.25">
      <c r="A441" s="4">
        <v>45801</v>
      </c>
      <c r="B441" s="5" t="s">
        <v>27</v>
      </c>
      <c r="C441" s="8">
        <v>5</v>
      </c>
      <c r="D441" s="6" t="s">
        <v>22</v>
      </c>
      <c r="E441" s="6" t="s">
        <v>20</v>
      </c>
      <c r="F441" s="7">
        <v>0</v>
      </c>
      <c r="G441" s="6" t="str">
        <f>VLOOKUP(Table_1[[#This Row],[PRODUCT ID]],Table_2[#All],2,0)</f>
        <v>Peaches</v>
      </c>
      <c r="H441" s="6" t="str">
        <f>VLOOKUP(Table_1[[#This Row],[PRODUCT ID]],Table_2[#All],3,0)</f>
        <v>Fruits</v>
      </c>
      <c r="I441" s="6" t="str">
        <f>VLOOKUP(Table_1[[#This Row],[PRODUCT ID]],Table_2[#All],4,0)</f>
        <v>Kg</v>
      </c>
      <c r="J441" s="6">
        <f>VLOOKUP(Table_1[[#This Row],[PRODUCT ID]],'Master Data'!A:F,5,0)</f>
        <v>7</v>
      </c>
      <c r="K441" s="6">
        <f>VLOOKUP(Table_1[[#This Row],[PRODUCT ID]],Table_2[#All],6,0)</f>
        <v>8.33</v>
      </c>
      <c r="L441" s="6">
        <f>Table_1[[#This Row],[QUANTITY]]*Table_1[[#This Row],[BUYING PRIZE]]</f>
        <v>35</v>
      </c>
      <c r="M441" s="6">
        <f>Table_1[[#This Row],[QUANTITY]]*Table_1[[#This Row],[SELLING PRICE]]*(1-Table_1[[#This Row],[DISCOUNT %]])</f>
        <v>41.65</v>
      </c>
      <c r="N441" s="6" t="str">
        <f>TEXT(Table_1[[#This Row],[DATE]],"DD")</f>
        <v>24</v>
      </c>
      <c r="O441" s="6" t="str">
        <f t="shared" si="6"/>
        <v>May</v>
      </c>
      <c r="P441" s="6">
        <v>2024</v>
      </c>
    </row>
    <row r="442" spans="1:16" ht="14.25" customHeight="1" x14ac:dyDescent="0.25">
      <c r="A442" s="4">
        <v>45802</v>
      </c>
      <c r="B442" s="5" t="s">
        <v>47</v>
      </c>
      <c r="C442" s="8">
        <v>13</v>
      </c>
      <c r="D442" s="6" t="s">
        <v>22</v>
      </c>
      <c r="E442" s="6" t="s">
        <v>20</v>
      </c>
      <c r="F442" s="7">
        <v>0</v>
      </c>
      <c r="G442" s="6" t="str">
        <f>VLOOKUP(Table_1[[#This Row],[PRODUCT ID]],Table_2[#All],2,0)</f>
        <v>Berries</v>
      </c>
      <c r="H442" s="6" t="str">
        <f>VLOOKUP(Table_1[[#This Row],[PRODUCT ID]],Table_2[#All],3,0)</f>
        <v>Fruits</v>
      </c>
      <c r="I442" s="6" t="str">
        <f>VLOOKUP(Table_1[[#This Row],[PRODUCT ID]],Table_2[#All],4,0)</f>
        <v>Kg</v>
      </c>
      <c r="J442" s="6">
        <f>VLOOKUP(Table_1[[#This Row],[PRODUCT ID]],'Master Data'!A:F,5,0)</f>
        <v>12</v>
      </c>
      <c r="K442" s="6">
        <f>VLOOKUP(Table_1[[#This Row],[PRODUCT ID]],Table_2[#All],6,0)</f>
        <v>15.719999999999999</v>
      </c>
      <c r="L442" s="6">
        <f>Table_1[[#This Row],[QUANTITY]]*Table_1[[#This Row],[BUYING PRIZE]]</f>
        <v>156</v>
      </c>
      <c r="M442" s="6">
        <f>Table_1[[#This Row],[QUANTITY]]*Table_1[[#This Row],[SELLING PRICE]]*(1-Table_1[[#This Row],[DISCOUNT %]])</f>
        <v>204.35999999999999</v>
      </c>
      <c r="N442" s="6" t="str">
        <f>TEXT(Table_1[[#This Row],[DATE]],"DD")</f>
        <v>25</v>
      </c>
      <c r="O442" s="6" t="str">
        <f t="shared" si="6"/>
        <v>May</v>
      </c>
      <c r="P442" s="6">
        <v>2024</v>
      </c>
    </row>
    <row r="443" spans="1:16" ht="14.25" customHeight="1" x14ac:dyDescent="0.25">
      <c r="A443" s="4">
        <v>45803</v>
      </c>
      <c r="B443" s="5" t="s">
        <v>49</v>
      </c>
      <c r="C443" s="8">
        <v>1</v>
      </c>
      <c r="D443" s="6" t="s">
        <v>22</v>
      </c>
      <c r="E443" s="6" t="s">
        <v>20</v>
      </c>
      <c r="F443" s="7">
        <v>0</v>
      </c>
      <c r="G443" s="6" t="str">
        <f>VLOOKUP(Table_1[[#This Row],[PRODUCT ID]],Table_2[#All],2,0)</f>
        <v>Cheddar cheese</v>
      </c>
      <c r="H443" s="6" t="str">
        <f>VLOOKUP(Table_1[[#This Row],[PRODUCT ID]],Table_2[#All],3,0)</f>
        <v>Dairy</v>
      </c>
      <c r="I443" s="6" t="str">
        <f>VLOOKUP(Table_1[[#This Row],[PRODUCT ID]],Table_2[#All],4,0)</f>
        <v>Kg</v>
      </c>
      <c r="J443" s="6">
        <f>VLOOKUP(Table_1[[#This Row],[PRODUCT ID]],'Master Data'!A:F,5,0)</f>
        <v>105</v>
      </c>
      <c r="K443" s="6">
        <f>VLOOKUP(Table_1[[#This Row],[PRODUCT ID]],Table_2[#All],6,0)</f>
        <v>142.80000000000001</v>
      </c>
      <c r="L443" s="6">
        <f>Table_1[[#This Row],[QUANTITY]]*Table_1[[#This Row],[BUYING PRIZE]]</f>
        <v>105</v>
      </c>
      <c r="M443" s="6">
        <f>Table_1[[#This Row],[QUANTITY]]*Table_1[[#This Row],[SELLING PRICE]]*(1-Table_1[[#This Row],[DISCOUNT %]])</f>
        <v>142.80000000000001</v>
      </c>
      <c r="N443" s="6" t="str">
        <f>TEXT(Table_1[[#This Row],[DATE]],"DD")</f>
        <v>26</v>
      </c>
      <c r="O443" s="6" t="str">
        <f t="shared" si="6"/>
        <v>May</v>
      </c>
      <c r="P443" s="6">
        <v>2024</v>
      </c>
    </row>
    <row r="444" spans="1:16" ht="14.25" customHeight="1" x14ac:dyDescent="0.25">
      <c r="A444" s="4">
        <v>45804</v>
      </c>
      <c r="B444" s="5" t="s">
        <v>44</v>
      </c>
      <c r="C444" s="8">
        <v>12</v>
      </c>
      <c r="D444" s="6" t="s">
        <v>17</v>
      </c>
      <c r="E444" s="6" t="s">
        <v>18</v>
      </c>
      <c r="F444" s="7">
        <v>0</v>
      </c>
      <c r="G444" s="6" t="str">
        <f>VLOOKUP(Table_1[[#This Row],[PRODUCT ID]],Table_2[#All],2,0)</f>
        <v>Dip</v>
      </c>
      <c r="H444" s="6" t="str">
        <f>VLOOKUP(Table_1[[#This Row],[PRODUCT ID]],Table_2[#All],3,0)</f>
        <v>Dairy</v>
      </c>
      <c r="I444" s="6" t="str">
        <f>VLOOKUP(Table_1[[#This Row],[PRODUCT ID]],Table_2[#All],4,0)</f>
        <v>Ft</v>
      </c>
      <c r="J444" s="6">
        <f>VLOOKUP(Table_1[[#This Row],[PRODUCT ID]],'Master Data'!A:F,5,0)</f>
        <v>133</v>
      </c>
      <c r="K444" s="6">
        <f>VLOOKUP(Table_1[[#This Row],[PRODUCT ID]],Table_2[#All],6,0)</f>
        <v>155.61000000000001</v>
      </c>
      <c r="L444" s="6">
        <f>Table_1[[#This Row],[QUANTITY]]*Table_1[[#This Row],[BUYING PRIZE]]</f>
        <v>1596</v>
      </c>
      <c r="M444" s="6">
        <f>Table_1[[#This Row],[QUANTITY]]*Table_1[[#This Row],[SELLING PRICE]]*(1-Table_1[[#This Row],[DISCOUNT %]])</f>
        <v>1867.3200000000002</v>
      </c>
      <c r="N444" s="6" t="str">
        <f>TEXT(Table_1[[#This Row],[DATE]],"DD")</f>
        <v>27</v>
      </c>
      <c r="O444" s="6" t="str">
        <f t="shared" si="6"/>
        <v>May</v>
      </c>
      <c r="P444" s="6">
        <v>2024</v>
      </c>
    </row>
    <row r="445" spans="1:16" ht="14.25" customHeight="1" x14ac:dyDescent="0.25">
      <c r="A445" s="4">
        <v>45805</v>
      </c>
      <c r="B445" s="5" t="s">
        <v>61</v>
      </c>
      <c r="C445" s="8">
        <v>9</v>
      </c>
      <c r="D445" s="6" t="s">
        <v>22</v>
      </c>
      <c r="E445" s="6" t="s">
        <v>18</v>
      </c>
      <c r="F445" s="7">
        <v>0</v>
      </c>
      <c r="G445" s="6" t="str">
        <f>VLOOKUP(Table_1[[#This Row],[PRODUCT ID]],Table_2[#All],2,0)</f>
        <v>Potatoes</v>
      </c>
      <c r="H445" s="6" t="str">
        <f>VLOOKUP(Table_1[[#This Row],[PRODUCT ID]],Table_2[#All],3,0)</f>
        <v>Vegetables</v>
      </c>
      <c r="I445" s="6" t="str">
        <f>VLOOKUP(Table_1[[#This Row],[PRODUCT ID]],Table_2[#All],4,0)</f>
        <v>Kg</v>
      </c>
      <c r="J445" s="6">
        <f>VLOOKUP(Table_1[[#This Row],[PRODUCT ID]],'Master Data'!A:F,5,0)</f>
        <v>138</v>
      </c>
      <c r="K445" s="6">
        <f>VLOOKUP(Table_1[[#This Row],[PRODUCT ID]],Table_2[#All],6,0)</f>
        <v>173.88</v>
      </c>
      <c r="L445" s="6">
        <f>Table_1[[#This Row],[QUANTITY]]*Table_1[[#This Row],[BUYING PRIZE]]</f>
        <v>1242</v>
      </c>
      <c r="M445" s="6">
        <f>Table_1[[#This Row],[QUANTITY]]*Table_1[[#This Row],[SELLING PRICE]]*(1-Table_1[[#This Row],[DISCOUNT %]])</f>
        <v>1564.92</v>
      </c>
      <c r="N445" s="6" t="str">
        <f>TEXT(Table_1[[#This Row],[DATE]],"DD")</f>
        <v>28</v>
      </c>
      <c r="O445" s="6" t="str">
        <f t="shared" si="6"/>
        <v>May</v>
      </c>
      <c r="P445" s="6">
        <v>2024</v>
      </c>
    </row>
    <row r="446" spans="1:16" ht="14.25" customHeight="1" x14ac:dyDescent="0.25">
      <c r="A446" s="4">
        <v>45806</v>
      </c>
      <c r="B446" s="5" t="s">
        <v>26</v>
      </c>
      <c r="C446" s="8">
        <v>3</v>
      </c>
      <c r="D446" s="6" t="s">
        <v>22</v>
      </c>
      <c r="E446" s="6" t="s">
        <v>18</v>
      </c>
      <c r="F446" s="7">
        <v>0</v>
      </c>
      <c r="G446" s="6" t="str">
        <f>VLOOKUP(Table_1[[#This Row],[PRODUCT ID]],Table_2[#All],2,0)</f>
        <v>Cream cheese</v>
      </c>
      <c r="H446" s="6" t="str">
        <f>VLOOKUP(Table_1[[#This Row],[PRODUCT ID]],Table_2[#All],3,0)</f>
        <v>Dairy</v>
      </c>
      <c r="I446" s="6" t="str">
        <f>VLOOKUP(Table_1[[#This Row],[PRODUCT ID]],Table_2[#All],4,0)</f>
        <v>Kg</v>
      </c>
      <c r="J446" s="6">
        <f>VLOOKUP(Table_1[[#This Row],[PRODUCT ID]],'Master Data'!A:F,5,0)</f>
        <v>71</v>
      </c>
      <c r="K446" s="6">
        <f>VLOOKUP(Table_1[[#This Row],[PRODUCT ID]],Table_2[#All],6,0)</f>
        <v>80.94</v>
      </c>
      <c r="L446" s="6">
        <f>Table_1[[#This Row],[QUANTITY]]*Table_1[[#This Row],[BUYING PRIZE]]</f>
        <v>213</v>
      </c>
      <c r="M446" s="6">
        <f>Table_1[[#This Row],[QUANTITY]]*Table_1[[#This Row],[SELLING PRICE]]*(1-Table_1[[#This Row],[DISCOUNT %]])</f>
        <v>242.82</v>
      </c>
      <c r="N446" s="6" t="str">
        <f>TEXT(Table_1[[#This Row],[DATE]],"DD")</f>
        <v>29</v>
      </c>
      <c r="O446" s="6" t="str">
        <f t="shared" si="6"/>
        <v>May</v>
      </c>
      <c r="P446" s="6">
        <v>2024</v>
      </c>
    </row>
    <row r="447" spans="1:16" ht="14.25" customHeight="1" x14ac:dyDescent="0.25">
      <c r="A447" s="4">
        <v>45807</v>
      </c>
      <c r="B447" s="5" t="s">
        <v>24</v>
      </c>
      <c r="C447" s="8">
        <v>15</v>
      </c>
      <c r="D447" s="6" t="s">
        <v>18</v>
      </c>
      <c r="E447" s="6" t="s">
        <v>20</v>
      </c>
      <c r="F447" s="7">
        <v>0</v>
      </c>
      <c r="G447" s="6" t="str">
        <f>VLOOKUP(Table_1[[#This Row],[PRODUCT ID]],Table_2[#All],2,0)</f>
        <v>conditioner</v>
      </c>
      <c r="H447" s="6" t="str">
        <f>VLOOKUP(Table_1[[#This Row],[PRODUCT ID]],Table_2[#All],3,0)</f>
        <v>Personal Care</v>
      </c>
      <c r="I447" s="6" t="str">
        <f>VLOOKUP(Table_1[[#This Row],[PRODUCT ID]],Table_2[#All],4,0)</f>
        <v>No.</v>
      </c>
      <c r="J447" s="6">
        <f>VLOOKUP(Table_1[[#This Row],[PRODUCT ID]],'Master Data'!A:F,5,0)</f>
        <v>5</v>
      </c>
      <c r="K447" s="6">
        <f>VLOOKUP(Table_1[[#This Row],[PRODUCT ID]],Table_2[#All],6,0)</f>
        <v>6.7</v>
      </c>
      <c r="L447" s="6">
        <f>Table_1[[#This Row],[QUANTITY]]*Table_1[[#This Row],[BUYING PRIZE]]</f>
        <v>75</v>
      </c>
      <c r="M447" s="6">
        <f>Table_1[[#This Row],[QUANTITY]]*Table_1[[#This Row],[SELLING PRICE]]*(1-Table_1[[#This Row],[DISCOUNT %]])</f>
        <v>100.5</v>
      </c>
      <c r="N447" s="6" t="str">
        <f>TEXT(Table_1[[#This Row],[DATE]],"DD")</f>
        <v>30</v>
      </c>
      <c r="O447" s="6" t="str">
        <f t="shared" si="6"/>
        <v>May</v>
      </c>
      <c r="P447" s="6">
        <v>2024</v>
      </c>
    </row>
    <row r="448" spans="1:16" ht="14.25" customHeight="1" x14ac:dyDescent="0.25">
      <c r="A448" s="4">
        <v>45808</v>
      </c>
      <c r="B448" s="5" t="s">
        <v>19</v>
      </c>
      <c r="C448" s="8">
        <v>4</v>
      </c>
      <c r="D448" s="6" t="s">
        <v>22</v>
      </c>
      <c r="E448" s="6" t="s">
        <v>20</v>
      </c>
      <c r="F448" s="7">
        <v>0</v>
      </c>
      <c r="G448" s="6" t="str">
        <f>VLOOKUP(Table_1[[#This Row],[PRODUCT ID]],Table_2[#All],2,0)</f>
        <v>Lettuce</v>
      </c>
      <c r="H448" s="6" t="str">
        <f>VLOOKUP(Table_1[[#This Row],[PRODUCT ID]],Table_2[#All],3,0)</f>
        <v>Vegetables</v>
      </c>
      <c r="I448" s="6" t="str">
        <f>VLOOKUP(Table_1[[#This Row],[PRODUCT ID]],Table_2[#All],4,0)</f>
        <v>Kg</v>
      </c>
      <c r="J448" s="6">
        <f>VLOOKUP(Table_1[[#This Row],[PRODUCT ID]],'Master Data'!A:F,5,0)</f>
        <v>72</v>
      </c>
      <c r="K448" s="6">
        <f>VLOOKUP(Table_1[[#This Row],[PRODUCT ID]],Table_2[#All],6,0)</f>
        <v>79.92</v>
      </c>
      <c r="L448" s="6">
        <f>Table_1[[#This Row],[QUANTITY]]*Table_1[[#This Row],[BUYING PRIZE]]</f>
        <v>288</v>
      </c>
      <c r="M448" s="6">
        <f>Table_1[[#This Row],[QUANTITY]]*Table_1[[#This Row],[SELLING PRICE]]*(1-Table_1[[#This Row],[DISCOUNT %]])</f>
        <v>319.68</v>
      </c>
      <c r="N448" s="6" t="str">
        <f>TEXT(Table_1[[#This Row],[DATE]],"DD")</f>
        <v>31</v>
      </c>
      <c r="O448" s="6" t="str">
        <f t="shared" si="6"/>
        <v>May</v>
      </c>
      <c r="P448" s="6">
        <v>2024</v>
      </c>
    </row>
    <row r="449" spans="1:16" ht="14.25" customHeight="1" x14ac:dyDescent="0.25">
      <c r="A449" s="4">
        <v>45809</v>
      </c>
      <c r="B449" s="5" t="s">
        <v>39</v>
      </c>
      <c r="C449" s="8">
        <v>3</v>
      </c>
      <c r="D449" s="6" t="s">
        <v>22</v>
      </c>
      <c r="E449" s="6" t="s">
        <v>20</v>
      </c>
      <c r="F449" s="7">
        <v>0</v>
      </c>
      <c r="G449" s="6" t="str">
        <f>VLOOKUP(Table_1[[#This Row],[PRODUCT ID]],Table_2[#All],2,0)</f>
        <v>Broccoli</v>
      </c>
      <c r="H449" s="6" t="str">
        <f>VLOOKUP(Table_1[[#This Row],[PRODUCT ID]],Table_2[#All],3,0)</f>
        <v>Fruits</v>
      </c>
      <c r="I449" s="6" t="str">
        <f>VLOOKUP(Table_1[[#This Row],[PRODUCT ID]],Table_2[#All],4,0)</f>
        <v>Kg</v>
      </c>
      <c r="J449" s="6">
        <f>VLOOKUP(Table_1[[#This Row],[PRODUCT ID]],'Master Data'!A:F,5,0)</f>
        <v>47</v>
      </c>
      <c r="K449" s="6">
        <f>VLOOKUP(Table_1[[#This Row],[PRODUCT ID]],Table_2[#All],6,0)</f>
        <v>53.11</v>
      </c>
      <c r="L449" s="6">
        <f>Table_1[[#This Row],[QUANTITY]]*Table_1[[#This Row],[BUYING PRIZE]]</f>
        <v>141</v>
      </c>
      <c r="M449" s="6">
        <f>Table_1[[#This Row],[QUANTITY]]*Table_1[[#This Row],[SELLING PRICE]]*(1-Table_1[[#This Row],[DISCOUNT %]])</f>
        <v>159.32999999999998</v>
      </c>
      <c r="N449" s="6" t="str">
        <f>TEXT(Table_1[[#This Row],[DATE]],"DD")</f>
        <v>01</v>
      </c>
      <c r="O449" s="6" t="str">
        <f t="shared" si="6"/>
        <v>Jun</v>
      </c>
      <c r="P449" s="6">
        <v>2024</v>
      </c>
    </row>
    <row r="450" spans="1:16" ht="14.25" customHeight="1" x14ac:dyDescent="0.25">
      <c r="A450" s="4">
        <v>45810</v>
      </c>
      <c r="B450" s="5" t="s">
        <v>28</v>
      </c>
      <c r="C450" s="8">
        <v>15</v>
      </c>
      <c r="D450" s="6" t="s">
        <v>18</v>
      </c>
      <c r="E450" s="6" t="s">
        <v>18</v>
      </c>
      <c r="F450" s="7">
        <v>0</v>
      </c>
      <c r="G450" s="6" t="str">
        <f>VLOOKUP(Table_1[[#This Row],[PRODUCT ID]],Table_2[#All],2,0)</f>
        <v>Green onions</v>
      </c>
      <c r="H450" s="6" t="str">
        <f>VLOOKUP(Table_1[[#This Row],[PRODUCT ID]],Table_2[#All],3,0)</f>
        <v>Vegetables</v>
      </c>
      <c r="I450" s="6" t="str">
        <f>VLOOKUP(Table_1[[#This Row],[PRODUCT ID]],Table_2[#All],4,0)</f>
        <v>Kg</v>
      </c>
      <c r="J450" s="6">
        <f>VLOOKUP(Table_1[[#This Row],[PRODUCT ID]],'Master Data'!A:F,5,0)</f>
        <v>67</v>
      </c>
      <c r="K450" s="6">
        <f>VLOOKUP(Table_1[[#This Row],[PRODUCT ID]],Table_2[#All],6,0)</f>
        <v>85.76</v>
      </c>
      <c r="L450" s="6">
        <f>Table_1[[#This Row],[QUANTITY]]*Table_1[[#This Row],[BUYING PRIZE]]</f>
        <v>1005</v>
      </c>
      <c r="M450" s="6">
        <f>Table_1[[#This Row],[QUANTITY]]*Table_1[[#This Row],[SELLING PRICE]]*(1-Table_1[[#This Row],[DISCOUNT %]])</f>
        <v>1286.4000000000001</v>
      </c>
      <c r="N450" s="6" t="str">
        <f>TEXT(Table_1[[#This Row],[DATE]],"DD")</f>
        <v>02</v>
      </c>
      <c r="O450" s="6" t="str">
        <f t="shared" si="6"/>
        <v>Jun</v>
      </c>
      <c r="P450" s="6">
        <v>2024</v>
      </c>
    </row>
    <row r="451" spans="1:16" ht="14.25" customHeight="1" x14ac:dyDescent="0.25">
      <c r="A451" s="4">
        <v>45811</v>
      </c>
      <c r="B451" s="5" t="s">
        <v>62</v>
      </c>
      <c r="C451" s="8">
        <v>14</v>
      </c>
      <c r="D451" s="6" t="s">
        <v>18</v>
      </c>
      <c r="E451" s="6" t="s">
        <v>20</v>
      </c>
      <c r="F451" s="7">
        <v>0</v>
      </c>
      <c r="G451" s="6" t="str">
        <f>VLOOKUP(Table_1[[#This Row],[PRODUCT ID]],Table_2[#All],2,0)</f>
        <v>Pears</v>
      </c>
      <c r="H451" s="6" t="str">
        <f>VLOOKUP(Table_1[[#This Row],[PRODUCT ID]],Table_2[#All],3,0)</f>
        <v>Fruits</v>
      </c>
      <c r="I451" s="6" t="str">
        <f>VLOOKUP(Table_1[[#This Row],[PRODUCT ID]],Table_2[#All],4,0)</f>
        <v>Kg</v>
      </c>
      <c r="J451" s="6">
        <f>VLOOKUP(Table_1[[#This Row],[PRODUCT ID]],'Master Data'!A:F,5,0)</f>
        <v>18</v>
      </c>
      <c r="K451" s="6">
        <f>VLOOKUP(Table_1[[#This Row],[PRODUCT ID]],Table_2[#All],6,0)</f>
        <v>24.66</v>
      </c>
      <c r="L451" s="6">
        <f>Table_1[[#This Row],[QUANTITY]]*Table_1[[#This Row],[BUYING PRIZE]]</f>
        <v>252</v>
      </c>
      <c r="M451" s="6">
        <f>Table_1[[#This Row],[QUANTITY]]*Table_1[[#This Row],[SELLING PRICE]]*(1-Table_1[[#This Row],[DISCOUNT %]])</f>
        <v>345.24</v>
      </c>
      <c r="N451" s="6" t="str">
        <f>TEXT(Table_1[[#This Row],[DATE]],"DD")</f>
        <v>03</v>
      </c>
      <c r="O451" s="6" t="str">
        <f t="shared" ref="O451:O514" si="7">TEXT(A451,"MMM")</f>
        <v>Jun</v>
      </c>
      <c r="P451" s="6">
        <v>2024</v>
      </c>
    </row>
    <row r="452" spans="1:16" ht="14.25" customHeight="1" x14ac:dyDescent="0.25">
      <c r="A452" s="4">
        <v>45812</v>
      </c>
      <c r="B452" s="5" t="s">
        <v>58</v>
      </c>
      <c r="C452" s="8">
        <v>8</v>
      </c>
      <c r="D452" s="6" t="s">
        <v>17</v>
      </c>
      <c r="E452" s="6" t="s">
        <v>20</v>
      </c>
      <c r="F452" s="7">
        <v>0</v>
      </c>
      <c r="G452" s="6" t="str">
        <f>VLOOKUP(Table_1[[#This Row],[PRODUCT ID]],Table_2[#All],2,0)</f>
        <v>Chips</v>
      </c>
      <c r="H452" s="6" t="str">
        <f>VLOOKUP(Table_1[[#This Row],[PRODUCT ID]],Table_2[#All],3,0)</f>
        <v>Snacks</v>
      </c>
      <c r="I452" s="6" t="str">
        <f>VLOOKUP(Table_1[[#This Row],[PRODUCT ID]],Table_2[#All],4,0)</f>
        <v>Kg</v>
      </c>
      <c r="J452" s="6">
        <f>VLOOKUP(Table_1[[#This Row],[PRODUCT ID]],'Master Data'!A:F,5,0)</f>
        <v>95</v>
      </c>
      <c r="K452" s="6">
        <f>VLOOKUP(Table_1[[#This Row],[PRODUCT ID]],Table_2[#All],6,0)</f>
        <v>119.7</v>
      </c>
      <c r="L452" s="6">
        <f>Table_1[[#This Row],[QUANTITY]]*Table_1[[#This Row],[BUYING PRIZE]]</f>
        <v>760</v>
      </c>
      <c r="M452" s="6">
        <f>Table_1[[#This Row],[QUANTITY]]*Table_1[[#This Row],[SELLING PRICE]]*(1-Table_1[[#This Row],[DISCOUNT %]])</f>
        <v>957.6</v>
      </c>
      <c r="N452" s="6" t="str">
        <f>TEXT(Table_1[[#This Row],[DATE]],"DD")</f>
        <v>04</v>
      </c>
      <c r="O452" s="6" t="str">
        <f t="shared" si="7"/>
        <v>Jun</v>
      </c>
      <c r="P452" s="6">
        <v>2024</v>
      </c>
    </row>
    <row r="453" spans="1:16" ht="14.25" customHeight="1" x14ac:dyDescent="0.25">
      <c r="A453" s="4">
        <v>45813</v>
      </c>
      <c r="B453" s="5" t="s">
        <v>58</v>
      </c>
      <c r="C453" s="8">
        <v>6</v>
      </c>
      <c r="D453" s="6" t="s">
        <v>22</v>
      </c>
      <c r="E453" s="6" t="s">
        <v>18</v>
      </c>
      <c r="F453" s="7">
        <v>0</v>
      </c>
      <c r="G453" s="6" t="str">
        <f>VLOOKUP(Table_1[[#This Row],[PRODUCT ID]],Table_2[#All],2,0)</f>
        <v>Chips</v>
      </c>
      <c r="H453" s="6" t="str">
        <f>VLOOKUP(Table_1[[#This Row],[PRODUCT ID]],Table_2[#All],3,0)</f>
        <v>Snacks</v>
      </c>
      <c r="I453" s="6" t="str">
        <f>VLOOKUP(Table_1[[#This Row],[PRODUCT ID]],Table_2[#All],4,0)</f>
        <v>Kg</v>
      </c>
      <c r="J453" s="6">
        <f>VLOOKUP(Table_1[[#This Row],[PRODUCT ID]],'Master Data'!A:F,5,0)</f>
        <v>95</v>
      </c>
      <c r="K453" s="6">
        <f>VLOOKUP(Table_1[[#This Row],[PRODUCT ID]],Table_2[#All],6,0)</f>
        <v>119.7</v>
      </c>
      <c r="L453" s="6">
        <f>Table_1[[#This Row],[QUANTITY]]*Table_1[[#This Row],[BUYING PRIZE]]</f>
        <v>570</v>
      </c>
      <c r="M453" s="6">
        <f>Table_1[[#This Row],[QUANTITY]]*Table_1[[#This Row],[SELLING PRICE]]*(1-Table_1[[#This Row],[DISCOUNT %]])</f>
        <v>718.2</v>
      </c>
      <c r="N453" s="6" t="str">
        <f>TEXT(Table_1[[#This Row],[DATE]],"DD")</f>
        <v>05</v>
      </c>
      <c r="O453" s="6" t="str">
        <f t="shared" si="7"/>
        <v>Jun</v>
      </c>
      <c r="P453" s="6">
        <v>2024</v>
      </c>
    </row>
    <row r="454" spans="1:16" ht="14.25" customHeight="1" x14ac:dyDescent="0.25">
      <c r="A454" s="4">
        <v>45814</v>
      </c>
      <c r="B454" s="5" t="s">
        <v>36</v>
      </c>
      <c r="C454" s="8">
        <v>10</v>
      </c>
      <c r="D454" s="6" t="s">
        <v>22</v>
      </c>
      <c r="E454" s="6" t="s">
        <v>18</v>
      </c>
      <c r="F454" s="7">
        <v>0</v>
      </c>
      <c r="G454" s="6" t="str">
        <f>VLOOKUP(Table_1[[#This Row],[PRODUCT ID]],Table_2[#All],2,0)</f>
        <v>Butter</v>
      </c>
      <c r="H454" s="6" t="str">
        <f>VLOOKUP(Table_1[[#This Row],[PRODUCT ID]],Table_2[#All],3,0)</f>
        <v>Dairy</v>
      </c>
      <c r="I454" s="6" t="str">
        <f>VLOOKUP(Table_1[[#This Row],[PRODUCT ID]],Table_2[#All],4,0)</f>
        <v>Kg</v>
      </c>
      <c r="J454" s="6">
        <f>VLOOKUP(Table_1[[#This Row],[PRODUCT ID]],'Master Data'!A:F,5,0)</f>
        <v>98</v>
      </c>
      <c r="K454" s="6">
        <f>VLOOKUP(Table_1[[#This Row],[PRODUCT ID]],Table_2[#All],6,0)</f>
        <v>103.88</v>
      </c>
      <c r="L454" s="6">
        <f>Table_1[[#This Row],[QUANTITY]]*Table_1[[#This Row],[BUYING PRIZE]]</f>
        <v>980</v>
      </c>
      <c r="M454" s="6">
        <f>Table_1[[#This Row],[QUANTITY]]*Table_1[[#This Row],[SELLING PRICE]]*(1-Table_1[[#This Row],[DISCOUNT %]])</f>
        <v>1038.8</v>
      </c>
      <c r="N454" s="6" t="str">
        <f>TEXT(Table_1[[#This Row],[DATE]],"DD")</f>
        <v>06</v>
      </c>
      <c r="O454" s="6" t="str">
        <f t="shared" si="7"/>
        <v>Jun</v>
      </c>
      <c r="P454" s="6">
        <v>2024</v>
      </c>
    </row>
    <row r="455" spans="1:16" ht="14.25" customHeight="1" x14ac:dyDescent="0.25">
      <c r="A455" s="4">
        <v>45815</v>
      </c>
      <c r="B455" s="5" t="s">
        <v>50</v>
      </c>
      <c r="C455" s="8">
        <v>14</v>
      </c>
      <c r="D455" s="6" t="s">
        <v>18</v>
      </c>
      <c r="E455" s="6" t="s">
        <v>18</v>
      </c>
      <c r="F455" s="7">
        <v>0</v>
      </c>
      <c r="G455" s="6" t="str">
        <f>VLOOKUP(Table_1[[#This Row],[PRODUCT ID]],Table_2[#All],2,0)</f>
        <v>Grapefruit</v>
      </c>
      <c r="H455" s="6" t="str">
        <f>VLOOKUP(Table_1[[#This Row],[PRODUCT ID]],Table_2[#All],3,0)</f>
        <v>Fruits</v>
      </c>
      <c r="I455" s="6" t="str">
        <f>VLOOKUP(Table_1[[#This Row],[PRODUCT ID]],Table_2[#All],4,0)</f>
        <v>Kg</v>
      </c>
      <c r="J455" s="6">
        <f>VLOOKUP(Table_1[[#This Row],[PRODUCT ID]],'Master Data'!A:F,5,0)</f>
        <v>37</v>
      </c>
      <c r="K455" s="6">
        <f>VLOOKUP(Table_1[[#This Row],[PRODUCT ID]],Table_2[#All],6,0)</f>
        <v>49.21</v>
      </c>
      <c r="L455" s="6">
        <f>Table_1[[#This Row],[QUANTITY]]*Table_1[[#This Row],[BUYING PRIZE]]</f>
        <v>518</v>
      </c>
      <c r="M455" s="6">
        <f>Table_1[[#This Row],[QUANTITY]]*Table_1[[#This Row],[SELLING PRICE]]*(1-Table_1[[#This Row],[DISCOUNT %]])</f>
        <v>688.94</v>
      </c>
      <c r="N455" s="6" t="str">
        <f>TEXT(Table_1[[#This Row],[DATE]],"DD")</f>
        <v>07</v>
      </c>
      <c r="O455" s="6" t="str">
        <f t="shared" si="7"/>
        <v>Jun</v>
      </c>
      <c r="P455" s="6">
        <v>2024</v>
      </c>
    </row>
    <row r="456" spans="1:16" ht="14.25" customHeight="1" x14ac:dyDescent="0.25">
      <c r="A456" s="4">
        <v>45816</v>
      </c>
      <c r="B456" s="5" t="s">
        <v>62</v>
      </c>
      <c r="C456" s="8">
        <v>5</v>
      </c>
      <c r="D456" s="6" t="s">
        <v>22</v>
      </c>
      <c r="E456" s="6" t="s">
        <v>20</v>
      </c>
      <c r="F456" s="7">
        <v>0</v>
      </c>
      <c r="G456" s="6" t="str">
        <f>VLOOKUP(Table_1[[#This Row],[PRODUCT ID]],Table_2[#All],2,0)</f>
        <v>Pears</v>
      </c>
      <c r="H456" s="6" t="str">
        <f>VLOOKUP(Table_1[[#This Row],[PRODUCT ID]],Table_2[#All],3,0)</f>
        <v>Fruits</v>
      </c>
      <c r="I456" s="6" t="str">
        <f>VLOOKUP(Table_1[[#This Row],[PRODUCT ID]],Table_2[#All],4,0)</f>
        <v>Kg</v>
      </c>
      <c r="J456" s="6">
        <f>VLOOKUP(Table_1[[#This Row],[PRODUCT ID]],'Master Data'!A:F,5,0)</f>
        <v>18</v>
      </c>
      <c r="K456" s="6">
        <f>VLOOKUP(Table_1[[#This Row],[PRODUCT ID]],Table_2[#All],6,0)</f>
        <v>24.66</v>
      </c>
      <c r="L456" s="6">
        <f>Table_1[[#This Row],[QUANTITY]]*Table_1[[#This Row],[BUYING PRIZE]]</f>
        <v>90</v>
      </c>
      <c r="M456" s="6">
        <f>Table_1[[#This Row],[QUANTITY]]*Table_1[[#This Row],[SELLING PRICE]]*(1-Table_1[[#This Row],[DISCOUNT %]])</f>
        <v>123.3</v>
      </c>
      <c r="N456" s="6" t="str">
        <f>TEXT(Table_1[[#This Row],[DATE]],"DD")</f>
        <v>08</v>
      </c>
      <c r="O456" s="6" t="str">
        <f t="shared" si="7"/>
        <v>Jun</v>
      </c>
      <c r="P456" s="6">
        <v>2024</v>
      </c>
    </row>
    <row r="457" spans="1:16" ht="14.25" customHeight="1" x14ac:dyDescent="0.25">
      <c r="A457" s="4">
        <v>45817</v>
      </c>
      <c r="B457" s="5" t="s">
        <v>43</v>
      </c>
      <c r="C457" s="8">
        <v>12</v>
      </c>
      <c r="D457" s="6" t="s">
        <v>18</v>
      </c>
      <c r="E457" s="6" t="s">
        <v>18</v>
      </c>
      <c r="F457" s="7">
        <v>0</v>
      </c>
      <c r="G457" s="6" t="str">
        <f>VLOOKUP(Table_1[[#This Row],[PRODUCT ID]],Table_2[#All],2,0)</f>
        <v>Spinachband-aid</v>
      </c>
      <c r="H457" s="6" t="str">
        <f>VLOOKUP(Table_1[[#This Row],[PRODUCT ID]],Table_2[#All],3,0)</f>
        <v>Vegetables</v>
      </c>
      <c r="I457" s="6" t="str">
        <f>VLOOKUP(Table_1[[#This Row],[PRODUCT ID]],Table_2[#All],4,0)</f>
        <v>Kg</v>
      </c>
      <c r="J457" s="6">
        <f>VLOOKUP(Table_1[[#This Row],[PRODUCT ID]],'Master Data'!A:F,5,0)</f>
        <v>67</v>
      </c>
      <c r="K457" s="6">
        <f>VLOOKUP(Table_1[[#This Row],[PRODUCT ID]],Table_2[#All],6,0)</f>
        <v>83.08</v>
      </c>
      <c r="L457" s="6">
        <f>Table_1[[#This Row],[QUANTITY]]*Table_1[[#This Row],[BUYING PRIZE]]</f>
        <v>804</v>
      </c>
      <c r="M457" s="6">
        <f>Table_1[[#This Row],[QUANTITY]]*Table_1[[#This Row],[SELLING PRICE]]*(1-Table_1[[#This Row],[DISCOUNT %]])</f>
        <v>996.96</v>
      </c>
      <c r="N457" s="6" t="str">
        <f>TEXT(Table_1[[#This Row],[DATE]],"DD")</f>
        <v>09</v>
      </c>
      <c r="O457" s="6" t="str">
        <f t="shared" si="7"/>
        <v>Jun</v>
      </c>
      <c r="P457" s="6">
        <v>2024</v>
      </c>
    </row>
    <row r="458" spans="1:16" ht="14.25" customHeight="1" x14ac:dyDescent="0.25">
      <c r="A458" s="4">
        <v>45818</v>
      </c>
      <c r="B458" s="5" t="s">
        <v>55</v>
      </c>
      <c r="C458" s="8">
        <v>12</v>
      </c>
      <c r="D458" s="6" t="s">
        <v>22</v>
      </c>
      <c r="E458" s="6" t="s">
        <v>18</v>
      </c>
      <c r="F458" s="7">
        <v>0</v>
      </c>
      <c r="G458" s="6" t="str">
        <f>VLOOKUP(Table_1[[#This Row],[PRODUCT ID]],Table_2[#All],2,0)</f>
        <v>Apples</v>
      </c>
      <c r="H458" s="6" t="str">
        <f>VLOOKUP(Table_1[[#This Row],[PRODUCT ID]],Table_2[#All],3,0)</f>
        <v>Fruits</v>
      </c>
      <c r="I458" s="6" t="str">
        <f>VLOOKUP(Table_1[[#This Row],[PRODUCT ID]],Table_2[#All],4,0)</f>
        <v>Kg</v>
      </c>
      <c r="J458" s="6">
        <f>VLOOKUP(Table_1[[#This Row],[PRODUCT ID]],'Master Data'!A:F,5,0)</f>
        <v>73</v>
      </c>
      <c r="K458" s="6">
        <f>VLOOKUP(Table_1[[#This Row],[PRODUCT ID]],Table_2[#All],6,0)</f>
        <v>94.17</v>
      </c>
      <c r="L458" s="6">
        <f>Table_1[[#This Row],[QUANTITY]]*Table_1[[#This Row],[BUYING PRIZE]]</f>
        <v>876</v>
      </c>
      <c r="M458" s="6">
        <f>Table_1[[#This Row],[QUANTITY]]*Table_1[[#This Row],[SELLING PRICE]]*(1-Table_1[[#This Row],[DISCOUNT %]])</f>
        <v>1130.04</v>
      </c>
      <c r="N458" s="6" t="str">
        <f>TEXT(Table_1[[#This Row],[DATE]],"DD")</f>
        <v>10</v>
      </c>
      <c r="O458" s="6" t="str">
        <f t="shared" si="7"/>
        <v>Jun</v>
      </c>
      <c r="P458" s="6">
        <v>2024</v>
      </c>
    </row>
    <row r="459" spans="1:16" ht="14.25" customHeight="1" x14ac:dyDescent="0.25">
      <c r="A459" s="4">
        <v>45819</v>
      </c>
      <c r="B459" s="5" t="s">
        <v>38</v>
      </c>
      <c r="C459" s="8">
        <v>14</v>
      </c>
      <c r="D459" s="6" t="s">
        <v>22</v>
      </c>
      <c r="E459" s="6" t="s">
        <v>18</v>
      </c>
      <c r="F459" s="7">
        <v>0</v>
      </c>
      <c r="G459" s="6" t="str">
        <f>VLOOKUP(Table_1[[#This Row],[PRODUCT ID]],Table_2[#All],2,0)</f>
        <v>pretzels</v>
      </c>
      <c r="H459" s="6" t="str">
        <f>VLOOKUP(Table_1[[#This Row],[PRODUCT ID]],Table_2[#All],3,0)</f>
        <v>Snacks</v>
      </c>
      <c r="I459" s="6" t="str">
        <f>VLOOKUP(Table_1[[#This Row],[PRODUCT ID]],Table_2[#All],4,0)</f>
        <v>Kg</v>
      </c>
      <c r="J459" s="6">
        <f>VLOOKUP(Table_1[[#This Row],[PRODUCT ID]],'Master Data'!A:F,5,0)</f>
        <v>89</v>
      </c>
      <c r="K459" s="6">
        <f>VLOOKUP(Table_1[[#This Row],[PRODUCT ID]],Table_2[#All],6,0)</f>
        <v>117.48</v>
      </c>
      <c r="L459" s="6">
        <f>Table_1[[#This Row],[QUANTITY]]*Table_1[[#This Row],[BUYING PRIZE]]</f>
        <v>1246</v>
      </c>
      <c r="M459" s="6">
        <f>Table_1[[#This Row],[QUANTITY]]*Table_1[[#This Row],[SELLING PRICE]]*(1-Table_1[[#This Row],[DISCOUNT %]])</f>
        <v>1644.72</v>
      </c>
      <c r="N459" s="6" t="str">
        <f>TEXT(Table_1[[#This Row],[DATE]],"DD")</f>
        <v>11</v>
      </c>
      <c r="O459" s="6" t="str">
        <f t="shared" si="7"/>
        <v>Jun</v>
      </c>
      <c r="P459" s="6">
        <v>2024</v>
      </c>
    </row>
    <row r="460" spans="1:16" ht="14.25" customHeight="1" x14ac:dyDescent="0.25">
      <c r="A460" s="4">
        <v>45820</v>
      </c>
      <c r="B460" s="5" t="s">
        <v>38</v>
      </c>
      <c r="C460" s="8">
        <v>8</v>
      </c>
      <c r="D460" s="6" t="s">
        <v>22</v>
      </c>
      <c r="E460" s="6" t="s">
        <v>20</v>
      </c>
      <c r="F460" s="7">
        <v>0</v>
      </c>
      <c r="G460" s="6" t="str">
        <f>VLOOKUP(Table_1[[#This Row],[PRODUCT ID]],Table_2[#All],2,0)</f>
        <v>pretzels</v>
      </c>
      <c r="H460" s="6" t="str">
        <f>VLOOKUP(Table_1[[#This Row],[PRODUCT ID]],Table_2[#All],3,0)</f>
        <v>Snacks</v>
      </c>
      <c r="I460" s="6" t="str">
        <f>VLOOKUP(Table_1[[#This Row],[PRODUCT ID]],Table_2[#All],4,0)</f>
        <v>Kg</v>
      </c>
      <c r="J460" s="6">
        <f>VLOOKUP(Table_1[[#This Row],[PRODUCT ID]],'Master Data'!A:F,5,0)</f>
        <v>89</v>
      </c>
      <c r="K460" s="6">
        <f>VLOOKUP(Table_1[[#This Row],[PRODUCT ID]],Table_2[#All],6,0)</f>
        <v>117.48</v>
      </c>
      <c r="L460" s="6">
        <f>Table_1[[#This Row],[QUANTITY]]*Table_1[[#This Row],[BUYING PRIZE]]</f>
        <v>712</v>
      </c>
      <c r="M460" s="6">
        <f>Table_1[[#This Row],[QUANTITY]]*Table_1[[#This Row],[SELLING PRICE]]*(1-Table_1[[#This Row],[DISCOUNT %]])</f>
        <v>939.84</v>
      </c>
      <c r="N460" s="6" t="str">
        <f>TEXT(Table_1[[#This Row],[DATE]],"DD")</f>
        <v>12</v>
      </c>
      <c r="O460" s="6" t="str">
        <f t="shared" si="7"/>
        <v>Jun</v>
      </c>
      <c r="P460" s="6">
        <v>2024</v>
      </c>
    </row>
    <row r="461" spans="1:16" ht="14.25" customHeight="1" x14ac:dyDescent="0.25">
      <c r="A461" s="4">
        <v>45821</v>
      </c>
      <c r="B461" s="5" t="s">
        <v>63</v>
      </c>
      <c r="C461" s="8">
        <v>4</v>
      </c>
      <c r="D461" s="6" t="s">
        <v>22</v>
      </c>
      <c r="E461" s="6" t="s">
        <v>20</v>
      </c>
      <c r="F461" s="7">
        <v>0</v>
      </c>
      <c r="G461" s="6" t="str">
        <f>VLOOKUP(Table_1[[#This Row],[PRODUCT ID]],Table_2[#All],2,0)</f>
        <v>Shampoo</v>
      </c>
      <c r="H461" s="6" t="str">
        <f>VLOOKUP(Table_1[[#This Row],[PRODUCT ID]],Table_2[#All],3,0)</f>
        <v>Personal Care</v>
      </c>
      <c r="I461" s="6" t="str">
        <f>VLOOKUP(Table_1[[#This Row],[PRODUCT ID]],Table_2[#All],4,0)</f>
        <v>Kg</v>
      </c>
      <c r="J461" s="6">
        <f>VLOOKUP(Table_1[[#This Row],[PRODUCT ID]],'Master Data'!A:F,5,0)</f>
        <v>90</v>
      </c>
      <c r="K461" s="6">
        <f>VLOOKUP(Table_1[[#This Row],[PRODUCT ID]],Table_2[#All],6,0)</f>
        <v>96.3</v>
      </c>
      <c r="L461" s="6">
        <f>Table_1[[#This Row],[QUANTITY]]*Table_1[[#This Row],[BUYING PRIZE]]</f>
        <v>360</v>
      </c>
      <c r="M461" s="6">
        <f>Table_1[[#This Row],[QUANTITY]]*Table_1[[#This Row],[SELLING PRICE]]*(1-Table_1[[#This Row],[DISCOUNT %]])</f>
        <v>385.2</v>
      </c>
      <c r="N461" s="6" t="str">
        <f>TEXT(Table_1[[#This Row],[DATE]],"DD")</f>
        <v>13</v>
      </c>
      <c r="O461" s="6" t="str">
        <f t="shared" si="7"/>
        <v>Jun</v>
      </c>
      <c r="P461" s="6">
        <v>2024</v>
      </c>
    </row>
    <row r="462" spans="1:16" ht="14.25" customHeight="1" x14ac:dyDescent="0.25">
      <c r="A462" s="4">
        <v>45822</v>
      </c>
      <c r="B462" s="5" t="s">
        <v>31</v>
      </c>
      <c r="C462" s="8">
        <v>9</v>
      </c>
      <c r="D462" s="6" t="s">
        <v>22</v>
      </c>
      <c r="E462" s="6" t="s">
        <v>20</v>
      </c>
      <c r="F462" s="7">
        <v>0</v>
      </c>
      <c r="G462" s="6" t="str">
        <f>VLOOKUP(Table_1[[#This Row],[PRODUCT ID]],Table_2[#All],2,0)</f>
        <v>pain killers</v>
      </c>
      <c r="H462" s="6" t="str">
        <f>VLOOKUP(Table_1[[#This Row],[PRODUCT ID]],Table_2[#All],3,0)</f>
        <v>Health Care</v>
      </c>
      <c r="I462" s="6" t="str">
        <f>VLOOKUP(Table_1[[#This Row],[PRODUCT ID]],Table_2[#All],4,0)</f>
        <v>No.</v>
      </c>
      <c r="J462" s="6">
        <f>VLOOKUP(Table_1[[#This Row],[PRODUCT ID]],'Master Data'!A:F,5,0)</f>
        <v>76</v>
      </c>
      <c r="K462" s="6">
        <f>VLOOKUP(Table_1[[#This Row],[PRODUCT ID]],Table_2[#All],6,0)</f>
        <v>82.08</v>
      </c>
      <c r="L462" s="6">
        <f>Table_1[[#This Row],[QUANTITY]]*Table_1[[#This Row],[BUYING PRIZE]]</f>
        <v>684</v>
      </c>
      <c r="M462" s="6">
        <f>Table_1[[#This Row],[QUANTITY]]*Table_1[[#This Row],[SELLING PRICE]]*(1-Table_1[[#This Row],[DISCOUNT %]])</f>
        <v>738.72</v>
      </c>
      <c r="N462" s="6" t="str">
        <f>TEXT(Table_1[[#This Row],[DATE]],"DD")</f>
        <v>14</v>
      </c>
      <c r="O462" s="6" t="str">
        <f t="shared" si="7"/>
        <v>Jun</v>
      </c>
      <c r="P462" s="6">
        <v>2024</v>
      </c>
    </row>
    <row r="463" spans="1:16" ht="14.25" customHeight="1" x14ac:dyDescent="0.25">
      <c r="A463" s="4">
        <v>45823</v>
      </c>
      <c r="B463" s="5" t="s">
        <v>19</v>
      </c>
      <c r="C463" s="8">
        <v>3</v>
      </c>
      <c r="D463" s="6" t="s">
        <v>17</v>
      </c>
      <c r="E463" s="6" t="s">
        <v>20</v>
      </c>
      <c r="F463" s="7">
        <v>0</v>
      </c>
      <c r="G463" s="6" t="str">
        <f>VLOOKUP(Table_1[[#This Row],[PRODUCT ID]],Table_2[#All],2,0)</f>
        <v>Lettuce</v>
      </c>
      <c r="H463" s="6" t="str">
        <f>VLOOKUP(Table_1[[#This Row],[PRODUCT ID]],Table_2[#All],3,0)</f>
        <v>Vegetables</v>
      </c>
      <c r="I463" s="6" t="str">
        <f>VLOOKUP(Table_1[[#This Row],[PRODUCT ID]],Table_2[#All],4,0)</f>
        <v>Kg</v>
      </c>
      <c r="J463" s="6">
        <f>VLOOKUP(Table_1[[#This Row],[PRODUCT ID]],'Master Data'!A:F,5,0)</f>
        <v>72</v>
      </c>
      <c r="K463" s="6">
        <f>VLOOKUP(Table_1[[#This Row],[PRODUCT ID]],Table_2[#All],6,0)</f>
        <v>79.92</v>
      </c>
      <c r="L463" s="6">
        <f>Table_1[[#This Row],[QUANTITY]]*Table_1[[#This Row],[BUYING PRIZE]]</f>
        <v>216</v>
      </c>
      <c r="M463" s="6">
        <f>Table_1[[#This Row],[QUANTITY]]*Table_1[[#This Row],[SELLING PRICE]]*(1-Table_1[[#This Row],[DISCOUNT %]])</f>
        <v>239.76</v>
      </c>
      <c r="N463" s="6" t="str">
        <f>TEXT(Table_1[[#This Row],[DATE]],"DD")</f>
        <v>15</v>
      </c>
      <c r="O463" s="6" t="str">
        <f t="shared" si="7"/>
        <v>Jun</v>
      </c>
      <c r="P463" s="6">
        <v>2024</v>
      </c>
    </row>
    <row r="464" spans="1:16" ht="14.25" customHeight="1" x14ac:dyDescent="0.25">
      <c r="A464" s="4">
        <v>45824</v>
      </c>
      <c r="B464" s="5" t="s">
        <v>33</v>
      </c>
      <c r="C464" s="8">
        <v>13</v>
      </c>
      <c r="D464" s="6" t="s">
        <v>22</v>
      </c>
      <c r="E464" s="6" t="s">
        <v>18</v>
      </c>
      <c r="F464" s="7">
        <v>0</v>
      </c>
      <c r="G464" s="6" t="str">
        <f>VLOOKUP(Table_1[[#This Row],[PRODUCT ID]],Table_2[#All],2,0)</f>
        <v>toothpaste</v>
      </c>
      <c r="H464" s="6" t="str">
        <f>VLOOKUP(Table_1[[#This Row],[PRODUCT ID]],Table_2[#All],3,0)</f>
        <v>Personal Care</v>
      </c>
      <c r="I464" s="6" t="str">
        <f>VLOOKUP(Table_1[[#This Row],[PRODUCT ID]],Table_2[#All],4,0)</f>
        <v>No.</v>
      </c>
      <c r="J464" s="6">
        <f>VLOOKUP(Table_1[[#This Row],[PRODUCT ID]],'Master Data'!A:F,5,0)</f>
        <v>55</v>
      </c>
      <c r="K464" s="6">
        <f>VLOOKUP(Table_1[[#This Row],[PRODUCT ID]],Table_2[#All],6,0)</f>
        <v>58.3</v>
      </c>
      <c r="L464" s="6">
        <f>Table_1[[#This Row],[QUANTITY]]*Table_1[[#This Row],[BUYING PRIZE]]</f>
        <v>715</v>
      </c>
      <c r="M464" s="6">
        <f>Table_1[[#This Row],[QUANTITY]]*Table_1[[#This Row],[SELLING PRICE]]*(1-Table_1[[#This Row],[DISCOUNT %]])</f>
        <v>757.9</v>
      </c>
      <c r="N464" s="6" t="str">
        <f>TEXT(Table_1[[#This Row],[DATE]],"DD")</f>
        <v>16</v>
      </c>
      <c r="O464" s="6" t="str">
        <f t="shared" si="7"/>
        <v>Jun</v>
      </c>
      <c r="P464" s="6">
        <v>2024</v>
      </c>
    </row>
    <row r="465" spans="1:16" ht="14.25" customHeight="1" x14ac:dyDescent="0.25">
      <c r="A465" s="4">
        <v>45825</v>
      </c>
      <c r="B465" s="5" t="s">
        <v>51</v>
      </c>
      <c r="C465" s="8">
        <v>5</v>
      </c>
      <c r="D465" s="6" t="s">
        <v>22</v>
      </c>
      <c r="E465" s="6" t="s">
        <v>20</v>
      </c>
      <c r="F465" s="7">
        <v>0</v>
      </c>
      <c r="G465" s="6" t="str">
        <f>VLOOKUP(Table_1[[#This Row],[PRODUCT ID]],Table_2[#All],2,0)</f>
        <v>Whipped cream</v>
      </c>
      <c r="H465" s="6" t="str">
        <f>VLOOKUP(Table_1[[#This Row],[PRODUCT ID]],Table_2[#All],3,0)</f>
        <v>Dairy</v>
      </c>
      <c r="I465" s="6" t="str">
        <f>VLOOKUP(Table_1[[#This Row],[PRODUCT ID]],Table_2[#All],4,0)</f>
        <v>Lt</v>
      </c>
      <c r="J465" s="6">
        <f>VLOOKUP(Table_1[[#This Row],[PRODUCT ID]],'Master Data'!A:F,5,0)</f>
        <v>44</v>
      </c>
      <c r="K465" s="6">
        <f>VLOOKUP(Table_1[[#This Row],[PRODUCT ID]],Table_2[#All],6,0)</f>
        <v>48.4</v>
      </c>
      <c r="L465" s="6">
        <f>Table_1[[#This Row],[QUANTITY]]*Table_1[[#This Row],[BUYING PRIZE]]</f>
        <v>220</v>
      </c>
      <c r="M465" s="6">
        <f>Table_1[[#This Row],[QUANTITY]]*Table_1[[#This Row],[SELLING PRICE]]*(1-Table_1[[#This Row],[DISCOUNT %]])</f>
        <v>242</v>
      </c>
      <c r="N465" s="6" t="str">
        <f>TEXT(Table_1[[#This Row],[DATE]],"DD")</f>
        <v>17</v>
      </c>
      <c r="O465" s="6" t="str">
        <f t="shared" si="7"/>
        <v>Jun</v>
      </c>
      <c r="P465" s="6">
        <v>2024</v>
      </c>
    </row>
    <row r="466" spans="1:16" ht="14.25" customHeight="1" x14ac:dyDescent="0.25">
      <c r="A466" s="4">
        <v>45826</v>
      </c>
      <c r="B466" s="5" t="s">
        <v>56</v>
      </c>
      <c r="C466" s="8">
        <v>15</v>
      </c>
      <c r="D466" s="6" t="s">
        <v>22</v>
      </c>
      <c r="E466" s="6" t="s">
        <v>18</v>
      </c>
      <c r="F466" s="7">
        <v>0</v>
      </c>
      <c r="G466" s="6" t="str">
        <f>VLOOKUP(Table_1[[#This Row],[PRODUCT ID]],Table_2[#All],2,0)</f>
        <v>Milk</v>
      </c>
      <c r="H466" s="6" t="str">
        <f>VLOOKUP(Table_1[[#This Row],[PRODUCT ID]],Table_2[#All],3,0)</f>
        <v>Dairy</v>
      </c>
      <c r="I466" s="6" t="str">
        <f>VLOOKUP(Table_1[[#This Row],[PRODUCT ID]],Table_2[#All],4,0)</f>
        <v>Lt</v>
      </c>
      <c r="J466" s="6">
        <f>VLOOKUP(Table_1[[#This Row],[PRODUCT ID]],'Master Data'!A:F,5,0)</f>
        <v>43</v>
      </c>
      <c r="K466" s="6">
        <f>VLOOKUP(Table_1[[#This Row],[PRODUCT ID]],Table_2[#All],6,0)</f>
        <v>47.730000000000004</v>
      </c>
      <c r="L466" s="6">
        <f>Table_1[[#This Row],[QUANTITY]]*Table_1[[#This Row],[BUYING PRIZE]]</f>
        <v>645</v>
      </c>
      <c r="M466" s="6">
        <f>Table_1[[#This Row],[QUANTITY]]*Table_1[[#This Row],[SELLING PRICE]]*(1-Table_1[[#This Row],[DISCOUNT %]])</f>
        <v>715.95</v>
      </c>
      <c r="N466" s="6" t="str">
        <f>TEXT(Table_1[[#This Row],[DATE]],"DD")</f>
        <v>18</v>
      </c>
      <c r="O466" s="6" t="str">
        <f t="shared" si="7"/>
        <v>Jun</v>
      </c>
      <c r="P466" s="6">
        <v>2024</v>
      </c>
    </row>
    <row r="467" spans="1:16" ht="14.25" customHeight="1" x14ac:dyDescent="0.25">
      <c r="A467" s="4">
        <v>45827</v>
      </c>
      <c r="B467" s="5" t="s">
        <v>24</v>
      </c>
      <c r="C467" s="8">
        <v>1</v>
      </c>
      <c r="D467" s="6" t="s">
        <v>22</v>
      </c>
      <c r="E467" s="6" t="s">
        <v>18</v>
      </c>
      <c r="F467" s="7">
        <v>0</v>
      </c>
      <c r="G467" s="6" t="str">
        <f>VLOOKUP(Table_1[[#This Row],[PRODUCT ID]],Table_2[#All],2,0)</f>
        <v>conditioner</v>
      </c>
      <c r="H467" s="6" t="str">
        <f>VLOOKUP(Table_1[[#This Row],[PRODUCT ID]],Table_2[#All],3,0)</f>
        <v>Personal Care</v>
      </c>
      <c r="I467" s="6" t="str">
        <f>VLOOKUP(Table_1[[#This Row],[PRODUCT ID]],Table_2[#All],4,0)</f>
        <v>No.</v>
      </c>
      <c r="J467" s="6">
        <f>VLOOKUP(Table_1[[#This Row],[PRODUCT ID]],'Master Data'!A:F,5,0)</f>
        <v>5</v>
      </c>
      <c r="K467" s="6">
        <f>VLOOKUP(Table_1[[#This Row],[PRODUCT ID]],Table_2[#All],6,0)</f>
        <v>6.7</v>
      </c>
      <c r="L467" s="6">
        <f>Table_1[[#This Row],[QUANTITY]]*Table_1[[#This Row],[BUYING PRIZE]]</f>
        <v>5</v>
      </c>
      <c r="M467" s="6">
        <f>Table_1[[#This Row],[QUANTITY]]*Table_1[[#This Row],[SELLING PRICE]]*(1-Table_1[[#This Row],[DISCOUNT %]])</f>
        <v>6.7</v>
      </c>
      <c r="N467" s="6" t="str">
        <f>TEXT(Table_1[[#This Row],[DATE]],"DD")</f>
        <v>19</v>
      </c>
      <c r="O467" s="6" t="str">
        <f t="shared" si="7"/>
        <v>Jun</v>
      </c>
      <c r="P467" s="6">
        <v>2024</v>
      </c>
    </row>
    <row r="468" spans="1:16" ht="14.25" customHeight="1" x14ac:dyDescent="0.25">
      <c r="A468" s="4">
        <v>45828</v>
      </c>
      <c r="B468" s="5" t="s">
        <v>19</v>
      </c>
      <c r="C468" s="8">
        <v>14</v>
      </c>
      <c r="D468" s="6" t="s">
        <v>18</v>
      </c>
      <c r="E468" s="6" t="s">
        <v>18</v>
      </c>
      <c r="F468" s="7">
        <v>0</v>
      </c>
      <c r="G468" s="6" t="str">
        <f>VLOOKUP(Table_1[[#This Row],[PRODUCT ID]],Table_2[#All],2,0)</f>
        <v>Lettuce</v>
      </c>
      <c r="H468" s="6" t="str">
        <f>VLOOKUP(Table_1[[#This Row],[PRODUCT ID]],Table_2[#All],3,0)</f>
        <v>Vegetables</v>
      </c>
      <c r="I468" s="6" t="str">
        <f>VLOOKUP(Table_1[[#This Row],[PRODUCT ID]],Table_2[#All],4,0)</f>
        <v>Kg</v>
      </c>
      <c r="J468" s="6">
        <f>VLOOKUP(Table_1[[#This Row],[PRODUCT ID]],'Master Data'!A:F,5,0)</f>
        <v>72</v>
      </c>
      <c r="K468" s="6">
        <f>VLOOKUP(Table_1[[#This Row],[PRODUCT ID]],Table_2[#All],6,0)</f>
        <v>79.92</v>
      </c>
      <c r="L468" s="6">
        <f>Table_1[[#This Row],[QUANTITY]]*Table_1[[#This Row],[BUYING PRIZE]]</f>
        <v>1008</v>
      </c>
      <c r="M468" s="6">
        <f>Table_1[[#This Row],[QUANTITY]]*Table_1[[#This Row],[SELLING PRICE]]*(1-Table_1[[#This Row],[DISCOUNT %]])</f>
        <v>1118.8800000000001</v>
      </c>
      <c r="N468" s="6" t="str">
        <f>TEXT(Table_1[[#This Row],[DATE]],"DD")</f>
        <v>20</v>
      </c>
      <c r="O468" s="6" t="str">
        <f t="shared" si="7"/>
        <v>Jun</v>
      </c>
      <c r="P468" s="6">
        <v>2024</v>
      </c>
    </row>
    <row r="469" spans="1:16" ht="14.25" customHeight="1" x14ac:dyDescent="0.25">
      <c r="A469" s="4">
        <v>45829</v>
      </c>
      <c r="B469" s="5" t="s">
        <v>60</v>
      </c>
      <c r="C469" s="8">
        <v>9</v>
      </c>
      <c r="D469" s="6" t="s">
        <v>22</v>
      </c>
      <c r="E469" s="6" t="s">
        <v>18</v>
      </c>
      <c r="F469" s="7">
        <v>0</v>
      </c>
      <c r="G469" s="6" t="str">
        <f>VLOOKUP(Table_1[[#This Row],[PRODUCT ID]],Table_2[#All],2,0)</f>
        <v>Kiwi</v>
      </c>
      <c r="H469" s="6" t="str">
        <f>VLOOKUP(Table_1[[#This Row],[PRODUCT ID]],Table_2[#All],3,0)</f>
        <v>Fruits</v>
      </c>
      <c r="I469" s="6" t="str">
        <f>VLOOKUP(Table_1[[#This Row],[PRODUCT ID]],Table_2[#All],4,0)</f>
        <v>Kg</v>
      </c>
      <c r="J469" s="6">
        <f>VLOOKUP(Table_1[[#This Row],[PRODUCT ID]],'Master Data'!A:F,5,0)</f>
        <v>150</v>
      </c>
      <c r="K469" s="6">
        <f>VLOOKUP(Table_1[[#This Row],[PRODUCT ID]],Table_2[#All],6,0)</f>
        <v>210</v>
      </c>
      <c r="L469" s="6">
        <f>Table_1[[#This Row],[QUANTITY]]*Table_1[[#This Row],[BUYING PRIZE]]</f>
        <v>1350</v>
      </c>
      <c r="M469" s="6">
        <f>Table_1[[#This Row],[QUANTITY]]*Table_1[[#This Row],[SELLING PRICE]]*(1-Table_1[[#This Row],[DISCOUNT %]])</f>
        <v>1890</v>
      </c>
      <c r="N469" s="6" t="str">
        <f>TEXT(Table_1[[#This Row],[DATE]],"DD")</f>
        <v>21</v>
      </c>
      <c r="O469" s="6" t="str">
        <f t="shared" si="7"/>
        <v>Jun</v>
      </c>
      <c r="P469" s="6">
        <v>2024</v>
      </c>
    </row>
    <row r="470" spans="1:16" ht="14.25" customHeight="1" x14ac:dyDescent="0.25">
      <c r="A470" s="4">
        <v>45830</v>
      </c>
      <c r="B470" s="5" t="s">
        <v>31</v>
      </c>
      <c r="C470" s="8">
        <v>12</v>
      </c>
      <c r="D470" s="6" t="s">
        <v>18</v>
      </c>
      <c r="E470" s="6" t="s">
        <v>18</v>
      </c>
      <c r="F470" s="7">
        <v>0</v>
      </c>
      <c r="G470" s="6" t="str">
        <f>VLOOKUP(Table_1[[#This Row],[PRODUCT ID]],Table_2[#All],2,0)</f>
        <v>pain killers</v>
      </c>
      <c r="H470" s="6" t="str">
        <f>VLOOKUP(Table_1[[#This Row],[PRODUCT ID]],Table_2[#All],3,0)</f>
        <v>Health Care</v>
      </c>
      <c r="I470" s="6" t="str">
        <f>VLOOKUP(Table_1[[#This Row],[PRODUCT ID]],Table_2[#All],4,0)</f>
        <v>No.</v>
      </c>
      <c r="J470" s="6">
        <f>VLOOKUP(Table_1[[#This Row],[PRODUCT ID]],'Master Data'!A:F,5,0)</f>
        <v>76</v>
      </c>
      <c r="K470" s="6">
        <f>VLOOKUP(Table_1[[#This Row],[PRODUCT ID]],Table_2[#All],6,0)</f>
        <v>82.08</v>
      </c>
      <c r="L470" s="6">
        <f>Table_1[[#This Row],[QUANTITY]]*Table_1[[#This Row],[BUYING PRIZE]]</f>
        <v>912</v>
      </c>
      <c r="M470" s="6">
        <f>Table_1[[#This Row],[QUANTITY]]*Table_1[[#This Row],[SELLING PRICE]]*(1-Table_1[[#This Row],[DISCOUNT %]])</f>
        <v>984.96</v>
      </c>
      <c r="N470" s="6" t="str">
        <f>TEXT(Table_1[[#This Row],[DATE]],"DD")</f>
        <v>22</v>
      </c>
      <c r="O470" s="6" t="str">
        <f t="shared" si="7"/>
        <v>Jun</v>
      </c>
      <c r="P470" s="6">
        <v>2024</v>
      </c>
    </row>
    <row r="471" spans="1:16" ht="14.25" customHeight="1" x14ac:dyDescent="0.25">
      <c r="A471" s="4">
        <v>45831</v>
      </c>
      <c r="B471" s="5" t="s">
        <v>45</v>
      </c>
      <c r="C471" s="8">
        <v>10</v>
      </c>
      <c r="D471" s="6" t="s">
        <v>22</v>
      </c>
      <c r="E471" s="6" t="s">
        <v>18</v>
      </c>
      <c r="F471" s="7">
        <v>0</v>
      </c>
      <c r="G471" s="6" t="str">
        <f>VLOOKUP(Table_1[[#This Row],[PRODUCT ID]],Table_2[#All],2,0)</f>
        <v>Shredded cheese</v>
      </c>
      <c r="H471" s="6" t="str">
        <f>VLOOKUP(Table_1[[#This Row],[PRODUCT ID]],Table_2[#All],3,0)</f>
        <v>Dairy</v>
      </c>
      <c r="I471" s="6" t="str">
        <f>VLOOKUP(Table_1[[#This Row],[PRODUCT ID]],Table_2[#All],4,0)</f>
        <v>Kg</v>
      </c>
      <c r="J471" s="6">
        <f>VLOOKUP(Table_1[[#This Row],[PRODUCT ID]],'Master Data'!A:F,5,0)</f>
        <v>83</v>
      </c>
      <c r="K471" s="6">
        <f>VLOOKUP(Table_1[[#This Row],[PRODUCT ID]],Table_2[#All],6,0)</f>
        <v>94.62</v>
      </c>
      <c r="L471" s="6">
        <f>Table_1[[#This Row],[QUANTITY]]*Table_1[[#This Row],[BUYING PRIZE]]</f>
        <v>830</v>
      </c>
      <c r="M471" s="6">
        <f>Table_1[[#This Row],[QUANTITY]]*Table_1[[#This Row],[SELLING PRICE]]*(1-Table_1[[#This Row],[DISCOUNT %]])</f>
        <v>946.2</v>
      </c>
      <c r="N471" s="6" t="str">
        <f>TEXT(Table_1[[#This Row],[DATE]],"DD")</f>
        <v>23</v>
      </c>
      <c r="O471" s="6" t="str">
        <f t="shared" si="7"/>
        <v>Jun</v>
      </c>
      <c r="P471" s="6">
        <v>2024</v>
      </c>
    </row>
    <row r="472" spans="1:16" ht="14.25" customHeight="1" x14ac:dyDescent="0.25">
      <c r="A472" s="4">
        <v>45832</v>
      </c>
      <c r="B472" s="5" t="s">
        <v>49</v>
      </c>
      <c r="C472" s="8">
        <v>15</v>
      </c>
      <c r="D472" s="6" t="s">
        <v>18</v>
      </c>
      <c r="E472" s="6" t="s">
        <v>18</v>
      </c>
      <c r="F472" s="7">
        <v>0</v>
      </c>
      <c r="G472" s="6" t="str">
        <f>VLOOKUP(Table_1[[#This Row],[PRODUCT ID]],Table_2[#All],2,0)</f>
        <v>Cheddar cheese</v>
      </c>
      <c r="H472" s="6" t="str">
        <f>VLOOKUP(Table_1[[#This Row],[PRODUCT ID]],Table_2[#All],3,0)</f>
        <v>Dairy</v>
      </c>
      <c r="I472" s="6" t="str">
        <f>VLOOKUP(Table_1[[#This Row],[PRODUCT ID]],Table_2[#All],4,0)</f>
        <v>Kg</v>
      </c>
      <c r="J472" s="6">
        <f>VLOOKUP(Table_1[[#This Row],[PRODUCT ID]],'Master Data'!A:F,5,0)</f>
        <v>105</v>
      </c>
      <c r="K472" s="6">
        <f>VLOOKUP(Table_1[[#This Row],[PRODUCT ID]],Table_2[#All],6,0)</f>
        <v>142.80000000000001</v>
      </c>
      <c r="L472" s="6">
        <f>Table_1[[#This Row],[QUANTITY]]*Table_1[[#This Row],[BUYING PRIZE]]</f>
        <v>1575</v>
      </c>
      <c r="M472" s="6">
        <f>Table_1[[#This Row],[QUANTITY]]*Table_1[[#This Row],[SELLING PRICE]]*(1-Table_1[[#This Row],[DISCOUNT %]])</f>
        <v>2142</v>
      </c>
      <c r="N472" s="6" t="str">
        <f>TEXT(Table_1[[#This Row],[DATE]],"DD")</f>
        <v>24</v>
      </c>
      <c r="O472" s="6" t="str">
        <f t="shared" si="7"/>
        <v>Jun</v>
      </c>
      <c r="P472" s="6">
        <v>2024</v>
      </c>
    </row>
    <row r="473" spans="1:16" ht="14.25" customHeight="1" x14ac:dyDescent="0.25">
      <c r="A473" s="4">
        <v>45833</v>
      </c>
      <c r="B473" s="5" t="s">
        <v>31</v>
      </c>
      <c r="C473" s="8">
        <v>15</v>
      </c>
      <c r="D473" s="6" t="s">
        <v>17</v>
      </c>
      <c r="E473" s="6" t="s">
        <v>18</v>
      </c>
      <c r="F473" s="7">
        <v>0</v>
      </c>
      <c r="G473" s="6" t="str">
        <f>VLOOKUP(Table_1[[#This Row],[PRODUCT ID]],Table_2[#All],2,0)</f>
        <v>pain killers</v>
      </c>
      <c r="H473" s="6" t="str">
        <f>VLOOKUP(Table_1[[#This Row],[PRODUCT ID]],Table_2[#All],3,0)</f>
        <v>Health Care</v>
      </c>
      <c r="I473" s="6" t="str">
        <f>VLOOKUP(Table_1[[#This Row],[PRODUCT ID]],Table_2[#All],4,0)</f>
        <v>No.</v>
      </c>
      <c r="J473" s="6">
        <f>VLOOKUP(Table_1[[#This Row],[PRODUCT ID]],'Master Data'!A:F,5,0)</f>
        <v>76</v>
      </c>
      <c r="K473" s="6">
        <f>VLOOKUP(Table_1[[#This Row],[PRODUCT ID]],Table_2[#All],6,0)</f>
        <v>82.08</v>
      </c>
      <c r="L473" s="6">
        <f>Table_1[[#This Row],[QUANTITY]]*Table_1[[#This Row],[BUYING PRIZE]]</f>
        <v>1140</v>
      </c>
      <c r="M473" s="6">
        <f>Table_1[[#This Row],[QUANTITY]]*Table_1[[#This Row],[SELLING PRICE]]*(1-Table_1[[#This Row],[DISCOUNT %]])</f>
        <v>1231.2</v>
      </c>
      <c r="N473" s="6" t="str">
        <f>TEXT(Table_1[[#This Row],[DATE]],"DD")</f>
        <v>25</v>
      </c>
      <c r="O473" s="6" t="str">
        <f t="shared" si="7"/>
        <v>Jun</v>
      </c>
      <c r="P473" s="6">
        <v>2024</v>
      </c>
    </row>
    <row r="474" spans="1:16" ht="14.25" customHeight="1" x14ac:dyDescent="0.25">
      <c r="A474" s="4">
        <v>45834</v>
      </c>
      <c r="B474" s="5" t="s">
        <v>47</v>
      </c>
      <c r="C474" s="8">
        <v>10</v>
      </c>
      <c r="D474" s="6" t="s">
        <v>22</v>
      </c>
      <c r="E474" s="6" t="s">
        <v>20</v>
      </c>
      <c r="F474" s="7">
        <v>0</v>
      </c>
      <c r="G474" s="6" t="str">
        <f>VLOOKUP(Table_1[[#This Row],[PRODUCT ID]],Table_2[#All],2,0)</f>
        <v>Berries</v>
      </c>
      <c r="H474" s="6" t="str">
        <f>VLOOKUP(Table_1[[#This Row],[PRODUCT ID]],Table_2[#All],3,0)</f>
        <v>Fruits</v>
      </c>
      <c r="I474" s="6" t="str">
        <f>VLOOKUP(Table_1[[#This Row],[PRODUCT ID]],Table_2[#All],4,0)</f>
        <v>Kg</v>
      </c>
      <c r="J474" s="6">
        <f>VLOOKUP(Table_1[[#This Row],[PRODUCT ID]],'Master Data'!A:F,5,0)</f>
        <v>12</v>
      </c>
      <c r="K474" s="6">
        <f>VLOOKUP(Table_1[[#This Row],[PRODUCT ID]],Table_2[#All],6,0)</f>
        <v>15.719999999999999</v>
      </c>
      <c r="L474" s="6">
        <f>Table_1[[#This Row],[QUANTITY]]*Table_1[[#This Row],[BUYING PRIZE]]</f>
        <v>120</v>
      </c>
      <c r="M474" s="6">
        <f>Table_1[[#This Row],[QUANTITY]]*Table_1[[#This Row],[SELLING PRICE]]*(1-Table_1[[#This Row],[DISCOUNT %]])</f>
        <v>157.19999999999999</v>
      </c>
      <c r="N474" s="6" t="str">
        <f>TEXT(Table_1[[#This Row],[DATE]],"DD")</f>
        <v>26</v>
      </c>
      <c r="O474" s="6" t="str">
        <f t="shared" si="7"/>
        <v>Jun</v>
      </c>
      <c r="P474" s="6">
        <v>2024</v>
      </c>
    </row>
    <row r="475" spans="1:16" ht="14.25" customHeight="1" x14ac:dyDescent="0.25">
      <c r="A475" s="4">
        <v>45835</v>
      </c>
      <c r="B475" s="5" t="s">
        <v>63</v>
      </c>
      <c r="C475" s="8">
        <v>3</v>
      </c>
      <c r="D475" s="6" t="s">
        <v>18</v>
      </c>
      <c r="E475" s="6" t="s">
        <v>18</v>
      </c>
      <c r="F475" s="7">
        <v>0</v>
      </c>
      <c r="G475" s="6" t="str">
        <f>VLOOKUP(Table_1[[#This Row],[PRODUCT ID]],Table_2[#All],2,0)</f>
        <v>Shampoo</v>
      </c>
      <c r="H475" s="6" t="str">
        <f>VLOOKUP(Table_1[[#This Row],[PRODUCT ID]],Table_2[#All],3,0)</f>
        <v>Personal Care</v>
      </c>
      <c r="I475" s="6" t="str">
        <f>VLOOKUP(Table_1[[#This Row],[PRODUCT ID]],Table_2[#All],4,0)</f>
        <v>Kg</v>
      </c>
      <c r="J475" s="6">
        <f>VLOOKUP(Table_1[[#This Row],[PRODUCT ID]],'Master Data'!A:F,5,0)</f>
        <v>90</v>
      </c>
      <c r="K475" s="6">
        <f>VLOOKUP(Table_1[[#This Row],[PRODUCT ID]],Table_2[#All],6,0)</f>
        <v>96.3</v>
      </c>
      <c r="L475" s="6">
        <f>Table_1[[#This Row],[QUANTITY]]*Table_1[[#This Row],[BUYING PRIZE]]</f>
        <v>270</v>
      </c>
      <c r="M475" s="6">
        <f>Table_1[[#This Row],[QUANTITY]]*Table_1[[#This Row],[SELLING PRICE]]*(1-Table_1[[#This Row],[DISCOUNT %]])</f>
        <v>288.89999999999998</v>
      </c>
      <c r="N475" s="6" t="str">
        <f>TEXT(Table_1[[#This Row],[DATE]],"DD")</f>
        <v>27</v>
      </c>
      <c r="O475" s="6" t="str">
        <f t="shared" si="7"/>
        <v>Jun</v>
      </c>
      <c r="P475" s="6">
        <v>2024</v>
      </c>
    </row>
    <row r="476" spans="1:16" ht="14.25" customHeight="1" x14ac:dyDescent="0.25">
      <c r="A476" s="4">
        <v>45836</v>
      </c>
      <c r="B476" s="5" t="s">
        <v>16</v>
      </c>
      <c r="C476" s="8">
        <v>14</v>
      </c>
      <c r="D476" s="6" t="s">
        <v>18</v>
      </c>
      <c r="E476" s="6" t="s">
        <v>20</v>
      </c>
      <c r="F476" s="7">
        <v>0</v>
      </c>
      <c r="G476" s="6" t="str">
        <f>VLOOKUP(Table_1[[#This Row],[PRODUCT ID]],Table_2[#All],2,0)</f>
        <v>Oranges</v>
      </c>
      <c r="H476" s="6" t="str">
        <f>VLOOKUP(Table_1[[#This Row],[PRODUCT ID]],Table_2[#All],3,0)</f>
        <v>Fruits</v>
      </c>
      <c r="I476" s="6" t="str">
        <f>VLOOKUP(Table_1[[#This Row],[PRODUCT ID]],Table_2[#All],4,0)</f>
        <v>Kg</v>
      </c>
      <c r="J476" s="6">
        <f>VLOOKUP(Table_1[[#This Row],[PRODUCT ID]],'Master Data'!A:F,5,0)</f>
        <v>144</v>
      </c>
      <c r="K476" s="6">
        <f>VLOOKUP(Table_1[[#This Row],[PRODUCT ID]],Table_2[#All],6,0)</f>
        <v>156.96</v>
      </c>
      <c r="L476" s="6">
        <f>Table_1[[#This Row],[QUANTITY]]*Table_1[[#This Row],[BUYING PRIZE]]</f>
        <v>2016</v>
      </c>
      <c r="M476" s="6">
        <f>Table_1[[#This Row],[QUANTITY]]*Table_1[[#This Row],[SELLING PRICE]]*(1-Table_1[[#This Row],[DISCOUNT %]])</f>
        <v>2197.44</v>
      </c>
      <c r="N476" s="6" t="str">
        <f>TEXT(Table_1[[#This Row],[DATE]],"DD")</f>
        <v>28</v>
      </c>
      <c r="O476" s="6" t="str">
        <f t="shared" si="7"/>
        <v>Jun</v>
      </c>
      <c r="P476" s="6">
        <v>2024</v>
      </c>
    </row>
    <row r="477" spans="1:16" ht="14.25" customHeight="1" x14ac:dyDescent="0.25">
      <c r="A477" s="4">
        <v>45837</v>
      </c>
      <c r="B477" s="5" t="s">
        <v>30</v>
      </c>
      <c r="C477" s="8">
        <v>3</v>
      </c>
      <c r="D477" s="6" t="s">
        <v>22</v>
      </c>
      <c r="E477" s="6" t="s">
        <v>20</v>
      </c>
      <c r="F477" s="7">
        <v>0</v>
      </c>
      <c r="G477" s="6" t="str">
        <f>VLOOKUP(Table_1[[#This Row],[PRODUCT ID]],Table_2[#All],2,0)</f>
        <v>Salin</v>
      </c>
      <c r="H477" s="6" t="str">
        <f>VLOOKUP(Table_1[[#This Row],[PRODUCT ID]],Table_2[#All],3,0)</f>
        <v>Health Care</v>
      </c>
      <c r="I477" s="6" t="str">
        <f>VLOOKUP(Table_1[[#This Row],[PRODUCT ID]],Table_2[#All],4,0)</f>
        <v>Kg</v>
      </c>
      <c r="J477" s="6">
        <f>VLOOKUP(Table_1[[#This Row],[PRODUCT ID]],'Master Data'!A:F,5,0)</f>
        <v>120</v>
      </c>
      <c r="K477" s="6">
        <f>VLOOKUP(Table_1[[#This Row],[PRODUCT ID]],Table_2[#All],6,0)</f>
        <v>162</v>
      </c>
      <c r="L477" s="6">
        <f>Table_1[[#This Row],[QUANTITY]]*Table_1[[#This Row],[BUYING PRIZE]]</f>
        <v>360</v>
      </c>
      <c r="M477" s="6">
        <f>Table_1[[#This Row],[QUANTITY]]*Table_1[[#This Row],[SELLING PRICE]]*(1-Table_1[[#This Row],[DISCOUNT %]])</f>
        <v>486</v>
      </c>
      <c r="N477" s="6" t="str">
        <f>TEXT(Table_1[[#This Row],[DATE]],"DD")</f>
        <v>29</v>
      </c>
      <c r="O477" s="6" t="str">
        <f t="shared" si="7"/>
        <v>Jun</v>
      </c>
      <c r="P477" s="6">
        <v>2024</v>
      </c>
    </row>
    <row r="478" spans="1:16" ht="14.25" customHeight="1" x14ac:dyDescent="0.25">
      <c r="A478" s="4">
        <v>45838</v>
      </c>
      <c r="B478" s="5" t="s">
        <v>19</v>
      </c>
      <c r="C478" s="8">
        <v>8</v>
      </c>
      <c r="D478" s="6" t="s">
        <v>22</v>
      </c>
      <c r="E478" s="6" t="s">
        <v>18</v>
      </c>
      <c r="F478" s="7">
        <v>0</v>
      </c>
      <c r="G478" s="6" t="str">
        <f>VLOOKUP(Table_1[[#This Row],[PRODUCT ID]],Table_2[#All],2,0)</f>
        <v>Lettuce</v>
      </c>
      <c r="H478" s="6" t="str">
        <f>VLOOKUP(Table_1[[#This Row],[PRODUCT ID]],Table_2[#All],3,0)</f>
        <v>Vegetables</v>
      </c>
      <c r="I478" s="6" t="str">
        <f>VLOOKUP(Table_1[[#This Row],[PRODUCT ID]],Table_2[#All],4,0)</f>
        <v>Kg</v>
      </c>
      <c r="J478" s="6">
        <f>VLOOKUP(Table_1[[#This Row],[PRODUCT ID]],'Master Data'!A:F,5,0)</f>
        <v>72</v>
      </c>
      <c r="K478" s="6">
        <f>VLOOKUP(Table_1[[#This Row],[PRODUCT ID]],Table_2[#All],6,0)</f>
        <v>79.92</v>
      </c>
      <c r="L478" s="6">
        <f>Table_1[[#This Row],[QUANTITY]]*Table_1[[#This Row],[BUYING PRIZE]]</f>
        <v>576</v>
      </c>
      <c r="M478" s="6">
        <f>Table_1[[#This Row],[QUANTITY]]*Table_1[[#This Row],[SELLING PRICE]]*(1-Table_1[[#This Row],[DISCOUNT %]])</f>
        <v>639.36</v>
      </c>
      <c r="N478" s="6" t="str">
        <f>TEXT(Table_1[[#This Row],[DATE]],"DD")</f>
        <v>30</v>
      </c>
      <c r="O478" s="6" t="str">
        <f t="shared" si="7"/>
        <v>Jun</v>
      </c>
      <c r="P478" s="6">
        <v>2024</v>
      </c>
    </row>
    <row r="479" spans="1:16" ht="14.25" customHeight="1" x14ac:dyDescent="0.25">
      <c r="A479" s="4">
        <v>45839</v>
      </c>
      <c r="B479" s="5" t="s">
        <v>55</v>
      </c>
      <c r="C479" s="8">
        <v>15</v>
      </c>
      <c r="D479" s="6" t="s">
        <v>17</v>
      </c>
      <c r="E479" s="6" t="s">
        <v>18</v>
      </c>
      <c r="F479" s="7">
        <v>0</v>
      </c>
      <c r="G479" s="6" t="str">
        <f>VLOOKUP(Table_1[[#This Row],[PRODUCT ID]],Table_2[#All],2,0)</f>
        <v>Apples</v>
      </c>
      <c r="H479" s="6" t="str">
        <f>VLOOKUP(Table_1[[#This Row],[PRODUCT ID]],Table_2[#All],3,0)</f>
        <v>Fruits</v>
      </c>
      <c r="I479" s="6" t="str">
        <f>VLOOKUP(Table_1[[#This Row],[PRODUCT ID]],Table_2[#All],4,0)</f>
        <v>Kg</v>
      </c>
      <c r="J479" s="6">
        <f>VLOOKUP(Table_1[[#This Row],[PRODUCT ID]],'Master Data'!A:F,5,0)</f>
        <v>73</v>
      </c>
      <c r="K479" s="6">
        <f>VLOOKUP(Table_1[[#This Row],[PRODUCT ID]],Table_2[#All],6,0)</f>
        <v>94.17</v>
      </c>
      <c r="L479" s="6">
        <f>Table_1[[#This Row],[QUANTITY]]*Table_1[[#This Row],[BUYING PRIZE]]</f>
        <v>1095</v>
      </c>
      <c r="M479" s="6">
        <f>Table_1[[#This Row],[QUANTITY]]*Table_1[[#This Row],[SELLING PRICE]]*(1-Table_1[[#This Row],[DISCOUNT %]])</f>
        <v>1412.55</v>
      </c>
      <c r="N479" s="6" t="str">
        <f>TEXT(Table_1[[#This Row],[DATE]],"DD")</f>
        <v>01</v>
      </c>
      <c r="O479" s="6" t="str">
        <f t="shared" si="7"/>
        <v>Jul</v>
      </c>
      <c r="P479" s="6">
        <v>2024</v>
      </c>
    </row>
    <row r="480" spans="1:16" ht="14.25" customHeight="1" x14ac:dyDescent="0.25">
      <c r="A480" s="4">
        <v>45840</v>
      </c>
      <c r="B480" s="5" t="s">
        <v>47</v>
      </c>
      <c r="C480" s="8">
        <v>15</v>
      </c>
      <c r="D480" s="6" t="s">
        <v>17</v>
      </c>
      <c r="E480" s="6" t="s">
        <v>20</v>
      </c>
      <c r="F480" s="7">
        <v>0</v>
      </c>
      <c r="G480" s="6" t="str">
        <f>VLOOKUP(Table_1[[#This Row],[PRODUCT ID]],Table_2[#All],2,0)</f>
        <v>Berries</v>
      </c>
      <c r="H480" s="6" t="str">
        <f>VLOOKUP(Table_1[[#This Row],[PRODUCT ID]],Table_2[#All],3,0)</f>
        <v>Fruits</v>
      </c>
      <c r="I480" s="6" t="str">
        <f>VLOOKUP(Table_1[[#This Row],[PRODUCT ID]],Table_2[#All],4,0)</f>
        <v>Kg</v>
      </c>
      <c r="J480" s="6">
        <f>VLOOKUP(Table_1[[#This Row],[PRODUCT ID]],'Master Data'!A:F,5,0)</f>
        <v>12</v>
      </c>
      <c r="K480" s="6">
        <f>VLOOKUP(Table_1[[#This Row],[PRODUCT ID]],Table_2[#All],6,0)</f>
        <v>15.719999999999999</v>
      </c>
      <c r="L480" s="6">
        <f>Table_1[[#This Row],[QUANTITY]]*Table_1[[#This Row],[BUYING PRIZE]]</f>
        <v>180</v>
      </c>
      <c r="M480" s="6">
        <f>Table_1[[#This Row],[QUANTITY]]*Table_1[[#This Row],[SELLING PRICE]]*(1-Table_1[[#This Row],[DISCOUNT %]])</f>
        <v>235.79999999999998</v>
      </c>
      <c r="N480" s="6" t="str">
        <f>TEXT(Table_1[[#This Row],[DATE]],"DD")</f>
        <v>02</v>
      </c>
      <c r="O480" s="6" t="str">
        <f t="shared" si="7"/>
        <v>Jul</v>
      </c>
      <c r="P480" s="6">
        <v>2024</v>
      </c>
    </row>
    <row r="481" spans="1:16" ht="14.25" customHeight="1" x14ac:dyDescent="0.25">
      <c r="A481" s="4">
        <v>45841</v>
      </c>
      <c r="B481" s="5" t="s">
        <v>48</v>
      </c>
      <c r="C481" s="8">
        <v>15</v>
      </c>
      <c r="D481" s="6" t="s">
        <v>22</v>
      </c>
      <c r="E481" s="6" t="s">
        <v>20</v>
      </c>
      <c r="F481" s="7">
        <v>0</v>
      </c>
      <c r="G481" s="6" t="str">
        <f>VLOOKUP(Table_1[[#This Row],[PRODUCT ID]],Table_2[#All],2,0)</f>
        <v>Cabbage</v>
      </c>
      <c r="H481" s="6" t="str">
        <f>VLOOKUP(Table_1[[#This Row],[PRODUCT ID]],Table_2[#All],3,0)</f>
        <v>Fruits</v>
      </c>
      <c r="I481" s="6" t="str">
        <f>VLOOKUP(Table_1[[#This Row],[PRODUCT ID]],Table_2[#All],4,0)</f>
        <v>Ft</v>
      </c>
      <c r="J481" s="6">
        <f>VLOOKUP(Table_1[[#This Row],[PRODUCT ID]],'Master Data'!A:F,5,0)</f>
        <v>148</v>
      </c>
      <c r="K481" s="6">
        <f>VLOOKUP(Table_1[[#This Row],[PRODUCT ID]],Table_2[#All],6,0)</f>
        <v>201.28</v>
      </c>
      <c r="L481" s="6">
        <f>Table_1[[#This Row],[QUANTITY]]*Table_1[[#This Row],[BUYING PRIZE]]</f>
        <v>2220</v>
      </c>
      <c r="M481" s="6">
        <f>Table_1[[#This Row],[QUANTITY]]*Table_1[[#This Row],[SELLING PRICE]]*(1-Table_1[[#This Row],[DISCOUNT %]])</f>
        <v>3019.2</v>
      </c>
      <c r="N481" s="6" t="str">
        <f>TEXT(Table_1[[#This Row],[DATE]],"DD")</f>
        <v>03</v>
      </c>
      <c r="O481" s="6" t="str">
        <f t="shared" si="7"/>
        <v>Jul</v>
      </c>
      <c r="P481" s="6">
        <v>2024</v>
      </c>
    </row>
    <row r="482" spans="1:16" ht="14.25" customHeight="1" x14ac:dyDescent="0.25">
      <c r="A482" s="4">
        <v>45842</v>
      </c>
      <c r="B482" s="5" t="s">
        <v>24</v>
      </c>
      <c r="C482" s="8">
        <v>5</v>
      </c>
      <c r="D482" s="6" t="s">
        <v>22</v>
      </c>
      <c r="E482" s="6" t="s">
        <v>20</v>
      </c>
      <c r="F482" s="7">
        <v>0</v>
      </c>
      <c r="G482" s="6" t="str">
        <f>VLOOKUP(Table_1[[#This Row],[PRODUCT ID]],Table_2[#All],2,0)</f>
        <v>conditioner</v>
      </c>
      <c r="H482" s="6" t="str">
        <f>VLOOKUP(Table_1[[#This Row],[PRODUCT ID]],Table_2[#All],3,0)</f>
        <v>Personal Care</v>
      </c>
      <c r="I482" s="6" t="str">
        <f>VLOOKUP(Table_1[[#This Row],[PRODUCT ID]],Table_2[#All],4,0)</f>
        <v>No.</v>
      </c>
      <c r="J482" s="6">
        <f>VLOOKUP(Table_1[[#This Row],[PRODUCT ID]],'Master Data'!A:F,5,0)</f>
        <v>5</v>
      </c>
      <c r="K482" s="6">
        <f>VLOOKUP(Table_1[[#This Row],[PRODUCT ID]],Table_2[#All],6,0)</f>
        <v>6.7</v>
      </c>
      <c r="L482" s="6">
        <f>Table_1[[#This Row],[QUANTITY]]*Table_1[[#This Row],[BUYING PRIZE]]</f>
        <v>25</v>
      </c>
      <c r="M482" s="6">
        <f>Table_1[[#This Row],[QUANTITY]]*Table_1[[#This Row],[SELLING PRICE]]*(1-Table_1[[#This Row],[DISCOUNT %]])</f>
        <v>33.5</v>
      </c>
      <c r="N482" s="6" t="str">
        <f>TEXT(Table_1[[#This Row],[DATE]],"DD")</f>
        <v>04</v>
      </c>
      <c r="O482" s="6" t="str">
        <f t="shared" si="7"/>
        <v>Jul</v>
      </c>
      <c r="P482" s="6">
        <v>2024</v>
      </c>
    </row>
    <row r="483" spans="1:16" ht="14.25" customHeight="1" x14ac:dyDescent="0.25">
      <c r="A483" s="4">
        <v>45843</v>
      </c>
      <c r="B483" s="5" t="s">
        <v>34</v>
      </c>
      <c r="C483" s="8">
        <v>11</v>
      </c>
      <c r="D483" s="6" t="s">
        <v>18</v>
      </c>
      <c r="E483" s="6" t="s">
        <v>18</v>
      </c>
      <c r="F483" s="7">
        <v>0</v>
      </c>
      <c r="G483" s="6" t="str">
        <f>VLOOKUP(Table_1[[#This Row],[PRODUCT ID]],Table_2[#All],2,0)</f>
        <v>Lemons</v>
      </c>
      <c r="H483" s="6" t="str">
        <f>VLOOKUP(Table_1[[#This Row],[PRODUCT ID]],Table_2[#All],3,0)</f>
        <v>Fruits</v>
      </c>
      <c r="I483" s="6" t="str">
        <f>VLOOKUP(Table_1[[#This Row],[PRODUCT ID]],Table_2[#All],4,0)</f>
        <v>Kg</v>
      </c>
      <c r="J483" s="6">
        <f>VLOOKUP(Table_1[[#This Row],[PRODUCT ID]],'Master Data'!A:F,5,0)</f>
        <v>61</v>
      </c>
      <c r="K483" s="6">
        <f>VLOOKUP(Table_1[[#This Row],[PRODUCT ID]],Table_2[#All],6,0)</f>
        <v>76.25</v>
      </c>
      <c r="L483" s="6">
        <f>Table_1[[#This Row],[QUANTITY]]*Table_1[[#This Row],[BUYING PRIZE]]</f>
        <v>671</v>
      </c>
      <c r="M483" s="6">
        <f>Table_1[[#This Row],[QUANTITY]]*Table_1[[#This Row],[SELLING PRICE]]*(1-Table_1[[#This Row],[DISCOUNT %]])</f>
        <v>838.75</v>
      </c>
      <c r="N483" s="6" t="str">
        <f>TEXT(Table_1[[#This Row],[DATE]],"DD")</f>
        <v>05</v>
      </c>
      <c r="O483" s="6" t="str">
        <f t="shared" si="7"/>
        <v>Jul</v>
      </c>
      <c r="P483" s="6">
        <v>2024</v>
      </c>
    </row>
    <row r="484" spans="1:16" ht="14.25" customHeight="1" x14ac:dyDescent="0.25">
      <c r="A484" s="4">
        <v>45844</v>
      </c>
      <c r="B484" s="5" t="s">
        <v>45</v>
      </c>
      <c r="C484" s="8">
        <v>10</v>
      </c>
      <c r="D484" s="6" t="s">
        <v>22</v>
      </c>
      <c r="E484" s="6" t="s">
        <v>18</v>
      </c>
      <c r="F484" s="7">
        <v>0</v>
      </c>
      <c r="G484" s="6" t="str">
        <f>VLOOKUP(Table_1[[#This Row],[PRODUCT ID]],Table_2[#All],2,0)</f>
        <v>Shredded cheese</v>
      </c>
      <c r="H484" s="6" t="str">
        <f>VLOOKUP(Table_1[[#This Row],[PRODUCT ID]],Table_2[#All],3,0)</f>
        <v>Dairy</v>
      </c>
      <c r="I484" s="6" t="str">
        <f>VLOOKUP(Table_1[[#This Row],[PRODUCT ID]],Table_2[#All],4,0)</f>
        <v>Kg</v>
      </c>
      <c r="J484" s="6">
        <f>VLOOKUP(Table_1[[#This Row],[PRODUCT ID]],'Master Data'!A:F,5,0)</f>
        <v>83</v>
      </c>
      <c r="K484" s="6">
        <f>VLOOKUP(Table_1[[#This Row],[PRODUCT ID]],Table_2[#All],6,0)</f>
        <v>94.62</v>
      </c>
      <c r="L484" s="6">
        <f>Table_1[[#This Row],[QUANTITY]]*Table_1[[#This Row],[BUYING PRIZE]]</f>
        <v>830</v>
      </c>
      <c r="M484" s="6">
        <f>Table_1[[#This Row],[QUANTITY]]*Table_1[[#This Row],[SELLING PRICE]]*(1-Table_1[[#This Row],[DISCOUNT %]])</f>
        <v>946.2</v>
      </c>
      <c r="N484" s="6" t="str">
        <f>TEXT(Table_1[[#This Row],[DATE]],"DD")</f>
        <v>06</v>
      </c>
      <c r="O484" s="6" t="str">
        <f t="shared" si="7"/>
        <v>Jul</v>
      </c>
      <c r="P484" s="6">
        <v>2024</v>
      </c>
    </row>
    <row r="485" spans="1:16" ht="14.25" customHeight="1" x14ac:dyDescent="0.25">
      <c r="A485" s="4">
        <v>45845</v>
      </c>
      <c r="B485" s="5" t="s">
        <v>60</v>
      </c>
      <c r="C485" s="8">
        <v>15</v>
      </c>
      <c r="D485" s="6" t="s">
        <v>22</v>
      </c>
      <c r="E485" s="6" t="s">
        <v>20</v>
      </c>
      <c r="F485" s="7">
        <v>0</v>
      </c>
      <c r="G485" s="6" t="str">
        <f>VLOOKUP(Table_1[[#This Row],[PRODUCT ID]],Table_2[#All],2,0)</f>
        <v>Kiwi</v>
      </c>
      <c r="H485" s="6" t="str">
        <f>VLOOKUP(Table_1[[#This Row],[PRODUCT ID]],Table_2[#All],3,0)</f>
        <v>Fruits</v>
      </c>
      <c r="I485" s="6" t="str">
        <f>VLOOKUP(Table_1[[#This Row],[PRODUCT ID]],Table_2[#All],4,0)</f>
        <v>Kg</v>
      </c>
      <c r="J485" s="6">
        <f>VLOOKUP(Table_1[[#This Row],[PRODUCT ID]],'Master Data'!A:F,5,0)</f>
        <v>150</v>
      </c>
      <c r="K485" s="6">
        <f>VLOOKUP(Table_1[[#This Row],[PRODUCT ID]],Table_2[#All],6,0)</f>
        <v>210</v>
      </c>
      <c r="L485" s="6">
        <f>Table_1[[#This Row],[QUANTITY]]*Table_1[[#This Row],[BUYING PRIZE]]</f>
        <v>2250</v>
      </c>
      <c r="M485" s="6">
        <f>Table_1[[#This Row],[QUANTITY]]*Table_1[[#This Row],[SELLING PRICE]]*(1-Table_1[[#This Row],[DISCOUNT %]])</f>
        <v>3150</v>
      </c>
      <c r="N485" s="6" t="str">
        <f>TEXT(Table_1[[#This Row],[DATE]],"DD")</f>
        <v>07</v>
      </c>
      <c r="O485" s="6" t="str">
        <f t="shared" si="7"/>
        <v>Jul</v>
      </c>
      <c r="P485" s="6">
        <v>2024</v>
      </c>
    </row>
    <row r="486" spans="1:16" ht="14.25" customHeight="1" x14ac:dyDescent="0.25">
      <c r="A486" s="4">
        <v>45846</v>
      </c>
      <c r="B486" s="5" t="s">
        <v>43</v>
      </c>
      <c r="C486" s="8">
        <v>13</v>
      </c>
      <c r="D486" s="6" t="s">
        <v>22</v>
      </c>
      <c r="E486" s="6" t="s">
        <v>20</v>
      </c>
      <c r="F486" s="7">
        <v>0</v>
      </c>
      <c r="G486" s="6" t="str">
        <f>VLOOKUP(Table_1[[#This Row],[PRODUCT ID]],Table_2[#All],2,0)</f>
        <v>Spinachband-aid</v>
      </c>
      <c r="H486" s="6" t="str">
        <f>VLOOKUP(Table_1[[#This Row],[PRODUCT ID]],Table_2[#All],3,0)</f>
        <v>Vegetables</v>
      </c>
      <c r="I486" s="6" t="str">
        <f>VLOOKUP(Table_1[[#This Row],[PRODUCT ID]],Table_2[#All],4,0)</f>
        <v>Kg</v>
      </c>
      <c r="J486" s="6">
        <f>VLOOKUP(Table_1[[#This Row],[PRODUCT ID]],'Master Data'!A:F,5,0)</f>
        <v>67</v>
      </c>
      <c r="K486" s="6">
        <f>VLOOKUP(Table_1[[#This Row],[PRODUCT ID]],Table_2[#All],6,0)</f>
        <v>83.08</v>
      </c>
      <c r="L486" s="6">
        <f>Table_1[[#This Row],[QUANTITY]]*Table_1[[#This Row],[BUYING PRIZE]]</f>
        <v>871</v>
      </c>
      <c r="M486" s="6">
        <f>Table_1[[#This Row],[QUANTITY]]*Table_1[[#This Row],[SELLING PRICE]]*(1-Table_1[[#This Row],[DISCOUNT %]])</f>
        <v>1080.04</v>
      </c>
      <c r="N486" s="6" t="str">
        <f>TEXT(Table_1[[#This Row],[DATE]],"DD")</f>
        <v>08</v>
      </c>
      <c r="O486" s="6" t="str">
        <f t="shared" si="7"/>
        <v>Jul</v>
      </c>
      <c r="P486" s="6">
        <v>2024</v>
      </c>
    </row>
    <row r="487" spans="1:16" ht="14.25" customHeight="1" x14ac:dyDescent="0.25">
      <c r="A487" s="4">
        <v>45847</v>
      </c>
      <c r="B487" s="5" t="s">
        <v>47</v>
      </c>
      <c r="C487" s="8">
        <v>13</v>
      </c>
      <c r="D487" s="6" t="s">
        <v>18</v>
      </c>
      <c r="E487" s="6" t="s">
        <v>18</v>
      </c>
      <c r="F487" s="7">
        <v>0</v>
      </c>
      <c r="G487" s="6" t="str">
        <f>VLOOKUP(Table_1[[#This Row],[PRODUCT ID]],Table_2[#All],2,0)</f>
        <v>Berries</v>
      </c>
      <c r="H487" s="6" t="str">
        <f>VLOOKUP(Table_1[[#This Row],[PRODUCT ID]],Table_2[#All],3,0)</f>
        <v>Fruits</v>
      </c>
      <c r="I487" s="6" t="str">
        <f>VLOOKUP(Table_1[[#This Row],[PRODUCT ID]],Table_2[#All],4,0)</f>
        <v>Kg</v>
      </c>
      <c r="J487" s="6">
        <f>VLOOKUP(Table_1[[#This Row],[PRODUCT ID]],'Master Data'!A:F,5,0)</f>
        <v>12</v>
      </c>
      <c r="K487" s="6">
        <f>VLOOKUP(Table_1[[#This Row],[PRODUCT ID]],Table_2[#All],6,0)</f>
        <v>15.719999999999999</v>
      </c>
      <c r="L487" s="6">
        <f>Table_1[[#This Row],[QUANTITY]]*Table_1[[#This Row],[BUYING PRIZE]]</f>
        <v>156</v>
      </c>
      <c r="M487" s="6">
        <f>Table_1[[#This Row],[QUANTITY]]*Table_1[[#This Row],[SELLING PRICE]]*(1-Table_1[[#This Row],[DISCOUNT %]])</f>
        <v>204.35999999999999</v>
      </c>
      <c r="N487" s="6" t="str">
        <f>TEXT(Table_1[[#This Row],[DATE]],"DD")</f>
        <v>09</v>
      </c>
      <c r="O487" s="6" t="str">
        <f t="shared" si="7"/>
        <v>Jul</v>
      </c>
      <c r="P487" s="6">
        <v>2024</v>
      </c>
    </row>
    <row r="488" spans="1:16" ht="14.25" customHeight="1" x14ac:dyDescent="0.25">
      <c r="A488" s="4">
        <v>45848</v>
      </c>
      <c r="B488" s="5" t="s">
        <v>30</v>
      </c>
      <c r="C488" s="8">
        <v>13</v>
      </c>
      <c r="D488" s="6" t="s">
        <v>22</v>
      </c>
      <c r="E488" s="6" t="s">
        <v>20</v>
      </c>
      <c r="F488" s="7">
        <v>0</v>
      </c>
      <c r="G488" s="6" t="str">
        <f>VLOOKUP(Table_1[[#This Row],[PRODUCT ID]],Table_2[#All],2,0)</f>
        <v>Salin</v>
      </c>
      <c r="H488" s="6" t="str">
        <f>VLOOKUP(Table_1[[#This Row],[PRODUCT ID]],Table_2[#All],3,0)</f>
        <v>Health Care</v>
      </c>
      <c r="I488" s="6" t="str">
        <f>VLOOKUP(Table_1[[#This Row],[PRODUCT ID]],Table_2[#All],4,0)</f>
        <v>Kg</v>
      </c>
      <c r="J488" s="6">
        <f>VLOOKUP(Table_1[[#This Row],[PRODUCT ID]],'Master Data'!A:F,5,0)</f>
        <v>120</v>
      </c>
      <c r="K488" s="6">
        <f>VLOOKUP(Table_1[[#This Row],[PRODUCT ID]],Table_2[#All],6,0)</f>
        <v>162</v>
      </c>
      <c r="L488" s="6">
        <f>Table_1[[#This Row],[QUANTITY]]*Table_1[[#This Row],[BUYING PRIZE]]</f>
        <v>1560</v>
      </c>
      <c r="M488" s="6">
        <f>Table_1[[#This Row],[QUANTITY]]*Table_1[[#This Row],[SELLING PRICE]]*(1-Table_1[[#This Row],[DISCOUNT %]])</f>
        <v>2106</v>
      </c>
      <c r="N488" s="6" t="str">
        <f>TEXT(Table_1[[#This Row],[DATE]],"DD")</f>
        <v>10</v>
      </c>
      <c r="O488" s="6" t="str">
        <f t="shared" si="7"/>
        <v>Jul</v>
      </c>
      <c r="P488" s="6">
        <v>2024</v>
      </c>
    </row>
    <row r="489" spans="1:16" ht="14.25" customHeight="1" x14ac:dyDescent="0.25">
      <c r="A489" s="4">
        <v>45849</v>
      </c>
      <c r="B489" s="5" t="s">
        <v>37</v>
      </c>
      <c r="C489" s="8">
        <v>13</v>
      </c>
      <c r="D489" s="6" t="s">
        <v>18</v>
      </c>
      <c r="E489" s="6" t="s">
        <v>20</v>
      </c>
      <c r="F489" s="7">
        <v>0</v>
      </c>
      <c r="G489" s="6" t="str">
        <f>VLOOKUP(Table_1[[#This Row],[PRODUCT ID]],Table_2[#All],2,0)</f>
        <v>cleaning alcohol</v>
      </c>
      <c r="H489" s="6" t="str">
        <f>VLOOKUP(Table_1[[#This Row],[PRODUCT ID]],Table_2[#All],3,0)</f>
        <v>Health Care</v>
      </c>
      <c r="I489" s="6" t="str">
        <f>VLOOKUP(Table_1[[#This Row],[PRODUCT ID]],Table_2[#All],4,0)</f>
        <v>Lt</v>
      </c>
      <c r="J489" s="6">
        <f>VLOOKUP(Table_1[[#This Row],[PRODUCT ID]],'Master Data'!A:F,5,0)</f>
        <v>90</v>
      </c>
      <c r="K489" s="6">
        <f>VLOOKUP(Table_1[[#This Row],[PRODUCT ID]],Table_2[#All],6,0)</f>
        <v>115.2</v>
      </c>
      <c r="L489" s="6">
        <f>Table_1[[#This Row],[QUANTITY]]*Table_1[[#This Row],[BUYING PRIZE]]</f>
        <v>1170</v>
      </c>
      <c r="M489" s="6">
        <f>Table_1[[#This Row],[QUANTITY]]*Table_1[[#This Row],[SELLING PRICE]]*(1-Table_1[[#This Row],[DISCOUNT %]])</f>
        <v>1497.6000000000001</v>
      </c>
      <c r="N489" s="6" t="str">
        <f>TEXT(Table_1[[#This Row],[DATE]],"DD")</f>
        <v>11</v>
      </c>
      <c r="O489" s="6" t="str">
        <f t="shared" si="7"/>
        <v>Jul</v>
      </c>
      <c r="P489" s="6">
        <v>2024</v>
      </c>
    </row>
    <row r="490" spans="1:16" ht="14.25" customHeight="1" x14ac:dyDescent="0.25">
      <c r="A490" s="4">
        <v>45850</v>
      </c>
      <c r="B490" s="5" t="s">
        <v>63</v>
      </c>
      <c r="C490" s="8">
        <v>11</v>
      </c>
      <c r="D490" s="6" t="s">
        <v>17</v>
      </c>
      <c r="E490" s="6" t="s">
        <v>20</v>
      </c>
      <c r="F490" s="7">
        <v>0</v>
      </c>
      <c r="G490" s="6" t="str">
        <f>VLOOKUP(Table_1[[#This Row],[PRODUCT ID]],Table_2[#All],2,0)</f>
        <v>Shampoo</v>
      </c>
      <c r="H490" s="6" t="str">
        <f>VLOOKUP(Table_1[[#This Row],[PRODUCT ID]],Table_2[#All],3,0)</f>
        <v>Personal Care</v>
      </c>
      <c r="I490" s="6" t="str">
        <f>VLOOKUP(Table_1[[#This Row],[PRODUCT ID]],Table_2[#All],4,0)</f>
        <v>Kg</v>
      </c>
      <c r="J490" s="6">
        <f>VLOOKUP(Table_1[[#This Row],[PRODUCT ID]],'Master Data'!A:F,5,0)</f>
        <v>90</v>
      </c>
      <c r="K490" s="6">
        <f>VLOOKUP(Table_1[[#This Row],[PRODUCT ID]],Table_2[#All],6,0)</f>
        <v>96.3</v>
      </c>
      <c r="L490" s="6">
        <f>Table_1[[#This Row],[QUANTITY]]*Table_1[[#This Row],[BUYING PRIZE]]</f>
        <v>990</v>
      </c>
      <c r="M490" s="6">
        <f>Table_1[[#This Row],[QUANTITY]]*Table_1[[#This Row],[SELLING PRICE]]*(1-Table_1[[#This Row],[DISCOUNT %]])</f>
        <v>1059.3</v>
      </c>
      <c r="N490" s="6" t="str">
        <f>TEXT(Table_1[[#This Row],[DATE]],"DD")</f>
        <v>12</v>
      </c>
      <c r="O490" s="6" t="str">
        <f t="shared" si="7"/>
        <v>Jul</v>
      </c>
      <c r="P490" s="6">
        <v>2024</v>
      </c>
    </row>
    <row r="491" spans="1:16" ht="14.25" customHeight="1" x14ac:dyDescent="0.25">
      <c r="A491" s="4">
        <v>45851</v>
      </c>
      <c r="B491" s="5" t="s">
        <v>60</v>
      </c>
      <c r="C491" s="8">
        <v>10</v>
      </c>
      <c r="D491" s="6" t="s">
        <v>17</v>
      </c>
      <c r="E491" s="6" t="s">
        <v>18</v>
      </c>
      <c r="F491" s="7">
        <v>0</v>
      </c>
      <c r="G491" s="6" t="str">
        <f>VLOOKUP(Table_1[[#This Row],[PRODUCT ID]],Table_2[#All],2,0)</f>
        <v>Kiwi</v>
      </c>
      <c r="H491" s="6" t="str">
        <f>VLOOKUP(Table_1[[#This Row],[PRODUCT ID]],Table_2[#All],3,0)</f>
        <v>Fruits</v>
      </c>
      <c r="I491" s="6" t="str">
        <f>VLOOKUP(Table_1[[#This Row],[PRODUCT ID]],Table_2[#All],4,0)</f>
        <v>Kg</v>
      </c>
      <c r="J491" s="6">
        <f>VLOOKUP(Table_1[[#This Row],[PRODUCT ID]],'Master Data'!A:F,5,0)</f>
        <v>150</v>
      </c>
      <c r="K491" s="6">
        <f>VLOOKUP(Table_1[[#This Row],[PRODUCT ID]],Table_2[#All],6,0)</f>
        <v>210</v>
      </c>
      <c r="L491" s="6">
        <f>Table_1[[#This Row],[QUANTITY]]*Table_1[[#This Row],[BUYING PRIZE]]</f>
        <v>1500</v>
      </c>
      <c r="M491" s="6">
        <f>Table_1[[#This Row],[QUANTITY]]*Table_1[[#This Row],[SELLING PRICE]]*(1-Table_1[[#This Row],[DISCOUNT %]])</f>
        <v>2100</v>
      </c>
      <c r="N491" s="6" t="str">
        <f>TEXT(Table_1[[#This Row],[DATE]],"DD")</f>
        <v>13</v>
      </c>
      <c r="O491" s="6" t="str">
        <f t="shared" si="7"/>
        <v>Jul</v>
      </c>
      <c r="P491" s="6">
        <v>2024</v>
      </c>
    </row>
    <row r="492" spans="1:16" ht="14.25" customHeight="1" x14ac:dyDescent="0.25">
      <c r="A492" s="4">
        <v>45852</v>
      </c>
      <c r="B492" s="5" t="s">
        <v>46</v>
      </c>
      <c r="C492" s="8">
        <v>8</v>
      </c>
      <c r="D492" s="6" t="s">
        <v>18</v>
      </c>
      <c r="E492" s="6" t="s">
        <v>20</v>
      </c>
      <c r="F492" s="7">
        <v>0</v>
      </c>
      <c r="G492" s="6" t="str">
        <f>VLOOKUP(Table_1[[#This Row],[PRODUCT ID]],Table_2[#All],2,0)</f>
        <v>Plums</v>
      </c>
      <c r="H492" s="6" t="str">
        <f>VLOOKUP(Table_1[[#This Row],[PRODUCT ID]],Table_2[#All],3,0)</f>
        <v>Fruits</v>
      </c>
      <c r="I492" s="6" t="str">
        <f>VLOOKUP(Table_1[[#This Row],[PRODUCT ID]],Table_2[#All],4,0)</f>
        <v>Kg</v>
      </c>
      <c r="J492" s="6">
        <f>VLOOKUP(Table_1[[#This Row],[PRODUCT ID]],'Master Data'!A:F,5,0)</f>
        <v>48</v>
      </c>
      <c r="K492" s="6">
        <f>VLOOKUP(Table_1[[#This Row],[PRODUCT ID]],Table_2[#All],6,0)</f>
        <v>57.120000000000005</v>
      </c>
      <c r="L492" s="6">
        <f>Table_1[[#This Row],[QUANTITY]]*Table_1[[#This Row],[BUYING PRIZE]]</f>
        <v>384</v>
      </c>
      <c r="M492" s="6">
        <f>Table_1[[#This Row],[QUANTITY]]*Table_1[[#This Row],[SELLING PRICE]]*(1-Table_1[[#This Row],[DISCOUNT %]])</f>
        <v>456.96000000000004</v>
      </c>
      <c r="N492" s="6" t="str">
        <f>TEXT(Table_1[[#This Row],[DATE]],"DD")</f>
        <v>14</v>
      </c>
      <c r="O492" s="6" t="str">
        <f t="shared" si="7"/>
        <v>Jul</v>
      </c>
      <c r="P492" s="6">
        <v>2024</v>
      </c>
    </row>
    <row r="493" spans="1:16" ht="14.25" customHeight="1" x14ac:dyDescent="0.25">
      <c r="A493" s="4">
        <v>45853</v>
      </c>
      <c r="B493" s="5" t="s">
        <v>50</v>
      </c>
      <c r="C493" s="8">
        <v>7</v>
      </c>
      <c r="D493" s="6" t="s">
        <v>22</v>
      </c>
      <c r="E493" s="6" t="s">
        <v>18</v>
      </c>
      <c r="F493" s="7">
        <v>0</v>
      </c>
      <c r="G493" s="6" t="str">
        <f>VLOOKUP(Table_1[[#This Row],[PRODUCT ID]],Table_2[#All],2,0)</f>
        <v>Grapefruit</v>
      </c>
      <c r="H493" s="6" t="str">
        <f>VLOOKUP(Table_1[[#This Row],[PRODUCT ID]],Table_2[#All],3,0)</f>
        <v>Fruits</v>
      </c>
      <c r="I493" s="6" t="str">
        <f>VLOOKUP(Table_1[[#This Row],[PRODUCT ID]],Table_2[#All],4,0)</f>
        <v>Kg</v>
      </c>
      <c r="J493" s="6">
        <f>VLOOKUP(Table_1[[#This Row],[PRODUCT ID]],'Master Data'!A:F,5,0)</f>
        <v>37</v>
      </c>
      <c r="K493" s="6">
        <f>VLOOKUP(Table_1[[#This Row],[PRODUCT ID]],Table_2[#All],6,0)</f>
        <v>49.21</v>
      </c>
      <c r="L493" s="6">
        <f>Table_1[[#This Row],[QUANTITY]]*Table_1[[#This Row],[BUYING PRIZE]]</f>
        <v>259</v>
      </c>
      <c r="M493" s="6">
        <f>Table_1[[#This Row],[QUANTITY]]*Table_1[[#This Row],[SELLING PRICE]]*(1-Table_1[[#This Row],[DISCOUNT %]])</f>
        <v>344.47</v>
      </c>
      <c r="N493" s="6" t="str">
        <f>TEXT(Table_1[[#This Row],[DATE]],"DD")</f>
        <v>15</v>
      </c>
      <c r="O493" s="6" t="str">
        <f t="shared" si="7"/>
        <v>Jul</v>
      </c>
      <c r="P493" s="6">
        <v>2024</v>
      </c>
    </row>
    <row r="494" spans="1:16" ht="14.25" customHeight="1" x14ac:dyDescent="0.25">
      <c r="A494" s="4">
        <v>45854</v>
      </c>
      <c r="B494" s="5" t="s">
        <v>46</v>
      </c>
      <c r="C494" s="8">
        <v>10</v>
      </c>
      <c r="D494" s="6" t="s">
        <v>17</v>
      </c>
      <c r="E494" s="6" t="s">
        <v>20</v>
      </c>
      <c r="F494" s="7">
        <v>0</v>
      </c>
      <c r="G494" s="6" t="str">
        <f>VLOOKUP(Table_1[[#This Row],[PRODUCT ID]],Table_2[#All],2,0)</f>
        <v>Plums</v>
      </c>
      <c r="H494" s="6" t="str">
        <f>VLOOKUP(Table_1[[#This Row],[PRODUCT ID]],Table_2[#All],3,0)</f>
        <v>Fruits</v>
      </c>
      <c r="I494" s="6" t="str">
        <f>VLOOKUP(Table_1[[#This Row],[PRODUCT ID]],Table_2[#All],4,0)</f>
        <v>Kg</v>
      </c>
      <c r="J494" s="6">
        <f>VLOOKUP(Table_1[[#This Row],[PRODUCT ID]],'Master Data'!A:F,5,0)</f>
        <v>48</v>
      </c>
      <c r="K494" s="6">
        <f>VLOOKUP(Table_1[[#This Row],[PRODUCT ID]],Table_2[#All],6,0)</f>
        <v>57.120000000000005</v>
      </c>
      <c r="L494" s="6">
        <f>Table_1[[#This Row],[QUANTITY]]*Table_1[[#This Row],[BUYING PRIZE]]</f>
        <v>480</v>
      </c>
      <c r="M494" s="6">
        <f>Table_1[[#This Row],[QUANTITY]]*Table_1[[#This Row],[SELLING PRICE]]*(1-Table_1[[#This Row],[DISCOUNT %]])</f>
        <v>571.20000000000005</v>
      </c>
      <c r="N494" s="6" t="str">
        <f>TEXT(Table_1[[#This Row],[DATE]],"DD")</f>
        <v>16</v>
      </c>
      <c r="O494" s="6" t="str">
        <f t="shared" si="7"/>
        <v>Jul</v>
      </c>
      <c r="P494" s="6">
        <v>2024</v>
      </c>
    </row>
    <row r="495" spans="1:16" ht="14.25" customHeight="1" x14ac:dyDescent="0.25">
      <c r="A495" s="4">
        <v>45855</v>
      </c>
      <c r="B495" s="5" t="s">
        <v>49</v>
      </c>
      <c r="C495" s="8">
        <v>1</v>
      </c>
      <c r="D495" s="6" t="s">
        <v>22</v>
      </c>
      <c r="E495" s="6" t="s">
        <v>20</v>
      </c>
      <c r="F495" s="7">
        <v>0</v>
      </c>
      <c r="G495" s="6" t="str">
        <f>VLOOKUP(Table_1[[#This Row],[PRODUCT ID]],Table_2[#All],2,0)</f>
        <v>Cheddar cheese</v>
      </c>
      <c r="H495" s="6" t="str">
        <f>VLOOKUP(Table_1[[#This Row],[PRODUCT ID]],Table_2[#All],3,0)</f>
        <v>Dairy</v>
      </c>
      <c r="I495" s="6" t="str">
        <f>VLOOKUP(Table_1[[#This Row],[PRODUCT ID]],Table_2[#All],4,0)</f>
        <v>Kg</v>
      </c>
      <c r="J495" s="6">
        <f>VLOOKUP(Table_1[[#This Row],[PRODUCT ID]],'Master Data'!A:F,5,0)</f>
        <v>105</v>
      </c>
      <c r="K495" s="6">
        <f>VLOOKUP(Table_1[[#This Row],[PRODUCT ID]],Table_2[#All],6,0)</f>
        <v>142.80000000000001</v>
      </c>
      <c r="L495" s="6">
        <f>Table_1[[#This Row],[QUANTITY]]*Table_1[[#This Row],[BUYING PRIZE]]</f>
        <v>105</v>
      </c>
      <c r="M495" s="6">
        <f>Table_1[[#This Row],[QUANTITY]]*Table_1[[#This Row],[SELLING PRICE]]*(1-Table_1[[#This Row],[DISCOUNT %]])</f>
        <v>142.80000000000001</v>
      </c>
      <c r="N495" s="6" t="str">
        <f>TEXT(Table_1[[#This Row],[DATE]],"DD")</f>
        <v>17</v>
      </c>
      <c r="O495" s="6" t="str">
        <f t="shared" si="7"/>
        <v>Jul</v>
      </c>
      <c r="P495" s="6">
        <v>2024</v>
      </c>
    </row>
    <row r="496" spans="1:16" ht="14.25" customHeight="1" x14ac:dyDescent="0.25">
      <c r="A496" s="4">
        <v>45856</v>
      </c>
      <c r="B496" s="5" t="s">
        <v>55</v>
      </c>
      <c r="C496" s="8">
        <v>14</v>
      </c>
      <c r="D496" s="6" t="s">
        <v>22</v>
      </c>
      <c r="E496" s="6" t="s">
        <v>20</v>
      </c>
      <c r="F496" s="7">
        <v>0</v>
      </c>
      <c r="G496" s="6" t="str">
        <f>VLOOKUP(Table_1[[#This Row],[PRODUCT ID]],Table_2[#All],2,0)</f>
        <v>Apples</v>
      </c>
      <c r="H496" s="6" t="str">
        <f>VLOOKUP(Table_1[[#This Row],[PRODUCT ID]],Table_2[#All],3,0)</f>
        <v>Fruits</v>
      </c>
      <c r="I496" s="6" t="str">
        <f>VLOOKUP(Table_1[[#This Row],[PRODUCT ID]],Table_2[#All],4,0)</f>
        <v>Kg</v>
      </c>
      <c r="J496" s="6">
        <f>VLOOKUP(Table_1[[#This Row],[PRODUCT ID]],'Master Data'!A:F,5,0)</f>
        <v>73</v>
      </c>
      <c r="K496" s="6">
        <f>VLOOKUP(Table_1[[#This Row],[PRODUCT ID]],Table_2[#All],6,0)</f>
        <v>94.17</v>
      </c>
      <c r="L496" s="6">
        <f>Table_1[[#This Row],[QUANTITY]]*Table_1[[#This Row],[BUYING PRIZE]]</f>
        <v>1022</v>
      </c>
      <c r="M496" s="6">
        <f>Table_1[[#This Row],[QUANTITY]]*Table_1[[#This Row],[SELLING PRICE]]*(1-Table_1[[#This Row],[DISCOUNT %]])</f>
        <v>1318.38</v>
      </c>
      <c r="N496" s="6" t="str">
        <f>TEXT(Table_1[[#This Row],[DATE]],"DD")</f>
        <v>18</v>
      </c>
      <c r="O496" s="6" t="str">
        <f t="shared" si="7"/>
        <v>Jul</v>
      </c>
      <c r="P496" s="6">
        <v>2024</v>
      </c>
    </row>
    <row r="497" spans="1:16" ht="14.25" customHeight="1" x14ac:dyDescent="0.25">
      <c r="A497" s="4">
        <v>45857</v>
      </c>
      <c r="B497" s="5" t="s">
        <v>59</v>
      </c>
      <c r="C497" s="8">
        <v>8</v>
      </c>
      <c r="D497" s="6" t="s">
        <v>18</v>
      </c>
      <c r="E497" s="6" t="s">
        <v>18</v>
      </c>
      <c r="F497" s="7">
        <v>0</v>
      </c>
      <c r="G497" s="6" t="str">
        <f>VLOOKUP(Table_1[[#This Row],[PRODUCT ID]],Table_2[#All],2,0)</f>
        <v>Grapes</v>
      </c>
      <c r="H497" s="6" t="str">
        <f>VLOOKUP(Table_1[[#This Row],[PRODUCT ID]],Table_2[#All],3,0)</f>
        <v>Fruits</v>
      </c>
      <c r="I497" s="6" t="str">
        <f>VLOOKUP(Table_1[[#This Row],[PRODUCT ID]],Table_2[#All],4,0)</f>
        <v>Ft</v>
      </c>
      <c r="J497" s="6">
        <f>VLOOKUP(Table_1[[#This Row],[PRODUCT ID]],'Master Data'!A:F,5,0)</f>
        <v>134</v>
      </c>
      <c r="K497" s="6">
        <f>VLOOKUP(Table_1[[#This Row],[PRODUCT ID]],Table_2[#All],6,0)</f>
        <v>156.78</v>
      </c>
      <c r="L497" s="6">
        <f>Table_1[[#This Row],[QUANTITY]]*Table_1[[#This Row],[BUYING PRIZE]]</f>
        <v>1072</v>
      </c>
      <c r="M497" s="6">
        <f>Table_1[[#This Row],[QUANTITY]]*Table_1[[#This Row],[SELLING PRICE]]*(1-Table_1[[#This Row],[DISCOUNT %]])</f>
        <v>1254.24</v>
      </c>
      <c r="N497" s="6" t="str">
        <f>TEXT(Table_1[[#This Row],[DATE]],"DD")</f>
        <v>19</v>
      </c>
      <c r="O497" s="6" t="str">
        <f t="shared" si="7"/>
        <v>Jul</v>
      </c>
      <c r="P497" s="6">
        <v>2024</v>
      </c>
    </row>
    <row r="498" spans="1:16" ht="14.25" customHeight="1" x14ac:dyDescent="0.25">
      <c r="A498" s="4">
        <v>45858</v>
      </c>
      <c r="B498" s="5" t="s">
        <v>33</v>
      </c>
      <c r="C498" s="8">
        <v>8</v>
      </c>
      <c r="D498" s="6" t="s">
        <v>22</v>
      </c>
      <c r="E498" s="6" t="s">
        <v>20</v>
      </c>
      <c r="F498" s="7">
        <v>0</v>
      </c>
      <c r="G498" s="6" t="str">
        <f>VLOOKUP(Table_1[[#This Row],[PRODUCT ID]],Table_2[#All],2,0)</f>
        <v>toothpaste</v>
      </c>
      <c r="H498" s="6" t="str">
        <f>VLOOKUP(Table_1[[#This Row],[PRODUCT ID]],Table_2[#All],3,0)</f>
        <v>Personal Care</v>
      </c>
      <c r="I498" s="6" t="str">
        <f>VLOOKUP(Table_1[[#This Row],[PRODUCT ID]],Table_2[#All],4,0)</f>
        <v>No.</v>
      </c>
      <c r="J498" s="6">
        <f>VLOOKUP(Table_1[[#This Row],[PRODUCT ID]],'Master Data'!A:F,5,0)</f>
        <v>55</v>
      </c>
      <c r="K498" s="6">
        <f>VLOOKUP(Table_1[[#This Row],[PRODUCT ID]],Table_2[#All],6,0)</f>
        <v>58.3</v>
      </c>
      <c r="L498" s="6">
        <f>Table_1[[#This Row],[QUANTITY]]*Table_1[[#This Row],[BUYING PRIZE]]</f>
        <v>440</v>
      </c>
      <c r="M498" s="6">
        <f>Table_1[[#This Row],[QUANTITY]]*Table_1[[#This Row],[SELLING PRICE]]*(1-Table_1[[#This Row],[DISCOUNT %]])</f>
        <v>466.4</v>
      </c>
      <c r="N498" s="6" t="str">
        <f>TEXT(Table_1[[#This Row],[DATE]],"DD")</f>
        <v>20</v>
      </c>
      <c r="O498" s="6" t="str">
        <f t="shared" si="7"/>
        <v>Jul</v>
      </c>
      <c r="P498" s="6">
        <v>2024</v>
      </c>
    </row>
    <row r="499" spans="1:16" ht="14.25" customHeight="1" x14ac:dyDescent="0.25">
      <c r="A499" s="4">
        <v>45859</v>
      </c>
      <c r="B499" s="5" t="s">
        <v>34</v>
      </c>
      <c r="C499" s="8">
        <v>6</v>
      </c>
      <c r="D499" s="6" t="s">
        <v>22</v>
      </c>
      <c r="E499" s="6" t="s">
        <v>20</v>
      </c>
      <c r="F499" s="7">
        <v>0</v>
      </c>
      <c r="G499" s="6" t="str">
        <f>VLOOKUP(Table_1[[#This Row],[PRODUCT ID]],Table_2[#All],2,0)</f>
        <v>Lemons</v>
      </c>
      <c r="H499" s="6" t="str">
        <f>VLOOKUP(Table_1[[#This Row],[PRODUCT ID]],Table_2[#All],3,0)</f>
        <v>Fruits</v>
      </c>
      <c r="I499" s="6" t="str">
        <f>VLOOKUP(Table_1[[#This Row],[PRODUCT ID]],Table_2[#All],4,0)</f>
        <v>Kg</v>
      </c>
      <c r="J499" s="6">
        <f>VLOOKUP(Table_1[[#This Row],[PRODUCT ID]],'Master Data'!A:F,5,0)</f>
        <v>61</v>
      </c>
      <c r="K499" s="6">
        <f>VLOOKUP(Table_1[[#This Row],[PRODUCT ID]],Table_2[#All],6,0)</f>
        <v>76.25</v>
      </c>
      <c r="L499" s="6">
        <f>Table_1[[#This Row],[QUANTITY]]*Table_1[[#This Row],[BUYING PRIZE]]</f>
        <v>366</v>
      </c>
      <c r="M499" s="6">
        <f>Table_1[[#This Row],[QUANTITY]]*Table_1[[#This Row],[SELLING PRICE]]*(1-Table_1[[#This Row],[DISCOUNT %]])</f>
        <v>457.5</v>
      </c>
      <c r="N499" s="6" t="str">
        <f>TEXT(Table_1[[#This Row],[DATE]],"DD")</f>
        <v>21</v>
      </c>
      <c r="O499" s="6" t="str">
        <f t="shared" si="7"/>
        <v>Jul</v>
      </c>
      <c r="P499" s="6">
        <v>2024</v>
      </c>
    </row>
    <row r="500" spans="1:16" ht="14.25" customHeight="1" x14ac:dyDescent="0.25">
      <c r="A500" s="4">
        <v>45860</v>
      </c>
      <c r="B500" s="5" t="s">
        <v>63</v>
      </c>
      <c r="C500" s="8">
        <v>12</v>
      </c>
      <c r="D500" s="6" t="s">
        <v>18</v>
      </c>
      <c r="E500" s="6" t="s">
        <v>18</v>
      </c>
      <c r="F500" s="7">
        <v>0</v>
      </c>
      <c r="G500" s="6" t="str">
        <f>VLOOKUP(Table_1[[#This Row],[PRODUCT ID]],Table_2[#All],2,0)</f>
        <v>Shampoo</v>
      </c>
      <c r="H500" s="6" t="str">
        <f>VLOOKUP(Table_1[[#This Row],[PRODUCT ID]],Table_2[#All],3,0)</f>
        <v>Personal Care</v>
      </c>
      <c r="I500" s="6" t="str">
        <f>VLOOKUP(Table_1[[#This Row],[PRODUCT ID]],Table_2[#All],4,0)</f>
        <v>Kg</v>
      </c>
      <c r="J500" s="6">
        <f>VLOOKUP(Table_1[[#This Row],[PRODUCT ID]],'Master Data'!A:F,5,0)</f>
        <v>90</v>
      </c>
      <c r="K500" s="6">
        <f>VLOOKUP(Table_1[[#This Row],[PRODUCT ID]],Table_2[#All],6,0)</f>
        <v>96.3</v>
      </c>
      <c r="L500" s="6">
        <f>Table_1[[#This Row],[QUANTITY]]*Table_1[[#This Row],[BUYING PRIZE]]</f>
        <v>1080</v>
      </c>
      <c r="M500" s="6">
        <f>Table_1[[#This Row],[QUANTITY]]*Table_1[[#This Row],[SELLING PRICE]]*(1-Table_1[[#This Row],[DISCOUNT %]])</f>
        <v>1155.5999999999999</v>
      </c>
      <c r="N500" s="6" t="str">
        <f>TEXT(Table_1[[#This Row],[DATE]],"DD")</f>
        <v>22</v>
      </c>
      <c r="O500" s="6" t="str">
        <f t="shared" si="7"/>
        <v>Jul</v>
      </c>
      <c r="P500" s="6">
        <v>2024</v>
      </c>
    </row>
    <row r="501" spans="1:16" ht="14.25" customHeight="1" x14ac:dyDescent="0.25">
      <c r="A501" s="4">
        <v>45861</v>
      </c>
      <c r="B501" s="5" t="s">
        <v>23</v>
      </c>
      <c r="C501" s="8">
        <v>5</v>
      </c>
      <c r="D501" s="6" t="s">
        <v>22</v>
      </c>
      <c r="E501" s="6" t="s">
        <v>20</v>
      </c>
      <c r="F501" s="7">
        <v>0</v>
      </c>
      <c r="G501" s="6" t="str">
        <f>VLOOKUP(Table_1[[#This Row],[PRODUCT ID]],Table_2[#All],2,0)</f>
        <v>Eggs</v>
      </c>
      <c r="H501" s="6" t="str">
        <f>VLOOKUP(Table_1[[#This Row],[PRODUCT ID]],Table_2[#All],3,0)</f>
        <v>Dairy</v>
      </c>
      <c r="I501" s="6" t="str">
        <f>VLOOKUP(Table_1[[#This Row],[PRODUCT ID]],Table_2[#All],4,0)</f>
        <v>Lt</v>
      </c>
      <c r="J501" s="6">
        <f>VLOOKUP(Table_1[[#This Row],[PRODUCT ID]],'Master Data'!A:F,5,0)</f>
        <v>44</v>
      </c>
      <c r="K501" s="6">
        <f>VLOOKUP(Table_1[[#This Row],[PRODUCT ID]],Table_2[#All],6,0)</f>
        <v>48.84</v>
      </c>
      <c r="L501" s="6">
        <f>Table_1[[#This Row],[QUANTITY]]*Table_1[[#This Row],[BUYING PRIZE]]</f>
        <v>220</v>
      </c>
      <c r="M501" s="6">
        <f>Table_1[[#This Row],[QUANTITY]]*Table_1[[#This Row],[SELLING PRICE]]*(1-Table_1[[#This Row],[DISCOUNT %]])</f>
        <v>244.20000000000002</v>
      </c>
      <c r="N501" s="6" t="str">
        <f>TEXT(Table_1[[#This Row],[DATE]],"DD")</f>
        <v>23</v>
      </c>
      <c r="O501" s="6" t="str">
        <f t="shared" si="7"/>
        <v>Jul</v>
      </c>
      <c r="P501" s="6">
        <v>2024</v>
      </c>
    </row>
    <row r="502" spans="1:16" ht="14.25" customHeight="1" x14ac:dyDescent="0.25">
      <c r="A502" s="4">
        <v>45862</v>
      </c>
      <c r="B502" s="5" t="s">
        <v>38</v>
      </c>
      <c r="C502" s="8">
        <v>5</v>
      </c>
      <c r="D502" s="6" t="s">
        <v>22</v>
      </c>
      <c r="E502" s="6" t="s">
        <v>18</v>
      </c>
      <c r="F502" s="7">
        <v>0</v>
      </c>
      <c r="G502" s="6" t="str">
        <f>VLOOKUP(Table_1[[#This Row],[PRODUCT ID]],Table_2[#All],2,0)</f>
        <v>pretzels</v>
      </c>
      <c r="H502" s="6" t="str">
        <f>VLOOKUP(Table_1[[#This Row],[PRODUCT ID]],Table_2[#All],3,0)</f>
        <v>Snacks</v>
      </c>
      <c r="I502" s="6" t="str">
        <f>VLOOKUP(Table_1[[#This Row],[PRODUCT ID]],Table_2[#All],4,0)</f>
        <v>Kg</v>
      </c>
      <c r="J502" s="6">
        <f>VLOOKUP(Table_1[[#This Row],[PRODUCT ID]],'Master Data'!A:F,5,0)</f>
        <v>89</v>
      </c>
      <c r="K502" s="6">
        <f>VLOOKUP(Table_1[[#This Row],[PRODUCT ID]],Table_2[#All],6,0)</f>
        <v>117.48</v>
      </c>
      <c r="L502" s="6">
        <f>Table_1[[#This Row],[QUANTITY]]*Table_1[[#This Row],[BUYING PRIZE]]</f>
        <v>445</v>
      </c>
      <c r="M502" s="6">
        <f>Table_1[[#This Row],[QUANTITY]]*Table_1[[#This Row],[SELLING PRICE]]*(1-Table_1[[#This Row],[DISCOUNT %]])</f>
        <v>587.4</v>
      </c>
      <c r="N502" s="6" t="str">
        <f>TEXT(Table_1[[#This Row],[DATE]],"DD")</f>
        <v>24</v>
      </c>
      <c r="O502" s="6" t="str">
        <f t="shared" si="7"/>
        <v>Jul</v>
      </c>
      <c r="P502" s="6">
        <v>2024</v>
      </c>
    </row>
    <row r="503" spans="1:16" ht="14.25" customHeight="1" x14ac:dyDescent="0.25">
      <c r="A503" s="4">
        <v>45863</v>
      </c>
      <c r="B503" s="5" t="s">
        <v>33</v>
      </c>
      <c r="C503" s="8">
        <v>15</v>
      </c>
      <c r="D503" s="6" t="s">
        <v>22</v>
      </c>
      <c r="E503" s="6" t="s">
        <v>18</v>
      </c>
      <c r="F503" s="7">
        <v>0</v>
      </c>
      <c r="G503" s="6" t="str">
        <f>VLOOKUP(Table_1[[#This Row],[PRODUCT ID]],Table_2[#All],2,0)</f>
        <v>toothpaste</v>
      </c>
      <c r="H503" s="6" t="str">
        <f>VLOOKUP(Table_1[[#This Row],[PRODUCT ID]],Table_2[#All],3,0)</f>
        <v>Personal Care</v>
      </c>
      <c r="I503" s="6" t="str">
        <f>VLOOKUP(Table_1[[#This Row],[PRODUCT ID]],Table_2[#All],4,0)</f>
        <v>No.</v>
      </c>
      <c r="J503" s="6">
        <f>VLOOKUP(Table_1[[#This Row],[PRODUCT ID]],'Master Data'!A:F,5,0)</f>
        <v>55</v>
      </c>
      <c r="K503" s="6">
        <f>VLOOKUP(Table_1[[#This Row],[PRODUCT ID]],Table_2[#All],6,0)</f>
        <v>58.3</v>
      </c>
      <c r="L503" s="6">
        <f>Table_1[[#This Row],[QUANTITY]]*Table_1[[#This Row],[BUYING PRIZE]]</f>
        <v>825</v>
      </c>
      <c r="M503" s="6">
        <f>Table_1[[#This Row],[QUANTITY]]*Table_1[[#This Row],[SELLING PRICE]]*(1-Table_1[[#This Row],[DISCOUNT %]])</f>
        <v>874.5</v>
      </c>
      <c r="N503" s="6" t="str">
        <f>TEXT(Table_1[[#This Row],[DATE]],"DD")</f>
        <v>25</v>
      </c>
      <c r="O503" s="6" t="str">
        <f t="shared" si="7"/>
        <v>Jul</v>
      </c>
      <c r="P503" s="6">
        <v>2024</v>
      </c>
    </row>
    <row r="504" spans="1:16" ht="14.25" customHeight="1" x14ac:dyDescent="0.25">
      <c r="A504" s="4">
        <v>45864</v>
      </c>
      <c r="B504" s="5" t="s">
        <v>25</v>
      </c>
      <c r="C504" s="8">
        <v>8</v>
      </c>
      <c r="D504" s="6" t="s">
        <v>22</v>
      </c>
      <c r="E504" s="6" t="s">
        <v>20</v>
      </c>
      <c r="F504" s="7">
        <v>0</v>
      </c>
      <c r="G504" s="6" t="str">
        <f>VLOOKUP(Table_1[[#This Row],[PRODUCT ID]],Table_2[#All],2,0)</f>
        <v>nuts</v>
      </c>
      <c r="H504" s="6" t="str">
        <f>VLOOKUP(Table_1[[#This Row],[PRODUCT ID]],Table_2[#All],3,0)</f>
        <v>Snacks</v>
      </c>
      <c r="I504" s="6" t="str">
        <f>VLOOKUP(Table_1[[#This Row],[PRODUCT ID]],Table_2[#All],4,0)</f>
        <v>Kg</v>
      </c>
      <c r="J504" s="6">
        <f>VLOOKUP(Table_1[[#This Row],[PRODUCT ID]],'Master Data'!A:F,5,0)</f>
        <v>93</v>
      </c>
      <c r="K504" s="6">
        <f>VLOOKUP(Table_1[[#This Row],[PRODUCT ID]],Table_2[#All],6,0)</f>
        <v>104.16</v>
      </c>
      <c r="L504" s="6">
        <f>Table_1[[#This Row],[QUANTITY]]*Table_1[[#This Row],[BUYING PRIZE]]</f>
        <v>744</v>
      </c>
      <c r="M504" s="6">
        <f>Table_1[[#This Row],[QUANTITY]]*Table_1[[#This Row],[SELLING PRICE]]*(1-Table_1[[#This Row],[DISCOUNT %]])</f>
        <v>833.28</v>
      </c>
      <c r="N504" s="6" t="str">
        <f>TEXT(Table_1[[#This Row],[DATE]],"DD")</f>
        <v>26</v>
      </c>
      <c r="O504" s="6" t="str">
        <f t="shared" si="7"/>
        <v>Jul</v>
      </c>
      <c r="P504" s="6">
        <v>2024</v>
      </c>
    </row>
    <row r="505" spans="1:16" ht="14.25" customHeight="1" x14ac:dyDescent="0.25">
      <c r="A505" s="4">
        <v>45865</v>
      </c>
      <c r="B505" s="5" t="s">
        <v>47</v>
      </c>
      <c r="C505" s="8">
        <v>2</v>
      </c>
      <c r="D505" s="6" t="s">
        <v>22</v>
      </c>
      <c r="E505" s="6" t="s">
        <v>18</v>
      </c>
      <c r="F505" s="7">
        <v>0</v>
      </c>
      <c r="G505" s="6" t="str">
        <f>VLOOKUP(Table_1[[#This Row],[PRODUCT ID]],Table_2[#All],2,0)</f>
        <v>Berries</v>
      </c>
      <c r="H505" s="6" t="str">
        <f>VLOOKUP(Table_1[[#This Row],[PRODUCT ID]],Table_2[#All],3,0)</f>
        <v>Fruits</v>
      </c>
      <c r="I505" s="6" t="str">
        <f>VLOOKUP(Table_1[[#This Row],[PRODUCT ID]],Table_2[#All],4,0)</f>
        <v>Kg</v>
      </c>
      <c r="J505" s="6">
        <f>VLOOKUP(Table_1[[#This Row],[PRODUCT ID]],'Master Data'!A:F,5,0)</f>
        <v>12</v>
      </c>
      <c r="K505" s="6">
        <f>VLOOKUP(Table_1[[#This Row],[PRODUCT ID]],Table_2[#All],6,0)</f>
        <v>15.719999999999999</v>
      </c>
      <c r="L505" s="6">
        <f>Table_1[[#This Row],[QUANTITY]]*Table_1[[#This Row],[BUYING PRIZE]]</f>
        <v>24</v>
      </c>
      <c r="M505" s="6">
        <f>Table_1[[#This Row],[QUANTITY]]*Table_1[[#This Row],[SELLING PRICE]]*(1-Table_1[[#This Row],[DISCOUNT %]])</f>
        <v>31.439999999999998</v>
      </c>
      <c r="N505" s="6" t="str">
        <f>TEXT(Table_1[[#This Row],[DATE]],"DD")</f>
        <v>27</v>
      </c>
      <c r="O505" s="6" t="str">
        <f t="shared" si="7"/>
        <v>Jul</v>
      </c>
      <c r="P505" s="6">
        <v>2024</v>
      </c>
    </row>
    <row r="506" spans="1:16" ht="14.25" customHeight="1" x14ac:dyDescent="0.25">
      <c r="A506" s="4">
        <v>45866</v>
      </c>
      <c r="B506" s="5" t="s">
        <v>53</v>
      </c>
      <c r="C506" s="8">
        <v>5</v>
      </c>
      <c r="D506" s="6" t="s">
        <v>17</v>
      </c>
      <c r="E506" s="6" t="s">
        <v>20</v>
      </c>
      <c r="F506" s="7">
        <v>0</v>
      </c>
      <c r="G506" s="6" t="str">
        <f>VLOOKUP(Table_1[[#This Row],[PRODUCT ID]],Table_2[#All],2,0)</f>
        <v>Beets</v>
      </c>
      <c r="H506" s="6" t="str">
        <f>VLOOKUP(Table_1[[#This Row],[PRODUCT ID]],Table_2[#All],3,0)</f>
        <v>Vegetables</v>
      </c>
      <c r="I506" s="6" t="str">
        <f>VLOOKUP(Table_1[[#This Row],[PRODUCT ID]],Table_2[#All],4,0)</f>
        <v>Kg</v>
      </c>
      <c r="J506" s="6">
        <f>VLOOKUP(Table_1[[#This Row],[PRODUCT ID]],'Master Data'!A:F,5,0)</f>
        <v>37</v>
      </c>
      <c r="K506" s="6">
        <f>VLOOKUP(Table_1[[#This Row],[PRODUCT ID]],Table_2[#All],6,0)</f>
        <v>41.81</v>
      </c>
      <c r="L506" s="6">
        <f>Table_1[[#This Row],[QUANTITY]]*Table_1[[#This Row],[BUYING PRIZE]]</f>
        <v>185</v>
      </c>
      <c r="M506" s="6">
        <f>Table_1[[#This Row],[QUANTITY]]*Table_1[[#This Row],[SELLING PRICE]]*(1-Table_1[[#This Row],[DISCOUNT %]])</f>
        <v>209.05</v>
      </c>
      <c r="N506" s="6" t="str">
        <f>TEXT(Table_1[[#This Row],[DATE]],"DD")</f>
        <v>28</v>
      </c>
      <c r="O506" s="6" t="str">
        <f t="shared" si="7"/>
        <v>Jul</v>
      </c>
      <c r="P506" s="6">
        <v>2024</v>
      </c>
    </row>
    <row r="507" spans="1:16" ht="14.25" customHeight="1" x14ac:dyDescent="0.25">
      <c r="A507" s="4">
        <v>45867</v>
      </c>
      <c r="B507" s="5" t="s">
        <v>62</v>
      </c>
      <c r="C507" s="8">
        <v>10</v>
      </c>
      <c r="D507" s="6" t="s">
        <v>22</v>
      </c>
      <c r="E507" s="6" t="s">
        <v>20</v>
      </c>
      <c r="F507" s="7">
        <v>0</v>
      </c>
      <c r="G507" s="6" t="str">
        <f>VLOOKUP(Table_1[[#This Row],[PRODUCT ID]],Table_2[#All],2,0)</f>
        <v>Pears</v>
      </c>
      <c r="H507" s="6" t="str">
        <f>VLOOKUP(Table_1[[#This Row],[PRODUCT ID]],Table_2[#All],3,0)</f>
        <v>Fruits</v>
      </c>
      <c r="I507" s="6" t="str">
        <f>VLOOKUP(Table_1[[#This Row],[PRODUCT ID]],Table_2[#All],4,0)</f>
        <v>Kg</v>
      </c>
      <c r="J507" s="6">
        <f>VLOOKUP(Table_1[[#This Row],[PRODUCT ID]],'Master Data'!A:F,5,0)</f>
        <v>18</v>
      </c>
      <c r="K507" s="6">
        <f>VLOOKUP(Table_1[[#This Row],[PRODUCT ID]],Table_2[#All],6,0)</f>
        <v>24.66</v>
      </c>
      <c r="L507" s="6">
        <f>Table_1[[#This Row],[QUANTITY]]*Table_1[[#This Row],[BUYING PRIZE]]</f>
        <v>180</v>
      </c>
      <c r="M507" s="6">
        <f>Table_1[[#This Row],[QUANTITY]]*Table_1[[#This Row],[SELLING PRICE]]*(1-Table_1[[#This Row],[DISCOUNT %]])</f>
        <v>246.6</v>
      </c>
      <c r="N507" s="6" t="str">
        <f>TEXT(Table_1[[#This Row],[DATE]],"DD")</f>
        <v>29</v>
      </c>
      <c r="O507" s="6" t="str">
        <f t="shared" si="7"/>
        <v>Jul</v>
      </c>
      <c r="P507" s="6">
        <v>2024</v>
      </c>
    </row>
    <row r="508" spans="1:16" ht="14.25" customHeight="1" x14ac:dyDescent="0.25">
      <c r="A508" s="4">
        <v>45868</v>
      </c>
      <c r="B508" s="5" t="s">
        <v>31</v>
      </c>
      <c r="C508" s="8">
        <v>15</v>
      </c>
      <c r="D508" s="6" t="s">
        <v>22</v>
      </c>
      <c r="E508" s="6" t="s">
        <v>20</v>
      </c>
      <c r="F508" s="7">
        <v>0</v>
      </c>
      <c r="G508" s="6" t="str">
        <f>VLOOKUP(Table_1[[#This Row],[PRODUCT ID]],Table_2[#All],2,0)</f>
        <v>pain killers</v>
      </c>
      <c r="H508" s="6" t="str">
        <f>VLOOKUP(Table_1[[#This Row],[PRODUCT ID]],Table_2[#All],3,0)</f>
        <v>Health Care</v>
      </c>
      <c r="I508" s="6" t="str">
        <f>VLOOKUP(Table_1[[#This Row],[PRODUCT ID]],Table_2[#All],4,0)</f>
        <v>No.</v>
      </c>
      <c r="J508" s="6">
        <f>VLOOKUP(Table_1[[#This Row],[PRODUCT ID]],'Master Data'!A:F,5,0)</f>
        <v>76</v>
      </c>
      <c r="K508" s="6">
        <f>VLOOKUP(Table_1[[#This Row],[PRODUCT ID]],Table_2[#All],6,0)</f>
        <v>82.08</v>
      </c>
      <c r="L508" s="6">
        <f>Table_1[[#This Row],[QUANTITY]]*Table_1[[#This Row],[BUYING PRIZE]]</f>
        <v>1140</v>
      </c>
      <c r="M508" s="6">
        <f>Table_1[[#This Row],[QUANTITY]]*Table_1[[#This Row],[SELLING PRICE]]*(1-Table_1[[#This Row],[DISCOUNT %]])</f>
        <v>1231.2</v>
      </c>
      <c r="N508" s="6" t="str">
        <f>TEXT(Table_1[[#This Row],[DATE]],"DD")</f>
        <v>30</v>
      </c>
      <c r="O508" s="6" t="str">
        <f t="shared" si="7"/>
        <v>Jul</v>
      </c>
      <c r="P508" s="6">
        <v>2024</v>
      </c>
    </row>
    <row r="509" spans="1:16" ht="14.25" customHeight="1" x14ac:dyDescent="0.25">
      <c r="A509" s="4">
        <v>45869</v>
      </c>
      <c r="B509" s="5" t="s">
        <v>19</v>
      </c>
      <c r="C509" s="8">
        <v>12</v>
      </c>
      <c r="D509" s="6" t="s">
        <v>22</v>
      </c>
      <c r="E509" s="6" t="s">
        <v>20</v>
      </c>
      <c r="F509" s="7">
        <v>0</v>
      </c>
      <c r="G509" s="6" t="str">
        <f>VLOOKUP(Table_1[[#This Row],[PRODUCT ID]],Table_2[#All],2,0)</f>
        <v>Lettuce</v>
      </c>
      <c r="H509" s="6" t="str">
        <f>VLOOKUP(Table_1[[#This Row],[PRODUCT ID]],Table_2[#All],3,0)</f>
        <v>Vegetables</v>
      </c>
      <c r="I509" s="6" t="str">
        <f>VLOOKUP(Table_1[[#This Row],[PRODUCT ID]],Table_2[#All],4,0)</f>
        <v>Kg</v>
      </c>
      <c r="J509" s="6">
        <f>VLOOKUP(Table_1[[#This Row],[PRODUCT ID]],'Master Data'!A:F,5,0)</f>
        <v>72</v>
      </c>
      <c r="K509" s="6">
        <f>VLOOKUP(Table_1[[#This Row],[PRODUCT ID]],Table_2[#All],6,0)</f>
        <v>79.92</v>
      </c>
      <c r="L509" s="6">
        <f>Table_1[[#This Row],[QUANTITY]]*Table_1[[#This Row],[BUYING PRIZE]]</f>
        <v>864</v>
      </c>
      <c r="M509" s="6">
        <f>Table_1[[#This Row],[QUANTITY]]*Table_1[[#This Row],[SELLING PRICE]]*(1-Table_1[[#This Row],[DISCOUNT %]])</f>
        <v>959.04</v>
      </c>
      <c r="N509" s="6" t="str">
        <f>TEXT(Table_1[[#This Row],[DATE]],"DD")</f>
        <v>31</v>
      </c>
      <c r="O509" s="6" t="str">
        <f t="shared" si="7"/>
        <v>Jul</v>
      </c>
      <c r="P509" s="6">
        <v>2024</v>
      </c>
    </row>
    <row r="510" spans="1:16" ht="14.25" customHeight="1" x14ac:dyDescent="0.25">
      <c r="A510" s="4">
        <v>45870</v>
      </c>
      <c r="B510" s="5" t="s">
        <v>41</v>
      </c>
      <c r="C510" s="8">
        <v>13</v>
      </c>
      <c r="D510" s="6" t="s">
        <v>22</v>
      </c>
      <c r="E510" s="6" t="s">
        <v>18</v>
      </c>
      <c r="F510" s="7">
        <v>0</v>
      </c>
      <c r="G510" s="6" t="str">
        <f>VLOOKUP(Table_1[[#This Row],[PRODUCT ID]],Table_2[#All],2,0)</f>
        <v>Cherries</v>
      </c>
      <c r="H510" s="6" t="str">
        <f>VLOOKUP(Table_1[[#This Row],[PRODUCT ID]],Table_2[#All],3,0)</f>
        <v>Fruits</v>
      </c>
      <c r="I510" s="6" t="str">
        <f>VLOOKUP(Table_1[[#This Row],[PRODUCT ID]],Table_2[#All],4,0)</f>
        <v>No.</v>
      </c>
      <c r="J510" s="6">
        <f>VLOOKUP(Table_1[[#This Row],[PRODUCT ID]],'Master Data'!A:F,5,0)</f>
        <v>13</v>
      </c>
      <c r="K510" s="6">
        <f>VLOOKUP(Table_1[[#This Row],[PRODUCT ID]],Table_2[#All],6,0)</f>
        <v>16.64</v>
      </c>
      <c r="L510" s="6">
        <f>Table_1[[#This Row],[QUANTITY]]*Table_1[[#This Row],[BUYING PRIZE]]</f>
        <v>169</v>
      </c>
      <c r="M510" s="6">
        <f>Table_1[[#This Row],[QUANTITY]]*Table_1[[#This Row],[SELLING PRICE]]*(1-Table_1[[#This Row],[DISCOUNT %]])</f>
        <v>216.32</v>
      </c>
      <c r="N510" s="6" t="str">
        <f>TEXT(Table_1[[#This Row],[DATE]],"DD")</f>
        <v>01</v>
      </c>
      <c r="O510" s="6" t="str">
        <f t="shared" si="7"/>
        <v>Aug</v>
      </c>
      <c r="P510" s="6">
        <v>2024</v>
      </c>
    </row>
    <row r="511" spans="1:16" ht="14.25" customHeight="1" x14ac:dyDescent="0.25">
      <c r="A511" s="4">
        <v>45871</v>
      </c>
      <c r="B511" s="5" t="s">
        <v>19</v>
      </c>
      <c r="C511" s="8">
        <v>5</v>
      </c>
      <c r="D511" s="6" t="s">
        <v>22</v>
      </c>
      <c r="E511" s="6" t="s">
        <v>20</v>
      </c>
      <c r="F511" s="7">
        <v>0</v>
      </c>
      <c r="G511" s="6" t="str">
        <f>VLOOKUP(Table_1[[#This Row],[PRODUCT ID]],Table_2[#All],2,0)</f>
        <v>Lettuce</v>
      </c>
      <c r="H511" s="6" t="str">
        <f>VLOOKUP(Table_1[[#This Row],[PRODUCT ID]],Table_2[#All],3,0)</f>
        <v>Vegetables</v>
      </c>
      <c r="I511" s="6" t="str">
        <f>VLOOKUP(Table_1[[#This Row],[PRODUCT ID]],Table_2[#All],4,0)</f>
        <v>Kg</v>
      </c>
      <c r="J511" s="6">
        <f>VLOOKUP(Table_1[[#This Row],[PRODUCT ID]],'Master Data'!A:F,5,0)</f>
        <v>72</v>
      </c>
      <c r="K511" s="6">
        <f>VLOOKUP(Table_1[[#This Row],[PRODUCT ID]],Table_2[#All],6,0)</f>
        <v>79.92</v>
      </c>
      <c r="L511" s="6">
        <f>Table_1[[#This Row],[QUANTITY]]*Table_1[[#This Row],[BUYING PRIZE]]</f>
        <v>360</v>
      </c>
      <c r="M511" s="6">
        <f>Table_1[[#This Row],[QUANTITY]]*Table_1[[#This Row],[SELLING PRICE]]*(1-Table_1[[#This Row],[DISCOUNT %]])</f>
        <v>399.6</v>
      </c>
      <c r="N511" s="6" t="str">
        <f>TEXT(Table_1[[#This Row],[DATE]],"DD")</f>
        <v>02</v>
      </c>
      <c r="O511" s="6" t="str">
        <f t="shared" si="7"/>
        <v>Aug</v>
      </c>
      <c r="P511" s="6">
        <v>2024</v>
      </c>
    </row>
    <row r="512" spans="1:16" ht="14.25" customHeight="1" x14ac:dyDescent="0.25">
      <c r="A512" s="4">
        <v>45872</v>
      </c>
      <c r="B512" s="5" t="s">
        <v>46</v>
      </c>
      <c r="C512" s="8">
        <v>5</v>
      </c>
      <c r="D512" s="6" t="s">
        <v>22</v>
      </c>
      <c r="E512" s="6" t="s">
        <v>18</v>
      </c>
      <c r="F512" s="7">
        <v>0</v>
      </c>
      <c r="G512" s="6" t="str">
        <f>VLOOKUP(Table_1[[#This Row],[PRODUCT ID]],Table_2[#All],2,0)</f>
        <v>Plums</v>
      </c>
      <c r="H512" s="6" t="str">
        <f>VLOOKUP(Table_1[[#This Row],[PRODUCT ID]],Table_2[#All],3,0)</f>
        <v>Fruits</v>
      </c>
      <c r="I512" s="6" t="str">
        <f>VLOOKUP(Table_1[[#This Row],[PRODUCT ID]],Table_2[#All],4,0)</f>
        <v>Kg</v>
      </c>
      <c r="J512" s="6">
        <f>VLOOKUP(Table_1[[#This Row],[PRODUCT ID]],'Master Data'!A:F,5,0)</f>
        <v>48</v>
      </c>
      <c r="K512" s="6">
        <f>VLOOKUP(Table_1[[#This Row],[PRODUCT ID]],Table_2[#All],6,0)</f>
        <v>57.120000000000005</v>
      </c>
      <c r="L512" s="6">
        <f>Table_1[[#This Row],[QUANTITY]]*Table_1[[#This Row],[BUYING PRIZE]]</f>
        <v>240</v>
      </c>
      <c r="M512" s="6">
        <f>Table_1[[#This Row],[QUANTITY]]*Table_1[[#This Row],[SELLING PRICE]]*(1-Table_1[[#This Row],[DISCOUNT %]])</f>
        <v>285.60000000000002</v>
      </c>
      <c r="N512" s="6" t="str">
        <f>TEXT(Table_1[[#This Row],[DATE]],"DD")</f>
        <v>03</v>
      </c>
      <c r="O512" s="6" t="str">
        <f t="shared" si="7"/>
        <v>Aug</v>
      </c>
      <c r="P512" s="6">
        <v>2024</v>
      </c>
    </row>
    <row r="513" spans="1:16" ht="14.25" customHeight="1" x14ac:dyDescent="0.25">
      <c r="A513" s="4">
        <v>45873</v>
      </c>
      <c r="B513" s="5" t="s">
        <v>21</v>
      </c>
      <c r="C513" s="8">
        <v>9</v>
      </c>
      <c r="D513" s="6" t="s">
        <v>17</v>
      </c>
      <c r="E513" s="6" t="s">
        <v>18</v>
      </c>
      <c r="F513" s="7">
        <v>0</v>
      </c>
      <c r="G513" s="6" t="str">
        <f>VLOOKUP(Table_1[[#This Row],[PRODUCT ID]],Table_2[#All],2,0)</f>
        <v>Avocados</v>
      </c>
      <c r="H513" s="6" t="str">
        <f>VLOOKUP(Table_1[[#This Row],[PRODUCT ID]],Table_2[#All],3,0)</f>
        <v>Fruits</v>
      </c>
      <c r="I513" s="6" t="str">
        <f>VLOOKUP(Table_1[[#This Row],[PRODUCT ID]],Table_2[#All],4,0)</f>
        <v>Kg</v>
      </c>
      <c r="J513" s="6">
        <f>VLOOKUP(Table_1[[#This Row],[PRODUCT ID]],'Master Data'!A:F,5,0)</f>
        <v>112</v>
      </c>
      <c r="K513" s="6">
        <f>VLOOKUP(Table_1[[#This Row],[PRODUCT ID]],Table_2[#All],6,0)</f>
        <v>122.08</v>
      </c>
      <c r="L513" s="6">
        <f>Table_1[[#This Row],[QUANTITY]]*Table_1[[#This Row],[BUYING PRIZE]]</f>
        <v>1008</v>
      </c>
      <c r="M513" s="6">
        <f>Table_1[[#This Row],[QUANTITY]]*Table_1[[#This Row],[SELLING PRICE]]*(1-Table_1[[#This Row],[DISCOUNT %]])</f>
        <v>1098.72</v>
      </c>
      <c r="N513" s="6" t="str">
        <f>TEXT(Table_1[[#This Row],[DATE]],"DD")</f>
        <v>04</v>
      </c>
      <c r="O513" s="6" t="str">
        <f t="shared" si="7"/>
        <v>Aug</v>
      </c>
      <c r="P513" s="6">
        <v>2024</v>
      </c>
    </row>
    <row r="514" spans="1:16" ht="14.25" customHeight="1" x14ac:dyDescent="0.25">
      <c r="A514" s="4">
        <v>45874</v>
      </c>
      <c r="B514" s="5" t="s">
        <v>29</v>
      </c>
      <c r="C514" s="8">
        <v>10</v>
      </c>
      <c r="D514" s="6" t="s">
        <v>18</v>
      </c>
      <c r="E514" s="6" t="s">
        <v>20</v>
      </c>
      <c r="F514" s="7">
        <v>0</v>
      </c>
      <c r="G514" s="6" t="str">
        <f>VLOOKUP(Table_1[[#This Row],[PRODUCT ID]],Table_2[#All],2,0)</f>
        <v>Bananas</v>
      </c>
      <c r="H514" s="6" t="str">
        <f>VLOOKUP(Table_1[[#This Row],[PRODUCT ID]],Table_2[#All],3,0)</f>
        <v>Fruits</v>
      </c>
      <c r="I514" s="6" t="str">
        <f>VLOOKUP(Table_1[[#This Row],[PRODUCT ID]],Table_2[#All],4,0)</f>
        <v>Kg</v>
      </c>
      <c r="J514" s="6">
        <f>VLOOKUP(Table_1[[#This Row],[PRODUCT ID]],'Master Data'!A:F,5,0)</f>
        <v>112</v>
      </c>
      <c r="K514" s="6">
        <f>VLOOKUP(Table_1[[#This Row],[PRODUCT ID]],Table_2[#All],6,0)</f>
        <v>146.72</v>
      </c>
      <c r="L514" s="6">
        <f>Table_1[[#This Row],[QUANTITY]]*Table_1[[#This Row],[BUYING PRIZE]]</f>
        <v>1120</v>
      </c>
      <c r="M514" s="6">
        <f>Table_1[[#This Row],[QUANTITY]]*Table_1[[#This Row],[SELLING PRICE]]*(1-Table_1[[#This Row],[DISCOUNT %]])</f>
        <v>1467.2</v>
      </c>
      <c r="N514" s="6" t="str">
        <f>TEXT(Table_1[[#This Row],[DATE]],"DD")</f>
        <v>05</v>
      </c>
      <c r="O514" s="6" t="str">
        <f t="shared" si="7"/>
        <v>Aug</v>
      </c>
      <c r="P514" s="6">
        <v>2024</v>
      </c>
    </row>
    <row r="515" spans="1:16" ht="14.25" customHeight="1" x14ac:dyDescent="0.25">
      <c r="A515" s="4">
        <v>45875</v>
      </c>
      <c r="B515" s="5" t="s">
        <v>48</v>
      </c>
      <c r="C515" s="8">
        <v>9</v>
      </c>
      <c r="D515" s="6" t="s">
        <v>17</v>
      </c>
      <c r="E515" s="6" t="s">
        <v>20</v>
      </c>
      <c r="F515" s="7">
        <v>0</v>
      </c>
      <c r="G515" s="6" t="str">
        <f>VLOOKUP(Table_1[[#This Row],[PRODUCT ID]],Table_2[#All],2,0)</f>
        <v>Cabbage</v>
      </c>
      <c r="H515" s="6" t="str">
        <f>VLOOKUP(Table_1[[#This Row],[PRODUCT ID]],Table_2[#All],3,0)</f>
        <v>Fruits</v>
      </c>
      <c r="I515" s="6" t="str">
        <f>VLOOKUP(Table_1[[#This Row],[PRODUCT ID]],Table_2[#All],4,0)</f>
        <v>Ft</v>
      </c>
      <c r="J515" s="6">
        <f>VLOOKUP(Table_1[[#This Row],[PRODUCT ID]],'Master Data'!A:F,5,0)</f>
        <v>148</v>
      </c>
      <c r="K515" s="6">
        <f>VLOOKUP(Table_1[[#This Row],[PRODUCT ID]],Table_2[#All],6,0)</f>
        <v>201.28</v>
      </c>
      <c r="L515" s="6">
        <f>Table_1[[#This Row],[QUANTITY]]*Table_1[[#This Row],[BUYING PRIZE]]</f>
        <v>1332</v>
      </c>
      <c r="M515" s="6">
        <f>Table_1[[#This Row],[QUANTITY]]*Table_1[[#This Row],[SELLING PRICE]]*(1-Table_1[[#This Row],[DISCOUNT %]])</f>
        <v>1811.52</v>
      </c>
      <c r="N515" s="6" t="str">
        <f>TEXT(Table_1[[#This Row],[DATE]],"DD")</f>
        <v>06</v>
      </c>
      <c r="O515" s="6" t="str">
        <f t="shared" ref="O515:O528" si="8">TEXT(A515,"MMM")</f>
        <v>Aug</v>
      </c>
      <c r="P515" s="6">
        <v>2024</v>
      </c>
    </row>
    <row r="516" spans="1:16" ht="14.25" customHeight="1" x14ac:dyDescent="0.25">
      <c r="A516" s="4">
        <v>45876</v>
      </c>
      <c r="B516" s="5" t="s">
        <v>61</v>
      </c>
      <c r="C516" s="8">
        <v>10</v>
      </c>
      <c r="D516" s="6" t="s">
        <v>17</v>
      </c>
      <c r="E516" s="6" t="s">
        <v>18</v>
      </c>
      <c r="F516" s="7">
        <v>0</v>
      </c>
      <c r="G516" s="6" t="str">
        <f>VLOOKUP(Table_1[[#This Row],[PRODUCT ID]],Table_2[#All],2,0)</f>
        <v>Potatoes</v>
      </c>
      <c r="H516" s="6" t="str">
        <f>VLOOKUP(Table_1[[#This Row],[PRODUCT ID]],Table_2[#All],3,0)</f>
        <v>Vegetables</v>
      </c>
      <c r="I516" s="6" t="str">
        <f>VLOOKUP(Table_1[[#This Row],[PRODUCT ID]],Table_2[#All],4,0)</f>
        <v>Kg</v>
      </c>
      <c r="J516" s="6">
        <f>VLOOKUP(Table_1[[#This Row],[PRODUCT ID]],'Master Data'!A:F,5,0)</f>
        <v>138</v>
      </c>
      <c r="K516" s="6">
        <f>VLOOKUP(Table_1[[#This Row],[PRODUCT ID]],Table_2[#All],6,0)</f>
        <v>173.88</v>
      </c>
      <c r="L516" s="6">
        <f>Table_1[[#This Row],[QUANTITY]]*Table_1[[#This Row],[BUYING PRIZE]]</f>
        <v>1380</v>
      </c>
      <c r="M516" s="6">
        <f>Table_1[[#This Row],[QUANTITY]]*Table_1[[#This Row],[SELLING PRICE]]*(1-Table_1[[#This Row],[DISCOUNT %]])</f>
        <v>1738.8</v>
      </c>
      <c r="N516" s="6" t="str">
        <f>TEXT(Table_1[[#This Row],[DATE]],"DD")</f>
        <v>07</v>
      </c>
      <c r="O516" s="6" t="str">
        <f t="shared" si="8"/>
        <v>Aug</v>
      </c>
      <c r="P516" s="6">
        <v>2024</v>
      </c>
    </row>
    <row r="517" spans="1:16" ht="14.25" customHeight="1" x14ac:dyDescent="0.25">
      <c r="A517" s="4">
        <v>45877</v>
      </c>
      <c r="B517" s="5" t="s">
        <v>44</v>
      </c>
      <c r="C517" s="8">
        <v>4</v>
      </c>
      <c r="D517" s="6" t="s">
        <v>22</v>
      </c>
      <c r="E517" s="6" t="s">
        <v>20</v>
      </c>
      <c r="F517" s="7">
        <v>0</v>
      </c>
      <c r="G517" s="6" t="str">
        <f>VLOOKUP(Table_1[[#This Row],[PRODUCT ID]],Table_2[#All],2,0)</f>
        <v>Dip</v>
      </c>
      <c r="H517" s="6" t="str">
        <f>VLOOKUP(Table_1[[#This Row],[PRODUCT ID]],Table_2[#All],3,0)</f>
        <v>Dairy</v>
      </c>
      <c r="I517" s="6" t="str">
        <f>VLOOKUP(Table_1[[#This Row],[PRODUCT ID]],Table_2[#All],4,0)</f>
        <v>Ft</v>
      </c>
      <c r="J517" s="6">
        <f>VLOOKUP(Table_1[[#This Row],[PRODUCT ID]],'Master Data'!A:F,5,0)</f>
        <v>133</v>
      </c>
      <c r="K517" s="6">
        <f>VLOOKUP(Table_1[[#This Row],[PRODUCT ID]],Table_2[#All],6,0)</f>
        <v>155.61000000000001</v>
      </c>
      <c r="L517" s="6">
        <f>Table_1[[#This Row],[QUANTITY]]*Table_1[[#This Row],[BUYING PRIZE]]</f>
        <v>532</v>
      </c>
      <c r="M517" s="6">
        <f>Table_1[[#This Row],[QUANTITY]]*Table_1[[#This Row],[SELLING PRICE]]*(1-Table_1[[#This Row],[DISCOUNT %]])</f>
        <v>622.44000000000005</v>
      </c>
      <c r="N517" s="6" t="str">
        <f>TEXT(Table_1[[#This Row],[DATE]],"DD")</f>
        <v>08</v>
      </c>
      <c r="O517" s="6" t="str">
        <f t="shared" si="8"/>
        <v>Aug</v>
      </c>
      <c r="P517" s="6">
        <v>2024</v>
      </c>
    </row>
    <row r="518" spans="1:16" ht="14.25" customHeight="1" x14ac:dyDescent="0.25">
      <c r="A518" s="4">
        <v>45878</v>
      </c>
      <c r="B518" s="5" t="s">
        <v>57</v>
      </c>
      <c r="C518" s="8">
        <v>13</v>
      </c>
      <c r="D518" s="6" t="s">
        <v>22</v>
      </c>
      <c r="E518" s="6" t="s">
        <v>18</v>
      </c>
      <c r="F518" s="7">
        <v>0</v>
      </c>
      <c r="G518" s="6" t="str">
        <f>VLOOKUP(Table_1[[#This Row],[PRODUCT ID]],Table_2[#All],2,0)</f>
        <v>Sour cream</v>
      </c>
      <c r="H518" s="6" t="str">
        <f>VLOOKUP(Table_1[[#This Row],[PRODUCT ID]],Table_2[#All],3,0)</f>
        <v>Dairy</v>
      </c>
      <c r="I518" s="6" t="str">
        <f>VLOOKUP(Table_1[[#This Row],[PRODUCT ID]],Table_2[#All],4,0)</f>
        <v>Kg</v>
      </c>
      <c r="J518" s="6">
        <f>VLOOKUP(Table_1[[#This Row],[PRODUCT ID]],'Master Data'!A:F,5,0)</f>
        <v>6</v>
      </c>
      <c r="K518" s="6">
        <f>VLOOKUP(Table_1[[#This Row],[PRODUCT ID]],Table_2[#All],6,0)</f>
        <v>7.8599999999999994</v>
      </c>
      <c r="L518" s="6">
        <f>Table_1[[#This Row],[QUANTITY]]*Table_1[[#This Row],[BUYING PRIZE]]</f>
        <v>78</v>
      </c>
      <c r="M518" s="6">
        <f>Table_1[[#This Row],[QUANTITY]]*Table_1[[#This Row],[SELLING PRICE]]*(1-Table_1[[#This Row],[DISCOUNT %]])</f>
        <v>102.17999999999999</v>
      </c>
      <c r="N518" s="6" t="str">
        <f>TEXT(Table_1[[#This Row],[DATE]],"DD")</f>
        <v>09</v>
      </c>
      <c r="O518" s="6" t="str">
        <f t="shared" si="8"/>
        <v>Aug</v>
      </c>
      <c r="P518" s="6">
        <v>2024</v>
      </c>
    </row>
    <row r="519" spans="1:16" ht="14.25" customHeight="1" x14ac:dyDescent="0.25">
      <c r="A519" s="4">
        <v>45879</v>
      </c>
      <c r="B519" s="5" t="s">
        <v>31</v>
      </c>
      <c r="C519" s="8">
        <v>7</v>
      </c>
      <c r="D519" s="6" t="s">
        <v>22</v>
      </c>
      <c r="E519" s="6" t="s">
        <v>18</v>
      </c>
      <c r="F519" s="7">
        <v>0</v>
      </c>
      <c r="G519" s="6" t="str">
        <f>VLOOKUP(Table_1[[#This Row],[PRODUCT ID]],Table_2[#All],2,0)</f>
        <v>pain killers</v>
      </c>
      <c r="H519" s="6" t="str">
        <f>VLOOKUP(Table_1[[#This Row],[PRODUCT ID]],Table_2[#All],3,0)</f>
        <v>Health Care</v>
      </c>
      <c r="I519" s="6" t="str">
        <f>VLOOKUP(Table_1[[#This Row],[PRODUCT ID]],Table_2[#All],4,0)</f>
        <v>No.</v>
      </c>
      <c r="J519" s="6">
        <f>VLOOKUP(Table_1[[#This Row],[PRODUCT ID]],'Master Data'!A:F,5,0)</f>
        <v>76</v>
      </c>
      <c r="K519" s="6">
        <f>VLOOKUP(Table_1[[#This Row],[PRODUCT ID]],Table_2[#All],6,0)</f>
        <v>82.08</v>
      </c>
      <c r="L519" s="6">
        <f>Table_1[[#This Row],[QUANTITY]]*Table_1[[#This Row],[BUYING PRIZE]]</f>
        <v>532</v>
      </c>
      <c r="M519" s="6">
        <f>Table_1[[#This Row],[QUANTITY]]*Table_1[[#This Row],[SELLING PRICE]]*(1-Table_1[[#This Row],[DISCOUNT %]])</f>
        <v>574.55999999999995</v>
      </c>
      <c r="N519" s="6" t="str">
        <f>TEXT(Table_1[[#This Row],[DATE]],"DD")</f>
        <v>10</v>
      </c>
      <c r="O519" s="6" t="str">
        <f t="shared" si="8"/>
        <v>Aug</v>
      </c>
      <c r="P519" s="6">
        <v>2024</v>
      </c>
    </row>
    <row r="520" spans="1:16" ht="14.25" customHeight="1" x14ac:dyDescent="0.25">
      <c r="A520" s="4">
        <v>45880</v>
      </c>
      <c r="B520" s="5" t="s">
        <v>51</v>
      </c>
      <c r="C520" s="8">
        <v>14</v>
      </c>
      <c r="D520" s="6" t="s">
        <v>22</v>
      </c>
      <c r="E520" s="6" t="s">
        <v>20</v>
      </c>
      <c r="F520" s="7">
        <v>0</v>
      </c>
      <c r="G520" s="6" t="str">
        <f>VLOOKUP(Table_1[[#This Row],[PRODUCT ID]],Table_2[#All],2,0)</f>
        <v>Whipped cream</v>
      </c>
      <c r="H520" s="6" t="str">
        <f>VLOOKUP(Table_1[[#This Row],[PRODUCT ID]],Table_2[#All],3,0)</f>
        <v>Dairy</v>
      </c>
      <c r="I520" s="6" t="str">
        <f>VLOOKUP(Table_1[[#This Row],[PRODUCT ID]],Table_2[#All],4,0)</f>
        <v>Lt</v>
      </c>
      <c r="J520" s="6">
        <f>VLOOKUP(Table_1[[#This Row],[PRODUCT ID]],'Master Data'!A:F,5,0)</f>
        <v>44</v>
      </c>
      <c r="K520" s="6">
        <f>VLOOKUP(Table_1[[#This Row],[PRODUCT ID]],Table_2[#All],6,0)</f>
        <v>48.4</v>
      </c>
      <c r="L520" s="6">
        <f>Table_1[[#This Row],[QUANTITY]]*Table_1[[#This Row],[BUYING PRIZE]]</f>
        <v>616</v>
      </c>
      <c r="M520" s="6">
        <f>Table_1[[#This Row],[QUANTITY]]*Table_1[[#This Row],[SELLING PRICE]]*(1-Table_1[[#This Row],[DISCOUNT %]])</f>
        <v>677.6</v>
      </c>
      <c r="N520" s="6" t="str">
        <f>TEXT(Table_1[[#This Row],[DATE]],"DD")</f>
        <v>11</v>
      </c>
      <c r="O520" s="6" t="str">
        <f t="shared" si="8"/>
        <v>Aug</v>
      </c>
      <c r="P520" s="6">
        <v>2024</v>
      </c>
    </row>
    <row r="521" spans="1:16" ht="14.25" customHeight="1" x14ac:dyDescent="0.25">
      <c r="A521" s="4">
        <v>45881</v>
      </c>
      <c r="B521" s="5" t="s">
        <v>57</v>
      </c>
      <c r="C521" s="8">
        <v>11</v>
      </c>
      <c r="D521" s="6" t="s">
        <v>18</v>
      </c>
      <c r="E521" s="6" t="s">
        <v>18</v>
      </c>
      <c r="F521" s="7">
        <v>0</v>
      </c>
      <c r="G521" s="6" t="str">
        <f>VLOOKUP(Table_1[[#This Row],[PRODUCT ID]],Table_2[#All],2,0)</f>
        <v>Sour cream</v>
      </c>
      <c r="H521" s="6" t="str">
        <f>VLOOKUP(Table_1[[#This Row],[PRODUCT ID]],Table_2[#All],3,0)</f>
        <v>Dairy</v>
      </c>
      <c r="I521" s="6" t="str">
        <f>VLOOKUP(Table_1[[#This Row],[PRODUCT ID]],Table_2[#All],4,0)</f>
        <v>Kg</v>
      </c>
      <c r="J521" s="6">
        <f>VLOOKUP(Table_1[[#This Row],[PRODUCT ID]],'Master Data'!A:F,5,0)</f>
        <v>6</v>
      </c>
      <c r="K521" s="6">
        <f>VLOOKUP(Table_1[[#This Row],[PRODUCT ID]],Table_2[#All],6,0)</f>
        <v>7.8599999999999994</v>
      </c>
      <c r="L521" s="6">
        <f>Table_1[[#This Row],[QUANTITY]]*Table_1[[#This Row],[BUYING PRIZE]]</f>
        <v>66</v>
      </c>
      <c r="M521" s="6">
        <f>Table_1[[#This Row],[QUANTITY]]*Table_1[[#This Row],[SELLING PRICE]]*(1-Table_1[[#This Row],[DISCOUNT %]])</f>
        <v>86.46</v>
      </c>
      <c r="N521" s="6" t="str">
        <f>TEXT(Table_1[[#This Row],[DATE]],"DD")</f>
        <v>12</v>
      </c>
      <c r="O521" s="6" t="str">
        <f t="shared" si="8"/>
        <v>Aug</v>
      </c>
      <c r="P521" s="6">
        <v>2024</v>
      </c>
    </row>
    <row r="522" spans="1:16" ht="14.25" customHeight="1" x14ac:dyDescent="0.25">
      <c r="A522" s="4">
        <v>45882</v>
      </c>
      <c r="B522" s="5" t="s">
        <v>35</v>
      </c>
      <c r="C522" s="8">
        <v>10</v>
      </c>
      <c r="D522" s="6" t="s">
        <v>22</v>
      </c>
      <c r="E522" s="6" t="s">
        <v>18</v>
      </c>
      <c r="F522" s="7">
        <v>0</v>
      </c>
      <c r="G522" s="6" t="str">
        <f>VLOOKUP(Table_1[[#This Row],[PRODUCT ID]],Table_2[#All],2,0)</f>
        <v>Feta cheese</v>
      </c>
      <c r="H522" s="6" t="str">
        <f>VLOOKUP(Table_1[[#This Row],[PRODUCT ID]],Table_2[#All],3,0)</f>
        <v>Dairy</v>
      </c>
      <c r="I522" s="6" t="str">
        <f>VLOOKUP(Table_1[[#This Row],[PRODUCT ID]],Table_2[#All],4,0)</f>
        <v>Kg</v>
      </c>
      <c r="J522" s="6">
        <f>VLOOKUP(Table_1[[#This Row],[PRODUCT ID]],'Master Data'!A:F,5,0)</f>
        <v>75</v>
      </c>
      <c r="K522" s="6">
        <f>VLOOKUP(Table_1[[#This Row],[PRODUCT ID]],Table_2[#All],6,0)</f>
        <v>85.5</v>
      </c>
      <c r="L522" s="6">
        <f>Table_1[[#This Row],[QUANTITY]]*Table_1[[#This Row],[BUYING PRIZE]]</f>
        <v>750</v>
      </c>
      <c r="M522" s="6">
        <f>Table_1[[#This Row],[QUANTITY]]*Table_1[[#This Row],[SELLING PRICE]]*(1-Table_1[[#This Row],[DISCOUNT %]])</f>
        <v>855</v>
      </c>
      <c r="N522" s="6" t="str">
        <f>TEXT(Table_1[[#This Row],[DATE]],"DD")</f>
        <v>13</v>
      </c>
      <c r="O522" s="6" t="str">
        <f t="shared" si="8"/>
        <v>Aug</v>
      </c>
      <c r="P522" s="6">
        <v>2024</v>
      </c>
    </row>
    <row r="523" spans="1:16" ht="14.25" customHeight="1" x14ac:dyDescent="0.25">
      <c r="A523" s="4">
        <v>45883</v>
      </c>
      <c r="B523" s="5" t="s">
        <v>45</v>
      </c>
      <c r="C523" s="8">
        <v>15</v>
      </c>
      <c r="D523" s="6" t="s">
        <v>22</v>
      </c>
      <c r="E523" s="6" t="s">
        <v>18</v>
      </c>
      <c r="F523" s="7">
        <v>0</v>
      </c>
      <c r="G523" s="6" t="str">
        <f>VLOOKUP(Table_1[[#This Row],[PRODUCT ID]],Table_2[#All],2,0)</f>
        <v>Shredded cheese</v>
      </c>
      <c r="H523" s="6" t="str">
        <f>VLOOKUP(Table_1[[#This Row],[PRODUCT ID]],Table_2[#All],3,0)</f>
        <v>Dairy</v>
      </c>
      <c r="I523" s="6" t="str">
        <f>VLOOKUP(Table_1[[#This Row],[PRODUCT ID]],Table_2[#All],4,0)</f>
        <v>Kg</v>
      </c>
      <c r="J523" s="6">
        <f>VLOOKUP(Table_1[[#This Row],[PRODUCT ID]],'Master Data'!A:F,5,0)</f>
        <v>83</v>
      </c>
      <c r="K523" s="6">
        <f>VLOOKUP(Table_1[[#This Row],[PRODUCT ID]],Table_2[#All],6,0)</f>
        <v>94.62</v>
      </c>
      <c r="L523" s="6">
        <f>Table_1[[#This Row],[QUANTITY]]*Table_1[[#This Row],[BUYING PRIZE]]</f>
        <v>1245</v>
      </c>
      <c r="M523" s="6">
        <f>Table_1[[#This Row],[QUANTITY]]*Table_1[[#This Row],[SELLING PRICE]]*(1-Table_1[[#This Row],[DISCOUNT %]])</f>
        <v>1419.3000000000002</v>
      </c>
      <c r="N523" s="6" t="str">
        <f>TEXT(Table_1[[#This Row],[DATE]],"DD")</f>
        <v>14</v>
      </c>
      <c r="O523" s="6" t="str">
        <f t="shared" si="8"/>
        <v>Aug</v>
      </c>
      <c r="P523" s="6">
        <v>2024</v>
      </c>
    </row>
    <row r="524" spans="1:16" ht="14.25" customHeight="1" x14ac:dyDescent="0.25">
      <c r="A524" s="4">
        <v>45884</v>
      </c>
      <c r="B524" s="5" t="s">
        <v>30</v>
      </c>
      <c r="C524" s="8">
        <v>1</v>
      </c>
      <c r="D524" s="6" t="s">
        <v>17</v>
      </c>
      <c r="E524" s="6" t="s">
        <v>20</v>
      </c>
      <c r="F524" s="7">
        <v>0</v>
      </c>
      <c r="G524" s="6" t="str">
        <f>VLOOKUP(Table_1[[#This Row],[PRODUCT ID]],Table_2[#All],2,0)</f>
        <v>Salin</v>
      </c>
      <c r="H524" s="6" t="str">
        <f>VLOOKUP(Table_1[[#This Row],[PRODUCT ID]],Table_2[#All],3,0)</f>
        <v>Health Care</v>
      </c>
      <c r="I524" s="6" t="str">
        <f>VLOOKUP(Table_1[[#This Row],[PRODUCT ID]],Table_2[#All],4,0)</f>
        <v>Kg</v>
      </c>
      <c r="J524" s="6">
        <f>VLOOKUP(Table_1[[#This Row],[PRODUCT ID]],'Master Data'!A:F,5,0)</f>
        <v>120</v>
      </c>
      <c r="K524" s="6">
        <f>VLOOKUP(Table_1[[#This Row],[PRODUCT ID]],Table_2[#All],6,0)</f>
        <v>162</v>
      </c>
      <c r="L524" s="6">
        <f>Table_1[[#This Row],[QUANTITY]]*Table_1[[#This Row],[BUYING PRIZE]]</f>
        <v>120</v>
      </c>
      <c r="M524" s="6">
        <f>Table_1[[#This Row],[QUANTITY]]*Table_1[[#This Row],[SELLING PRICE]]*(1-Table_1[[#This Row],[DISCOUNT %]])</f>
        <v>162</v>
      </c>
      <c r="N524" s="6" t="str">
        <f>TEXT(Table_1[[#This Row],[DATE]],"DD")</f>
        <v>15</v>
      </c>
      <c r="O524" s="6" t="str">
        <f t="shared" si="8"/>
        <v>Aug</v>
      </c>
      <c r="P524" s="6">
        <v>2024</v>
      </c>
    </row>
    <row r="525" spans="1:16" ht="14.25" customHeight="1" x14ac:dyDescent="0.25">
      <c r="A525" s="4">
        <v>45885</v>
      </c>
      <c r="B525" s="5" t="s">
        <v>61</v>
      </c>
      <c r="C525" s="8">
        <v>14</v>
      </c>
      <c r="D525" s="6" t="s">
        <v>22</v>
      </c>
      <c r="E525" s="6" t="s">
        <v>18</v>
      </c>
      <c r="F525" s="7">
        <v>0</v>
      </c>
      <c r="G525" s="6" t="str">
        <f>VLOOKUP(Table_1[[#This Row],[PRODUCT ID]],Table_2[#All],2,0)</f>
        <v>Potatoes</v>
      </c>
      <c r="H525" s="6" t="str">
        <f>VLOOKUP(Table_1[[#This Row],[PRODUCT ID]],Table_2[#All],3,0)</f>
        <v>Vegetables</v>
      </c>
      <c r="I525" s="6" t="str">
        <f>VLOOKUP(Table_1[[#This Row],[PRODUCT ID]],Table_2[#All],4,0)</f>
        <v>Kg</v>
      </c>
      <c r="J525" s="6">
        <f>VLOOKUP(Table_1[[#This Row],[PRODUCT ID]],'Master Data'!A:F,5,0)</f>
        <v>138</v>
      </c>
      <c r="K525" s="6">
        <f>VLOOKUP(Table_1[[#This Row],[PRODUCT ID]],Table_2[#All],6,0)</f>
        <v>173.88</v>
      </c>
      <c r="L525" s="6">
        <f>Table_1[[#This Row],[QUANTITY]]*Table_1[[#This Row],[BUYING PRIZE]]</f>
        <v>1932</v>
      </c>
      <c r="M525" s="6">
        <f>Table_1[[#This Row],[QUANTITY]]*Table_1[[#This Row],[SELLING PRICE]]*(1-Table_1[[#This Row],[DISCOUNT %]])</f>
        <v>2434.3199999999997</v>
      </c>
      <c r="N525" s="6" t="str">
        <f>TEXT(Table_1[[#This Row],[DATE]],"DD")</f>
        <v>16</v>
      </c>
      <c r="O525" s="6" t="str">
        <f t="shared" si="8"/>
        <v>Aug</v>
      </c>
      <c r="P525" s="6">
        <v>2024</v>
      </c>
    </row>
    <row r="526" spans="1:16" ht="14.25" customHeight="1" x14ac:dyDescent="0.25">
      <c r="A526" s="4">
        <v>45886</v>
      </c>
      <c r="B526" s="5" t="s">
        <v>58</v>
      </c>
      <c r="C526" s="8">
        <v>12</v>
      </c>
      <c r="D526" s="6" t="s">
        <v>18</v>
      </c>
      <c r="E526" s="6" t="s">
        <v>18</v>
      </c>
      <c r="F526" s="7">
        <v>0</v>
      </c>
      <c r="G526" s="6" t="str">
        <f>VLOOKUP(Table_1[[#This Row],[PRODUCT ID]],Table_2[#All],2,0)</f>
        <v>Chips</v>
      </c>
      <c r="H526" s="6" t="str">
        <f>VLOOKUP(Table_1[[#This Row],[PRODUCT ID]],Table_2[#All],3,0)</f>
        <v>Snacks</v>
      </c>
      <c r="I526" s="6" t="str">
        <f>VLOOKUP(Table_1[[#This Row],[PRODUCT ID]],Table_2[#All],4,0)</f>
        <v>Kg</v>
      </c>
      <c r="J526" s="6">
        <f>VLOOKUP(Table_1[[#This Row],[PRODUCT ID]],'Master Data'!A:F,5,0)</f>
        <v>95</v>
      </c>
      <c r="K526" s="6">
        <f>VLOOKUP(Table_1[[#This Row],[PRODUCT ID]],Table_2[#All],6,0)</f>
        <v>119.7</v>
      </c>
      <c r="L526" s="6">
        <f>Table_1[[#This Row],[QUANTITY]]*Table_1[[#This Row],[BUYING PRIZE]]</f>
        <v>1140</v>
      </c>
      <c r="M526" s="6">
        <f>Table_1[[#This Row],[QUANTITY]]*Table_1[[#This Row],[SELLING PRICE]]*(1-Table_1[[#This Row],[DISCOUNT %]])</f>
        <v>1436.4</v>
      </c>
      <c r="N526" s="6" t="str">
        <f>TEXT(Table_1[[#This Row],[DATE]],"DD")</f>
        <v>17</v>
      </c>
      <c r="O526" s="6" t="str">
        <f t="shared" si="8"/>
        <v>Aug</v>
      </c>
      <c r="P526" s="6">
        <v>2024</v>
      </c>
    </row>
    <row r="527" spans="1:16" ht="14.25" customHeight="1" x14ac:dyDescent="0.25">
      <c r="A527" s="4">
        <v>45887</v>
      </c>
      <c r="B527" s="5" t="s">
        <v>51</v>
      </c>
      <c r="C527" s="8">
        <v>6</v>
      </c>
      <c r="D527" s="6" t="s">
        <v>18</v>
      </c>
      <c r="E527" s="6" t="s">
        <v>18</v>
      </c>
      <c r="F527" s="7">
        <v>0</v>
      </c>
      <c r="G527" s="6" t="str">
        <f>VLOOKUP(Table_1[[#This Row],[PRODUCT ID]],Table_2[#All],2,0)</f>
        <v>Whipped cream</v>
      </c>
      <c r="H527" s="6" t="str">
        <f>VLOOKUP(Table_1[[#This Row],[PRODUCT ID]],Table_2[#All],3,0)</f>
        <v>Dairy</v>
      </c>
      <c r="I527" s="6" t="str">
        <f>VLOOKUP(Table_1[[#This Row],[PRODUCT ID]],Table_2[#All],4,0)</f>
        <v>Lt</v>
      </c>
      <c r="J527" s="6">
        <f>VLOOKUP(Table_1[[#This Row],[PRODUCT ID]],'Master Data'!A:F,5,0)</f>
        <v>44</v>
      </c>
      <c r="K527" s="6">
        <f>VLOOKUP(Table_1[[#This Row],[PRODUCT ID]],Table_2[#All],6,0)</f>
        <v>48.4</v>
      </c>
      <c r="L527" s="6">
        <f>Table_1[[#This Row],[QUANTITY]]*Table_1[[#This Row],[BUYING PRIZE]]</f>
        <v>264</v>
      </c>
      <c r="M527" s="6">
        <f>Table_1[[#This Row],[QUANTITY]]*Table_1[[#This Row],[SELLING PRICE]]*(1-Table_1[[#This Row],[DISCOUNT %]])</f>
        <v>290.39999999999998</v>
      </c>
      <c r="N527" s="6" t="str">
        <f>TEXT(Table_1[[#This Row],[DATE]],"DD")</f>
        <v>18</v>
      </c>
      <c r="O527" s="6" t="str">
        <f t="shared" si="8"/>
        <v>Aug</v>
      </c>
      <c r="P527" s="6">
        <v>2024</v>
      </c>
    </row>
    <row r="528" spans="1:16" ht="14.25" customHeight="1" x14ac:dyDescent="0.25">
      <c r="A528" s="4">
        <v>45888</v>
      </c>
      <c r="B528" s="5" t="s">
        <v>51</v>
      </c>
      <c r="C528" s="8">
        <v>3</v>
      </c>
      <c r="D528" s="6" t="s">
        <v>17</v>
      </c>
      <c r="E528" s="6" t="s">
        <v>20</v>
      </c>
      <c r="F528" s="7">
        <v>0</v>
      </c>
      <c r="G528" s="6" t="str">
        <f>VLOOKUP(Table_1[[#This Row],[PRODUCT ID]],Table_2[#All],2,0)</f>
        <v>Whipped cream</v>
      </c>
      <c r="H528" s="6" t="str">
        <f>VLOOKUP(Table_1[[#This Row],[PRODUCT ID]],Table_2[#All],3,0)</f>
        <v>Dairy</v>
      </c>
      <c r="I528" s="6" t="str">
        <f>VLOOKUP(Table_1[[#This Row],[PRODUCT ID]],Table_2[#All],4,0)</f>
        <v>Lt</v>
      </c>
      <c r="J528" s="6">
        <f>VLOOKUP(Table_1[[#This Row],[PRODUCT ID]],'Master Data'!A:F,5,0)</f>
        <v>44</v>
      </c>
      <c r="K528" s="6">
        <f>VLOOKUP(Table_1[[#This Row],[PRODUCT ID]],Table_2[#All],6,0)</f>
        <v>48.4</v>
      </c>
      <c r="L528" s="6">
        <f>Table_1[[#This Row],[QUANTITY]]*Table_1[[#This Row],[BUYING PRIZE]]</f>
        <v>132</v>
      </c>
      <c r="M528" s="6">
        <f>Table_1[[#This Row],[QUANTITY]]*Table_1[[#This Row],[SELLING PRICE]]*(1-Table_1[[#This Row],[DISCOUNT %]])</f>
        <v>145.19999999999999</v>
      </c>
      <c r="N528" s="6" t="str">
        <f>TEXT(Table_1[[#This Row],[DATE]],"DD")</f>
        <v>19</v>
      </c>
      <c r="O528" s="6" t="str">
        <f t="shared" si="8"/>
        <v>Aug</v>
      </c>
      <c r="P528" s="6">
        <v>2024</v>
      </c>
    </row>
    <row r="529" spans="1:6" ht="14.25" customHeight="1" x14ac:dyDescent="0.25">
      <c r="A529" s="1"/>
      <c r="B529" s="1"/>
      <c r="C529" s="27"/>
      <c r="D529" s="1"/>
      <c r="E529" s="1"/>
      <c r="F529" s="1"/>
    </row>
    <row r="530" spans="1:6" ht="14.25" customHeight="1" x14ac:dyDescent="0.25">
      <c r="A530" s="1"/>
      <c r="B530" s="1"/>
      <c r="C530" s="27"/>
      <c r="D530" s="1"/>
      <c r="E530" s="1"/>
      <c r="F530" s="1"/>
    </row>
    <row r="531" spans="1:6" ht="14.25" customHeight="1" x14ac:dyDescent="0.25">
      <c r="A531" s="1"/>
      <c r="B531" s="1"/>
      <c r="C531" s="27"/>
      <c r="D531" s="1"/>
      <c r="E531" s="1"/>
      <c r="F531" s="1"/>
    </row>
    <row r="532" spans="1:6" ht="14.25" customHeight="1" x14ac:dyDescent="0.25">
      <c r="A532" s="1"/>
      <c r="B532" s="1"/>
      <c r="C532" s="27"/>
      <c r="D532" s="1"/>
      <c r="E532" s="1"/>
      <c r="F532" s="1"/>
    </row>
    <row r="533" spans="1:6" ht="14.25" customHeight="1" x14ac:dyDescent="0.25">
      <c r="A533" s="1"/>
      <c r="B533" s="1"/>
      <c r="C533" s="27"/>
      <c r="D533" s="1"/>
      <c r="E533" s="1"/>
      <c r="F533" s="1"/>
    </row>
    <row r="534" spans="1:6" ht="14.25" customHeight="1" x14ac:dyDescent="0.25">
      <c r="A534" s="1"/>
      <c r="B534" s="1"/>
      <c r="C534" s="27"/>
      <c r="D534" s="1"/>
      <c r="E534" s="1"/>
      <c r="F534" s="1"/>
    </row>
    <row r="535" spans="1:6" ht="14.25" customHeight="1" x14ac:dyDescent="0.25">
      <c r="A535" s="1"/>
      <c r="B535" s="1"/>
      <c r="C535" s="27"/>
      <c r="D535" s="1"/>
      <c r="E535" s="1"/>
      <c r="F535" s="1"/>
    </row>
    <row r="536" spans="1:6" ht="14.25" customHeight="1" x14ac:dyDescent="0.25">
      <c r="A536" s="1"/>
      <c r="B536" s="1"/>
      <c r="C536" s="27"/>
      <c r="D536" s="1"/>
      <c r="E536" s="1"/>
      <c r="F536" s="1"/>
    </row>
    <row r="537" spans="1:6" ht="14.25" customHeight="1" x14ac:dyDescent="0.25">
      <c r="A537" s="1"/>
      <c r="B537" s="1"/>
      <c r="C537" s="27"/>
      <c r="D537" s="1"/>
      <c r="E537" s="1"/>
      <c r="F537" s="1"/>
    </row>
    <row r="538" spans="1:6" ht="14.25" customHeight="1" x14ac:dyDescent="0.25">
      <c r="A538" s="1"/>
      <c r="B538" s="1"/>
      <c r="C538" s="27"/>
      <c r="D538" s="1"/>
      <c r="E538" s="1"/>
      <c r="F538" s="1"/>
    </row>
    <row r="539" spans="1:6" ht="14.25" customHeight="1" x14ac:dyDescent="0.25">
      <c r="A539" s="1"/>
      <c r="B539" s="1"/>
      <c r="C539" s="27"/>
      <c r="D539" s="1"/>
      <c r="E539" s="1"/>
      <c r="F539" s="1"/>
    </row>
    <row r="540" spans="1:6" ht="14.25" customHeight="1" x14ac:dyDescent="0.25">
      <c r="A540" s="1"/>
      <c r="B540" s="1"/>
      <c r="C540" s="27"/>
      <c r="D540" s="1"/>
      <c r="E540" s="1"/>
      <c r="F540" s="1"/>
    </row>
    <row r="541" spans="1:6" ht="14.25" customHeight="1" x14ac:dyDescent="0.25">
      <c r="A541" s="1"/>
      <c r="B541" s="1"/>
      <c r="C541" s="27"/>
      <c r="D541" s="1"/>
      <c r="E541" s="1"/>
      <c r="F541" s="1"/>
    </row>
    <row r="542" spans="1:6" ht="14.25" customHeight="1" x14ac:dyDescent="0.25">
      <c r="A542" s="1"/>
      <c r="B542" s="1"/>
      <c r="C542" s="27"/>
      <c r="D542" s="1"/>
      <c r="E542" s="1"/>
      <c r="F542" s="1"/>
    </row>
    <row r="543" spans="1:6" ht="14.25" customHeight="1" x14ac:dyDescent="0.25">
      <c r="A543" s="1"/>
      <c r="B543" s="1"/>
      <c r="C543" s="27"/>
      <c r="D543" s="1"/>
      <c r="E543" s="1"/>
      <c r="F543" s="1"/>
    </row>
    <row r="544" spans="1:6" ht="14.25" customHeight="1" x14ac:dyDescent="0.25">
      <c r="A544" s="1"/>
      <c r="B544" s="1"/>
      <c r="C544" s="27"/>
      <c r="D544" s="1"/>
      <c r="E544" s="1"/>
      <c r="F544" s="1"/>
    </row>
    <row r="545" spans="1:6" ht="14.25" customHeight="1" x14ac:dyDescent="0.25">
      <c r="A545" s="1"/>
      <c r="B545" s="1"/>
      <c r="C545" s="27"/>
      <c r="D545" s="1"/>
      <c r="E545" s="1"/>
      <c r="F545" s="1"/>
    </row>
    <row r="546" spans="1:6" ht="14.25" customHeight="1" x14ac:dyDescent="0.25">
      <c r="A546" s="1"/>
      <c r="B546" s="1"/>
      <c r="C546" s="27"/>
      <c r="D546" s="1"/>
      <c r="E546" s="1"/>
      <c r="F546" s="1"/>
    </row>
    <row r="547" spans="1:6" ht="14.25" customHeight="1" x14ac:dyDescent="0.25">
      <c r="A547" s="1"/>
      <c r="B547" s="1"/>
      <c r="C547" s="27"/>
      <c r="D547" s="1"/>
      <c r="E547" s="1"/>
      <c r="F547" s="1"/>
    </row>
    <row r="548" spans="1:6" ht="14.25" customHeight="1" x14ac:dyDescent="0.25">
      <c r="A548" s="1"/>
      <c r="B548" s="1"/>
      <c r="C548" s="27"/>
      <c r="D548" s="1"/>
      <c r="E548" s="1"/>
      <c r="F548" s="1"/>
    </row>
    <row r="549" spans="1:6" ht="14.25" customHeight="1" x14ac:dyDescent="0.25">
      <c r="A549" s="1"/>
      <c r="B549" s="1"/>
      <c r="C549" s="27"/>
      <c r="D549" s="1"/>
      <c r="E549" s="1"/>
      <c r="F549" s="1"/>
    </row>
    <row r="550" spans="1:6" ht="14.25" customHeight="1" x14ac:dyDescent="0.25">
      <c r="A550" s="1"/>
      <c r="B550" s="1"/>
      <c r="C550" s="27"/>
      <c r="D550" s="1"/>
      <c r="E550" s="1"/>
      <c r="F550" s="1"/>
    </row>
    <row r="551" spans="1:6" ht="14.25" customHeight="1" x14ac:dyDescent="0.25">
      <c r="A551" s="1"/>
      <c r="B551" s="1"/>
      <c r="C551" s="27"/>
      <c r="D551" s="1"/>
      <c r="E551" s="1"/>
      <c r="F551" s="1"/>
    </row>
    <row r="552" spans="1:6" ht="14.25" customHeight="1" x14ac:dyDescent="0.25">
      <c r="A552" s="1"/>
      <c r="B552" s="1"/>
      <c r="C552" s="27"/>
      <c r="D552" s="1"/>
      <c r="E552" s="1"/>
      <c r="F552" s="1"/>
    </row>
    <row r="553" spans="1:6" ht="14.25" customHeight="1" x14ac:dyDescent="0.25">
      <c r="A553" s="1"/>
      <c r="B553" s="1"/>
      <c r="C553" s="27"/>
      <c r="D553" s="1"/>
      <c r="E553" s="1"/>
      <c r="F553" s="1"/>
    </row>
    <row r="554" spans="1:6" ht="14.25" customHeight="1" x14ac:dyDescent="0.25">
      <c r="A554" s="1"/>
      <c r="B554" s="1"/>
      <c r="C554" s="27"/>
      <c r="D554" s="1"/>
      <c r="E554" s="1"/>
      <c r="F554" s="1"/>
    </row>
    <row r="555" spans="1:6" ht="14.25" customHeight="1" x14ac:dyDescent="0.25">
      <c r="A555" s="1"/>
      <c r="B555" s="1"/>
      <c r="C555" s="27"/>
      <c r="D555" s="1"/>
      <c r="E555" s="1"/>
      <c r="F555" s="1"/>
    </row>
    <row r="556" spans="1:6" ht="14.25" customHeight="1" x14ac:dyDescent="0.25">
      <c r="A556" s="1"/>
      <c r="B556" s="1"/>
      <c r="C556" s="27"/>
      <c r="D556" s="1"/>
      <c r="E556" s="1"/>
      <c r="F556" s="1"/>
    </row>
    <row r="557" spans="1:6" ht="14.25" customHeight="1" x14ac:dyDescent="0.25">
      <c r="A557" s="1"/>
      <c r="B557" s="1"/>
      <c r="C557" s="27"/>
      <c r="D557" s="1"/>
      <c r="E557" s="1"/>
      <c r="F557" s="1"/>
    </row>
    <row r="558" spans="1:6" ht="14.25" customHeight="1" x14ac:dyDescent="0.25">
      <c r="A558" s="1"/>
      <c r="B558" s="1"/>
      <c r="C558" s="27"/>
      <c r="D558" s="1"/>
      <c r="E558" s="1"/>
      <c r="F558" s="1"/>
    </row>
    <row r="559" spans="1:6" ht="14.25" customHeight="1" x14ac:dyDescent="0.25">
      <c r="A559" s="1"/>
      <c r="B559" s="1"/>
      <c r="C559" s="27"/>
      <c r="D559" s="1"/>
      <c r="E559" s="1"/>
      <c r="F559" s="1"/>
    </row>
    <row r="560" spans="1:6" ht="14.25" customHeight="1" x14ac:dyDescent="0.25">
      <c r="A560" s="1"/>
      <c r="B560" s="1"/>
      <c r="C560" s="27"/>
      <c r="D560" s="1"/>
      <c r="E560" s="1"/>
      <c r="F560" s="1"/>
    </row>
    <row r="561" spans="1:6" ht="14.25" customHeight="1" x14ac:dyDescent="0.25">
      <c r="A561" s="1"/>
      <c r="B561" s="1"/>
      <c r="C561" s="27"/>
      <c r="D561" s="1"/>
      <c r="E561" s="1"/>
      <c r="F561" s="1"/>
    </row>
    <row r="562" spans="1:6" ht="14.25" customHeight="1" x14ac:dyDescent="0.25">
      <c r="A562" s="1"/>
      <c r="B562" s="1"/>
      <c r="C562" s="27"/>
      <c r="D562" s="1"/>
      <c r="E562" s="1"/>
      <c r="F562" s="1"/>
    </row>
    <row r="563" spans="1:6" ht="14.25" customHeight="1" x14ac:dyDescent="0.25">
      <c r="A563" s="1"/>
      <c r="B563" s="1"/>
      <c r="C563" s="27"/>
      <c r="D563" s="1"/>
      <c r="E563" s="1"/>
      <c r="F563" s="1"/>
    </row>
    <row r="564" spans="1:6" ht="14.25" customHeight="1" x14ac:dyDescent="0.25">
      <c r="A564" s="1"/>
      <c r="B564" s="1"/>
      <c r="C564" s="27"/>
      <c r="D564" s="1"/>
      <c r="E564" s="1"/>
      <c r="F564" s="1"/>
    </row>
    <row r="565" spans="1:6" ht="14.25" customHeight="1" x14ac:dyDescent="0.25">
      <c r="A565" s="1"/>
      <c r="B565" s="1"/>
      <c r="C565" s="27"/>
      <c r="D565" s="1"/>
      <c r="E565" s="1"/>
      <c r="F565" s="1"/>
    </row>
    <row r="566" spans="1:6" ht="14.25" customHeight="1" x14ac:dyDescent="0.25">
      <c r="A566" s="1"/>
      <c r="B566" s="1"/>
      <c r="C566" s="27"/>
      <c r="D566" s="1"/>
      <c r="E566" s="1"/>
      <c r="F566" s="1"/>
    </row>
    <row r="567" spans="1:6" ht="14.25" customHeight="1" x14ac:dyDescent="0.25">
      <c r="A567" s="1"/>
      <c r="B567" s="1"/>
      <c r="C567" s="27"/>
      <c r="D567" s="1"/>
      <c r="E567" s="1"/>
      <c r="F567" s="1"/>
    </row>
    <row r="568" spans="1:6" ht="14.25" customHeight="1" x14ac:dyDescent="0.25">
      <c r="A568" s="1"/>
      <c r="B568" s="1"/>
      <c r="C568" s="27"/>
      <c r="D568" s="1"/>
      <c r="E568" s="1"/>
      <c r="F568" s="1"/>
    </row>
    <row r="569" spans="1:6" ht="14.25" customHeight="1" x14ac:dyDescent="0.25">
      <c r="A569" s="1"/>
      <c r="B569" s="1"/>
      <c r="C569" s="27"/>
      <c r="D569" s="1"/>
      <c r="E569" s="1"/>
      <c r="F569" s="1"/>
    </row>
    <row r="570" spans="1:6" ht="14.25" customHeight="1" x14ac:dyDescent="0.25">
      <c r="A570" s="1"/>
      <c r="B570" s="1"/>
      <c r="C570" s="27"/>
      <c r="D570" s="1"/>
      <c r="E570" s="1"/>
      <c r="F570" s="1"/>
    </row>
    <row r="571" spans="1:6" ht="14.25" customHeight="1" x14ac:dyDescent="0.25">
      <c r="A571" s="1"/>
      <c r="B571" s="1"/>
      <c r="C571" s="27"/>
      <c r="D571" s="1"/>
      <c r="E571" s="1"/>
      <c r="F571" s="1"/>
    </row>
    <row r="572" spans="1:6" ht="14.25" customHeight="1" x14ac:dyDescent="0.25">
      <c r="A572" s="1"/>
      <c r="B572" s="1"/>
      <c r="C572" s="27"/>
      <c r="D572" s="1"/>
      <c r="E572" s="1"/>
      <c r="F572" s="1"/>
    </row>
    <row r="573" spans="1:6" ht="14.25" customHeight="1" x14ac:dyDescent="0.25">
      <c r="A573" s="1"/>
      <c r="B573" s="1"/>
      <c r="C573" s="27"/>
      <c r="D573" s="1"/>
      <c r="E573" s="1"/>
      <c r="F573" s="1"/>
    </row>
    <row r="574" spans="1:6" ht="14.25" customHeight="1" x14ac:dyDescent="0.25">
      <c r="A574" s="1"/>
      <c r="B574" s="1"/>
      <c r="C574" s="27"/>
      <c r="D574" s="1"/>
      <c r="E574" s="1"/>
      <c r="F574" s="1"/>
    </row>
    <row r="575" spans="1:6" ht="14.25" customHeight="1" x14ac:dyDescent="0.25">
      <c r="A575" s="1"/>
      <c r="B575" s="1"/>
      <c r="C575" s="27"/>
      <c r="D575" s="1"/>
      <c r="E575" s="1"/>
      <c r="F575" s="1"/>
    </row>
    <row r="576" spans="1:6" ht="14.25" customHeight="1" x14ac:dyDescent="0.25">
      <c r="A576" s="1"/>
      <c r="B576" s="1"/>
      <c r="C576" s="27"/>
      <c r="D576" s="1"/>
      <c r="E576" s="1"/>
      <c r="F576" s="1"/>
    </row>
    <row r="577" spans="1:6" ht="14.25" customHeight="1" x14ac:dyDescent="0.25">
      <c r="A577" s="1"/>
      <c r="B577" s="1"/>
      <c r="C577" s="27"/>
      <c r="D577" s="1"/>
      <c r="E577" s="1"/>
      <c r="F577" s="1"/>
    </row>
    <row r="578" spans="1:6" ht="14.25" customHeight="1" x14ac:dyDescent="0.25">
      <c r="A578" s="1"/>
      <c r="B578" s="1"/>
      <c r="C578" s="27"/>
      <c r="D578" s="1"/>
      <c r="E578" s="1"/>
      <c r="F578" s="1"/>
    </row>
    <row r="579" spans="1:6" ht="14.25" customHeight="1" x14ac:dyDescent="0.25">
      <c r="A579" s="1"/>
      <c r="B579" s="1"/>
      <c r="C579" s="27"/>
      <c r="D579" s="1"/>
      <c r="E579" s="1"/>
      <c r="F579" s="1"/>
    </row>
    <row r="580" spans="1:6" ht="14.25" customHeight="1" x14ac:dyDescent="0.25">
      <c r="A580" s="1"/>
      <c r="B580" s="1"/>
      <c r="C580" s="27"/>
      <c r="D580" s="1"/>
      <c r="E580" s="1"/>
      <c r="F580" s="1"/>
    </row>
    <row r="581" spans="1:6" ht="14.25" customHeight="1" x14ac:dyDescent="0.25">
      <c r="A581" s="1"/>
      <c r="B581" s="1"/>
      <c r="C581" s="27"/>
      <c r="D581" s="1"/>
      <c r="E581" s="1"/>
      <c r="F581" s="1"/>
    </row>
    <row r="582" spans="1:6" ht="14.25" customHeight="1" x14ac:dyDescent="0.25">
      <c r="A582" s="1"/>
      <c r="B582" s="1"/>
      <c r="C582" s="27"/>
      <c r="D582" s="1"/>
      <c r="E582" s="1"/>
      <c r="F582" s="1"/>
    </row>
    <row r="583" spans="1:6" ht="14.25" customHeight="1" x14ac:dyDescent="0.25">
      <c r="A583" s="1"/>
      <c r="B583" s="1"/>
      <c r="C583" s="27"/>
      <c r="D583" s="1"/>
      <c r="E583" s="1"/>
      <c r="F583" s="1"/>
    </row>
    <row r="584" spans="1:6" ht="14.25" customHeight="1" x14ac:dyDescent="0.25">
      <c r="A584" s="1"/>
      <c r="B584" s="1"/>
      <c r="C584" s="27"/>
      <c r="D584" s="1"/>
      <c r="E584" s="1"/>
      <c r="F584" s="1"/>
    </row>
    <row r="585" spans="1:6" ht="14.25" customHeight="1" x14ac:dyDescent="0.25">
      <c r="A585" s="1"/>
      <c r="B585" s="1"/>
      <c r="C585" s="27"/>
      <c r="D585" s="1"/>
      <c r="E585" s="1"/>
      <c r="F585" s="1"/>
    </row>
    <row r="586" spans="1:6" ht="14.25" customHeight="1" x14ac:dyDescent="0.25">
      <c r="A586" s="1"/>
      <c r="B586" s="1"/>
      <c r="C586" s="27"/>
      <c r="D586" s="1"/>
      <c r="E586" s="1"/>
      <c r="F586" s="1"/>
    </row>
    <row r="587" spans="1:6" ht="14.25" customHeight="1" x14ac:dyDescent="0.25">
      <c r="A587" s="1"/>
      <c r="B587" s="1"/>
      <c r="C587" s="27"/>
      <c r="D587" s="1"/>
      <c r="E587" s="1"/>
      <c r="F587" s="1"/>
    </row>
    <row r="588" spans="1:6" ht="14.25" customHeight="1" x14ac:dyDescent="0.25">
      <c r="A588" s="1"/>
      <c r="B588" s="1"/>
      <c r="C588" s="27"/>
      <c r="D588" s="1"/>
      <c r="E588" s="1"/>
      <c r="F588" s="1"/>
    </row>
    <row r="589" spans="1:6" ht="14.25" customHeight="1" x14ac:dyDescent="0.25">
      <c r="A589" s="1"/>
      <c r="B589" s="1"/>
      <c r="C589" s="27"/>
      <c r="D589" s="1"/>
      <c r="E589" s="1"/>
      <c r="F589" s="1"/>
    </row>
    <row r="590" spans="1:6" ht="14.25" customHeight="1" x14ac:dyDescent="0.25">
      <c r="A590" s="1"/>
      <c r="B590" s="1"/>
      <c r="C590" s="27"/>
      <c r="D590" s="1"/>
      <c r="E590" s="1"/>
      <c r="F590" s="1"/>
    </row>
    <row r="591" spans="1:6" ht="14.25" customHeight="1" x14ac:dyDescent="0.25">
      <c r="A591" s="1"/>
      <c r="B591" s="1"/>
      <c r="C591" s="27"/>
      <c r="D591" s="1"/>
      <c r="E591" s="1"/>
      <c r="F591" s="1"/>
    </row>
    <row r="592" spans="1:6" ht="14.25" customHeight="1" x14ac:dyDescent="0.25">
      <c r="A592" s="1"/>
      <c r="B592" s="1"/>
      <c r="C592" s="27"/>
      <c r="D592" s="1"/>
      <c r="E592" s="1"/>
      <c r="F592" s="1"/>
    </row>
    <row r="593" spans="1:6" ht="14.25" customHeight="1" x14ac:dyDescent="0.25">
      <c r="A593" s="1"/>
      <c r="B593" s="1"/>
      <c r="C593" s="27"/>
      <c r="D593" s="1"/>
      <c r="E593" s="1"/>
      <c r="F593" s="1"/>
    </row>
    <row r="594" spans="1:6" ht="14.25" customHeight="1" x14ac:dyDescent="0.25">
      <c r="A594" s="1"/>
      <c r="B594" s="1"/>
      <c r="C594" s="27"/>
      <c r="D594" s="1"/>
      <c r="E594" s="1"/>
      <c r="F594" s="1"/>
    </row>
    <row r="595" spans="1:6" ht="14.25" customHeight="1" x14ac:dyDescent="0.25">
      <c r="A595" s="1"/>
      <c r="B595" s="1"/>
      <c r="C595" s="27"/>
      <c r="D595" s="1"/>
      <c r="E595" s="1"/>
      <c r="F595" s="1"/>
    </row>
    <row r="596" spans="1:6" ht="14.25" customHeight="1" x14ac:dyDescent="0.25">
      <c r="A596" s="1"/>
      <c r="B596" s="1"/>
      <c r="C596" s="27"/>
      <c r="D596" s="1"/>
      <c r="E596" s="1"/>
      <c r="F596" s="1"/>
    </row>
    <row r="597" spans="1:6" ht="14.25" customHeight="1" x14ac:dyDescent="0.25">
      <c r="A597" s="1"/>
      <c r="B597" s="1"/>
      <c r="C597" s="27"/>
      <c r="D597" s="1"/>
      <c r="E597" s="1"/>
      <c r="F597" s="1"/>
    </row>
    <row r="598" spans="1:6" ht="14.25" customHeight="1" x14ac:dyDescent="0.25">
      <c r="A598" s="1"/>
      <c r="B598" s="1"/>
      <c r="C598" s="27"/>
      <c r="D598" s="1"/>
      <c r="E598" s="1"/>
      <c r="F598" s="1"/>
    </row>
    <row r="599" spans="1:6" ht="14.25" customHeight="1" x14ac:dyDescent="0.25">
      <c r="A599" s="1"/>
      <c r="B599" s="1"/>
      <c r="C599" s="27"/>
      <c r="D599" s="1"/>
      <c r="E599" s="1"/>
      <c r="F599" s="1"/>
    </row>
    <row r="600" spans="1:6" ht="14.25" customHeight="1" x14ac:dyDescent="0.25">
      <c r="A600" s="1"/>
      <c r="B600" s="1"/>
      <c r="C600" s="27"/>
      <c r="D600" s="1"/>
      <c r="E600" s="1"/>
      <c r="F600" s="1"/>
    </row>
    <row r="601" spans="1:6" ht="14.25" customHeight="1" x14ac:dyDescent="0.25">
      <c r="A601" s="1"/>
      <c r="B601" s="1"/>
      <c r="C601" s="27"/>
      <c r="D601" s="1"/>
      <c r="E601" s="1"/>
      <c r="F601" s="1"/>
    </row>
    <row r="602" spans="1:6" ht="14.25" customHeight="1" x14ac:dyDescent="0.25">
      <c r="A602" s="1"/>
      <c r="B602" s="1"/>
      <c r="C602" s="27"/>
      <c r="D602" s="1"/>
      <c r="E602" s="1"/>
      <c r="F602" s="1"/>
    </row>
    <row r="603" spans="1:6" ht="14.25" customHeight="1" x14ac:dyDescent="0.25">
      <c r="A603" s="1"/>
      <c r="B603" s="1"/>
      <c r="C603" s="27"/>
      <c r="D603" s="1"/>
      <c r="E603" s="1"/>
      <c r="F603" s="1"/>
    </row>
    <row r="604" spans="1:6" ht="14.25" customHeight="1" x14ac:dyDescent="0.25">
      <c r="A604" s="1"/>
      <c r="B604" s="1"/>
      <c r="C604" s="27"/>
      <c r="D604" s="1"/>
      <c r="E604" s="1"/>
      <c r="F604" s="1"/>
    </row>
    <row r="605" spans="1:6" ht="14.25" customHeight="1" x14ac:dyDescent="0.25">
      <c r="A605" s="1"/>
      <c r="B605" s="1"/>
      <c r="C605" s="27"/>
      <c r="D605" s="1"/>
      <c r="E605" s="1"/>
      <c r="F605" s="1"/>
    </row>
    <row r="606" spans="1:6" ht="14.25" customHeight="1" x14ac:dyDescent="0.25">
      <c r="A606" s="1"/>
      <c r="B606" s="1"/>
      <c r="C606" s="27"/>
      <c r="D606" s="1"/>
      <c r="E606" s="1"/>
      <c r="F606" s="1"/>
    </row>
    <row r="607" spans="1:6" ht="14.25" customHeight="1" x14ac:dyDescent="0.25">
      <c r="A607" s="1"/>
      <c r="B607" s="1"/>
      <c r="C607" s="27"/>
      <c r="D607" s="1"/>
      <c r="E607" s="1"/>
      <c r="F607" s="1"/>
    </row>
    <row r="608" spans="1:6" ht="14.25" customHeight="1" x14ac:dyDescent="0.25">
      <c r="A608" s="1"/>
      <c r="B608" s="1"/>
      <c r="C608" s="27"/>
      <c r="D608" s="1"/>
      <c r="E608" s="1"/>
      <c r="F608" s="1"/>
    </row>
    <row r="609" spans="1:6" ht="14.25" customHeight="1" x14ac:dyDescent="0.25">
      <c r="A609" s="1"/>
      <c r="B609" s="1"/>
      <c r="C609" s="27"/>
      <c r="D609" s="1"/>
      <c r="E609" s="1"/>
      <c r="F609" s="1"/>
    </row>
    <row r="610" spans="1:6" ht="14.25" customHeight="1" x14ac:dyDescent="0.25">
      <c r="A610" s="1"/>
      <c r="B610" s="1"/>
      <c r="C610" s="27"/>
      <c r="D610" s="1"/>
      <c r="E610" s="1"/>
      <c r="F610" s="1"/>
    </row>
    <row r="611" spans="1:6" ht="14.25" customHeight="1" x14ac:dyDescent="0.25">
      <c r="A611" s="1"/>
      <c r="B611" s="1"/>
      <c r="C611" s="27"/>
      <c r="D611" s="1"/>
      <c r="E611" s="1"/>
      <c r="F611" s="1"/>
    </row>
    <row r="612" spans="1:6" ht="14.25" customHeight="1" x14ac:dyDescent="0.25">
      <c r="A612" s="1"/>
      <c r="B612" s="1"/>
      <c r="C612" s="27"/>
      <c r="D612" s="1"/>
      <c r="E612" s="1"/>
      <c r="F612" s="1"/>
    </row>
    <row r="613" spans="1:6" ht="14.25" customHeight="1" x14ac:dyDescent="0.25">
      <c r="A613" s="1"/>
      <c r="B613" s="1"/>
      <c r="C613" s="27"/>
      <c r="D613" s="1"/>
      <c r="E613" s="1"/>
      <c r="F613" s="1"/>
    </row>
    <row r="614" spans="1:6" ht="14.25" customHeight="1" x14ac:dyDescent="0.25">
      <c r="A614" s="1"/>
      <c r="B614" s="1"/>
      <c r="C614" s="27"/>
      <c r="D614" s="1"/>
      <c r="E614" s="1"/>
      <c r="F614" s="1"/>
    </row>
    <row r="615" spans="1:6" ht="14.25" customHeight="1" x14ac:dyDescent="0.25">
      <c r="A615" s="1"/>
      <c r="B615" s="1"/>
      <c r="C615" s="27"/>
      <c r="D615" s="1"/>
      <c r="E615" s="1"/>
      <c r="F615" s="1"/>
    </row>
    <row r="616" spans="1:6" ht="14.25" customHeight="1" x14ac:dyDescent="0.25">
      <c r="A616" s="1"/>
      <c r="B616" s="1"/>
      <c r="C616" s="27"/>
      <c r="D616" s="1"/>
      <c r="E616" s="1"/>
      <c r="F616" s="1"/>
    </row>
    <row r="617" spans="1:6" ht="14.25" customHeight="1" x14ac:dyDescent="0.25">
      <c r="A617" s="1"/>
      <c r="B617" s="1"/>
      <c r="C617" s="27"/>
      <c r="D617" s="1"/>
      <c r="E617" s="1"/>
      <c r="F617" s="1"/>
    </row>
    <row r="618" spans="1:6" ht="14.25" customHeight="1" x14ac:dyDescent="0.25">
      <c r="A618" s="1"/>
      <c r="B618" s="1"/>
      <c r="C618" s="27"/>
      <c r="D618" s="1"/>
      <c r="E618" s="1"/>
      <c r="F618" s="1"/>
    </row>
    <row r="619" spans="1:6" ht="14.25" customHeight="1" x14ac:dyDescent="0.25">
      <c r="A619" s="1"/>
      <c r="B619" s="1"/>
      <c r="C619" s="27"/>
      <c r="D619" s="1"/>
      <c r="E619" s="1"/>
      <c r="F619" s="1"/>
    </row>
    <row r="620" spans="1:6" ht="14.25" customHeight="1" x14ac:dyDescent="0.25">
      <c r="A620" s="1"/>
      <c r="B620" s="1"/>
      <c r="C620" s="27"/>
      <c r="D620" s="1"/>
      <c r="E620" s="1"/>
      <c r="F620" s="1"/>
    </row>
    <row r="621" spans="1:6" ht="14.25" customHeight="1" x14ac:dyDescent="0.25">
      <c r="A621" s="1"/>
      <c r="B621" s="1"/>
      <c r="C621" s="27"/>
      <c r="D621" s="1"/>
      <c r="E621" s="1"/>
      <c r="F621" s="1"/>
    </row>
    <row r="622" spans="1:6" ht="14.25" customHeight="1" x14ac:dyDescent="0.25">
      <c r="A622" s="1"/>
      <c r="B622" s="1"/>
      <c r="C622" s="27"/>
      <c r="D622" s="1"/>
      <c r="E622" s="1"/>
      <c r="F622" s="1"/>
    </row>
    <row r="623" spans="1:6" ht="14.25" customHeight="1" x14ac:dyDescent="0.25">
      <c r="A623" s="1"/>
      <c r="B623" s="1"/>
      <c r="C623" s="27"/>
      <c r="D623" s="1"/>
      <c r="E623" s="1"/>
      <c r="F623" s="1"/>
    </row>
    <row r="624" spans="1:6" ht="14.25" customHeight="1" x14ac:dyDescent="0.25">
      <c r="A624" s="1"/>
      <c r="B624" s="1"/>
      <c r="C624" s="27"/>
      <c r="D624" s="1"/>
      <c r="E624" s="1"/>
      <c r="F624" s="1"/>
    </row>
    <row r="625" spans="1:6" ht="14.25" customHeight="1" x14ac:dyDescent="0.25">
      <c r="A625" s="1"/>
      <c r="B625" s="1"/>
      <c r="C625" s="27"/>
      <c r="D625" s="1"/>
      <c r="E625" s="1"/>
      <c r="F625" s="1"/>
    </row>
    <row r="626" spans="1:6" ht="14.25" customHeight="1" x14ac:dyDescent="0.25">
      <c r="A626" s="1"/>
      <c r="B626" s="1"/>
      <c r="C626" s="27"/>
      <c r="D626" s="1"/>
      <c r="E626" s="1"/>
      <c r="F626" s="1"/>
    </row>
    <row r="627" spans="1:6" ht="14.25" customHeight="1" x14ac:dyDescent="0.25">
      <c r="A627" s="1"/>
      <c r="B627" s="1"/>
      <c r="C627" s="27"/>
      <c r="D627" s="1"/>
      <c r="E627" s="1"/>
      <c r="F627" s="1"/>
    </row>
    <row r="628" spans="1:6" ht="14.25" customHeight="1" x14ac:dyDescent="0.25">
      <c r="A628" s="1"/>
      <c r="B628" s="1"/>
      <c r="C628" s="27"/>
      <c r="D628" s="1"/>
      <c r="E628" s="1"/>
      <c r="F628" s="1"/>
    </row>
    <row r="629" spans="1:6" ht="14.25" customHeight="1" x14ac:dyDescent="0.25">
      <c r="A629" s="1"/>
      <c r="B629" s="1"/>
      <c r="C629" s="27"/>
      <c r="D629" s="1"/>
      <c r="E629" s="1"/>
      <c r="F629" s="1"/>
    </row>
    <row r="630" spans="1:6" ht="14.25" customHeight="1" x14ac:dyDescent="0.25">
      <c r="A630" s="1"/>
      <c r="B630" s="1"/>
      <c r="C630" s="27"/>
      <c r="D630" s="1"/>
      <c r="E630" s="1"/>
      <c r="F630" s="1"/>
    </row>
    <row r="631" spans="1:6" ht="14.25" customHeight="1" x14ac:dyDescent="0.25">
      <c r="A631" s="1"/>
      <c r="B631" s="1"/>
      <c r="C631" s="27"/>
      <c r="D631" s="1"/>
      <c r="E631" s="1"/>
      <c r="F631" s="1"/>
    </row>
    <row r="632" spans="1:6" ht="14.25" customHeight="1" x14ac:dyDescent="0.25">
      <c r="A632" s="1"/>
      <c r="B632" s="1"/>
      <c r="C632" s="27"/>
      <c r="D632" s="1"/>
      <c r="E632" s="1"/>
      <c r="F632" s="1"/>
    </row>
    <row r="633" spans="1:6" ht="14.25" customHeight="1" x14ac:dyDescent="0.25">
      <c r="A633" s="1"/>
      <c r="B633" s="1"/>
      <c r="C633" s="27"/>
      <c r="D633" s="1"/>
      <c r="E633" s="1"/>
      <c r="F633" s="1"/>
    </row>
    <row r="634" spans="1:6" ht="14.25" customHeight="1" x14ac:dyDescent="0.25">
      <c r="A634" s="1"/>
      <c r="B634" s="1"/>
      <c r="C634" s="27"/>
      <c r="D634" s="1"/>
      <c r="E634" s="1"/>
      <c r="F634" s="1"/>
    </row>
    <row r="635" spans="1:6" ht="14.25" customHeight="1" x14ac:dyDescent="0.25">
      <c r="A635" s="1"/>
      <c r="B635" s="1"/>
      <c r="C635" s="27"/>
      <c r="D635" s="1"/>
      <c r="E635" s="1"/>
      <c r="F635" s="1"/>
    </row>
    <row r="636" spans="1:6" ht="14.25" customHeight="1" x14ac:dyDescent="0.25">
      <c r="A636" s="1"/>
      <c r="B636" s="1"/>
      <c r="C636" s="27"/>
      <c r="D636" s="1"/>
      <c r="E636" s="1"/>
      <c r="F636" s="1"/>
    </row>
    <row r="637" spans="1:6" ht="14.25" customHeight="1" x14ac:dyDescent="0.25">
      <c r="A637" s="1"/>
      <c r="B637" s="1"/>
      <c r="C637" s="27"/>
      <c r="D637" s="1"/>
      <c r="E637" s="1"/>
      <c r="F637" s="1"/>
    </row>
    <row r="638" spans="1:6" ht="14.25" customHeight="1" x14ac:dyDescent="0.25">
      <c r="A638" s="1"/>
      <c r="B638" s="1"/>
      <c r="C638" s="27"/>
      <c r="D638" s="1"/>
      <c r="E638" s="1"/>
      <c r="F638" s="1"/>
    </row>
    <row r="639" spans="1:6" ht="14.25" customHeight="1" x14ac:dyDescent="0.25">
      <c r="A639" s="1"/>
      <c r="B639" s="1"/>
      <c r="C639" s="27"/>
      <c r="D639" s="1"/>
      <c r="E639" s="1"/>
      <c r="F639" s="1"/>
    </row>
    <row r="640" spans="1:6" ht="14.25" customHeight="1" x14ac:dyDescent="0.25">
      <c r="A640" s="1"/>
      <c r="B640" s="1"/>
      <c r="C640" s="27"/>
      <c r="D640" s="1"/>
      <c r="E640" s="1"/>
      <c r="F640" s="1"/>
    </row>
    <row r="641" spans="1:6" ht="14.25" customHeight="1" x14ac:dyDescent="0.25">
      <c r="A641" s="1"/>
      <c r="B641" s="1"/>
      <c r="C641" s="27"/>
      <c r="D641" s="1"/>
      <c r="E641" s="1"/>
      <c r="F641" s="1"/>
    </row>
    <row r="642" spans="1:6" ht="14.25" customHeight="1" x14ac:dyDescent="0.25">
      <c r="A642" s="1"/>
      <c r="B642" s="1"/>
      <c r="C642" s="27"/>
      <c r="D642" s="1"/>
      <c r="E642" s="1"/>
      <c r="F642" s="1"/>
    </row>
    <row r="643" spans="1:6" ht="14.25" customHeight="1" x14ac:dyDescent="0.25">
      <c r="A643" s="1"/>
      <c r="B643" s="1"/>
      <c r="C643" s="27"/>
      <c r="D643" s="1"/>
      <c r="E643" s="1"/>
      <c r="F643" s="1"/>
    </row>
    <row r="644" spans="1:6" ht="14.25" customHeight="1" x14ac:dyDescent="0.25">
      <c r="A644" s="1"/>
      <c r="B644" s="1"/>
      <c r="C644" s="27"/>
      <c r="D644" s="1"/>
      <c r="E644" s="1"/>
      <c r="F644" s="1"/>
    </row>
    <row r="645" spans="1:6" ht="14.25" customHeight="1" x14ac:dyDescent="0.25">
      <c r="A645" s="1"/>
      <c r="B645" s="1"/>
      <c r="C645" s="27"/>
      <c r="D645" s="1"/>
      <c r="E645" s="1"/>
      <c r="F645" s="1"/>
    </row>
    <row r="646" spans="1:6" ht="14.25" customHeight="1" x14ac:dyDescent="0.25">
      <c r="A646" s="1"/>
      <c r="B646" s="1"/>
      <c r="C646" s="27"/>
      <c r="D646" s="1"/>
      <c r="E646" s="1"/>
      <c r="F646" s="1"/>
    </row>
    <row r="647" spans="1:6" ht="14.25" customHeight="1" x14ac:dyDescent="0.25">
      <c r="A647" s="1"/>
      <c r="B647" s="1"/>
      <c r="C647" s="27"/>
      <c r="D647" s="1"/>
      <c r="E647" s="1"/>
      <c r="F647" s="1"/>
    </row>
    <row r="648" spans="1:6" ht="14.25" customHeight="1" x14ac:dyDescent="0.25">
      <c r="A648" s="1"/>
      <c r="B648" s="1"/>
      <c r="C648" s="27"/>
      <c r="D648" s="1"/>
      <c r="E648" s="1"/>
      <c r="F648" s="1"/>
    </row>
    <row r="649" spans="1:6" ht="14.25" customHeight="1" x14ac:dyDescent="0.25">
      <c r="A649" s="1"/>
      <c r="B649" s="1"/>
      <c r="C649" s="27"/>
      <c r="D649" s="1"/>
      <c r="E649" s="1"/>
      <c r="F649" s="1"/>
    </row>
    <row r="650" spans="1:6" ht="14.25" customHeight="1" x14ac:dyDescent="0.25">
      <c r="A650" s="1"/>
      <c r="B650" s="1"/>
      <c r="C650" s="27"/>
      <c r="D650" s="1"/>
      <c r="E650" s="1"/>
      <c r="F650" s="1"/>
    </row>
    <row r="651" spans="1:6" ht="14.25" customHeight="1" x14ac:dyDescent="0.25">
      <c r="A651" s="1"/>
      <c r="B651" s="1"/>
      <c r="C651" s="27"/>
      <c r="D651" s="1"/>
      <c r="E651" s="1"/>
      <c r="F651" s="1"/>
    </row>
    <row r="652" spans="1:6" ht="14.25" customHeight="1" x14ac:dyDescent="0.25">
      <c r="A652" s="1"/>
      <c r="B652" s="1"/>
      <c r="C652" s="27"/>
      <c r="D652" s="1"/>
      <c r="E652" s="1"/>
      <c r="F652" s="1"/>
    </row>
    <row r="653" spans="1:6" ht="14.25" customHeight="1" x14ac:dyDescent="0.25">
      <c r="A653" s="1"/>
      <c r="B653" s="1"/>
      <c r="C653" s="27"/>
      <c r="D653" s="1"/>
      <c r="E653" s="1"/>
      <c r="F653" s="1"/>
    </row>
    <row r="654" spans="1:6" ht="14.25" customHeight="1" x14ac:dyDescent="0.25">
      <c r="A654" s="1"/>
      <c r="B654" s="1"/>
      <c r="C654" s="27"/>
      <c r="D654" s="1"/>
      <c r="E654" s="1"/>
      <c r="F654" s="1"/>
    </row>
    <row r="655" spans="1:6" ht="14.25" customHeight="1" x14ac:dyDescent="0.25">
      <c r="A655" s="1"/>
      <c r="B655" s="1"/>
      <c r="C655" s="27"/>
      <c r="D655" s="1"/>
      <c r="E655" s="1"/>
      <c r="F655" s="1"/>
    </row>
    <row r="656" spans="1:6" ht="14.25" customHeight="1" x14ac:dyDescent="0.25">
      <c r="A656" s="1"/>
      <c r="B656" s="1"/>
      <c r="C656" s="27"/>
      <c r="D656" s="1"/>
      <c r="E656" s="1"/>
      <c r="F656" s="1"/>
    </row>
    <row r="657" spans="1:6" ht="14.25" customHeight="1" x14ac:dyDescent="0.25">
      <c r="A657" s="1"/>
      <c r="B657" s="1"/>
      <c r="C657" s="27"/>
      <c r="D657" s="1"/>
      <c r="E657" s="1"/>
      <c r="F657" s="1"/>
    </row>
    <row r="658" spans="1:6" ht="14.25" customHeight="1" x14ac:dyDescent="0.25">
      <c r="A658" s="1"/>
      <c r="B658" s="1"/>
      <c r="C658" s="27"/>
      <c r="D658" s="1"/>
      <c r="E658" s="1"/>
      <c r="F658" s="1"/>
    </row>
    <row r="659" spans="1:6" ht="14.25" customHeight="1" x14ac:dyDescent="0.25">
      <c r="A659" s="1"/>
      <c r="B659" s="1"/>
      <c r="C659" s="27"/>
      <c r="D659" s="1"/>
      <c r="E659" s="1"/>
      <c r="F659" s="1"/>
    </row>
    <row r="660" spans="1:6" ht="14.25" customHeight="1" x14ac:dyDescent="0.25">
      <c r="A660" s="1"/>
      <c r="B660" s="1"/>
      <c r="C660" s="27"/>
      <c r="D660" s="1"/>
      <c r="E660" s="1"/>
      <c r="F660" s="1"/>
    </row>
    <row r="661" spans="1:6" ht="14.25" customHeight="1" x14ac:dyDescent="0.25">
      <c r="A661" s="1"/>
      <c r="B661" s="1"/>
      <c r="C661" s="27"/>
      <c r="D661" s="1"/>
      <c r="E661" s="1"/>
      <c r="F661" s="1"/>
    </row>
    <row r="662" spans="1:6" ht="14.25" customHeight="1" x14ac:dyDescent="0.25">
      <c r="A662" s="1"/>
      <c r="B662" s="1"/>
      <c r="C662" s="27"/>
      <c r="D662" s="1"/>
      <c r="E662" s="1"/>
      <c r="F662" s="1"/>
    </row>
    <row r="663" spans="1:6" ht="14.25" customHeight="1" x14ac:dyDescent="0.25">
      <c r="A663" s="1"/>
      <c r="B663" s="1"/>
      <c r="C663" s="27"/>
      <c r="D663" s="1"/>
      <c r="E663" s="1"/>
      <c r="F663" s="1"/>
    </row>
    <row r="664" spans="1:6" ht="14.25" customHeight="1" x14ac:dyDescent="0.25">
      <c r="A664" s="1"/>
      <c r="B664" s="1"/>
      <c r="C664" s="27"/>
      <c r="D664" s="1"/>
      <c r="E664" s="1"/>
      <c r="F664" s="1"/>
    </row>
    <row r="665" spans="1:6" ht="14.25" customHeight="1" x14ac:dyDescent="0.25">
      <c r="A665" s="1"/>
      <c r="B665" s="1"/>
      <c r="C665" s="27"/>
      <c r="D665" s="1"/>
      <c r="E665" s="1"/>
      <c r="F665" s="1"/>
    </row>
    <row r="666" spans="1:6" ht="14.25" customHeight="1" x14ac:dyDescent="0.25">
      <c r="A666" s="1"/>
      <c r="B666" s="1"/>
      <c r="C666" s="27"/>
      <c r="D666" s="1"/>
      <c r="E666" s="1"/>
      <c r="F666" s="1"/>
    </row>
    <row r="667" spans="1:6" ht="14.25" customHeight="1" x14ac:dyDescent="0.25">
      <c r="A667" s="1"/>
      <c r="B667" s="1"/>
      <c r="C667" s="27"/>
      <c r="D667" s="1"/>
      <c r="E667" s="1"/>
      <c r="F667" s="1"/>
    </row>
    <row r="668" spans="1:6" ht="14.25" customHeight="1" x14ac:dyDescent="0.25">
      <c r="A668" s="1"/>
      <c r="B668" s="1"/>
      <c r="C668" s="27"/>
      <c r="D668" s="1"/>
      <c r="E668" s="1"/>
      <c r="F668" s="1"/>
    </row>
    <row r="669" spans="1:6" ht="14.25" customHeight="1" x14ac:dyDescent="0.25">
      <c r="A669" s="1"/>
      <c r="B669" s="1"/>
      <c r="C669" s="27"/>
      <c r="D669" s="1"/>
      <c r="E669" s="1"/>
      <c r="F669" s="1"/>
    </row>
    <row r="670" spans="1:6" ht="14.25" customHeight="1" x14ac:dyDescent="0.25">
      <c r="A670" s="1"/>
      <c r="B670" s="1"/>
      <c r="C670" s="27"/>
      <c r="D670" s="1"/>
      <c r="E670" s="1"/>
      <c r="F670" s="1"/>
    </row>
    <row r="671" spans="1:6" ht="14.25" customHeight="1" x14ac:dyDescent="0.25">
      <c r="A671" s="1"/>
      <c r="B671" s="1"/>
      <c r="C671" s="27"/>
      <c r="D671" s="1"/>
      <c r="E671" s="1"/>
      <c r="F671" s="1"/>
    </row>
    <row r="672" spans="1:6" ht="14.25" customHeight="1" x14ac:dyDescent="0.25">
      <c r="A672" s="1"/>
      <c r="B672" s="1"/>
      <c r="C672" s="27"/>
      <c r="D672" s="1"/>
      <c r="E672" s="1"/>
      <c r="F672" s="1"/>
    </row>
    <row r="673" spans="1:6" ht="14.25" customHeight="1" x14ac:dyDescent="0.25">
      <c r="A673" s="1"/>
      <c r="B673" s="1"/>
      <c r="C673" s="27"/>
      <c r="D673" s="1"/>
      <c r="E673" s="1"/>
      <c r="F673" s="1"/>
    </row>
    <row r="674" spans="1:6" ht="14.25" customHeight="1" x14ac:dyDescent="0.25">
      <c r="A674" s="1"/>
      <c r="B674" s="1"/>
      <c r="C674" s="27"/>
      <c r="D674" s="1"/>
      <c r="E674" s="1"/>
      <c r="F674" s="1"/>
    </row>
    <row r="675" spans="1:6" ht="14.25" customHeight="1" x14ac:dyDescent="0.25">
      <c r="A675" s="1"/>
      <c r="B675" s="1"/>
      <c r="C675" s="27"/>
      <c r="D675" s="1"/>
      <c r="E675" s="1"/>
      <c r="F675" s="1"/>
    </row>
    <row r="676" spans="1:6" ht="14.25" customHeight="1" x14ac:dyDescent="0.25">
      <c r="A676" s="1"/>
      <c r="B676" s="1"/>
      <c r="C676" s="27"/>
      <c r="D676" s="1"/>
      <c r="E676" s="1"/>
      <c r="F676" s="1"/>
    </row>
    <row r="677" spans="1:6" ht="14.25" customHeight="1" x14ac:dyDescent="0.25">
      <c r="A677" s="1"/>
      <c r="B677" s="1"/>
      <c r="C677" s="27"/>
      <c r="D677" s="1"/>
      <c r="E677" s="1"/>
      <c r="F677" s="1"/>
    </row>
    <row r="678" spans="1:6" ht="14.25" customHeight="1" x14ac:dyDescent="0.25">
      <c r="A678" s="1"/>
      <c r="B678" s="1"/>
      <c r="C678" s="27"/>
      <c r="D678" s="1"/>
      <c r="E678" s="1"/>
      <c r="F678" s="1"/>
    </row>
    <row r="679" spans="1:6" ht="14.25" customHeight="1" x14ac:dyDescent="0.25">
      <c r="A679" s="1"/>
      <c r="B679" s="1"/>
      <c r="C679" s="27"/>
      <c r="D679" s="1"/>
      <c r="E679" s="1"/>
      <c r="F679" s="1"/>
    </row>
    <row r="680" spans="1:6" ht="14.25" customHeight="1" x14ac:dyDescent="0.25">
      <c r="A680" s="1"/>
      <c r="B680" s="1"/>
      <c r="C680" s="27"/>
      <c r="D680" s="1"/>
      <c r="E680" s="1"/>
      <c r="F680" s="1"/>
    </row>
    <row r="681" spans="1:6" ht="14.25" customHeight="1" x14ac:dyDescent="0.25">
      <c r="A681" s="1"/>
      <c r="B681" s="1"/>
      <c r="C681" s="27"/>
      <c r="D681" s="1"/>
      <c r="E681" s="1"/>
      <c r="F681" s="1"/>
    </row>
    <row r="682" spans="1:6" ht="14.25" customHeight="1" x14ac:dyDescent="0.25">
      <c r="A682" s="1"/>
      <c r="B682" s="1"/>
      <c r="C682" s="27"/>
      <c r="D682" s="1"/>
      <c r="E682" s="1"/>
      <c r="F682" s="1"/>
    </row>
    <row r="683" spans="1:6" ht="14.25" customHeight="1" x14ac:dyDescent="0.25">
      <c r="A683" s="1"/>
      <c r="B683" s="1"/>
      <c r="C683" s="27"/>
      <c r="D683" s="1"/>
      <c r="E683" s="1"/>
      <c r="F683" s="1"/>
    </row>
    <row r="684" spans="1:6" ht="14.25" customHeight="1" x14ac:dyDescent="0.25">
      <c r="A684" s="1"/>
      <c r="B684" s="1"/>
      <c r="C684" s="27"/>
      <c r="D684" s="1"/>
      <c r="E684" s="1"/>
      <c r="F684" s="1"/>
    </row>
    <row r="685" spans="1:6" ht="14.25" customHeight="1" x14ac:dyDescent="0.25">
      <c r="A685" s="1"/>
      <c r="B685" s="1"/>
      <c r="C685" s="27"/>
      <c r="D685" s="1"/>
      <c r="E685" s="1"/>
      <c r="F685" s="1"/>
    </row>
    <row r="686" spans="1:6" ht="14.25" customHeight="1" x14ac:dyDescent="0.25">
      <c r="A686" s="1"/>
      <c r="B686" s="1"/>
      <c r="C686" s="27"/>
      <c r="D686" s="1"/>
      <c r="E686" s="1"/>
      <c r="F686" s="1"/>
    </row>
    <row r="687" spans="1:6" ht="14.25" customHeight="1" x14ac:dyDescent="0.25">
      <c r="A687" s="1"/>
      <c r="B687" s="1"/>
      <c r="C687" s="27"/>
      <c r="D687" s="1"/>
      <c r="E687" s="1"/>
      <c r="F687" s="1"/>
    </row>
    <row r="688" spans="1:6" ht="14.25" customHeight="1" x14ac:dyDescent="0.25">
      <c r="A688" s="1"/>
      <c r="B688" s="1"/>
      <c r="C688" s="27"/>
      <c r="D688" s="1"/>
      <c r="E688" s="1"/>
      <c r="F688" s="1"/>
    </row>
    <row r="689" spans="1:6" ht="14.25" customHeight="1" x14ac:dyDescent="0.25">
      <c r="A689" s="1"/>
      <c r="B689" s="1"/>
      <c r="C689" s="27"/>
      <c r="D689" s="1"/>
      <c r="E689" s="1"/>
      <c r="F689" s="1"/>
    </row>
    <row r="690" spans="1:6" ht="14.25" customHeight="1" x14ac:dyDescent="0.25">
      <c r="A690" s="1"/>
      <c r="B690" s="1"/>
      <c r="C690" s="27"/>
      <c r="D690" s="1"/>
      <c r="E690" s="1"/>
      <c r="F690" s="1"/>
    </row>
    <row r="691" spans="1:6" ht="14.25" customHeight="1" x14ac:dyDescent="0.25">
      <c r="A691" s="1"/>
      <c r="B691" s="1"/>
      <c r="C691" s="27"/>
      <c r="D691" s="1"/>
      <c r="E691" s="1"/>
      <c r="F691" s="1"/>
    </row>
    <row r="692" spans="1:6" ht="14.25" customHeight="1" x14ac:dyDescent="0.25">
      <c r="A692" s="1"/>
      <c r="B692" s="1"/>
      <c r="C692" s="27"/>
      <c r="D692" s="1"/>
      <c r="E692" s="1"/>
      <c r="F692" s="1"/>
    </row>
    <row r="693" spans="1:6" ht="14.25" customHeight="1" x14ac:dyDescent="0.25">
      <c r="A693" s="1"/>
      <c r="B693" s="1"/>
      <c r="C693" s="27"/>
      <c r="D693" s="1"/>
      <c r="E693" s="1"/>
      <c r="F693" s="1"/>
    </row>
    <row r="694" spans="1:6" ht="14.25" customHeight="1" x14ac:dyDescent="0.25">
      <c r="A694" s="1"/>
      <c r="B694" s="1"/>
      <c r="C694" s="27"/>
      <c r="D694" s="1"/>
      <c r="E694" s="1"/>
      <c r="F694" s="1"/>
    </row>
    <row r="695" spans="1:6" ht="14.25" customHeight="1" x14ac:dyDescent="0.25">
      <c r="A695" s="1"/>
      <c r="B695" s="1"/>
      <c r="C695" s="27"/>
      <c r="D695" s="1"/>
      <c r="E695" s="1"/>
      <c r="F695" s="1"/>
    </row>
    <row r="696" spans="1:6" ht="14.25" customHeight="1" x14ac:dyDescent="0.25">
      <c r="A696" s="1"/>
      <c r="B696" s="1"/>
      <c r="C696" s="27"/>
      <c r="D696" s="1"/>
      <c r="E696" s="1"/>
      <c r="F696" s="1"/>
    </row>
    <row r="697" spans="1:6" ht="14.25" customHeight="1" x14ac:dyDescent="0.25">
      <c r="A697" s="1"/>
      <c r="B697" s="1"/>
      <c r="C697" s="27"/>
      <c r="D697" s="1"/>
      <c r="E697" s="1"/>
      <c r="F697" s="1"/>
    </row>
    <row r="698" spans="1:6" ht="14.25" customHeight="1" x14ac:dyDescent="0.25">
      <c r="A698" s="1"/>
      <c r="B698" s="1"/>
      <c r="C698" s="27"/>
      <c r="D698" s="1"/>
      <c r="E698" s="1"/>
      <c r="F698" s="1"/>
    </row>
    <row r="699" spans="1:6" ht="14.25" customHeight="1" x14ac:dyDescent="0.25">
      <c r="A699" s="1"/>
      <c r="B699" s="1"/>
      <c r="C699" s="27"/>
      <c r="D699" s="1"/>
      <c r="E699" s="1"/>
      <c r="F699" s="1"/>
    </row>
    <row r="700" spans="1:6" ht="14.25" customHeight="1" x14ac:dyDescent="0.25">
      <c r="A700" s="1"/>
      <c r="B700" s="1"/>
      <c r="C700" s="27"/>
      <c r="D700" s="1"/>
      <c r="E700" s="1"/>
      <c r="F700" s="1"/>
    </row>
    <row r="701" spans="1:6" ht="14.25" customHeight="1" x14ac:dyDescent="0.25">
      <c r="A701" s="1"/>
      <c r="B701" s="1"/>
      <c r="C701" s="27"/>
      <c r="D701" s="1"/>
      <c r="E701" s="1"/>
      <c r="F701" s="1"/>
    </row>
    <row r="702" spans="1:6" ht="14.25" customHeight="1" x14ac:dyDescent="0.25">
      <c r="A702" s="1"/>
      <c r="B702" s="1"/>
      <c r="C702" s="27"/>
      <c r="D702" s="1"/>
      <c r="E702" s="1"/>
      <c r="F702" s="1"/>
    </row>
    <row r="703" spans="1:6" ht="14.25" customHeight="1" x14ac:dyDescent="0.25">
      <c r="A703" s="1"/>
      <c r="B703" s="1"/>
      <c r="C703" s="27"/>
      <c r="D703" s="1"/>
      <c r="E703" s="1"/>
      <c r="F703" s="1"/>
    </row>
    <row r="704" spans="1:6" ht="14.25" customHeight="1" x14ac:dyDescent="0.25">
      <c r="A704" s="1"/>
      <c r="B704" s="1"/>
      <c r="C704" s="27"/>
      <c r="D704" s="1"/>
      <c r="E704" s="1"/>
      <c r="F704" s="1"/>
    </row>
    <row r="705" spans="1:6" ht="14.25" customHeight="1" x14ac:dyDescent="0.25">
      <c r="A705" s="1"/>
      <c r="B705" s="1"/>
      <c r="C705" s="27"/>
      <c r="D705" s="1"/>
      <c r="E705" s="1"/>
      <c r="F705" s="1"/>
    </row>
    <row r="706" spans="1:6" ht="14.25" customHeight="1" x14ac:dyDescent="0.25">
      <c r="A706" s="1"/>
      <c r="B706" s="1"/>
      <c r="C706" s="27"/>
      <c r="D706" s="1"/>
      <c r="E706" s="1"/>
      <c r="F706" s="1"/>
    </row>
    <row r="707" spans="1:6" ht="14.25" customHeight="1" x14ac:dyDescent="0.25">
      <c r="A707" s="1"/>
      <c r="B707" s="1"/>
      <c r="C707" s="27"/>
      <c r="D707" s="1"/>
      <c r="E707" s="1"/>
      <c r="F707" s="1"/>
    </row>
    <row r="708" spans="1:6" ht="14.25" customHeight="1" x14ac:dyDescent="0.25">
      <c r="A708" s="1"/>
      <c r="B708" s="1"/>
      <c r="C708" s="27"/>
      <c r="D708" s="1"/>
      <c r="E708" s="1"/>
      <c r="F708" s="1"/>
    </row>
    <row r="709" spans="1:6" ht="14.25" customHeight="1" x14ac:dyDescent="0.25">
      <c r="A709" s="1"/>
      <c r="B709" s="1"/>
      <c r="C709" s="27"/>
      <c r="D709" s="1"/>
      <c r="E709" s="1"/>
      <c r="F709" s="1"/>
    </row>
    <row r="710" spans="1:6" ht="14.25" customHeight="1" x14ac:dyDescent="0.25">
      <c r="A710" s="1"/>
      <c r="B710" s="1"/>
      <c r="C710" s="27"/>
      <c r="D710" s="1"/>
      <c r="E710" s="1"/>
      <c r="F710" s="1"/>
    </row>
    <row r="711" spans="1:6" ht="14.25" customHeight="1" x14ac:dyDescent="0.25">
      <c r="A711" s="1"/>
      <c r="B711" s="1"/>
      <c r="C711" s="27"/>
      <c r="D711" s="1"/>
      <c r="E711" s="1"/>
      <c r="F711" s="1"/>
    </row>
    <row r="712" spans="1:6" ht="14.25" customHeight="1" x14ac:dyDescent="0.25">
      <c r="A712" s="1"/>
      <c r="B712" s="1"/>
      <c r="C712" s="27"/>
      <c r="D712" s="1"/>
      <c r="E712" s="1"/>
      <c r="F712" s="1"/>
    </row>
    <row r="713" spans="1:6" ht="14.25" customHeight="1" x14ac:dyDescent="0.25">
      <c r="A713" s="1"/>
      <c r="B713" s="1"/>
      <c r="C713" s="27"/>
      <c r="D713" s="1"/>
      <c r="E713" s="1"/>
      <c r="F713" s="1"/>
    </row>
    <row r="714" spans="1:6" ht="14.25" customHeight="1" x14ac:dyDescent="0.25">
      <c r="A714" s="1"/>
      <c r="B714" s="1"/>
      <c r="C714" s="27"/>
      <c r="D714" s="1"/>
      <c r="E714" s="1"/>
      <c r="F714" s="1"/>
    </row>
    <row r="715" spans="1:6" ht="14.25" customHeight="1" x14ac:dyDescent="0.25">
      <c r="A715" s="1"/>
      <c r="B715" s="1"/>
      <c r="C715" s="27"/>
      <c r="D715" s="1"/>
      <c r="E715" s="1"/>
      <c r="F715" s="1"/>
    </row>
    <row r="716" spans="1:6" ht="14.25" customHeight="1" x14ac:dyDescent="0.25">
      <c r="A716" s="1"/>
      <c r="B716" s="1"/>
      <c r="C716" s="27"/>
      <c r="D716" s="1"/>
      <c r="E716" s="1"/>
      <c r="F716" s="1"/>
    </row>
    <row r="717" spans="1:6" ht="14.25" customHeight="1" x14ac:dyDescent="0.25">
      <c r="A717" s="1"/>
      <c r="B717" s="1"/>
      <c r="C717" s="27"/>
      <c r="D717" s="1"/>
      <c r="E717" s="1"/>
      <c r="F717" s="1"/>
    </row>
    <row r="718" spans="1:6" ht="14.25" customHeight="1" x14ac:dyDescent="0.25">
      <c r="A718" s="1"/>
      <c r="B718" s="1"/>
      <c r="C718" s="27"/>
      <c r="D718" s="1"/>
      <c r="E718" s="1"/>
      <c r="F718" s="1"/>
    </row>
    <row r="719" spans="1:6" ht="14.25" customHeight="1" x14ac:dyDescent="0.25">
      <c r="A719" s="1"/>
      <c r="B719" s="1"/>
      <c r="C719" s="27"/>
      <c r="D719" s="1"/>
      <c r="E719" s="1"/>
      <c r="F719" s="1"/>
    </row>
    <row r="720" spans="1:6" ht="14.25" customHeight="1" x14ac:dyDescent="0.25">
      <c r="A720" s="1"/>
      <c r="B720" s="1"/>
      <c r="C720" s="27"/>
      <c r="D720" s="1"/>
      <c r="E720" s="1"/>
      <c r="F720" s="1"/>
    </row>
    <row r="721" spans="1:6" ht="14.25" customHeight="1" x14ac:dyDescent="0.25">
      <c r="A721" s="1"/>
      <c r="B721" s="1"/>
      <c r="C721" s="27"/>
      <c r="D721" s="1"/>
      <c r="E721" s="1"/>
      <c r="F721" s="1"/>
    </row>
    <row r="722" spans="1:6" ht="14.25" customHeight="1" x14ac:dyDescent="0.25">
      <c r="A722" s="1"/>
      <c r="B722" s="1"/>
      <c r="C722" s="27"/>
      <c r="D722" s="1"/>
      <c r="E722" s="1"/>
      <c r="F722" s="1"/>
    </row>
    <row r="723" spans="1:6" ht="14.25" customHeight="1" x14ac:dyDescent="0.25">
      <c r="A723" s="1"/>
      <c r="B723" s="1"/>
      <c r="C723" s="27"/>
      <c r="D723" s="1"/>
      <c r="E723" s="1"/>
      <c r="F723" s="1"/>
    </row>
    <row r="724" spans="1:6" ht="14.25" customHeight="1" x14ac:dyDescent="0.25">
      <c r="A724" s="1"/>
      <c r="B724" s="1"/>
      <c r="C724" s="27"/>
      <c r="D724" s="1"/>
      <c r="E724" s="1"/>
      <c r="F724" s="1"/>
    </row>
    <row r="725" spans="1:6" ht="14.25" customHeight="1" x14ac:dyDescent="0.25">
      <c r="A725" s="1"/>
      <c r="B725" s="1"/>
      <c r="C725" s="27"/>
      <c r="D725" s="1"/>
      <c r="E725" s="1"/>
      <c r="F725" s="1"/>
    </row>
    <row r="726" spans="1:6" ht="14.25" customHeight="1" x14ac:dyDescent="0.25">
      <c r="A726" s="1"/>
      <c r="B726" s="1"/>
      <c r="C726" s="27"/>
      <c r="D726" s="1"/>
      <c r="E726" s="1"/>
      <c r="F726" s="1"/>
    </row>
    <row r="727" spans="1:6" ht="14.25" customHeight="1" x14ac:dyDescent="0.25">
      <c r="A727" s="1"/>
      <c r="B727" s="1"/>
      <c r="C727" s="27"/>
      <c r="D727" s="1"/>
      <c r="E727" s="1"/>
      <c r="F727" s="1"/>
    </row>
    <row r="728" spans="1:6" ht="14.25" customHeight="1" x14ac:dyDescent="0.25">
      <c r="A728" s="1"/>
      <c r="B728" s="1"/>
      <c r="C728" s="27"/>
      <c r="D728" s="1"/>
      <c r="E728" s="1"/>
      <c r="F728" s="1"/>
    </row>
    <row r="729" spans="1:6" ht="14.25" customHeight="1" x14ac:dyDescent="0.25">
      <c r="A729" s="1"/>
      <c r="B729" s="1"/>
      <c r="C729" s="27"/>
      <c r="D729" s="1"/>
      <c r="E729" s="1"/>
      <c r="F729" s="1"/>
    </row>
    <row r="730" spans="1:6" ht="14.25" customHeight="1" x14ac:dyDescent="0.25">
      <c r="A730" s="1"/>
      <c r="B730" s="1"/>
      <c r="C730" s="27"/>
      <c r="D730" s="1"/>
      <c r="E730" s="1"/>
      <c r="F730" s="1"/>
    </row>
    <row r="731" spans="1:6" ht="14.25" customHeight="1" x14ac:dyDescent="0.25">
      <c r="A731" s="1"/>
      <c r="B731" s="1"/>
      <c r="C731" s="27"/>
      <c r="D731" s="1"/>
      <c r="E731" s="1"/>
      <c r="F731" s="1"/>
    </row>
    <row r="732" spans="1:6" ht="14.25" customHeight="1" x14ac:dyDescent="0.25">
      <c r="A732" s="1"/>
      <c r="B732" s="1"/>
      <c r="C732" s="27"/>
      <c r="D732" s="1"/>
      <c r="E732" s="1"/>
      <c r="F732" s="1"/>
    </row>
    <row r="733" spans="1:6" ht="14.25" customHeight="1" x14ac:dyDescent="0.25">
      <c r="A733" s="1"/>
      <c r="B733" s="1"/>
      <c r="C733" s="27"/>
      <c r="D733" s="1"/>
      <c r="E733" s="1"/>
      <c r="F733" s="1"/>
    </row>
    <row r="734" spans="1:6" ht="14.25" customHeight="1" x14ac:dyDescent="0.25">
      <c r="A734" s="1"/>
      <c r="B734" s="1"/>
      <c r="C734" s="27"/>
      <c r="D734" s="1"/>
      <c r="E734" s="1"/>
      <c r="F734" s="1"/>
    </row>
    <row r="735" spans="1:6" ht="14.25" customHeight="1" x14ac:dyDescent="0.25">
      <c r="A735" s="1"/>
      <c r="B735" s="1"/>
      <c r="C735" s="27"/>
      <c r="D735" s="1"/>
      <c r="E735" s="1"/>
      <c r="F735" s="1"/>
    </row>
    <row r="736" spans="1:6" ht="14.25" customHeight="1" x14ac:dyDescent="0.25">
      <c r="A736" s="1"/>
      <c r="B736" s="1"/>
      <c r="C736" s="27"/>
      <c r="D736" s="1"/>
      <c r="E736" s="1"/>
      <c r="F736" s="1"/>
    </row>
    <row r="737" spans="1:6" ht="14.25" customHeight="1" x14ac:dyDescent="0.25">
      <c r="A737" s="1"/>
      <c r="B737" s="1"/>
      <c r="C737" s="27"/>
      <c r="D737" s="1"/>
      <c r="E737" s="1"/>
      <c r="F737" s="1"/>
    </row>
    <row r="738" spans="1:6" ht="14.25" customHeight="1" x14ac:dyDescent="0.25">
      <c r="A738" s="1"/>
      <c r="B738" s="1"/>
      <c r="C738" s="27"/>
      <c r="D738" s="1"/>
      <c r="E738" s="1"/>
      <c r="F738" s="1"/>
    </row>
    <row r="739" spans="1:6" ht="14.25" customHeight="1" x14ac:dyDescent="0.25">
      <c r="A739" s="1"/>
      <c r="B739" s="1"/>
      <c r="C739" s="27"/>
      <c r="D739" s="1"/>
      <c r="E739" s="1"/>
      <c r="F739" s="1"/>
    </row>
    <row r="740" spans="1:6" ht="14.25" customHeight="1" x14ac:dyDescent="0.25">
      <c r="A740" s="1"/>
      <c r="B740" s="1"/>
      <c r="C740" s="27"/>
      <c r="D740" s="1"/>
      <c r="E740" s="1"/>
      <c r="F740" s="1"/>
    </row>
    <row r="741" spans="1:6" ht="14.25" customHeight="1" x14ac:dyDescent="0.25">
      <c r="A741" s="1"/>
      <c r="B741" s="1"/>
      <c r="C741" s="27"/>
      <c r="D741" s="1"/>
      <c r="E741" s="1"/>
      <c r="F741" s="1"/>
    </row>
    <row r="742" spans="1:6" ht="14.25" customHeight="1" x14ac:dyDescent="0.25">
      <c r="A742" s="1"/>
      <c r="B742" s="1"/>
      <c r="C742" s="27"/>
      <c r="D742" s="1"/>
      <c r="E742" s="1"/>
      <c r="F742" s="1"/>
    </row>
    <row r="743" spans="1:6" ht="14.25" customHeight="1" x14ac:dyDescent="0.25">
      <c r="A743" s="1"/>
      <c r="B743" s="1"/>
      <c r="C743" s="27"/>
      <c r="D743" s="1"/>
      <c r="E743" s="1"/>
      <c r="F743" s="1"/>
    </row>
    <row r="744" spans="1:6" ht="14.25" customHeight="1" x14ac:dyDescent="0.25">
      <c r="A744" s="1"/>
      <c r="B744" s="1"/>
      <c r="C744" s="27"/>
      <c r="D744" s="1"/>
      <c r="E744" s="1"/>
      <c r="F744" s="1"/>
    </row>
    <row r="745" spans="1:6" ht="14.25" customHeight="1" x14ac:dyDescent="0.25">
      <c r="A745" s="1"/>
      <c r="B745" s="1"/>
      <c r="C745" s="27"/>
      <c r="D745" s="1"/>
      <c r="E745" s="1"/>
      <c r="F745" s="1"/>
    </row>
    <row r="746" spans="1:6" ht="14.25" customHeight="1" x14ac:dyDescent="0.25">
      <c r="A746" s="1"/>
      <c r="B746" s="1"/>
      <c r="C746" s="27"/>
      <c r="D746" s="1"/>
      <c r="E746" s="1"/>
      <c r="F746" s="1"/>
    </row>
    <row r="747" spans="1:6" ht="14.25" customHeight="1" x14ac:dyDescent="0.25">
      <c r="A747" s="1"/>
      <c r="B747" s="1"/>
      <c r="C747" s="27"/>
      <c r="D747" s="1"/>
      <c r="E747" s="1"/>
      <c r="F747" s="1"/>
    </row>
    <row r="748" spans="1:6" ht="14.25" customHeight="1" x14ac:dyDescent="0.25">
      <c r="A748" s="1"/>
      <c r="B748" s="1"/>
      <c r="C748" s="27"/>
      <c r="D748" s="1"/>
      <c r="E748" s="1"/>
      <c r="F748" s="1"/>
    </row>
    <row r="749" spans="1:6" ht="14.25" customHeight="1" x14ac:dyDescent="0.25">
      <c r="A749" s="1"/>
      <c r="B749" s="1"/>
      <c r="C749" s="27"/>
      <c r="D749" s="1"/>
      <c r="E749" s="1"/>
      <c r="F749" s="1"/>
    </row>
    <row r="750" spans="1:6" ht="14.25" customHeight="1" x14ac:dyDescent="0.25">
      <c r="A750" s="1"/>
      <c r="B750" s="1"/>
      <c r="C750" s="27"/>
      <c r="D750" s="1"/>
      <c r="E750" s="1"/>
      <c r="F750" s="1"/>
    </row>
    <row r="751" spans="1:6" ht="14.25" customHeight="1" x14ac:dyDescent="0.25">
      <c r="A751" s="1"/>
      <c r="B751" s="1"/>
      <c r="C751" s="27"/>
      <c r="D751" s="1"/>
      <c r="E751" s="1"/>
      <c r="F751" s="1"/>
    </row>
    <row r="752" spans="1:6" ht="14.25" customHeight="1" x14ac:dyDescent="0.25">
      <c r="A752" s="1"/>
      <c r="B752" s="1"/>
      <c r="C752" s="27"/>
      <c r="D752" s="1"/>
      <c r="E752" s="1"/>
      <c r="F752" s="1"/>
    </row>
    <row r="753" spans="1:6" ht="14.25" customHeight="1" x14ac:dyDescent="0.25">
      <c r="A753" s="1"/>
      <c r="B753" s="1"/>
      <c r="C753" s="27"/>
      <c r="D753" s="1"/>
      <c r="E753" s="1"/>
      <c r="F753" s="1"/>
    </row>
    <row r="754" spans="1:6" ht="14.25" customHeight="1" x14ac:dyDescent="0.25">
      <c r="A754" s="1"/>
      <c r="B754" s="1"/>
      <c r="C754" s="27"/>
      <c r="D754" s="1"/>
      <c r="E754" s="1"/>
      <c r="F754" s="1"/>
    </row>
    <row r="755" spans="1:6" ht="14.25" customHeight="1" x14ac:dyDescent="0.25">
      <c r="A755" s="1"/>
      <c r="B755" s="1"/>
      <c r="C755" s="27"/>
      <c r="D755" s="1"/>
      <c r="E755" s="1"/>
      <c r="F755" s="1"/>
    </row>
    <row r="756" spans="1:6" ht="14.25" customHeight="1" x14ac:dyDescent="0.25">
      <c r="A756" s="1"/>
      <c r="B756" s="1"/>
      <c r="C756" s="27"/>
      <c r="D756" s="1"/>
      <c r="E756" s="1"/>
      <c r="F756" s="1"/>
    </row>
    <row r="757" spans="1:6" ht="14.25" customHeight="1" x14ac:dyDescent="0.25">
      <c r="A757" s="1"/>
      <c r="B757" s="1"/>
      <c r="C757" s="27"/>
      <c r="D757" s="1"/>
      <c r="E757" s="1"/>
      <c r="F757" s="1"/>
    </row>
    <row r="758" spans="1:6" ht="14.25" customHeight="1" x14ac:dyDescent="0.25">
      <c r="A758" s="1"/>
      <c r="B758" s="1"/>
      <c r="C758" s="27"/>
      <c r="D758" s="1"/>
      <c r="E758" s="1"/>
      <c r="F758" s="1"/>
    </row>
    <row r="759" spans="1:6" ht="14.25" customHeight="1" x14ac:dyDescent="0.25">
      <c r="A759" s="1"/>
      <c r="B759" s="1"/>
      <c r="C759" s="27"/>
      <c r="D759" s="1"/>
      <c r="E759" s="1"/>
      <c r="F759" s="1"/>
    </row>
    <row r="760" spans="1:6" ht="14.25" customHeight="1" x14ac:dyDescent="0.25">
      <c r="A760" s="1"/>
      <c r="B760" s="1"/>
      <c r="C760" s="27"/>
      <c r="D760" s="1"/>
      <c r="E760" s="1"/>
      <c r="F760" s="1"/>
    </row>
    <row r="761" spans="1:6" ht="14.25" customHeight="1" x14ac:dyDescent="0.25">
      <c r="A761" s="1"/>
      <c r="B761" s="1"/>
      <c r="C761" s="27"/>
      <c r="D761" s="1"/>
      <c r="E761" s="1"/>
      <c r="F761" s="1"/>
    </row>
    <row r="762" spans="1:6" ht="14.25" customHeight="1" x14ac:dyDescent="0.25">
      <c r="A762" s="1"/>
      <c r="B762" s="1"/>
      <c r="C762" s="27"/>
      <c r="D762" s="1"/>
      <c r="E762" s="1"/>
      <c r="F762" s="1"/>
    </row>
    <row r="763" spans="1:6" ht="14.25" customHeight="1" x14ac:dyDescent="0.25">
      <c r="A763" s="1"/>
      <c r="B763" s="1"/>
      <c r="C763" s="27"/>
      <c r="D763" s="1"/>
      <c r="E763" s="1"/>
      <c r="F763" s="1"/>
    </row>
    <row r="764" spans="1:6" ht="14.25" customHeight="1" x14ac:dyDescent="0.25">
      <c r="A764" s="1"/>
      <c r="B764" s="1"/>
      <c r="C764" s="27"/>
      <c r="D764" s="1"/>
      <c r="E764" s="1"/>
      <c r="F764" s="1"/>
    </row>
    <row r="765" spans="1:6" ht="14.25" customHeight="1" x14ac:dyDescent="0.25">
      <c r="A765" s="1"/>
      <c r="B765" s="1"/>
      <c r="C765" s="27"/>
      <c r="D765" s="1"/>
      <c r="E765" s="1"/>
      <c r="F765" s="1"/>
    </row>
    <row r="766" spans="1:6" ht="14.25" customHeight="1" x14ac:dyDescent="0.25">
      <c r="A766" s="1"/>
      <c r="B766" s="1"/>
      <c r="C766" s="27"/>
      <c r="D766" s="1"/>
      <c r="E766" s="1"/>
      <c r="F766" s="1"/>
    </row>
    <row r="767" spans="1:6" ht="14.25" customHeight="1" x14ac:dyDescent="0.25">
      <c r="A767" s="1"/>
      <c r="B767" s="1"/>
      <c r="C767" s="27"/>
      <c r="D767" s="1"/>
      <c r="E767" s="1"/>
      <c r="F767" s="1"/>
    </row>
    <row r="768" spans="1:6" ht="14.25" customHeight="1" x14ac:dyDescent="0.25">
      <c r="A768" s="1"/>
      <c r="B768" s="1"/>
      <c r="C768" s="27"/>
      <c r="D768" s="1"/>
      <c r="E768" s="1"/>
      <c r="F768" s="1"/>
    </row>
    <row r="769" spans="1:6" ht="14.25" customHeight="1" x14ac:dyDescent="0.25">
      <c r="A769" s="1"/>
      <c r="B769" s="1"/>
      <c r="C769" s="27"/>
      <c r="D769" s="1"/>
      <c r="E769" s="1"/>
      <c r="F769" s="1"/>
    </row>
    <row r="770" spans="1:6" ht="14.25" customHeight="1" x14ac:dyDescent="0.25">
      <c r="A770" s="1"/>
      <c r="B770" s="1"/>
      <c r="C770" s="27"/>
      <c r="D770" s="1"/>
      <c r="E770" s="1"/>
      <c r="F770" s="1"/>
    </row>
    <row r="771" spans="1:6" ht="14.25" customHeight="1" x14ac:dyDescent="0.25">
      <c r="A771" s="1"/>
      <c r="B771" s="1"/>
      <c r="C771" s="27"/>
      <c r="D771" s="1"/>
      <c r="E771" s="1"/>
      <c r="F771" s="1"/>
    </row>
    <row r="772" spans="1:6" ht="14.25" customHeight="1" x14ac:dyDescent="0.25">
      <c r="A772" s="1"/>
      <c r="B772" s="1"/>
      <c r="C772" s="27"/>
      <c r="D772" s="1"/>
      <c r="E772" s="1"/>
      <c r="F772" s="1"/>
    </row>
    <row r="773" spans="1:6" ht="14.25" customHeight="1" x14ac:dyDescent="0.25">
      <c r="A773" s="1"/>
      <c r="B773" s="1"/>
      <c r="C773" s="27"/>
      <c r="D773" s="1"/>
      <c r="E773" s="1"/>
      <c r="F773" s="1"/>
    </row>
    <row r="774" spans="1:6" ht="14.25" customHeight="1" x14ac:dyDescent="0.25">
      <c r="A774" s="1"/>
      <c r="B774" s="1"/>
      <c r="C774" s="27"/>
      <c r="D774" s="1"/>
      <c r="E774" s="1"/>
      <c r="F774" s="1"/>
    </row>
    <row r="775" spans="1:6" ht="14.25" customHeight="1" x14ac:dyDescent="0.25">
      <c r="A775" s="1"/>
      <c r="B775" s="1"/>
      <c r="C775" s="27"/>
      <c r="D775" s="1"/>
      <c r="E775" s="1"/>
      <c r="F775" s="1"/>
    </row>
    <row r="776" spans="1:6" ht="14.25" customHeight="1" x14ac:dyDescent="0.25">
      <c r="A776" s="1"/>
      <c r="B776" s="1"/>
      <c r="C776" s="27"/>
      <c r="D776" s="1"/>
      <c r="E776" s="1"/>
      <c r="F776" s="1"/>
    </row>
    <row r="777" spans="1:6" ht="14.25" customHeight="1" x14ac:dyDescent="0.25">
      <c r="A777" s="1"/>
      <c r="B777" s="1"/>
      <c r="C777" s="27"/>
      <c r="D777" s="1"/>
      <c r="E777" s="1"/>
      <c r="F777" s="1"/>
    </row>
    <row r="778" spans="1:6" ht="14.25" customHeight="1" x14ac:dyDescent="0.25">
      <c r="A778" s="1"/>
      <c r="B778" s="1"/>
      <c r="C778" s="27"/>
      <c r="D778" s="1"/>
      <c r="E778" s="1"/>
      <c r="F778" s="1"/>
    </row>
    <row r="779" spans="1:6" ht="14.25" customHeight="1" x14ac:dyDescent="0.25">
      <c r="A779" s="1"/>
      <c r="B779" s="1"/>
      <c r="C779" s="27"/>
      <c r="D779" s="1"/>
      <c r="E779" s="1"/>
      <c r="F779" s="1"/>
    </row>
    <row r="780" spans="1:6" ht="14.25" customHeight="1" x14ac:dyDescent="0.25">
      <c r="A780" s="1"/>
      <c r="B780" s="1"/>
      <c r="C780" s="27"/>
      <c r="D780" s="1"/>
      <c r="E780" s="1"/>
      <c r="F780" s="1"/>
    </row>
    <row r="781" spans="1:6" ht="14.25" customHeight="1" x14ac:dyDescent="0.25">
      <c r="A781" s="1"/>
      <c r="B781" s="1"/>
      <c r="C781" s="27"/>
      <c r="D781" s="1"/>
      <c r="E781" s="1"/>
      <c r="F781" s="1"/>
    </row>
    <row r="782" spans="1:6" ht="14.25" customHeight="1" x14ac:dyDescent="0.25">
      <c r="A782" s="1"/>
      <c r="B782" s="1"/>
      <c r="C782" s="27"/>
      <c r="D782" s="1"/>
      <c r="E782" s="1"/>
      <c r="F782" s="1"/>
    </row>
    <row r="783" spans="1:6" ht="14.25" customHeight="1" x14ac:dyDescent="0.25">
      <c r="A783" s="1"/>
      <c r="B783" s="1"/>
      <c r="C783" s="27"/>
      <c r="D783" s="1"/>
      <c r="E783" s="1"/>
      <c r="F783" s="1"/>
    </row>
    <row r="784" spans="1:6" ht="14.25" customHeight="1" x14ac:dyDescent="0.25">
      <c r="A784" s="1"/>
      <c r="B784" s="1"/>
      <c r="C784" s="27"/>
      <c r="D784" s="1"/>
      <c r="E784" s="1"/>
      <c r="F784" s="1"/>
    </row>
    <row r="785" spans="1:6" ht="14.25" customHeight="1" x14ac:dyDescent="0.25">
      <c r="A785" s="1"/>
      <c r="B785" s="1"/>
      <c r="C785" s="27"/>
      <c r="D785" s="1"/>
      <c r="E785" s="1"/>
      <c r="F785" s="1"/>
    </row>
    <row r="786" spans="1:6" ht="14.25" customHeight="1" x14ac:dyDescent="0.25">
      <c r="A786" s="1"/>
      <c r="B786" s="1"/>
      <c r="C786" s="27"/>
      <c r="D786" s="1"/>
      <c r="E786" s="1"/>
      <c r="F786" s="1"/>
    </row>
    <row r="787" spans="1:6" ht="14.25" customHeight="1" x14ac:dyDescent="0.25">
      <c r="A787" s="1"/>
      <c r="B787" s="1"/>
      <c r="C787" s="27"/>
      <c r="D787" s="1"/>
      <c r="E787" s="1"/>
      <c r="F787" s="1"/>
    </row>
    <row r="788" spans="1:6" ht="14.25" customHeight="1" x14ac:dyDescent="0.25">
      <c r="A788" s="1"/>
      <c r="B788" s="1"/>
      <c r="C788" s="27"/>
      <c r="D788" s="1"/>
      <c r="E788" s="1"/>
      <c r="F788" s="1"/>
    </row>
    <row r="789" spans="1:6" ht="14.25" customHeight="1" x14ac:dyDescent="0.25">
      <c r="A789" s="1"/>
      <c r="B789" s="1"/>
      <c r="C789" s="27"/>
      <c r="D789" s="1"/>
      <c r="E789" s="1"/>
      <c r="F789" s="1"/>
    </row>
    <row r="790" spans="1:6" ht="14.25" customHeight="1" x14ac:dyDescent="0.25">
      <c r="A790" s="1"/>
      <c r="B790" s="1"/>
      <c r="C790" s="27"/>
      <c r="D790" s="1"/>
      <c r="E790" s="1"/>
      <c r="F790" s="1"/>
    </row>
    <row r="791" spans="1:6" ht="14.25" customHeight="1" x14ac:dyDescent="0.25">
      <c r="A791" s="1"/>
      <c r="B791" s="1"/>
      <c r="C791" s="27"/>
      <c r="D791" s="1"/>
      <c r="E791" s="1"/>
      <c r="F791" s="1"/>
    </row>
    <row r="792" spans="1:6" ht="14.25" customHeight="1" x14ac:dyDescent="0.25">
      <c r="A792" s="1"/>
      <c r="B792" s="1"/>
      <c r="C792" s="27"/>
      <c r="D792" s="1"/>
      <c r="E792" s="1"/>
      <c r="F792" s="1"/>
    </row>
    <row r="793" spans="1:6" ht="14.25" customHeight="1" x14ac:dyDescent="0.25">
      <c r="A793" s="1"/>
      <c r="B793" s="1"/>
      <c r="C793" s="27"/>
      <c r="D793" s="1"/>
      <c r="E793" s="1"/>
      <c r="F793" s="1"/>
    </row>
    <row r="794" spans="1:6" ht="14.25" customHeight="1" x14ac:dyDescent="0.25">
      <c r="A794" s="1"/>
      <c r="B794" s="1"/>
      <c r="C794" s="27"/>
      <c r="D794" s="1"/>
      <c r="E794" s="1"/>
      <c r="F794" s="1"/>
    </row>
    <row r="795" spans="1:6" ht="14.25" customHeight="1" x14ac:dyDescent="0.25">
      <c r="A795" s="1"/>
      <c r="B795" s="1"/>
      <c r="C795" s="27"/>
      <c r="D795" s="1"/>
      <c r="E795" s="1"/>
      <c r="F795" s="1"/>
    </row>
    <row r="796" spans="1:6" ht="14.25" customHeight="1" x14ac:dyDescent="0.25">
      <c r="A796" s="1"/>
      <c r="B796" s="1"/>
      <c r="C796" s="27"/>
      <c r="D796" s="1"/>
      <c r="E796" s="1"/>
      <c r="F796" s="1"/>
    </row>
    <row r="797" spans="1:6" ht="14.25" customHeight="1" x14ac:dyDescent="0.25">
      <c r="A797" s="1"/>
      <c r="B797" s="1"/>
      <c r="C797" s="27"/>
      <c r="D797" s="1"/>
      <c r="E797" s="1"/>
      <c r="F797" s="1"/>
    </row>
    <row r="798" spans="1:6" ht="14.25" customHeight="1" x14ac:dyDescent="0.25">
      <c r="A798" s="1"/>
      <c r="B798" s="1"/>
      <c r="C798" s="27"/>
      <c r="D798" s="1"/>
      <c r="E798" s="1"/>
      <c r="F798" s="1"/>
    </row>
    <row r="799" spans="1:6" ht="14.25" customHeight="1" x14ac:dyDescent="0.25">
      <c r="A799" s="1"/>
      <c r="B799" s="1"/>
      <c r="C799" s="27"/>
      <c r="D799" s="1"/>
      <c r="E799" s="1"/>
      <c r="F799" s="1"/>
    </row>
    <row r="800" spans="1:6" ht="14.25" customHeight="1" x14ac:dyDescent="0.25">
      <c r="A800" s="1"/>
      <c r="B800" s="1"/>
      <c r="C800" s="27"/>
      <c r="D800" s="1"/>
      <c r="E800" s="1"/>
      <c r="F800" s="1"/>
    </row>
    <row r="801" spans="1:6" ht="14.25" customHeight="1" x14ac:dyDescent="0.25">
      <c r="A801" s="1"/>
      <c r="B801" s="1"/>
      <c r="C801" s="27"/>
      <c r="D801" s="1"/>
      <c r="E801" s="1"/>
      <c r="F801" s="1"/>
    </row>
    <row r="802" spans="1:6" ht="14.25" customHeight="1" x14ac:dyDescent="0.25">
      <c r="A802" s="1"/>
      <c r="B802" s="1"/>
      <c r="C802" s="27"/>
      <c r="D802" s="1"/>
      <c r="E802" s="1"/>
      <c r="F802" s="1"/>
    </row>
    <row r="803" spans="1:6" ht="14.25" customHeight="1" x14ac:dyDescent="0.25">
      <c r="A803" s="1"/>
      <c r="B803" s="1"/>
      <c r="C803" s="27"/>
      <c r="D803" s="1"/>
      <c r="E803" s="1"/>
      <c r="F803" s="1"/>
    </row>
    <row r="804" spans="1:6" ht="14.25" customHeight="1" x14ac:dyDescent="0.25">
      <c r="A804" s="1"/>
      <c r="B804" s="1"/>
      <c r="C804" s="27"/>
      <c r="D804" s="1"/>
      <c r="E804" s="1"/>
      <c r="F804" s="1"/>
    </row>
    <row r="805" spans="1:6" ht="14.25" customHeight="1" x14ac:dyDescent="0.25">
      <c r="A805" s="1"/>
      <c r="B805" s="1"/>
      <c r="C805" s="27"/>
      <c r="D805" s="1"/>
      <c r="E805" s="1"/>
      <c r="F805" s="1"/>
    </row>
    <row r="806" spans="1:6" ht="14.25" customHeight="1" x14ac:dyDescent="0.25">
      <c r="A806" s="1"/>
      <c r="B806" s="1"/>
      <c r="C806" s="27"/>
      <c r="D806" s="1"/>
      <c r="E806" s="1"/>
      <c r="F806" s="1"/>
    </row>
    <row r="807" spans="1:6" ht="14.25" customHeight="1" x14ac:dyDescent="0.25">
      <c r="A807" s="1"/>
      <c r="B807" s="1"/>
      <c r="C807" s="27"/>
      <c r="D807" s="1"/>
      <c r="E807" s="1"/>
      <c r="F807" s="1"/>
    </row>
    <row r="808" spans="1:6" ht="14.25" customHeight="1" x14ac:dyDescent="0.25">
      <c r="A808" s="1"/>
      <c r="B808" s="1"/>
      <c r="C808" s="27"/>
      <c r="D808" s="1"/>
      <c r="E808" s="1"/>
      <c r="F808" s="1"/>
    </row>
    <row r="809" spans="1:6" ht="14.25" customHeight="1" x14ac:dyDescent="0.25">
      <c r="A809" s="1"/>
      <c r="B809" s="1"/>
      <c r="C809" s="27"/>
      <c r="D809" s="1"/>
      <c r="E809" s="1"/>
      <c r="F809" s="1"/>
    </row>
    <row r="810" spans="1:6" ht="14.25" customHeight="1" x14ac:dyDescent="0.25">
      <c r="A810" s="1"/>
      <c r="B810" s="1"/>
      <c r="C810" s="27"/>
      <c r="D810" s="1"/>
      <c r="E810" s="1"/>
      <c r="F810" s="1"/>
    </row>
    <row r="811" spans="1:6" ht="14.25" customHeight="1" x14ac:dyDescent="0.25">
      <c r="A811" s="1"/>
      <c r="B811" s="1"/>
      <c r="C811" s="27"/>
      <c r="D811" s="1"/>
      <c r="E811" s="1"/>
      <c r="F811" s="1"/>
    </row>
    <row r="812" spans="1:6" ht="14.25" customHeight="1" x14ac:dyDescent="0.25">
      <c r="A812" s="1"/>
      <c r="B812" s="1"/>
      <c r="C812" s="27"/>
      <c r="D812" s="1"/>
      <c r="E812" s="1"/>
      <c r="F812" s="1"/>
    </row>
    <row r="813" spans="1:6" ht="14.25" customHeight="1" x14ac:dyDescent="0.25">
      <c r="A813" s="1"/>
      <c r="B813" s="1"/>
      <c r="C813" s="27"/>
      <c r="D813" s="1"/>
      <c r="E813" s="1"/>
      <c r="F813" s="1"/>
    </row>
    <row r="814" spans="1:6" ht="14.25" customHeight="1" x14ac:dyDescent="0.25">
      <c r="A814" s="1"/>
      <c r="B814" s="1"/>
      <c r="C814" s="27"/>
      <c r="D814" s="1"/>
      <c r="E814" s="1"/>
      <c r="F814" s="1"/>
    </row>
    <row r="815" spans="1:6" ht="14.25" customHeight="1" x14ac:dyDescent="0.25">
      <c r="A815" s="1"/>
      <c r="B815" s="1"/>
      <c r="C815" s="27"/>
      <c r="D815" s="1"/>
      <c r="E815" s="1"/>
      <c r="F815" s="1"/>
    </row>
    <row r="816" spans="1:6" ht="14.25" customHeight="1" x14ac:dyDescent="0.25">
      <c r="A816" s="1"/>
      <c r="B816" s="1"/>
      <c r="C816" s="27"/>
      <c r="D816" s="1"/>
      <c r="E816" s="1"/>
      <c r="F816" s="1"/>
    </row>
    <row r="817" spans="1:6" ht="14.25" customHeight="1" x14ac:dyDescent="0.25">
      <c r="A817" s="1"/>
      <c r="B817" s="1"/>
      <c r="C817" s="27"/>
      <c r="D817" s="1"/>
      <c r="E817" s="1"/>
      <c r="F817" s="1"/>
    </row>
    <row r="818" spans="1:6" ht="14.25" customHeight="1" x14ac:dyDescent="0.25">
      <c r="A818" s="1"/>
      <c r="B818" s="1"/>
      <c r="C818" s="27"/>
      <c r="D818" s="1"/>
      <c r="E818" s="1"/>
      <c r="F818" s="1"/>
    </row>
    <row r="819" spans="1:6" ht="14.25" customHeight="1" x14ac:dyDescent="0.25">
      <c r="A819" s="1"/>
      <c r="B819" s="1"/>
      <c r="C819" s="27"/>
      <c r="D819" s="1"/>
      <c r="E819" s="1"/>
      <c r="F819" s="1"/>
    </row>
    <row r="820" spans="1:6" ht="14.25" customHeight="1" x14ac:dyDescent="0.25">
      <c r="A820" s="1"/>
      <c r="B820" s="1"/>
      <c r="C820" s="27"/>
      <c r="D820" s="1"/>
      <c r="E820" s="1"/>
      <c r="F820" s="1"/>
    </row>
    <row r="821" spans="1:6" ht="14.25" customHeight="1" x14ac:dyDescent="0.25">
      <c r="A821" s="1"/>
      <c r="B821" s="1"/>
      <c r="C821" s="27"/>
      <c r="D821" s="1"/>
      <c r="E821" s="1"/>
      <c r="F821" s="1"/>
    </row>
    <row r="822" spans="1:6" ht="14.25" customHeight="1" x14ac:dyDescent="0.25">
      <c r="A822" s="1"/>
      <c r="B822" s="1"/>
      <c r="C822" s="27"/>
      <c r="D822" s="1"/>
      <c r="E822" s="1"/>
      <c r="F822" s="1"/>
    </row>
    <row r="823" spans="1:6" ht="14.25" customHeight="1" x14ac:dyDescent="0.25">
      <c r="A823" s="1"/>
      <c r="B823" s="1"/>
      <c r="C823" s="27"/>
      <c r="D823" s="1"/>
      <c r="E823" s="1"/>
      <c r="F823" s="1"/>
    </row>
    <row r="824" spans="1:6" ht="14.25" customHeight="1" x14ac:dyDescent="0.25">
      <c r="A824" s="1"/>
      <c r="B824" s="1"/>
      <c r="C824" s="27"/>
      <c r="D824" s="1"/>
      <c r="E824" s="1"/>
      <c r="F824" s="1"/>
    </row>
    <row r="825" spans="1:6" ht="14.25" customHeight="1" x14ac:dyDescent="0.25">
      <c r="A825" s="1"/>
      <c r="B825" s="1"/>
      <c r="C825" s="27"/>
      <c r="D825" s="1"/>
      <c r="E825" s="1"/>
      <c r="F825" s="1"/>
    </row>
    <row r="826" spans="1:6" ht="14.25" customHeight="1" x14ac:dyDescent="0.25">
      <c r="A826" s="1"/>
      <c r="B826" s="1"/>
      <c r="C826" s="27"/>
      <c r="D826" s="1"/>
      <c r="E826" s="1"/>
      <c r="F826" s="1"/>
    </row>
    <row r="827" spans="1:6" ht="14.25" customHeight="1" x14ac:dyDescent="0.25">
      <c r="A827" s="1"/>
      <c r="B827" s="1"/>
      <c r="C827" s="27"/>
      <c r="D827" s="1"/>
      <c r="E827" s="1"/>
      <c r="F827" s="1"/>
    </row>
    <row r="828" spans="1:6" ht="14.25" customHeight="1" x14ac:dyDescent="0.25">
      <c r="A828" s="1"/>
      <c r="B828" s="1"/>
      <c r="C828" s="27"/>
      <c r="D828" s="1"/>
      <c r="E828" s="1"/>
      <c r="F828" s="1"/>
    </row>
    <row r="829" spans="1:6" ht="14.25" customHeight="1" x14ac:dyDescent="0.25">
      <c r="A829" s="1"/>
      <c r="B829" s="1"/>
      <c r="C829" s="27"/>
      <c r="D829" s="1"/>
      <c r="E829" s="1"/>
      <c r="F829" s="1"/>
    </row>
    <row r="830" spans="1:6" ht="14.25" customHeight="1" x14ac:dyDescent="0.25">
      <c r="A830" s="1"/>
      <c r="B830" s="1"/>
      <c r="C830" s="27"/>
      <c r="D830" s="1"/>
      <c r="E830" s="1"/>
      <c r="F830" s="1"/>
    </row>
    <row r="831" spans="1:6" ht="14.25" customHeight="1" x14ac:dyDescent="0.25">
      <c r="A831" s="1"/>
      <c r="B831" s="1"/>
      <c r="C831" s="27"/>
      <c r="D831" s="1"/>
      <c r="E831" s="1"/>
      <c r="F831" s="1"/>
    </row>
    <row r="832" spans="1:6" ht="14.25" customHeight="1" x14ac:dyDescent="0.25">
      <c r="A832" s="1"/>
      <c r="B832" s="1"/>
      <c r="C832" s="27"/>
      <c r="D832" s="1"/>
      <c r="E832" s="1"/>
      <c r="F832" s="1"/>
    </row>
    <row r="833" spans="1:6" ht="14.25" customHeight="1" x14ac:dyDescent="0.25">
      <c r="A833" s="1"/>
      <c r="B833" s="1"/>
      <c r="C833" s="27"/>
      <c r="D833" s="1"/>
      <c r="E833" s="1"/>
      <c r="F833" s="1"/>
    </row>
    <row r="834" spans="1:6" ht="14.25" customHeight="1" x14ac:dyDescent="0.25">
      <c r="A834" s="1"/>
      <c r="B834" s="1"/>
      <c r="C834" s="27"/>
      <c r="D834" s="1"/>
      <c r="E834" s="1"/>
      <c r="F834" s="1"/>
    </row>
    <row r="835" spans="1:6" ht="14.25" customHeight="1" x14ac:dyDescent="0.25">
      <c r="A835" s="1"/>
      <c r="B835" s="1"/>
      <c r="C835" s="27"/>
      <c r="D835" s="1"/>
      <c r="E835" s="1"/>
      <c r="F835" s="1"/>
    </row>
    <row r="836" spans="1:6" ht="14.25" customHeight="1" x14ac:dyDescent="0.25">
      <c r="A836" s="1"/>
      <c r="B836" s="1"/>
      <c r="C836" s="27"/>
      <c r="D836" s="1"/>
      <c r="E836" s="1"/>
      <c r="F836" s="1"/>
    </row>
    <row r="837" spans="1:6" ht="14.25" customHeight="1" x14ac:dyDescent="0.25">
      <c r="A837" s="1"/>
      <c r="B837" s="1"/>
      <c r="C837" s="27"/>
      <c r="D837" s="1"/>
      <c r="E837" s="1"/>
      <c r="F837" s="1"/>
    </row>
    <row r="838" spans="1:6" ht="14.25" customHeight="1" x14ac:dyDescent="0.25">
      <c r="A838" s="1"/>
      <c r="B838" s="1"/>
      <c r="C838" s="27"/>
      <c r="D838" s="1"/>
      <c r="E838" s="1"/>
      <c r="F838" s="1"/>
    </row>
    <row r="839" spans="1:6" ht="14.25" customHeight="1" x14ac:dyDescent="0.25">
      <c r="A839" s="1"/>
      <c r="B839" s="1"/>
      <c r="C839" s="27"/>
      <c r="D839" s="1"/>
      <c r="E839" s="1"/>
      <c r="F839" s="1"/>
    </row>
    <row r="840" spans="1:6" ht="14.25" customHeight="1" x14ac:dyDescent="0.25">
      <c r="A840" s="1"/>
      <c r="B840" s="1"/>
      <c r="C840" s="27"/>
      <c r="D840" s="1"/>
      <c r="E840" s="1"/>
      <c r="F840" s="1"/>
    </row>
    <row r="841" spans="1:6" ht="14.25" customHeight="1" x14ac:dyDescent="0.25">
      <c r="A841" s="1"/>
      <c r="B841" s="1"/>
      <c r="C841" s="27"/>
      <c r="D841" s="1"/>
      <c r="E841" s="1"/>
      <c r="F841" s="1"/>
    </row>
    <row r="842" spans="1:6" ht="14.25" customHeight="1" x14ac:dyDescent="0.25">
      <c r="A842" s="1"/>
      <c r="B842" s="1"/>
      <c r="C842" s="27"/>
      <c r="D842" s="1"/>
      <c r="E842" s="1"/>
      <c r="F842" s="1"/>
    </row>
    <row r="843" spans="1:6" ht="14.25" customHeight="1" x14ac:dyDescent="0.25">
      <c r="A843" s="1"/>
      <c r="B843" s="1"/>
      <c r="C843" s="27"/>
      <c r="D843" s="1"/>
      <c r="E843" s="1"/>
      <c r="F843" s="1"/>
    </row>
    <row r="844" spans="1:6" ht="14.25" customHeight="1" x14ac:dyDescent="0.25">
      <c r="A844" s="1"/>
      <c r="B844" s="1"/>
      <c r="C844" s="27"/>
      <c r="D844" s="1"/>
      <c r="E844" s="1"/>
      <c r="F844" s="1"/>
    </row>
    <row r="845" spans="1:6" ht="14.25" customHeight="1" x14ac:dyDescent="0.25">
      <c r="A845" s="1"/>
      <c r="B845" s="1"/>
      <c r="C845" s="27"/>
      <c r="D845" s="1"/>
      <c r="E845" s="1"/>
      <c r="F845" s="1"/>
    </row>
    <row r="846" spans="1:6" ht="14.25" customHeight="1" x14ac:dyDescent="0.25">
      <c r="A846" s="1"/>
      <c r="B846" s="1"/>
      <c r="C846" s="27"/>
      <c r="D846" s="1"/>
      <c r="E846" s="1"/>
      <c r="F846" s="1"/>
    </row>
    <row r="847" spans="1:6" ht="14.25" customHeight="1" x14ac:dyDescent="0.25">
      <c r="A847" s="1"/>
      <c r="B847" s="1"/>
      <c r="C847" s="27"/>
      <c r="D847" s="1"/>
      <c r="E847" s="1"/>
      <c r="F847" s="1"/>
    </row>
    <row r="848" spans="1:6" ht="14.25" customHeight="1" x14ac:dyDescent="0.25">
      <c r="A848" s="1"/>
      <c r="B848" s="1"/>
      <c r="C848" s="27"/>
      <c r="D848" s="1"/>
      <c r="E848" s="1"/>
      <c r="F848" s="1"/>
    </row>
    <row r="849" spans="1:6" ht="14.25" customHeight="1" x14ac:dyDescent="0.25">
      <c r="A849" s="1"/>
      <c r="B849" s="1"/>
      <c r="C849" s="27"/>
      <c r="D849" s="1"/>
      <c r="E849" s="1"/>
      <c r="F849" s="1"/>
    </row>
    <row r="850" spans="1:6" ht="14.25" customHeight="1" x14ac:dyDescent="0.25">
      <c r="A850" s="1"/>
      <c r="B850" s="1"/>
      <c r="C850" s="27"/>
      <c r="D850" s="1"/>
      <c r="E850" s="1"/>
      <c r="F850" s="1"/>
    </row>
    <row r="851" spans="1:6" ht="14.25" customHeight="1" x14ac:dyDescent="0.25">
      <c r="A851" s="1"/>
      <c r="B851" s="1"/>
      <c r="C851" s="27"/>
      <c r="D851" s="1"/>
      <c r="E851" s="1"/>
      <c r="F851" s="1"/>
    </row>
    <row r="852" spans="1:6" ht="14.25" customHeight="1" x14ac:dyDescent="0.25">
      <c r="A852" s="1"/>
      <c r="B852" s="1"/>
      <c r="C852" s="27"/>
      <c r="D852" s="1"/>
      <c r="E852" s="1"/>
      <c r="F852" s="1"/>
    </row>
    <row r="853" spans="1:6" ht="14.25" customHeight="1" x14ac:dyDescent="0.25">
      <c r="A853" s="1"/>
      <c r="B853" s="1"/>
      <c r="C853" s="27"/>
      <c r="D853" s="1"/>
      <c r="E853" s="1"/>
      <c r="F853" s="1"/>
    </row>
    <row r="854" spans="1:6" ht="14.25" customHeight="1" x14ac:dyDescent="0.25">
      <c r="A854" s="1"/>
      <c r="B854" s="1"/>
      <c r="C854" s="27"/>
      <c r="D854" s="1"/>
      <c r="E854" s="1"/>
      <c r="F854" s="1"/>
    </row>
    <row r="855" spans="1:6" ht="14.25" customHeight="1" x14ac:dyDescent="0.25">
      <c r="A855" s="1"/>
      <c r="B855" s="1"/>
      <c r="C855" s="27"/>
      <c r="D855" s="1"/>
      <c r="E855" s="1"/>
      <c r="F855" s="1"/>
    </row>
    <row r="856" spans="1:6" ht="14.25" customHeight="1" x14ac:dyDescent="0.25">
      <c r="A856" s="1"/>
      <c r="B856" s="1"/>
      <c r="C856" s="27"/>
      <c r="D856" s="1"/>
      <c r="E856" s="1"/>
      <c r="F856" s="1"/>
    </row>
    <row r="857" spans="1:6" ht="14.25" customHeight="1" x14ac:dyDescent="0.25">
      <c r="A857" s="1"/>
      <c r="B857" s="1"/>
      <c r="C857" s="27"/>
      <c r="D857" s="1"/>
      <c r="E857" s="1"/>
      <c r="F857" s="1"/>
    </row>
    <row r="858" spans="1:6" ht="14.25" customHeight="1" x14ac:dyDescent="0.25">
      <c r="A858" s="1"/>
      <c r="B858" s="1"/>
      <c r="C858" s="27"/>
      <c r="D858" s="1"/>
      <c r="E858" s="1"/>
      <c r="F858" s="1"/>
    </row>
    <row r="859" spans="1:6" ht="14.25" customHeight="1" x14ac:dyDescent="0.25">
      <c r="A859" s="1"/>
      <c r="B859" s="1"/>
      <c r="C859" s="27"/>
      <c r="D859" s="1"/>
      <c r="E859" s="1"/>
      <c r="F859" s="1"/>
    </row>
    <row r="860" spans="1:6" ht="14.25" customHeight="1" x14ac:dyDescent="0.25">
      <c r="A860" s="1"/>
      <c r="B860" s="1"/>
      <c r="C860" s="27"/>
      <c r="D860" s="1"/>
      <c r="E860" s="1"/>
      <c r="F860" s="1"/>
    </row>
    <row r="861" spans="1:6" ht="14.25" customHeight="1" x14ac:dyDescent="0.25">
      <c r="A861" s="1"/>
      <c r="B861" s="1"/>
      <c r="C861" s="27"/>
      <c r="D861" s="1"/>
      <c r="E861" s="1"/>
      <c r="F861" s="1"/>
    </row>
    <row r="862" spans="1:6" ht="14.25" customHeight="1" x14ac:dyDescent="0.25">
      <c r="A862" s="1"/>
      <c r="B862" s="1"/>
      <c r="C862" s="27"/>
      <c r="D862" s="1"/>
      <c r="E862" s="1"/>
      <c r="F862" s="1"/>
    </row>
    <row r="863" spans="1:6" ht="14.25" customHeight="1" x14ac:dyDescent="0.25">
      <c r="A863" s="1"/>
      <c r="B863" s="1"/>
      <c r="C863" s="27"/>
      <c r="D863" s="1"/>
      <c r="E863" s="1"/>
      <c r="F863" s="1"/>
    </row>
    <row r="864" spans="1:6" ht="14.25" customHeight="1" x14ac:dyDescent="0.25">
      <c r="A864" s="1"/>
      <c r="B864" s="1"/>
      <c r="C864" s="27"/>
      <c r="D864" s="1"/>
      <c r="E864" s="1"/>
      <c r="F864" s="1"/>
    </row>
    <row r="865" spans="1:6" ht="14.25" customHeight="1" x14ac:dyDescent="0.25">
      <c r="A865" s="1"/>
      <c r="B865" s="1"/>
      <c r="C865" s="27"/>
      <c r="D865" s="1"/>
      <c r="E865" s="1"/>
      <c r="F865" s="1"/>
    </row>
    <row r="866" spans="1:6" ht="14.25" customHeight="1" x14ac:dyDescent="0.25">
      <c r="A866" s="1"/>
      <c r="B866" s="1"/>
      <c r="C866" s="27"/>
      <c r="D866" s="1"/>
      <c r="E866" s="1"/>
      <c r="F866" s="1"/>
    </row>
    <row r="867" spans="1:6" ht="14.25" customHeight="1" x14ac:dyDescent="0.25">
      <c r="A867" s="1"/>
      <c r="B867" s="1"/>
      <c r="C867" s="27"/>
      <c r="D867" s="1"/>
      <c r="E867" s="1"/>
      <c r="F867" s="1"/>
    </row>
    <row r="868" spans="1:6" ht="14.25" customHeight="1" x14ac:dyDescent="0.25">
      <c r="A868" s="1"/>
      <c r="B868" s="1"/>
      <c r="C868" s="27"/>
      <c r="D868" s="1"/>
      <c r="E868" s="1"/>
      <c r="F868" s="1"/>
    </row>
    <row r="869" spans="1:6" ht="14.25" customHeight="1" x14ac:dyDescent="0.25">
      <c r="A869" s="1"/>
      <c r="B869" s="1"/>
      <c r="C869" s="27"/>
      <c r="D869" s="1"/>
      <c r="E869" s="1"/>
      <c r="F869" s="1"/>
    </row>
    <row r="870" spans="1:6" ht="14.25" customHeight="1" x14ac:dyDescent="0.25">
      <c r="A870" s="1"/>
      <c r="B870" s="1"/>
      <c r="C870" s="27"/>
      <c r="D870" s="1"/>
      <c r="E870" s="1"/>
      <c r="F870" s="1"/>
    </row>
    <row r="871" spans="1:6" ht="14.25" customHeight="1" x14ac:dyDescent="0.25">
      <c r="A871" s="1"/>
      <c r="B871" s="1"/>
      <c r="C871" s="27"/>
      <c r="D871" s="1"/>
      <c r="E871" s="1"/>
      <c r="F871" s="1"/>
    </row>
    <row r="872" spans="1:6" ht="14.25" customHeight="1" x14ac:dyDescent="0.25">
      <c r="A872" s="1"/>
      <c r="B872" s="1"/>
      <c r="C872" s="27"/>
      <c r="D872" s="1"/>
      <c r="E872" s="1"/>
      <c r="F872" s="1"/>
    </row>
    <row r="873" spans="1:6" ht="14.25" customHeight="1" x14ac:dyDescent="0.25">
      <c r="A873" s="1"/>
      <c r="B873" s="1"/>
      <c r="C873" s="27"/>
      <c r="D873" s="1"/>
      <c r="E873" s="1"/>
      <c r="F873" s="1"/>
    </row>
    <row r="874" spans="1:6" ht="14.25" customHeight="1" x14ac:dyDescent="0.25">
      <c r="A874" s="1"/>
      <c r="B874" s="1"/>
      <c r="C874" s="27"/>
      <c r="D874" s="1"/>
      <c r="E874" s="1"/>
      <c r="F874" s="1"/>
    </row>
    <row r="875" spans="1:6" ht="14.25" customHeight="1" x14ac:dyDescent="0.25">
      <c r="A875" s="1"/>
      <c r="B875" s="1"/>
      <c r="C875" s="27"/>
      <c r="D875" s="1"/>
      <c r="E875" s="1"/>
      <c r="F875" s="1"/>
    </row>
    <row r="876" spans="1:6" ht="14.25" customHeight="1" x14ac:dyDescent="0.25">
      <c r="A876" s="1"/>
      <c r="B876" s="1"/>
      <c r="C876" s="27"/>
      <c r="D876" s="1"/>
      <c r="E876" s="1"/>
      <c r="F876" s="1"/>
    </row>
    <row r="877" spans="1:6" ht="14.25" customHeight="1" x14ac:dyDescent="0.25">
      <c r="A877" s="1"/>
      <c r="B877" s="1"/>
      <c r="C877" s="27"/>
      <c r="D877" s="1"/>
      <c r="E877" s="1"/>
      <c r="F877" s="1"/>
    </row>
    <row r="878" spans="1:6" ht="14.25" customHeight="1" x14ac:dyDescent="0.25">
      <c r="A878" s="1"/>
      <c r="B878" s="1"/>
      <c r="C878" s="27"/>
      <c r="D878" s="1"/>
      <c r="E878" s="1"/>
      <c r="F878" s="1"/>
    </row>
    <row r="879" spans="1:6" ht="14.25" customHeight="1" x14ac:dyDescent="0.25">
      <c r="A879" s="1"/>
      <c r="B879" s="1"/>
      <c r="C879" s="27"/>
      <c r="D879" s="1"/>
      <c r="E879" s="1"/>
      <c r="F879" s="1"/>
    </row>
    <row r="880" spans="1:6" ht="14.25" customHeight="1" x14ac:dyDescent="0.25">
      <c r="A880" s="1"/>
      <c r="B880" s="1"/>
      <c r="C880" s="27"/>
      <c r="D880" s="1"/>
      <c r="E880" s="1"/>
      <c r="F880" s="1"/>
    </row>
    <row r="881" spans="1:6" ht="14.25" customHeight="1" x14ac:dyDescent="0.25">
      <c r="A881" s="1"/>
      <c r="B881" s="1"/>
      <c r="C881" s="27"/>
      <c r="D881" s="1"/>
      <c r="E881" s="1"/>
      <c r="F881" s="1"/>
    </row>
    <row r="882" spans="1:6" ht="14.25" customHeight="1" x14ac:dyDescent="0.25">
      <c r="A882" s="1"/>
      <c r="B882" s="1"/>
      <c r="C882" s="27"/>
      <c r="D882" s="1"/>
      <c r="E882" s="1"/>
      <c r="F882" s="1"/>
    </row>
    <row r="883" spans="1:6" ht="14.25" customHeight="1" x14ac:dyDescent="0.25">
      <c r="A883" s="1"/>
      <c r="B883" s="1"/>
      <c r="C883" s="27"/>
      <c r="D883" s="1"/>
      <c r="E883" s="1"/>
      <c r="F883" s="1"/>
    </row>
    <row r="884" spans="1:6" ht="14.25" customHeight="1" x14ac:dyDescent="0.25">
      <c r="A884" s="1"/>
      <c r="B884" s="1"/>
      <c r="C884" s="27"/>
      <c r="D884" s="1"/>
      <c r="E884" s="1"/>
      <c r="F884" s="1"/>
    </row>
    <row r="885" spans="1:6" ht="14.25" customHeight="1" x14ac:dyDescent="0.25">
      <c r="A885" s="1"/>
      <c r="B885" s="1"/>
      <c r="C885" s="27"/>
      <c r="D885" s="1"/>
      <c r="E885" s="1"/>
      <c r="F885" s="1"/>
    </row>
    <row r="886" spans="1:6" ht="14.25" customHeight="1" x14ac:dyDescent="0.25">
      <c r="A886" s="1"/>
      <c r="B886" s="1"/>
      <c r="C886" s="27"/>
      <c r="D886" s="1"/>
      <c r="E886" s="1"/>
      <c r="F886" s="1"/>
    </row>
    <row r="887" spans="1:6" ht="14.25" customHeight="1" x14ac:dyDescent="0.25">
      <c r="A887" s="1"/>
      <c r="B887" s="1"/>
      <c r="C887" s="27"/>
      <c r="D887" s="1"/>
      <c r="E887" s="1"/>
      <c r="F887" s="1"/>
    </row>
    <row r="888" spans="1:6" ht="14.25" customHeight="1" x14ac:dyDescent="0.25">
      <c r="A888" s="1"/>
      <c r="B888" s="1"/>
      <c r="C888" s="27"/>
      <c r="D888" s="1"/>
      <c r="E888" s="1"/>
      <c r="F888" s="1"/>
    </row>
    <row r="889" spans="1:6" ht="14.25" customHeight="1" x14ac:dyDescent="0.25">
      <c r="A889" s="1"/>
      <c r="B889" s="1"/>
      <c r="C889" s="27"/>
      <c r="D889" s="1"/>
      <c r="E889" s="1"/>
      <c r="F889" s="1"/>
    </row>
    <row r="890" spans="1:6" ht="14.25" customHeight="1" x14ac:dyDescent="0.25">
      <c r="A890" s="1"/>
      <c r="B890" s="1"/>
      <c r="C890" s="27"/>
      <c r="D890" s="1"/>
      <c r="E890" s="1"/>
      <c r="F890" s="1"/>
    </row>
    <row r="891" spans="1:6" ht="14.25" customHeight="1" x14ac:dyDescent="0.25">
      <c r="A891" s="1"/>
      <c r="B891" s="1"/>
      <c r="C891" s="27"/>
      <c r="D891" s="1"/>
      <c r="E891" s="1"/>
      <c r="F891" s="1"/>
    </row>
    <row r="892" spans="1:6" ht="14.25" customHeight="1" x14ac:dyDescent="0.25">
      <c r="A892" s="1"/>
      <c r="B892" s="1"/>
      <c r="C892" s="27"/>
      <c r="D892" s="1"/>
      <c r="E892" s="1"/>
      <c r="F892" s="1"/>
    </row>
    <row r="893" spans="1:6" ht="14.25" customHeight="1" x14ac:dyDescent="0.25">
      <c r="A893" s="1"/>
      <c r="B893" s="1"/>
      <c r="C893" s="27"/>
      <c r="D893" s="1"/>
      <c r="E893" s="1"/>
      <c r="F893" s="1"/>
    </row>
    <row r="894" spans="1:6" ht="14.25" customHeight="1" x14ac:dyDescent="0.25">
      <c r="A894" s="1"/>
      <c r="B894" s="1"/>
      <c r="C894" s="27"/>
      <c r="D894" s="1"/>
      <c r="E894" s="1"/>
      <c r="F894" s="1"/>
    </row>
    <row r="895" spans="1:6" ht="14.25" customHeight="1" x14ac:dyDescent="0.25">
      <c r="A895" s="1"/>
      <c r="B895" s="1"/>
      <c r="C895" s="27"/>
      <c r="D895" s="1"/>
      <c r="E895" s="1"/>
      <c r="F895" s="1"/>
    </row>
    <row r="896" spans="1:6" ht="14.25" customHeight="1" x14ac:dyDescent="0.25">
      <c r="A896" s="1"/>
      <c r="B896" s="1"/>
      <c r="C896" s="27"/>
      <c r="D896" s="1"/>
      <c r="E896" s="1"/>
      <c r="F896" s="1"/>
    </row>
    <row r="897" spans="1:6" ht="14.25" customHeight="1" x14ac:dyDescent="0.25">
      <c r="A897" s="1"/>
      <c r="B897" s="1"/>
      <c r="C897" s="27"/>
      <c r="D897" s="1"/>
      <c r="E897" s="1"/>
      <c r="F897" s="1"/>
    </row>
    <row r="898" spans="1:6" ht="14.25" customHeight="1" x14ac:dyDescent="0.25">
      <c r="A898" s="1"/>
      <c r="B898" s="1"/>
      <c r="C898" s="27"/>
      <c r="D898" s="1"/>
      <c r="E898" s="1"/>
      <c r="F898" s="1"/>
    </row>
    <row r="899" spans="1:6" ht="14.25" customHeight="1" x14ac:dyDescent="0.25">
      <c r="A899" s="1"/>
      <c r="B899" s="1"/>
      <c r="C899" s="27"/>
      <c r="D899" s="1"/>
      <c r="E899" s="1"/>
      <c r="F899" s="1"/>
    </row>
    <row r="900" spans="1:6" ht="14.25" customHeight="1" x14ac:dyDescent="0.25">
      <c r="A900" s="1"/>
      <c r="B900" s="1"/>
      <c r="C900" s="27"/>
      <c r="D900" s="1"/>
      <c r="E900" s="1"/>
      <c r="F900" s="1"/>
    </row>
    <row r="901" spans="1:6" ht="14.25" customHeight="1" x14ac:dyDescent="0.25">
      <c r="A901" s="1"/>
      <c r="B901" s="1"/>
      <c r="C901" s="27"/>
      <c r="D901" s="1"/>
      <c r="E901" s="1"/>
      <c r="F901" s="1"/>
    </row>
    <row r="902" spans="1:6" ht="14.25" customHeight="1" x14ac:dyDescent="0.25">
      <c r="A902" s="1"/>
      <c r="B902" s="1"/>
      <c r="C902" s="27"/>
      <c r="D902" s="1"/>
      <c r="E902" s="1"/>
      <c r="F902" s="1"/>
    </row>
    <row r="903" spans="1:6" ht="14.25" customHeight="1" x14ac:dyDescent="0.25">
      <c r="A903" s="1"/>
      <c r="B903" s="1"/>
      <c r="C903" s="27"/>
      <c r="D903" s="1"/>
      <c r="E903" s="1"/>
      <c r="F903" s="1"/>
    </row>
    <row r="904" spans="1:6" ht="14.25" customHeight="1" x14ac:dyDescent="0.25">
      <c r="A904" s="1"/>
      <c r="B904" s="1"/>
      <c r="C904" s="27"/>
      <c r="D904" s="1"/>
      <c r="E904" s="1"/>
      <c r="F904" s="1"/>
    </row>
    <row r="905" spans="1:6" ht="14.25" customHeight="1" x14ac:dyDescent="0.25">
      <c r="A905" s="1"/>
      <c r="B905" s="1"/>
      <c r="C905" s="27"/>
      <c r="D905" s="1"/>
      <c r="E905" s="1"/>
      <c r="F905" s="1"/>
    </row>
    <row r="906" spans="1:6" ht="14.25" customHeight="1" x14ac:dyDescent="0.25">
      <c r="A906" s="1"/>
      <c r="B906" s="1"/>
      <c r="C906" s="27"/>
      <c r="D906" s="1"/>
      <c r="E906" s="1"/>
      <c r="F906" s="1"/>
    </row>
    <row r="907" spans="1:6" ht="14.25" customHeight="1" x14ac:dyDescent="0.25">
      <c r="A907" s="1"/>
      <c r="B907" s="1"/>
      <c r="C907" s="27"/>
      <c r="D907" s="1"/>
      <c r="E907" s="1"/>
      <c r="F907" s="1"/>
    </row>
    <row r="908" spans="1:6" ht="14.25" customHeight="1" x14ac:dyDescent="0.25">
      <c r="A908" s="1"/>
      <c r="B908" s="1"/>
      <c r="C908" s="27"/>
      <c r="D908" s="1"/>
      <c r="E908" s="1"/>
      <c r="F908" s="1"/>
    </row>
    <row r="909" spans="1:6" ht="14.25" customHeight="1" x14ac:dyDescent="0.25">
      <c r="A909" s="1"/>
      <c r="B909" s="1"/>
      <c r="C909" s="27"/>
      <c r="D909" s="1"/>
      <c r="E909" s="1"/>
      <c r="F909" s="1"/>
    </row>
    <row r="910" spans="1:6" ht="14.25" customHeight="1" x14ac:dyDescent="0.25">
      <c r="A910" s="1"/>
      <c r="B910" s="1"/>
      <c r="C910" s="27"/>
      <c r="D910" s="1"/>
      <c r="E910" s="1"/>
      <c r="F910" s="1"/>
    </row>
    <row r="911" spans="1:6" ht="14.25" customHeight="1" x14ac:dyDescent="0.25">
      <c r="A911" s="1"/>
      <c r="B911" s="1"/>
      <c r="C911" s="27"/>
      <c r="D911" s="1"/>
      <c r="E911" s="1"/>
      <c r="F911" s="1"/>
    </row>
    <row r="912" spans="1:6" ht="14.25" customHeight="1" x14ac:dyDescent="0.25">
      <c r="A912" s="1"/>
      <c r="B912" s="1"/>
      <c r="C912" s="27"/>
      <c r="D912" s="1"/>
      <c r="E912" s="1"/>
      <c r="F912" s="1"/>
    </row>
    <row r="913" spans="1:6" ht="14.25" customHeight="1" x14ac:dyDescent="0.25">
      <c r="A913" s="1"/>
      <c r="B913" s="1"/>
      <c r="C913" s="27"/>
      <c r="D913" s="1"/>
      <c r="E913" s="1"/>
      <c r="F913" s="1"/>
    </row>
    <row r="914" spans="1:6" ht="14.25" customHeight="1" x14ac:dyDescent="0.25">
      <c r="A914" s="1"/>
      <c r="B914" s="1"/>
      <c r="C914" s="27"/>
      <c r="D914" s="1"/>
      <c r="E914" s="1"/>
      <c r="F914" s="1"/>
    </row>
    <row r="915" spans="1:6" ht="14.25" customHeight="1" x14ac:dyDescent="0.25">
      <c r="A915" s="1"/>
      <c r="B915" s="1"/>
      <c r="C915" s="27"/>
      <c r="D915" s="1"/>
      <c r="E915" s="1"/>
      <c r="F915" s="1"/>
    </row>
    <row r="916" spans="1:6" ht="14.25" customHeight="1" x14ac:dyDescent="0.25">
      <c r="A916" s="1"/>
      <c r="B916" s="1"/>
      <c r="C916" s="27"/>
      <c r="D916" s="1"/>
      <c r="E916" s="1"/>
      <c r="F916" s="1"/>
    </row>
    <row r="917" spans="1:6" ht="14.25" customHeight="1" x14ac:dyDescent="0.25">
      <c r="A917" s="1"/>
      <c r="B917" s="1"/>
      <c r="C917" s="27"/>
      <c r="D917" s="1"/>
      <c r="E917" s="1"/>
      <c r="F917" s="1"/>
    </row>
    <row r="918" spans="1:6" ht="14.25" customHeight="1" x14ac:dyDescent="0.25">
      <c r="A918" s="1"/>
      <c r="B918" s="1"/>
      <c r="C918" s="27"/>
      <c r="D918" s="1"/>
      <c r="E918" s="1"/>
      <c r="F918" s="1"/>
    </row>
    <row r="919" spans="1:6" ht="14.25" customHeight="1" x14ac:dyDescent="0.25">
      <c r="A919" s="1"/>
      <c r="B919" s="1"/>
      <c r="C919" s="27"/>
      <c r="D919" s="1"/>
      <c r="E919" s="1"/>
      <c r="F919" s="1"/>
    </row>
    <row r="920" spans="1:6" ht="14.25" customHeight="1" x14ac:dyDescent="0.25">
      <c r="A920" s="1"/>
      <c r="B920" s="1"/>
      <c r="C920" s="27"/>
      <c r="D920" s="1"/>
      <c r="E920" s="1"/>
      <c r="F920" s="1"/>
    </row>
    <row r="921" spans="1:6" ht="14.25" customHeight="1" x14ac:dyDescent="0.25">
      <c r="A921" s="1"/>
      <c r="B921" s="1"/>
      <c r="C921" s="27"/>
      <c r="D921" s="1"/>
      <c r="E921" s="1"/>
      <c r="F921" s="1"/>
    </row>
    <row r="922" spans="1:6" ht="14.25" customHeight="1" x14ac:dyDescent="0.25">
      <c r="A922" s="1"/>
      <c r="B922" s="1"/>
      <c r="C922" s="27"/>
      <c r="D922" s="1"/>
      <c r="E922" s="1"/>
      <c r="F922" s="1"/>
    </row>
    <row r="923" spans="1:6" ht="14.25" customHeight="1" x14ac:dyDescent="0.25">
      <c r="A923" s="1"/>
      <c r="B923" s="1"/>
      <c r="C923" s="27"/>
      <c r="D923" s="1"/>
      <c r="E923" s="1"/>
      <c r="F923" s="1"/>
    </row>
    <row r="924" spans="1:6" ht="14.25" customHeight="1" x14ac:dyDescent="0.25">
      <c r="A924" s="1"/>
      <c r="B924" s="1"/>
      <c r="C924" s="27"/>
      <c r="D924" s="1"/>
      <c r="E924" s="1"/>
      <c r="F924" s="1"/>
    </row>
    <row r="925" spans="1:6" ht="14.25" customHeight="1" x14ac:dyDescent="0.25">
      <c r="A925" s="1"/>
      <c r="B925" s="1"/>
      <c r="C925" s="27"/>
      <c r="D925" s="1"/>
      <c r="E925" s="1"/>
      <c r="F925" s="1"/>
    </row>
    <row r="926" spans="1:6" ht="14.25" customHeight="1" x14ac:dyDescent="0.25">
      <c r="A926" s="1"/>
      <c r="B926" s="1"/>
      <c r="C926" s="27"/>
      <c r="D926" s="1"/>
      <c r="E926" s="1"/>
      <c r="F926" s="1"/>
    </row>
    <row r="927" spans="1:6" ht="14.25" customHeight="1" x14ac:dyDescent="0.25">
      <c r="A927" s="1"/>
      <c r="B927" s="1"/>
      <c r="C927" s="27"/>
      <c r="D927" s="1"/>
      <c r="E927" s="1"/>
      <c r="F927" s="1"/>
    </row>
    <row r="928" spans="1:6" ht="14.25" customHeight="1" x14ac:dyDescent="0.25">
      <c r="A928" s="1"/>
      <c r="B928" s="1"/>
      <c r="C928" s="27"/>
      <c r="D928" s="1"/>
      <c r="E928" s="1"/>
      <c r="F928" s="1"/>
    </row>
    <row r="929" spans="1:6" ht="14.25" customHeight="1" x14ac:dyDescent="0.25">
      <c r="A929" s="1"/>
      <c r="B929" s="1"/>
      <c r="C929" s="27"/>
      <c r="D929" s="1"/>
      <c r="E929" s="1"/>
      <c r="F929" s="1"/>
    </row>
    <row r="930" spans="1:6" ht="14.25" customHeight="1" x14ac:dyDescent="0.25">
      <c r="A930" s="1"/>
      <c r="B930" s="1"/>
      <c r="C930" s="27"/>
      <c r="D930" s="1"/>
      <c r="E930" s="1"/>
      <c r="F930" s="1"/>
    </row>
    <row r="931" spans="1:6" ht="14.25" customHeight="1" x14ac:dyDescent="0.25">
      <c r="A931" s="1"/>
      <c r="B931" s="1"/>
      <c r="C931" s="27"/>
      <c r="D931" s="1"/>
      <c r="E931" s="1"/>
      <c r="F931" s="1"/>
    </row>
    <row r="932" spans="1:6" ht="14.25" customHeight="1" x14ac:dyDescent="0.25">
      <c r="A932" s="1"/>
      <c r="B932" s="1"/>
      <c r="C932" s="27"/>
      <c r="D932" s="1"/>
      <c r="E932" s="1"/>
      <c r="F932" s="1"/>
    </row>
    <row r="933" spans="1:6" ht="14.25" customHeight="1" x14ac:dyDescent="0.25">
      <c r="A933" s="1"/>
      <c r="B933" s="1"/>
      <c r="C933" s="27"/>
      <c r="D933" s="1"/>
      <c r="E933" s="1"/>
      <c r="F933" s="1"/>
    </row>
    <row r="934" spans="1:6" ht="14.25" customHeight="1" x14ac:dyDescent="0.25">
      <c r="A934" s="1"/>
      <c r="B934" s="1"/>
      <c r="C934" s="27"/>
      <c r="D934" s="1"/>
      <c r="E934" s="1"/>
      <c r="F934" s="1"/>
    </row>
    <row r="935" spans="1:6" ht="14.25" customHeight="1" x14ac:dyDescent="0.25">
      <c r="A935" s="1"/>
      <c r="B935" s="1"/>
      <c r="C935" s="27"/>
      <c r="D935" s="1"/>
      <c r="E935" s="1"/>
      <c r="F935" s="1"/>
    </row>
    <row r="936" spans="1:6" ht="14.25" customHeight="1" x14ac:dyDescent="0.25">
      <c r="A936" s="1"/>
      <c r="B936" s="1"/>
      <c r="C936" s="27"/>
      <c r="D936" s="1"/>
      <c r="E936" s="1"/>
      <c r="F936" s="1"/>
    </row>
    <row r="937" spans="1:6" ht="14.25" customHeight="1" x14ac:dyDescent="0.25">
      <c r="A937" s="1"/>
      <c r="B937" s="1"/>
      <c r="C937" s="27"/>
      <c r="D937" s="1"/>
      <c r="E937" s="1"/>
      <c r="F937" s="1"/>
    </row>
    <row r="938" spans="1:6" ht="14.25" customHeight="1" x14ac:dyDescent="0.25">
      <c r="A938" s="1"/>
      <c r="B938" s="1"/>
      <c r="C938" s="27"/>
      <c r="D938" s="1"/>
      <c r="E938" s="1"/>
      <c r="F938" s="1"/>
    </row>
    <row r="939" spans="1:6" ht="14.25" customHeight="1" x14ac:dyDescent="0.25">
      <c r="A939" s="1"/>
      <c r="B939" s="1"/>
      <c r="C939" s="27"/>
      <c r="D939" s="1"/>
      <c r="E939" s="1"/>
      <c r="F939" s="1"/>
    </row>
    <row r="940" spans="1:6" ht="14.25" customHeight="1" x14ac:dyDescent="0.25">
      <c r="A940" s="1"/>
      <c r="B940" s="1"/>
      <c r="C940" s="27"/>
      <c r="D940" s="1"/>
      <c r="E940" s="1"/>
      <c r="F940" s="1"/>
    </row>
    <row r="941" spans="1:6" ht="14.25" customHeight="1" x14ac:dyDescent="0.25">
      <c r="A941" s="1"/>
      <c r="B941" s="1"/>
      <c r="C941" s="27"/>
      <c r="D941" s="1"/>
      <c r="E941" s="1"/>
      <c r="F941" s="1"/>
    </row>
    <row r="942" spans="1:6" ht="14.25" customHeight="1" x14ac:dyDescent="0.25">
      <c r="A942" s="1"/>
      <c r="B942" s="1"/>
      <c r="C942" s="27"/>
      <c r="D942" s="1"/>
      <c r="E942" s="1"/>
      <c r="F942" s="1"/>
    </row>
    <row r="943" spans="1:6" ht="14.25" customHeight="1" x14ac:dyDescent="0.25">
      <c r="A943" s="1"/>
      <c r="B943" s="1"/>
      <c r="C943" s="27"/>
      <c r="D943" s="1"/>
      <c r="E943" s="1"/>
      <c r="F943" s="1"/>
    </row>
    <row r="944" spans="1:6" ht="14.25" customHeight="1" x14ac:dyDescent="0.25">
      <c r="A944" s="1"/>
      <c r="B944" s="1"/>
      <c r="C944" s="27"/>
      <c r="D944" s="1"/>
      <c r="E944" s="1"/>
      <c r="F944" s="1"/>
    </row>
    <row r="945" spans="1:6" ht="14.25" customHeight="1" x14ac:dyDescent="0.25">
      <c r="A945" s="1"/>
      <c r="B945" s="1"/>
      <c r="C945" s="27"/>
      <c r="D945" s="1"/>
      <c r="E945" s="1"/>
      <c r="F945" s="1"/>
    </row>
    <row r="946" spans="1:6" ht="14.25" customHeight="1" x14ac:dyDescent="0.25">
      <c r="A946" s="1"/>
      <c r="B946" s="1"/>
      <c r="C946" s="27"/>
      <c r="D946" s="1"/>
      <c r="E946" s="1"/>
      <c r="F946" s="1"/>
    </row>
    <row r="947" spans="1:6" ht="14.25" customHeight="1" x14ac:dyDescent="0.25">
      <c r="A947" s="1"/>
      <c r="B947" s="1"/>
      <c r="C947" s="27"/>
      <c r="D947" s="1"/>
      <c r="E947" s="1"/>
      <c r="F947" s="1"/>
    </row>
    <row r="948" spans="1:6" ht="14.25" customHeight="1" x14ac:dyDescent="0.25">
      <c r="A948" s="1"/>
      <c r="B948" s="1"/>
      <c r="C948" s="27"/>
      <c r="D948" s="1"/>
      <c r="E948" s="1"/>
      <c r="F948" s="1"/>
    </row>
    <row r="949" spans="1:6" ht="14.25" customHeight="1" x14ac:dyDescent="0.25">
      <c r="A949" s="1"/>
      <c r="B949" s="1"/>
      <c r="C949" s="27"/>
      <c r="D949" s="1"/>
      <c r="E949" s="1"/>
      <c r="F949" s="1"/>
    </row>
    <row r="950" spans="1:6" ht="14.25" customHeight="1" x14ac:dyDescent="0.25">
      <c r="A950" s="1"/>
      <c r="B950" s="1"/>
      <c r="C950" s="27"/>
      <c r="D950" s="1"/>
      <c r="E950" s="1"/>
      <c r="F950" s="1"/>
    </row>
    <row r="951" spans="1:6" ht="14.25" customHeight="1" x14ac:dyDescent="0.25">
      <c r="A951" s="1"/>
      <c r="B951" s="1"/>
      <c r="C951" s="27"/>
      <c r="D951" s="1"/>
      <c r="E951" s="1"/>
      <c r="F951" s="1"/>
    </row>
    <row r="952" spans="1:6" ht="14.25" customHeight="1" x14ac:dyDescent="0.25">
      <c r="A952" s="1"/>
      <c r="B952" s="1"/>
      <c r="C952" s="27"/>
      <c r="D952" s="1"/>
      <c r="E952" s="1"/>
      <c r="F952" s="1"/>
    </row>
    <row r="953" spans="1:6" ht="14.25" customHeight="1" x14ac:dyDescent="0.25">
      <c r="A953" s="1"/>
      <c r="B953" s="1"/>
      <c r="C953" s="27"/>
      <c r="D953" s="1"/>
      <c r="E953" s="1"/>
      <c r="F953" s="1"/>
    </row>
    <row r="954" spans="1:6" ht="14.25" customHeight="1" x14ac:dyDescent="0.25">
      <c r="A954" s="1"/>
      <c r="B954" s="1"/>
      <c r="C954" s="27"/>
      <c r="D954" s="1"/>
      <c r="E954" s="1"/>
      <c r="F954" s="1"/>
    </row>
    <row r="955" spans="1:6" ht="14.25" customHeight="1" x14ac:dyDescent="0.25">
      <c r="A955" s="1"/>
      <c r="B955" s="1"/>
      <c r="C955" s="27"/>
      <c r="D955" s="1"/>
      <c r="E955" s="1"/>
      <c r="F955" s="1"/>
    </row>
    <row r="956" spans="1:6" ht="14.25" customHeight="1" x14ac:dyDescent="0.25">
      <c r="A956" s="1"/>
      <c r="B956" s="1"/>
      <c r="C956" s="27"/>
      <c r="D956" s="1"/>
      <c r="E956" s="1"/>
      <c r="F956" s="1"/>
    </row>
    <row r="957" spans="1:6" ht="14.25" customHeight="1" x14ac:dyDescent="0.25">
      <c r="A957" s="1"/>
      <c r="B957" s="1"/>
      <c r="C957" s="27"/>
      <c r="D957" s="1"/>
      <c r="E957" s="1"/>
      <c r="F957" s="1"/>
    </row>
    <row r="958" spans="1:6" ht="14.25" customHeight="1" x14ac:dyDescent="0.25">
      <c r="A958" s="1"/>
      <c r="B958" s="1"/>
      <c r="C958" s="27"/>
      <c r="D958" s="1"/>
      <c r="E958" s="1"/>
      <c r="F958" s="1"/>
    </row>
    <row r="959" spans="1:6" ht="14.25" customHeight="1" x14ac:dyDescent="0.25">
      <c r="A959" s="1"/>
      <c r="B959" s="1"/>
      <c r="C959" s="27"/>
      <c r="D959" s="1"/>
      <c r="E959" s="1"/>
      <c r="F959" s="1"/>
    </row>
    <row r="960" spans="1:6" ht="14.25" customHeight="1" x14ac:dyDescent="0.25">
      <c r="A960" s="1"/>
      <c r="B960" s="1"/>
      <c r="C960" s="27"/>
      <c r="D960" s="1"/>
      <c r="E960" s="1"/>
      <c r="F960" s="1"/>
    </row>
    <row r="961" spans="1:6" ht="14.25" customHeight="1" x14ac:dyDescent="0.25">
      <c r="A961" s="1"/>
      <c r="B961" s="1"/>
      <c r="C961" s="27"/>
      <c r="D961" s="1"/>
      <c r="E961" s="1"/>
      <c r="F961" s="1"/>
    </row>
    <row r="962" spans="1:6" ht="14.25" customHeight="1" x14ac:dyDescent="0.25">
      <c r="A962" s="1"/>
      <c r="B962" s="1"/>
      <c r="C962" s="27"/>
      <c r="D962" s="1"/>
      <c r="E962" s="1"/>
      <c r="F962" s="1"/>
    </row>
    <row r="963" spans="1:6" ht="14.25" customHeight="1" x14ac:dyDescent="0.25">
      <c r="A963" s="1"/>
      <c r="B963" s="1"/>
      <c r="C963" s="27"/>
      <c r="D963" s="1"/>
      <c r="E963" s="1"/>
      <c r="F963" s="1"/>
    </row>
    <row r="964" spans="1:6" ht="14.25" customHeight="1" x14ac:dyDescent="0.25">
      <c r="A964" s="1"/>
      <c r="B964" s="1"/>
      <c r="C964" s="27"/>
      <c r="D964" s="1"/>
      <c r="E964" s="1"/>
      <c r="F964" s="1"/>
    </row>
    <row r="965" spans="1:6" ht="14.25" customHeight="1" x14ac:dyDescent="0.25">
      <c r="A965" s="1"/>
      <c r="B965" s="1"/>
      <c r="C965" s="27"/>
      <c r="D965" s="1"/>
      <c r="E965" s="1"/>
      <c r="F965" s="1"/>
    </row>
    <row r="966" spans="1:6" ht="14.25" customHeight="1" x14ac:dyDescent="0.25">
      <c r="A966" s="1"/>
      <c r="B966" s="1"/>
      <c r="C966" s="27"/>
      <c r="D966" s="1"/>
      <c r="E966" s="1"/>
      <c r="F966" s="1"/>
    </row>
    <row r="967" spans="1:6" ht="14.25" customHeight="1" x14ac:dyDescent="0.25">
      <c r="A967" s="1"/>
      <c r="B967" s="1"/>
      <c r="C967" s="27"/>
      <c r="D967" s="1"/>
      <c r="E967" s="1"/>
      <c r="F967" s="1"/>
    </row>
    <row r="968" spans="1:6" ht="14.25" customHeight="1" x14ac:dyDescent="0.25">
      <c r="A968" s="1"/>
      <c r="B968" s="1"/>
      <c r="C968" s="27"/>
      <c r="D968" s="1"/>
      <c r="E968" s="1"/>
      <c r="F968" s="1"/>
    </row>
    <row r="969" spans="1:6" ht="14.25" customHeight="1" x14ac:dyDescent="0.25">
      <c r="A969" s="1"/>
      <c r="B969" s="1"/>
      <c r="C969" s="27"/>
      <c r="D969" s="1"/>
      <c r="E969" s="1"/>
      <c r="F969" s="1"/>
    </row>
    <row r="970" spans="1:6" ht="14.25" customHeight="1" x14ac:dyDescent="0.25">
      <c r="A970" s="1"/>
      <c r="B970" s="1"/>
      <c r="C970" s="27"/>
      <c r="D970" s="1"/>
      <c r="E970" s="1"/>
      <c r="F970" s="1"/>
    </row>
    <row r="971" spans="1:6" ht="14.25" customHeight="1" x14ac:dyDescent="0.25">
      <c r="A971" s="1"/>
      <c r="B971" s="1"/>
      <c r="C971" s="27"/>
      <c r="D971" s="1"/>
      <c r="E971" s="1"/>
      <c r="F971" s="1"/>
    </row>
    <row r="972" spans="1:6" ht="14.25" customHeight="1" x14ac:dyDescent="0.25">
      <c r="A972" s="1"/>
      <c r="B972" s="1"/>
      <c r="C972" s="27"/>
      <c r="D972" s="1"/>
      <c r="E972" s="1"/>
      <c r="F972" s="1"/>
    </row>
    <row r="973" spans="1:6" ht="14.25" customHeight="1" x14ac:dyDescent="0.25">
      <c r="A973" s="1"/>
      <c r="B973" s="1"/>
      <c r="C973" s="27"/>
      <c r="D973" s="1"/>
      <c r="E973" s="1"/>
      <c r="F973" s="1"/>
    </row>
    <row r="974" spans="1:6" ht="14.25" customHeight="1" x14ac:dyDescent="0.25">
      <c r="A974" s="1"/>
      <c r="B974" s="1"/>
      <c r="C974" s="27"/>
      <c r="D974" s="1"/>
      <c r="E974" s="1"/>
      <c r="F974" s="1"/>
    </row>
    <row r="975" spans="1:6" ht="14.25" customHeight="1" x14ac:dyDescent="0.25">
      <c r="A975" s="1"/>
      <c r="B975" s="1"/>
      <c r="C975" s="27"/>
      <c r="D975" s="1"/>
      <c r="E975" s="1"/>
      <c r="F975" s="1"/>
    </row>
    <row r="976" spans="1:6" ht="14.25" customHeight="1" x14ac:dyDescent="0.25">
      <c r="A976" s="1"/>
      <c r="B976" s="1"/>
      <c r="C976" s="27"/>
      <c r="D976" s="1"/>
      <c r="E976" s="1"/>
      <c r="F976" s="1"/>
    </row>
    <row r="977" spans="1:6" ht="14.25" customHeight="1" x14ac:dyDescent="0.25">
      <c r="A977" s="1"/>
      <c r="B977" s="1"/>
      <c r="C977" s="27"/>
      <c r="D977" s="1"/>
      <c r="E977" s="1"/>
      <c r="F977" s="1"/>
    </row>
    <row r="978" spans="1:6" ht="14.25" customHeight="1" x14ac:dyDescent="0.25">
      <c r="A978" s="1"/>
      <c r="B978" s="1"/>
      <c r="C978" s="27"/>
      <c r="D978" s="1"/>
      <c r="E978" s="1"/>
      <c r="F978" s="1"/>
    </row>
    <row r="979" spans="1:6" ht="14.25" customHeight="1" x14ac:dyDescent="0.25">
      <c r="A979" s="1"/>
      <c r="B979" s="1"/>
      <c r="C979" s="27"/>
      <c r="D979" s="1"/>
      <c r="E979" s="1"/>
      <c r="F979" s="1"/>
    </row>
    <row r="980" spans="1:6" ht="14.25" customHeight="1" x14ac:dyDescent="0.25">
      <c r="A980" s="1"/>
      <c r="B980" s="1"/>
      <c r="C980" s="27"/>
      <c r="D980" s="1"/>
      <c r="E980" s="1"/>
      <c r="F980" s="1"/>
    </row>
    <row r="981" spans="1:6" ht="14.25" customHeight="1" x14ac:dyDescent="0.25">
      <c r="A981" s="1"/>
      <c r="B981" s="1"/>
      <c r="C981" s="27"/>
      <c r="D981" s="1"/>
      <c r="E981" s="1"/>
      <c r="F981" s="1"/>
    </row>
    <row r="982" spans="1:6" ht="14.25" customHeight="1" x14ac:dyDescent="0.25">
      <c r="A982" s="1"/>
      <c r="B982" s="1"/>
      <c r="C982" s="27"/>
      <c r="D982" s="1"/>
      <c r="E982" s="1"/>
      <c r="F982" s="1"/>
    </row>
    <row r="983" spans="1:6" ht="14.25" customHeight="1" x14ac:dyDescent="0.25">
      <c r="A983" s="1"/>
      <c r="B983" s="1"/>
      <c r="C983" s="27"/>
      <c r="D983" s="1"/>
      <c r="E983" s="1"/>
      <c r="F983" s="1"/>
    </row>
    <row r="984" spans="1:6" ht="14.25" customHeight="1" x14ac:dyDescent="0.25">
      <c r="A984" s="1"/>
      <c r="B984" s="1"/>
      <c r="C984" s="27"/>
      <c r="D984" s="1"/>
      <c r="E984" s="1"/>
      <c r="F984" s="1"/>
    </row>
    <row r="985" spans="1:6" ht="14.25" customHeight="1" x14ac:dyDescent="0.25">
      <c r="A985" s="1"/>
      <c r="B985" s="1"/>
      <c r="C985" s="27"/>
      <c r="D985" s="1"/>
      <c r="E985" s="1"/>
      <c r="F985" s="1"/>
    </row>
    <row r="986" spans="1:6" ht="14.25" customHeight="1" x14ac:dyDescent="0.25">
      <c r="A986" s="1"/>
      <c r="B986" s="1"/>
      <c r="C986" s="27"/>
      <c r="D986" s="1"/>
      <c r="E986" s="1"/>
      <c r="F986" s="1"/>
    </row>
    <row r="987" spans="1:6" ht="14.25" customHeight="1" x14ac:dyDescent="0.25">
      <c r="A987" s="1"/>
      <c r="B987" s="1"/>
      <c r="C987" s="27"/>
      <c r="D987" s="1"/>
      <c r="E987" s="1"/>
      <c r="F987" s="1"/>
    </row>
    <row r="988" spans="1:6" ht="14.25" customHeight="1" x14ac:dyDescent="0.25">
      <c r="A988" s="1"/>
      <c r="B988" s="1"/>
      <c r="C988" s="27"/>
      <c r="D988" s="1"/>
      <c r="E988" s="1"/>
      <c r="F988" s="1"/>
    </row>
    <row r="989" spans="1:6" ht="14.25" customHeight="1" x14ac:dyDescent="0.25">
      <c r="A989" s="1"/>
      <c r="B989" s="1"/>
      <c r="C989" s="27"/>
      <c r="D989" s="1"/>
      <c r="E989" s="1"/>
      <c r="F989" s="1"/>
    </row>
    <row r="990" spans="1:6" ht="14.25" customHeight="1" x14ac:dyDescent="0.25">
      <c r="A990" s="1"/>
      <c r="B990" s="1"/>
      <c r="C990" s="27"/>
      <c r="D990" s="1"/>
      <c r="E990" s="1"/>
      <c r="F990" s="1"/>
    </row>
    <row r="991" spans="1:6" ht="14.25" customHeight="1" x14ac:dyDescent="0.25">
      <c r="A991" s="1"/>
      <c r="B991" s="1"/>
      <c r="C991" s="27"/>
      <c r="D991" s="1"/>
      <c r="E991" s="1"/>
      <c r="F991" s="1"/>
    </row>
    <row r="992" spans="1:6" ht="14.25" customHeight="1" x14ac:dyDescent="0.25">
      <c r="A992" s="1"/>
      <c r="B992" s="1"/>
      <c r="C992" s="27"/>
      <c r="D992" s="1"/>
      <c r="E992" s="1"/>
      <c r="F992" s="1"/>
    </row>
    <row r="993" spans="1:6" ht="14.25" customHeight="1" x14ac:dyDescent="0.25">
      <c r="A993" s="1"/>
      <c r="B993" s="1"/>
      <c r="C993" s="27"/>
      <c r="D993" s="1"/>
      <c r="E993" s="1"/>
      <c r="F993" s="1"/>
    </row>
    <row r="994" spans="1:6" ht="14.25" customHeight="1" x14ac:dyDescent="0.25">
      <c r="A994" s="1"/>
      <c r="B994" s="1"/>
      <c r="C994" s="27"/>
      <c r="D994" s="1"/>
      <c r="E994" s="1"/>
      <c r="F994" s="1"/>
    </row>
    <row r="995" spans="1:6" ht="14.25" customHeight="1" x14ac:dyDescent="0.25">
      <c r="A995" s="1"/>
      <c r="B995" s="1"/>
      <c r="C995" s="27"/>
      <c r="D995" s="1"/>
      <c r="E995" s="1"/>
      <c r="F995" s="1"/>
    </row>
    <row r="996" spans="1:6" ht="14.25" customHeight="1" x14ac:dyDescent="0.25">
      <c r="A996" s="1"/>
      <c r="B996" s="1"/>
      <c r="C996" s="27"/>
      <c r="D996" s="1"/>
      <c r="E996" s="1"/>
      <c r="F996" s="1"/>
    </row>
    <row r="997" spans="1:6" ht="14.25" customHeight="1" x14ac:dyDescent="0.25">
      <c r="A997" s="1"/>
      <c r="B997" s="1"/>
      <c r="C997" s="27"/>
      <c r="D997" s="1"/>
      <c r="E997" s="1"/>
      <c r="F997" s="1"/>
    </row>
    <row r="998" spans="1:6" ht="14.25" customHeight="1" x14ac:dyDescent="0.25">
      <c r="A998" s="1"/>
      <c r="B998" s="1"/>
      <c r="C998" s="27"/>
      <c r="D998" s="1"/>
      <c r="E998" s="1"/>
      <c r="F998" s="1"/>
    </row>
    <row r="999" spans="1:6" ht="14.25" customHeight="1" x14ac:dyDescent="0.25">
      <c r="A999" s="1"/>
      <c r="B999" s="1"/>
      <c r="C999" s="27"/>
      <c r="D999" s="1"/>
      <c r="E999" s="1"/>
      <c r="F999" s="1"/>
    </row>
    <row r="1000" spans="1:6" ht="14.25" customHeight="1" x14ac:dyDescent="0.25">
      <c r="A1000" s="1"/>
      <c r="B1000" s="1"/>
      <c r="C1000" s="27"/>
      <c r="D1000" s="1"/>
      <c r="E1000" s="1"/>
      <c r="F1000" s="1"/>
    </row>
  </sheetData>
  <conditionalFormatting sqref="C1:C1048576">
    <cfRule type="dataBar" priority="2">
      <dataBar>
        <cfvo type="min"/>
        <cfvo type="max"/>
        <color rgb="FF65354E"/>
      </dataBar>
      <extLst>
        <ext xmlns:x14="http://schemas.microsoft.com/office/spreadsheetml/2009/9/main" uri="{B025F937-C7B1-47D3-B67F-A62EFF666E3E}">
          <x14:id>{B6F91B30-8DBC-4399-960F-8B0299E2DB0E}</x14:id>
        </ext>
      </extLst>
    </cfRule>
  </conditionalFormatting>
  <conditionalFormatting sqref="C2:C528">
    <cfRule type="dataBar" priority="1">
      <dataBar>
        <cfvo type="min"/>
        <cfvo type="max"/>
        <color rgb="FF732F39"/>
      </dataBar>
      <extLst>
        <ext xmlns:x14="http://schemas.microsoft.com/office/spreadsheetml/2009/9/main" uri="{B025F937-C7B1-47D3-B67F-A62EFF666E3E}">
          <x14:id>{02E5CE08-DFDD-43AF-820D-51B899008067}</x14:id>
        </ext>
      </extLst>
    </cfRule>
  </conditionalFormatting>
  <dataValidations count="3">
    <dataValidation type="list" allowBlank="1" sqref="D2:D528">
      <formula1>"Online,Wholesaler,Direct Sales"</formula1>
    </dataValidation>
    <dataValidation type="list" allowBlank="1" showErrorMessage="1" sqref="E2:E528">
      <formula1>"Online,Cash"</formula1>
    </dataValidation>
    <dataValidation type="decimal" allowBlank="1" showErrorMessage="1" sqref="C2:C528">
      <formula1>1</formula1>
      <formula2>1000</formula2>
    </dataValidation>
  </dataValidations>
  <pageMargins left="0.7" right="0.7" top="0.75" bottom="0.75" header="0" footer="0"/>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6F91B30-8DBC-4399-960F-8B0299E2DB0E}">
            <x14:dataBar minLength="0" maxLength="100" border="1">
              <x14:cfvo type="autoMin"/>
              <x14:cfvo type="autoMax"/>
              <x14:borderColor rgb="FF000000"/>
              <x14:negativeFillColor rgb="FFFF0000"/>
              <x14:axisColor rgb="FF000000"/>
            </x14:dataBar>
          </x14:cfRule>
          <xm:sqref>C1:C1048576</xm:sqref>
        </x14:conditionalFormatting>
        <x14:conditionalFormatting xmlns:xm="http://schemas.microsoft.com/office/excel/2006/main">
          <x14:cfRule type="dataBar" id="{02E5CE08-DFDD-43AF-820D-51B899008067}">
            <x14:dataBar minLength="0" maxLength="100">
              <x14:cfvo type="autoMin"/>
              <x14:cfvo type="autoMax"/>
              <x14:negativeFillColor rgb="FFFF0000"/>
              <x14:axisColor rgb="FF000000"/>
            </x14:dataBar>
          </x14:cfRule>
          <xm:sqref>C2:C528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D7EC"/>
  </sheetPr>
  <dimension ref="A1:F995"/>
  <sheetViews>
    <sheetView workbookViewId="0">
      <selection sqref="A1:F1"/>
    </sheetView>
  </sheetViews>
  <sheetFormatPr defaultColWidth="14.42578125" defaultRowHeight="15" customHeight="1" x14ac:dyDescent="0.25"/>
  <cols>
    <col min="1" max="1" width="15.85546875" customWidth="1"/>
    <col min="2" max="2" width="17.85546875" customWidth="1"/>
    <col min="3" max="3" width="13.5703125" customWidth="1"/>
    <col min="4" max="4" width="9.85546875" customWidth="1"/>
    <col min="5" max="5" width="17.140625" customWidth="1"/>
    <col min="6" max="6" width="17.85546875" customWidth="1"/>
    <col min="7" max="26" width="8.7109375" customWidth="1"/>
  </cols>
  <sheetData>
    <row r="1" spans="1:6" ht="14.25" customHeight="1" x14ac:dyDescent="0.25">
      <c r="A1" s="13" t="s">
        <v>1</v>
      </c>
      <c r="B1" s="18" t="s">
        <v>6</v>
      </c>
      <c r="C1" s="23" t="s">
        <v>89</v>
      </c>
      <c r="D1" s="17" t="s">
        <v>8</v>
      </c>
      <c r="E1" s="2" t="s">
        <v>9</v>
      </c>
      <c r="F1" s="2" t="s">
        <v>10</v>
      </c>
    </row>
    <row r="2" spans="1:6" ht="14.25" customHeight="1" x14ac:dyDescent="0.25">
      <c r="A2" s="14" t="s">
        <v>36</v>
      </c>
      <c r="B2" s="24" t="s">
        <v>90</v>
      </c>
      <c r="C2" s="25" t="s">
        <v>91</v>
      </c>
      <c r="D2" s="15" t="s">
        <v>64</v>
      </c>
      <c r="E2" s="3">
        <v>98</v>
      </c>
      <c r="F2" s="3">
        <v>103.88</v>
      </c>
    </row>
    <row r="3" spans="1:6" ht="14.25" customHeight="1" x14ac:dyDescent="0.25">
      <c r="A3" s="14" t="s">
        <v>49</v>
      </c>
      <c r="B3" s="24" t="s">
        <v>92</v>
      </c>
      <c r="C3" s="25" t="s">
        <v>91</v>
      </c>
      <c r="D3" s="15" t="s">
        <v>64</v>
      </c>
      <c r="E3" s="3">
        <v>105</v>
      </c>
      <c r="F3" s="3">
        <v>142.80000000000001</v>
      </c>
    </row>
    <row r="4" spans="1:6" ht="14.25" customHeight="1" x14ac:dyDescent="0.25">
      <c r="A4" s="14" t="s">
        <v>26</v>
      </c>
      <c r="B4" s="24" t="s">
        <v>96</v>
      </c>
      <c r="C4" s="25" t="s">
        <v>91</v>
      </c>
      <c r="D4" s="15" t="s">
        <v>64</v>
      </c>
      <c r="E4" s="3">
        <v>71</v>
      </c>
      <c r="F4" s="3">
        <v>80.94</v>
      </c>
    </row>
    <row r="5" spans="1:6" ht="14.25" customHeight="1" x14ac:dyDescent="0.25">
      <c r="A5" s="14" t="s">
        <v>23</v>
      </c>
      <c r="B5" s="24" t="s">
        <v>97</v>
      </c>
      <c r="C5" s="25" t="s">
        <v>91</v>
      </c>
      <c r="D5" s="15" t="s">
        <v>65</v>
      </c>
      <c r="E5" s="3">
        <v>44</v>
      </c>
      <c r="F5" s="3">
        <v>48.84</v>
      </c>
    </row>
    <row r="6" spans="1:6" ht="14.25" customHeight="1" x14ac:dyDescent="0.25">
      <c r="A6" s="14" t="s">
        <v>44</v>
      </c>
      <c r="B6" s="24" t="s">
        <v>98</v>
      </c>
      <c r="C6" s="25" t="s">
        <v>91</v>
      </c>
      <c r="D6" s="15" t="s">
        <v>66</v>
      </c>
      <c r="E6" s="3">
        <v>133</v>
      </c>
      <c r="F6" s="3">
        <v>155.61000000000001</v>
      </c>
    </row>
    <row r="7" spans="1:6" ht="14.25" customHeight="1" x14ac:dyDescent="0.25">
      <c r="A7" s="14" t="s">
        <v>35</v>
      </c>
      <c r="B7" s="24" t="s">
        <v>99</v>
      </c>
      <c r="C7" s="25" t="s">
        <v>91</v>
      </c>
      <c r="D7" s="15" t="s">
        <v>64</v>
      </c>
      <c r="E7" s="3">
        <v>75</v>
      </c>
      <c r="F7" s="3">
        <v>85.5</v>
      </c>
    </row>
    <row r="8" spans="1:6" ht="14.25" customHeight="1" x14ac:dyDescent="0.25">
      <c r="A8" s="14" t="s">
        <v>56</v>
      </c>
      <c r="B8" s="24" t="s">
        <v>93</v>
      </c>
      <c r="C8" s="25" t="s">
        <v>91</v>
      </c>
      <c r="D8" s="15" t="s">
        <v>65</v>
      </c>
      <c r="E8" s="3">
        <v>43</v>
      </c>
      <c r="F8" s="3">
        <v>47.730000000000004</v>
      </c>
    </row>
    <row r="9" spans="1:6" ht="14.25" customHeight="1" x14ac:dyDescent="0.25">
      <c r="A9" s="14" t="s">
        <v>45</v>
      </c>
      <c r="B9" s="24" t="s">
        <v>100</v>
      </c>
      <c r="C9" s="25" t="s">
        <v>91</v>
      </c>
      <c r="D9" s="15" t="s">
        <v>64</v>
      </c>
      <c r="E9" s="3">
        <v>83</v>
      </c>
      <c r="F9" s="3">
        <v>94.62</v>
      </c>
    </row>
    <row r="10" spans="1:6" ht="14.25" customHeight="1" x14ac:dyDescent="0.25">
      <c r="A10" s="14" t="s">
        <v>57</v>
      </c>
      <c r="B10" s="24" t="s">
        <v>101</v>
      </c>
      <c r="C10" s="25" t="s">
        <v>91</v>
      </c>
      <c r="D10" s="15" t="s">
        <v>64</v>
      </c>
      <c r="E10" s="3">
        <v>6</v>
      </c>
      <c r="F10" s="3">
        <v>7.8599999999999994</v>
      </c>
    </row>
    <row r="11" spans="1:6" ht="14.25" customHeight="1" x14ac:dyDescent="0.25">
      <c r="A11" s="14" t="s">
        <v>40</v>
      </c>
      <c r="B11" s="24" t="s">
        <v>102</v>
      </c>
      <c r="C11" s="25" t="s">
        <v>91</v>
      </c>
      <c r="D11" s="15" t="s">
        <v>66</v>
      </c>
      <c r="E11" s="3">
        <v>148</v>
      </c>
      <c r="F11" s="3">
        <v>164.28</v>
      </c>
    </row>
    <row r="12" spans="1:6" ht="14.25" customHeight="1" x14ac:dyDescent="0.25">
      <c r="A12" s="14" t="s">
        <v>51</v>
      </c>
      <c r="B12" s="24" t="s">
        <v>103</v>
      </c>
      <c r="C12" s="25" t="s">
        <v>91</v>
      </c>
      <c r="D12" s="15" t="s">
        <v>65</v>
      </c>
      <c r="E12" s="3">
        <v>44</v>
      </c>
      <c r="F12" s="3">
        <v>48.4</v>
      </c>
    </row>
    <row r="13" spans="1:6" ht="14.25" customHeight="1" x14ac:dyDescent="0.25">
      <c r="A13" s="14" t="s">
        <v>55</v>
      </c>
      <c r="B13" s="24" t="s">
        <v>104</v>
      </c>
      <c r="C13" s="25" t="s">
        <v>123</v>
      </c>
      <c r="D13" s="15" t="s">
        <v>64</v>
      </c>
      <c r="E13" s="3">
        <v>73</v>
      </c>
      <c r="F13" s="3">
        <v>94.17</v>
      </c>
    </row>
    <row r="14" spans="1:6" ht="14.25" customHeight="1" x14ac:dyDescent="0.25">
      <c r="A14" s="14" t="s">
        <v>21</v>
      </c>
      <c r="B14" s="24" t="s">
        <v>105</v>
      </c>
      <c r="C14" s="25" t="s">
        <v>123</v>
      </c>
      <c r="D14" s="15" t="s">
        <v>64</v>
      </c>
      <c r="E14" s="3">
        <v>112</v>
      </c>
      <c r="F14" s="3">
        <v>122.08</v>
      </c>
    </row>
    <row r="15" spans="1:6" ht="14.25" customHeight="1" x14ac:dyDescent="0.25">
      <c r="A15" s="14" t="s">
        <v>29</v>
      </c>
      <c r="B15" s="24" t="s">
        <v>94</v>
      </c>
      <c r="C15" s="25" t="s">
        <v>123</v>
      </c>
      <c r="D15" s="15" t="s">
        <v>64</v>
      </c>
      <c r="E15" s="3">
        <v>112</v>
      </c>
      <c r="F15" s="3">
        <v>146.72</v>
      </c>
    </row>
    <row r="16" spans="1:6" ht="14.25" customHeight="1" x14ac:dyDescent="0.25">
      <c r="A16" s="14" t="s">
        <v>47</v>
      </c>
      <c r="B16" s="24" t="s">
        <v>106</v>
      </c>
      <c r="C16" s="25" t="s">
        <v>123</v>
      </c>
      <c r="D16" s="15" t="s">
        <v>64</v>
      </c>
      <c r="E16" s="3">
        <v>12</v>
      </c>
      <c r="F16" s="3">
        <v>15.719999999999999</v>
      </c>
    </row>
    <row r="17" spans="1:6" ht="14.25" customHeight="1" x14ac:dyDescent="0.25">
      <c r="A17" s="14" t="s">
        <v>41</v>
      </c>
      <c r="B17" s="24" t="s">
        <v>107</v>
      </c>
      <c r="C17" s="25" t="s">
        <v>123</v>
      </c>
      <c r="D17" s="15" t="s">
        <v>67</v>
      </c>
      <c r="E17" s="3">
        <v>13</v>
      </c>
      <c r="F17" s="3">
        <v>16.64</v>
      </c>
    </row>
    <row r="18" spans="1:6" ht="14.25" customHeight="1" x14ac:dyDescent="0.25">
      <c r="A18" s="14" t="s">
        <v>59</v>
      </c>
      <c r="B18" s="24" t="s">
        <v>108</v>
      </c>
      <c r="C18" s="25" t="s">
        <v>123</v>
      </c>
      <c r="D18" s="15" t="s">
        <v>66</v>
      </c>
      <c r="E18" s="3">
        <v>134</v>
      </c>
      <c r="F18" s="3">
        <v>156.78</v>
      </c>
    </row>
    <row r="19" spans="1:6" ht="14.25" customHeight="1" x14ac:dyDescent="0.25">
      <c r="A19" s="14" t="s">
        <v>50</v>
      </c>
      <c r="B19" s="24" t="s">
        <v>109</v>
      </c>
      <c r="C19" s="25" t="s">
        <v>123</v>
      </c>
      <c r="D19" s="15" t="s">
        <v>64</v>
      </c>
      <c r="E19" s="3">
        <v>37</v>
      </c>
      <c r="F19" s="3">
        <v>49.21</v>
      </c>
    </row>
    <row r="20" spans="1:6" ht="14.25" customHeight="1" x14ac:dyDescent="0.25">
      <c r="A20" s="14" t="s">
        <v>60</v>
      </c>
      <c r="B20" s="24" t="s">
        <v>110</v>
      </c>
      <c r="C20" s="25" t="s">
        <v>123</v>
      </c>
      <c r="D20" s="15" t="s">
        <v>64</v>
      </c>
      <c r="E20" s="3">
        <v>150</v>
      </c>
      <c r="F20" s="3">
        <v>210</v>
      </c>
    </row>
    <row r="21" spans="1:6" ht="14.25" customHeight="1" x14ac:dyDescent="0.25">
      <c r="A21" s="14" t="s">
        <v>34</v>
      </c>
      <c r="B21" s="24" t="s">
        <v>111</v>
      </c>
      <c r="C21" s="25" t="s">
        <v>123</v>
      </c>
      <c r="D21" s="15" t="s">
        <v>64</v>
      </c>
      <c r="E21" s="3">
        <v>61</v>
      </c>
      <c r="F21" s="3">
        <v>76.25</v>
      </c>
    </row>
    <row r="22" spans="1:6" ht="14.25" customHeight="1" x14ac:dyDescent="0.25">
      <c r="A22" s="14" t="s">
        <v>52</v>
      </c>
      <c r="B22" s="24" t="s">
        <v>112</v>
      </c>
      <c r="C22" s="25" t="s">
        <v>123</v>
      </c>
      <c r="D22" s="15" t="s">
        <v>64</v>
      </c>
      <c r="E22" s="3">
        <v>126</v>
      </c>
      <c r="F22" s="3">
        <v>162.54</v>
      </c>
    </row>
    <row r="23" spans="1:6" ht="14.25" customHeight="1" x14ac:dyDescent="0.25">
      <c r="A23" s="14" t="s">
        <v>42</v>
      </c>
      <c r="B23" s="24" t="s">
        <v>113</v>
      </c>
      <c r="C23" s="25" t="s">
        <v>123</v>
      </c>
      <c r="D23" s="15" t="s">
        <v>64</v>
      </c>
      <c r="E23" s="3">
        <v>121</v>
      </c>
      <c r="F23" s="3">
        <v>141.57</v>
      </c>
    </row>
    <row r="24" spans="1:6" ht="14.25" customHeight="1" x14ac:dyDescent="0.25">
      <c r="A24" s="14" t="s">
        <v>32</v>
      </c>
      <c r="B24" s="24" t="s">
        <v>114</v>
      </c>
      <c r="C24" s="25" t="s">
        <v>123</v>
      </c>
      <c r="D24" s="15" t="s">
        <v>64</v>
      </c>
      <c r="E24" s="3">
        <v>141</v>
      </c>
      <c r="F24" s="3">
        <v>149.46</v>
      </c>
    </row>
    <row r="25" spans="1:6" ht="14.25" customHeight="1" x14ac:dyDescent="0.25">
      <c r="A25" s="14" t="s">
        <v>16</v>
      </c>
      <c r="B25" s="24" t="s">
        <v>115</v>
      </c>
      <c r="C25" s="25" t="s">
        <v>123</v>
      </c>
      <c r="D25" s="15" t="s">
        <v>64</v>
      </c>
      <c r="E25" s="3">
        <v>144</v>
      </c>
      <c r="F25" s="3">
        <v>156.96</v>
      </c>
    </row>
    <row r="26" spans="1:6" ht="14.25" customHeight="1" x14ac:dyDescent="0.25">
      <c r="A26" s="14" t="s">
        <v>27</v>
      </c>
      <c r="B26" s="24" t="s">
        <v>116</v>
      </c>
      <c r="C26" s="25" t="s">
        <v>123</v>
      </c>
      <c r="D26" s="15" t="s">
        <v>64</v>
      </c>
      <c r="E26" s="3">
        <v>7</v>
      </c>
      <c r="F26" s="3">
        <v>8.33</v>
      </c>
    </row>
    <row r="27" spans="1:6" ht="14.25" customHeight="1" x14ac:dyDescent="0.25">
      <c r="A27" s="14" t="s">
        <v>62</v>
      </c>
      <c r="B27" s="24" t="s">
        <v>117</v>
      </c>
      <c r="C27" s="25" t="s">
        <v>123</v>
      </c>
      <c r="D27" s="15" t="s">
        <v>64</v>
      </c>
      <c r="E27" s="3">
        <v>18</v>
      </c>
      <c r="F27" s="3">
        <v>24.66</v>
      </c>
    </row>
    <row r="28" spans="1:6" ht="14.25" customHeight="1" x14ac:dyDescent="0.25">
      <c r="A28" s="14" t="s">
        <v>46</v>
      </c>
      <c r="B28" s="24" t="s">
        <v>118</v>
      </c>
      <c r="C28" s="25" t="s">
        <v>123</v>
      </c>
      <c r="D28" s="15" t="s">
        <v>64</v>
      </c>
      <c r="E28" s="3">
        <v>48</v>
      </c>
      <c r="F28" s="3">
        <v>57.120000000000005</v>
      </c>
    </row>
    <row r="29" spans="1:6" ht="14.25" customHeight="1" x14ac:dyDescent="0.25">
      <c r="A29" s="14" t="s">
        <v>53</v>
      </c>
      <c r="B29" s="24" t="s">
        <v>95</v>
      </c>
      <c r="C29" s="21" t="s">
        <v>119</v>
      </c>
      <c r="D29" s="3" t="s">
        <v>64</v>
      </c>
      <c r="E29" s="3">
        <v>37</v>
      </c>
      <c r="F29" s="3">
        <v>41.81</v>
      </c>
    </row>
    <row r="30" spans="1:6" ht="14.25" customHeight="1" x14ac:dyDescent="0.25">
      <c r="A30" s="14" t="s">
        <v>39</v>
      </c>
      <c r="B30" s="24" t="s">
        <v>124</v>
      </c>
      <c r="C30" s="15" t="s">
        <v>123</v>
      </c>
      <c r="D30" s="3" t="s">
        <v>64</v>
      </c>
      <c r="E30" s="3">
        <v>47</v>
      </c>
      <c r="F30" s="3">
        <v>53.11</v>
      </c>
    </row>
    <row r="31" spans="1:6" ht="14.25" customHeight="1" x14ac:dyDescent="0.25">
      <c r="A31" s="14" t="s">
        <v>48</v>
      </c>
      <c r="B31" s="24" t="s">
        <v>125</v>
      </c>
      <c r="C31" s="15" t="s">
        <v>123</v>
      </c>
      <c r="D31" s="3" t="s">
        <v>66</v>
      </c>
      <c r="E31" s="3">
        <v>148</v>
      </c>
      <c r="F31" s="3">
        <v>201.28</v>
      </c>
    </row>
    <row r="32" spans="1:6" ht="14.25" customHeight="1" x14ac:dyDescent="0.25">
      <c r="A32" s="14" t="s">
        <v>25</v>
      </c>
      <c r="B32" s="24" t="s">
        <v>140</v>
      </c>
      <c r="C32" s="15" t="s">
        <v>122</v>
      </c>
      <c r="D32" s="3" t="s">
        <v>64</v>
      </c>
      <c r="E32" s="3">
        <v>93</v>
      </c>
      <c r="F32" s="3">
        <v>104.16</v>
      </c>
    </row>
    <row r="33" spans="1:6" ht="14.25" customHeight="1" x14ac:dyDescent="0.25">
      <c r="A33" s="14" t="s">
        <v>38</v>
      </c>
      <c r="B33" s="24" t="s">
        <v>139</v>
      </c>
      <c r="C33" s="15" t="s">
        <v>122</v>
      </c>
      <c r="D33" s="3" t="s">
        <v>64</v>
      </c>
      <c r="E33" s="3">
        <v>89</v>
      </c>
      <c r="F33" s="3">
        <v>117.48</v>
      </c>
    </row>
    <row r="34" spans="1:6" ht="14.25" customHeight="1" x14ac:dyDescent="0.25">
      <c r="A34" s="14" t="s">
        <v>58</v>
      </c>
      <c r="B34" s="24" t="s">
        <v>138</v>
      </c>
      <c r="C34" s="15" t="s">
        <v>122</v>
      </c>
      <c r="D34" s="3" t="s">
        <v>64</v>
      </c>
      <c r="E34" s="3">
        <v>95</v>
      </c>
      <c r="F34" s="3">
        <v>119.7</v>
      </c>
    </row>
    <row r="35" spans="1:6" ht="14.25" customHeight="1" x14ac:dyDescent="0.25">
      <c r="A35" s="14" t="s">
        <v>33</v>
      </c>
      <c r="B35" s="24" t="s">
        <v>137</v>
      </c>
      <c r="C35" s="15" t="s">
        <v>120</v>
      </c>
      <c r="D35" s="3" t="s">
        <v>67</v>
      </c>
      <c r="E35" s="3">
        <v>55</v>
      </c>
      <c r="F35" s="3">
        <v>58.3</v>
      </c>
    </row>
    <row r="36" spans="1:6" ht="14.25" customHeight="1" x14ac:dyDescent="0.25">
      <c r="A36" s="14" t="s">
        <v>24</v>
      </c>
      <c r="B36" s="26" t="s">
        <v>136</v>
      </c>
      <c r="C36" s="15" t="s">
        <v>120</v>
      </c>
      <c r="D36" s="3" t="s">
        <v>67</v>
      </c>
      <c r="E36" s="3">
        <v>5</v>
      </c>
      <c r="F36" s="3">
        <v>6.7</v>
      </c>
    </row>
    <row r="37" spans="1:6" ht="14.25" customHeight="1" x14ac:dyDescent="0.25">
      <c r="A37" s="14" t="s">
        <v>63</v>
      </c>
      <c r="B37" s="24" t="s">
        <v>135</v>
      </c>
      <c r="C37" s="15" t="s">
        <v>120</v>
      </c>
      <c r="D37" s="3" t="s">
        <v>64</v>
      </c>
      <c r="E37" s="3">
        <v>90</v>
      </c>
      <c r="F37" s="3">
        <v>96.3</v>
      </c>
    </row>
    <row r="38" spans="1:6" ht="14.25" customHeight="1" x14ac:dyDescent="0.25">
      <c r="A38" s="14" t="s">
        <v>28</v>
      </c>
      <c r="B38" s="24" t="s">
        <v>126</v>
      </c>
      <c r="C38" s="15" t="s">
        <v>119</v>
      </c>
      <c r="D38" s="3" t="s">
        <v>64</v>
      </c>
      <c r="E38" s="3">
        <v>67</v>
      </c>
      <c r="F38" s="3">
        <v>85.76</v>
      </c>
    </row>
    <row r="39" spans="1:6" ht="14.25" customHeight="1" x14ac:dyDescent="0.25">
      <c r="A39" s="14" t="s">
        <v>19</v>
      </c>
      <c r="B39" s="24" t="s">
        <v>127</v>
      </c>
      <c r="C39" s="15" t="s">
        <v>119</v>
      </c>
      <c r="D39" s="3" t="s">
        <v>64</v>
      </c>
      <c r="E39" s="3">
        <v>72</v>
      </c>
      <c r="F39" s="3">
        <v>79.92</v>
      </c>
    </row>
    <row r="40" spans="1:6" ht="14.25" customHeight="1" x14ac:dyDescent="0.25">
      <c r="A40" s="14" t="s">
        <v>54</v>
      </c>
      <c r="B40" s="24" t="s">
        <v>128</v>
      </c>
      <c r="C40" s="15" t="s">
        <v>119</v>
      </c>
      <c r="D40" s="3" t="s">
        <v>64</v>
      </c>
      <c r="E40" s="3">
        <v>37</v>
      </c>
      <c r="F40" s="3">
        <v>42.55</v>
      </c>
    </row>
    <row r="41" spans="1:6" ht="14.25" customHeight="1" x14ac:dyDescent="0.25">
      <c r="A41" s="14" t="s">
        <v>37</v>
      </c>
      <c r="B41" s="24" t="s">
        <v>132</v>
      </c>
      <c r="C41" s="15" t="s">
        <v>121</v>
      </c>
      <c r="D41" s="3" t="s">
        <v>65</v>
      </c>
      <c r="E41" s="3">
        <v>90</v>
      </c>
      <c r="F41" s="3">
        <v>115.2</v>
      </c>
    </row>
    <row r="42" spans="1:6" ht="14.25" customHeight="1" x14ac:dyDescent="0.25">
      <c r="A42" s="14" t="s">
        <v>61</v>
      </c>
      <c r="B42" s="24" t="s">
        <v>129</v>
      </c>
      <c r="C42" s="15" t="s">
        <v>119</v>
      </c>
      <c r="D42" s="3" t="s">
        <v>64</v>
      </c>
      <c r="E42" s="3">
        <v>138</v>
      </c>
      <c r="F42" s="3">
        <v>173.88</v>
      </c>
    </row>
    <row r="43" spans="1:6" ht="14.25" customHeight="1" x14ac:dyDescent="0.25">
      <c r="A43" s="14" t="s">
        <v>30</v>
      </c>
      <c r="B43" s="24" t="s">
        <v>131</v>
      </c>
      <c r="C43" s="15" t="s">
        <v>121</v>
      </c>
      <c r="D43" s="3" t="s">
        <v>64</v>
      </c>
      <c r="E43" s="3">
        <v>120</v>
      </c>
      <c r="F43" s="3">
        <v>162</v>
      </c>
    </row>
    <row r="44" spans="1:6" ht="14.25" customHeight="1" x14ac:dyDescent="0.25">
      <c r="A44" s="14" t="s">
        <v>43</v>
      </c>
      <c r="B44" s="24" t="s">
        <v>134</v>
      </c>
      <c r="C44" s="15" t="s">
        <v>119</v>
      </c>
      <c r="D44" s="3" t="s">
        <v>64</v>
      </c>
      <c r="E44" s="3">
        <v>67</v>
      </c>
      <c r="F44" s="3">
        <v>83.08</v>
      </c>
    </row>
    <row r="45" spans="1:6" ht="14.25" customHeight="1" x14ac:dyDescent="0.25">
      <c r="A45" s="14" t="s">
        <v>31</v>
      </c>
      <c r="B45" s="24" t="s">
        <v>133</v>
      </c>
      <c r="C45" s="15" t="s">
        <v>121</v>
      </c>
      <c r="D45" s="3" t="s">
        <v>67</v>
      </c>
      <c r="E45" s="3">
        <v>76</v>
      </c>
      <c r="F45" s="3">
        <v>82.08</v>
      </c>
    </row>
    <row r="46" spans="1:6" ht="14.25" customHeight="1" x14ac:dyDescent="0.25">
      <c r="A46" s="20" t="s">
        <v>68</v>
      </c>
      <c r="B46" s="24" t="s">
        <v>130</v>
      </c>
      <c r="C46" s="22" t="s">
        <v>119</v>
      </c>
      <c r="D46" s="19" t="s">
        <v>64</v>
      </c>
      <c r="E46" s="19">
        <v>50</v>
      </c>
      <c r="F46" s="19">
        <v>62</v>
      </c>
    </row>
    <row r="47" spans="1:6" ht="14.25" customHeight="1" x14ac:dyDescent="0.25"/>
    <row r="48" spans="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sheetData>
  <dataValidations count="2">
    <dataValidation type="list" allowBlank="1" showErrorMessage="1" sqref="D2:D46">
      <formula1>"Kg,Lt,Ft,Dozon,No."</formula1>
    </dataValidation>
    <dataValidation type="list" allowBlank="1" showInputMessage="1" showErrorMessage="1" sqref="C2:C46">
      <formula1>"Dairy,Fruits,Vegetables,Personal Care,Health Care,Snacks"</formula1>
    </dataValidation>
  </dataValidation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DASHBOARD</vt:lpstr>
      <vt:lpstr>Analysis</vt:lpstr>
      <vt:lpstr>Input Data</vt:lpstr>
      <vt:lpstr>Master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dc:creator>
  <cp:lastModifiedBy>hp</cp:lastModifiedBy>
  <dcterms:created xsi:type="dcterms:W3CDTF">2021-11-03T11:40:02Z</dcterms:created>
  <dcterms:modified xsi:type="dcterms:W3CDTF">2024-11-14T06:40:17Z</dcterms:modified>
</cp:coreProperties>
</file>