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E:\ONLINE WORKING\Company_Data_Analysis\"/>
    </mc:Choice>
  </mc:AlternateContent>
  <xr:revisionPtr revIDLastSave="0" documentId="13_ncr:1_{14FD70FB-2D92-4037-8365-08591D5607CE}" xr6:coauthVersionLast="37" xr6:coauthVersionMax="37" xr10:uidLastSave="{00000000-0000-0000-0000-000000000000}"/>
  <bookViews>
    <workbookView xWindow="0" yWindow="0" windowWidth="16410" windowHeight="7395" firstSheet="2" activeTab="2" xr2:uid="{00000000-000D-0000-FFFF-FFFF00000000}"/>
  </bookViews>
  <sheets>
    <sheet name="Effect of redundancies vs headC" sheetId="12" r:id="rId1"/>
    <sheet name="Summary (Redundancies vs HeadC)" sheetId="14" r:id="rId2"/>
    <sheet name="Original" sheetId="1" r:id="rId3"/>
    <sheet name="Sheet18" sheetId="20" r:id="rId4"/>
    <sheet name="Sheet16" sheetId="18" r:id="rId5"/>
    <sheet name="Sheet17" sheetId="19" r:id="rId6"/>
    <sheet name="Effect (RecruitingvsRedundancy)" sheetId="15" r:id="rId7"/>
    <sheet name="Sheet9" sheetId="10" r:id="rId8"/>
    <sheet name="Sheet10" sheetId="11" r:id="rId9"/>
    <sheet name="Sheet7" sheetId="8" r:id="rId10"/>
    <sheet name="Sheet6" sheetId="7" r:id="rId11"/>
    <sheet name="Sheet1" sheetId="2" r:id="rId12"/>
    <sheet name="Sheet2" sheetId="3" r:id="rId13"/>
    <sheet name="Sheet3" sheetId="4" r:id="rId14"/>
    <sheet name="Sheet4" sheetId="5" r:id="rId15"/>
    <sheet name="Sheet5" sheetId="6" r:id="rId16"/>
  </sheets>
  <definedNames>
    <definedName name="_xlchart.v2.0" hidden="1">Sheet7!$B$4:$B$6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B15" i="5"/>
  <c r="B14" i="5"/>
  <c r="B16" i="5"/>
  <c r="B17" i="5"/>
  <c r="B21" i="5"/>
  <c r="B22" i="5"/>
  <c r="B23" i="5"/>
  <c r="A24" i="5"/>
  <c r="B3" i="4"/>
  <c r="B4" i="4"/>
  <c r="B5" i="4"/>
  <c r="B7" i="4"/>
  <c r="B6" i="4"/>
  <c r="B8" i="4"/>
  <c r="F12" i="4"/>
  <c r="B17" i="4"/>
  <c r="B18" i="4"/>
  <c r="B14" i="4"/>
  <c r="B27" i="4"/>
  <c r="B31" i="4"/>
  <c r="B30" i="4"/>
  <c r="B26" i="4"/>
  <c r="B23" i="4"/>
  <c r="B22" i="4"/>
  <c r="B21" i="4"/>
  <c r="B16" i="4"/>
  <c r="F11" i="4"/>
  <c r="C10" i="4"/>
  <c r="B3" i="3"/>
  <c r="B4" i="3"/>
  <c r="B5" i="3"/>
  <c r="B7" i="3"/>
  <c r="B6" i="3"/>
  <c r="B8" i="3"/>
  <c r="F12" i="3"/>
  <c r="B17" i="3"/>
  <c r="B18" i="3"/>
  <c r="B14" i="3"/>
  <c r="B27" i="3"/>
  <c r="B31" i="3"/>
  <c r="B30" i="3"/>
  <c r="B26" i="3"/>
  <c r="B23" i="3"/>
  <c r="B22" i="3"/>
  <c r="B21" i="3"/>
  <c r="B16" i="3"/>
  <c r="F11" i="3"/>
  <c r="C10" i="3"/>
  <c r="B8" i="2"/>
  <c r="B7" i="2"/>
  <c r="B11" i="2"/>
  <c r="B12" i="2"/>
  <c r="B25" i="2"/>
  <c r="B24" i="2"/>
  <c r="B21" i="2"/>
  <c r="B20" i="2"/>
  <c r="B17" i="2"/>
  <c r="B16" i="2"/>
  <c r="B15" i="2"/>
  <c r="C17" i="5"/>
  <c r="C16" i="5"/>
  <c r="C24" i="5"/>
  <c r="C13" i="5"/>
  <c r="C15" i="5"/>
  <c r="C21" i="5"/>
  <c r="C22" i="5"/>
  <c r="C14" i="5"/>
  <c r="C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dawn6767</author>
  </authors>
  <commentList>
    <comment ref="E1" authorId="0" shapeId="0" xr:uid="{4132DD4E-9725-4D1A-A861-A6CFA899422D}">
      <text>
        <r>
          <rPr>
            <b/>
            <sz val="9"/>
            <color indexed="81"/>
            <rFont val="Tahoma"/>
            <family val="2"/>
          </rPr>
          <t>dawn6767:</t>
        </r>
        <r>
          <rPr>
            <sz val="9"/>
            <color indexed="81"/>
            <rFont val="Tahoma"/>
            <family val="2"/>
          </rPr>
          <t xml:space="preserve">
Paste your data into Column D. If there is previous data in column D, but sure to delete all of it. Scan down Column D to make sure no old data is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dawn6767</author>
  </authors>
  <commentList>
    <comment ref="B9" authorId="0" shapeId="0" xr:uid="{5DAE0159-3CE9-4B3A-BDAB-C58E73F9C55C}">
      <text>
        <r>
          <rPr>
            <b/>
            <sz val="9"/>
            <color indexed="81"/>
            <rFont val="Tahoma"/>
            <family val="2"/>
          </rPr>
          <t>dawn6767:</t>
        </r>
        <r>
          <rPr>
            <sz val="9"/>
            <color indexed="81"/>
            <rFont val="Tahoma"/>
            <family val="2"/>
          </rPr>
          <t xml:space="preserve">
Enter 0 if no mean difference is stated in the problem.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dawn6767</author>
  </authors>
  <commentList>
    <comment ref="B9" authorId="0" shapeId="0" xr:uid="{E82315D9-7ECE-4800-B970-DD60D0904034}">
      <text>
        <r>
          <rPr>
            <b/>
            <sz val="9"/>
            <color indexed="81"/>
            <rFont val="Tahoma"/>
            <family val="2"/>
          </rPr>
          <t>dawn6767:</t>
        </r>
        <r>
          <rPr>
            <sz val="9"/>
            <color indexed="81"/>
            <rFont val="Tahoma"/>
            <family val="2"/>
          </rPr>
          <t xml:space="preserve">
Enter 0 if no mean difference is stated in the problem.</t>
        </r>
      </text>
    </comment>
  </commentList>
</comments>
</file>

<file path=xl/sharedStrings.xml><?xml version="1.0" encoding="utf-8"?>
<sst xmlns="http://schemas.openxmlformats.org/spreadsheetml/2006/main" count="666" uniqueCount="264">
  <si>
    <t>Labour Market Outlook Spring 2020</t>
  </si>
  <si>
    <t>Total</t>
  </si>
  <si>
    <t>Sector</t>
  </si>
  <si>
    <t>Private sector organisation size</t>
  </si>
  <si>
    <t>Private sector</t>
  </si>
  <si>
    <t>Public sector</t>
  </si>
  <si>
    <t>Third/voluntary sector</t>
  </si>
  <si>
    <t>Education</t>
  </si>
  <si>
    <t>Information and communication</t>
  </si>
  <si>
    <t>North-west England</t>
  </si>
  <si>
    <t>North-east England</t>
  </si>
  <si>
    <t>Yorkshire and Humberside</t>
  </si>
  <si>
    <t>West Midlands</t>
  </si>
  <si>
    <t>East Midlands</t>
  </si>
  <si>
    <t>South-west England</t>
  </si>
  <si>
    <t>South-east England</t>
  </si>
  <si>
    <t>Scotland</t>
  </si>
  <si>
    <t>Wales</t>
  </si>
  <si>
    <t>Northern Ireland</t>
  </si>
  <si>
    <t>Channel Islands</t>
  </si>
  <si>
    <t>Eastern England</t>
  </si>
  <si>
    <t>London</t>
  </si>
  <si>
    <t>All of the UK</t>
  </si>
  <si>
    <t>Abroad</t>
  </si>
  <si>
    <t>Private sector SME (2-249)</t>
  </si>
  <si>
    <t>Private sector large (250+)</t>
  </si>
  <si>
    <t>Yes</t>
  </si>
  <si>
    <t>No</t>
  </si>
  <si>
    <t>Don't know</t>
  </si>
  <si>
    <t>Maintain total staff level</t>
  </si>
  <si>
    <t>Increase total staff level</t>
  </si>
  <si>
    <t>Decrease total staff level</t>
  </si>
  <si>
    <t>In only one UK region</t>
  </si>
  <si>
    <t>In multiple regions across the UK</t>
  </si>
  <si>
    <t>In both the UK and internationally</t>
  </si>
  <si>
    <t>A high-wage organisation</t>
  </si>
  <si>
    <t>A medium-wage organisation</t>
  </si>
  <si>
    <t>A low-wage organisation</t>
  </si>
  <si>
    <t>Above average</t>
  </si>
  <si>
    <t>Average</t>
  </si>
  <si>
    <t>Below average</t>
  </si>
  <si>
    <t>Greater numbers than usual</t>
  </si>
  <si>
    <t>About the same numbers as usual</t>
  </si>
  <si>
    <t>Fewer numbers than usual</t>
  </si>
  <si>
    <t>Not applicable – we will not seek to recruit any EU nationals before 31 December 2020</t>
  </si>
  <si>
    <t>Not applicable – we will not seek to recruit any non-EU nationals from 1 January 2021</t>
  </si>
  <si>
    <t>A</t>
  </si>
  <si>
    <t>B</t>
  </si>
  <si>
    <t>C</t>
  </si>
  <si>
    <t>J</t>
  </si>
  <si>
    <t>K</t>
  </si>
  <si>
    <t>Q1. Is your organisation planning to recruit employees in the next THREE months?</t>
  </si>
  <si>
    <t>Unweighted base</t>
  </si>
  <si>
    <t>-</t>
  </si>
  <si>
    <t>Base</t>
  </si>
  <si>
    <t>AC</t>
  </si>
  <si>
    <t>Q3. Is your organisation planning to make any redundancies during the next THREE months?</t>
  </si>
  <si>
    <t>Q3a. To what extent will these redundancies affect your overall headcount over the next three months?</t>
  </si>
  <si>
    <t>It will affect 0.01% to 10%</t>
  </si>
  <si>
    <t>It will affect 10.01% to 20%</t>
  </si>
  <si>
    <t>It will affect 20.01% to 30%</t>
  </si>
  <si>
    <t>It will affect 30.01% to 40%</t>
  </si>
  <si>
    <t>It will affect by 40.01% to 50%</t>
  </si>
  <si>
    <t>It will affect 50.01% to 60%</t>
  </si>
  <si>
    <t>It will affect 60.01% to 70%</t>
  </si>
  <si>
    <t>It will affect 70.01% to 80%</t>
  </si>
  <si>
    <t>It will affect 80.01% to 90%</t>
  </si>
  <si>
    <t>It will affect 90.01% to 100%</t>
  </si>
  <si>
    <t>Q4. Thinking about the next THREE months, what will be the overall effect of recruiting new staff and/or making redundancies?</t>
  </si>
  <si>
    <t>Promoters</t>
  </si>
  <si>
    <t>Detractors</t>
  </si>
  <si>
    <t>Net Employment Score</t>
  </si>
  <si>
    <t>Q4_rc. Thinking about the next THREE months_, what will be the overall effect of recruiting new staff and/or making redundancies?</t>
  </si>
  <si>
    <t>Don’t know</t>
  </si>
  <si>
    <t>1-25%</t>
  </si>
  <si>
    <t>26-50%</t>
  </si>
  <si>
    <t>51-75%</t>
  </si>
  <si>
    <t>76-100%</t>
  </si>
  <si>
    <t>Mean</t>
  </si>
  <si>
    <t>Median</t>
  </si>
  <si>
    <t>Other</t>
  </si>
  <si>
    <t>Don`t know</t>
  </si>
  <si>
    <t>QE1. In the past three years, has your organisation employed people from any of the following groups? Please tick all that apply.</t>
  </si>
  <si>
    <t>People aged 50-64</t>
  </si>
  <si>
    <t>People aged 65 and above</t>
  </si>
  <si>
    <t>People with a disability or long-term health condition</t>
  </si>
  <si>
    <t>People from a Black, Asian or minority ethnic background</t>
  </si>
  <si>
    <t>People aged 19-24 with few or no qualifications</t>
  </si>
  <si>
    <t>People aged 16-18 with few or no qualifications</t>
  </si>
  <si>
    <t>Ex-offenders</t>
  </si>
  <si>
    <t>Parents returning to the workforce</t>
  </si>
  <si>
    <t>People returning to the workforce after time out of the labour market for reasons other than having a child, for example because of other caring responsibilities or a health condition</t>
  </si>
  <si>
    <t>War veterans</t>
  </si>
  <si>
    <t>None of the above</t>
  </si>
  <si>
    <t>WA1. Which of the following flexible working arrangements, if any, does your organisation offer? Please select all that apply.</t>
  </si>
  <si>
    <t>Flexi-time</t>
  </si>
  <si>
    <t>Annualised hours contract</t>
  </si>
  <si>
    <t>Term time working</t>
  </si>
  <si>
    <t>Jobsharing</t>
  </si>
  <si>
    <t>Zero-hours contract</t>
  </si>
  <si>
    <t>On-call working</t>
  </si>
  <si>
    <t>Working from home on a regular basis</t>
  </si>
  <si>
    <t>Home working (always working from home)</t>
  </si>
  <si>
    <t>Part-time hours</t>
  </si>
  <si>
    <t>Compressed hours (e.g. 4.5 day week, 9 day fortnight)</t>
  </si>
  <si>
    <t>Career breaks</t>
  </si>
  <si>
    <t>None of these</t>
  </si>
  <si>
    <t>QM4. Does your organisation currently employ any EU nationals in the UK? EU nationals are people working in the UK who are citizens of another country in the European Union, including the Republic of Ireland.</t>
  </si>
  <si>
    <t>M3b_rc_UK. Approximately what proportion of your workforce is made up of workers from each of the following countries?Please type in numbers not words e.g. '10' not 'ten'. Please type in '0' if none. The proportions should add to 100%. (1) - Workers born in the UK</t>
  </si>
  <si>
    <t>M3b_rc_EU8. Approximately what proportion of your workforce is made up of workers from each of the following countries?Please type in numbers not words e.g. '10' not 'ten'. Please type in '0' if none. The proportions should add to 100%. (1) - Workers born in pre-2004 EU countries (France, Germany, Italy, etc.)</t>
  </si>
  <si>
    <t>M3b_rc_EU14. Approximately what proportion of your workforce is made up of workers from each of the following countries?Please type in numbers not words e.g. '10' not 'ten'. Please type in '0' if none. The proportions should add to 100%. (1) - Workers born in post-2004 EU countries (Poland, Lithuania, Latvia, Romania, Bulgaria, etc.)</t>
  </si>
  <si>
    <t>M3b_rc_NON. Approximately what proportion of your workforce is made up of workers from each of the following countries?Please type in numbers not words e.g. '10' not 'ten'. Please type in '0' if none. The proportions should add to 100%. (1) - Workers born in non-EU countries</t>
  </si>
  <si>
    <t>M7. Compared to the rest of your workforce, do EU nationals have a particularly large representation in particular occupations or functions?</t>
  </si>
  <si>
    <t>M8_new. In which of the following functions do EU nationals have a particularly large representation in your organisation? Please tick all that apply.</t>
  </si>
  <si>
    <t>Managers, Directors and senior officials</t>
  </si>
  <si>
    <t>Administrative and secretarial occupations</t>
  </si>
  <si>
    <t>Elementary occupations (e.g. cleaners, catering assistants, hotel porters, etc.)</t>
  </si>
  <si>
    <t>Process, plant and machine operatives</t>
  </si>
  <si>
    <t>Sales and customer service occupations</t>
  </si>
  <si>
    <t>Caring, Leisure and Other Service Occupations</t>
  </si>
  <si>
    <t>Skilled trades occupations</t>
  </si>
  <si>
    <t>Associate professional and technical occupations (e.g. police officers, paramedics, building and fire inspectors, IT operations technicians etc.)</t>
  </si>
  <si>
    <t>Professional occupations (e.g. psychologists, pharmacists, lawyers etc.)</t>
  </si>
  <si>
    <t>MP1. At the time of writing, the Government had recently announced how it plans to implement a points-based immigration system in the UK.  From 1 January 2021, both EU and non-EU nationals will be subject to the same migration restrictions.The two key proposals are to introduce a minimum skill threshold, dependent on the occupation, of RQF Level 3 (SCQF 6 in Scotland), which is equivalent to A-level occupations and a minimum salary threshold of £25,600.  There will be a lower salary threshold for some public service occupations that are subject to national pay scale, some labour shortage occupations (no less than £20,480) while new entrants will be subject to a threshold that is 30% below that of experienced workers. In addition, the government has confirmed that there will be no low-skilled or temporary route.Under the new system, some employers that wish to continue recruiting non-UK/Republic of Ireland nationals may be subject to more administration and a range of costs.  These look set to include a sponsorship licence, visas (which could extend to dependents of the skilled migrant) and an Immigration skills surcharge for each worker.PeriodSmall or charitable sponsorsMedium or large sponsorsFirst 12 months£364£1,000Each additional 6 months£182£500In addition, to ensure that new arrivals to the UK contribute to the funding of the NHS, the Immigration Health Surcharge will be increased to £624. The government will also introduce a new discounted rate of £470 for children in recognition of the increased financial impact on family groups.Meanwhile the process for recruiting non-EU workers looks set to be relaxed.  Key changes include the removal of the migration cap, quickening the recruitment process to 8 weeks and lowering the skill and salary thresholds from current levels.Source: CIPD 2020To the best of your current understanding, will the new system allow your organisation to meet its recruitment needs in the UK (excluding any costs or administration associated with the new system)?</t>
  </si>
  <si>
    <t>MP1a. Does your organisation have prior experience of sponsoring non‐EU national workers?</t>
  </si>
  <si>
    <t>MP12. To the best of your knowledge, would the additional costs and/or administration associated with the UK's new points-based immigration system affect your organisation's decision-making about recruiting workers from overseas?</t>
  </si>
  <si>
    <t>MP13. To the best of your knowledge, how would your organisation deal with additional costs and/or administration associated with the UK's new points-based immigration system as set out earlier? Please tick all that apply.</t>
  </si>
  <si>
    <t>Other (please specify)</t>
  </si>
  <si>
    <t>MP8. The Migration Advisory Committee (MAC) has said that the government has an ambition to make the UK a high wage, high skill, high productivity economy. What changes, if any, would enable your organisation to achieve these aims and adjust to the new system more broadly? Please tick all that apply.</t>
  </si>
  <si>
    <t>MP3. Has your organisation made any changes in anticipation of the future migration restrictions on EU nationals?</t>
  </si>
  <si>
    <t>QB1a. To the best of your knowledge, in which of the following ways, if any, will your organisation respond to the introduction of the new points-based immigration system in the next year? Please tick all that apply.</t>
  </si>
  <si>
    <t>QB1a_rc. To the best of your knowledge, in which of the following ways, if any, will your organisation respond to the introduction of the new points-based immigration system in the next year? Please tick all that apply.</t>
  </si>
  <si>
    <t>MP9. Thinking about your organisation, will you seek to recruit EU nationals from overseas in greater, about the same or fewer numbers than usual before 31 December 2020?</t>
  </si>
  <si>
    <t>MP9a. You indicated that you will be looking to recruit EU nationals before 31 December 2020. What roles will you be primarily seeking to recruit for?</t>
  </si>
  <si>
    <t>Low-skilled roles</t>
  </si>
  <si>
    <t>Medium-skilled roles</t>
  </si>
  <si>
    <t>High-skilled roles</t>
  </si>
  <si>
    <t>MP10. The government has also confirmed a number of changes on how to recruit non-EU citizens.  These include the removal of the migration cap, which currently sets a limit on the number of visas that can be issued to non-EU citizens.  In addition, the government has committed to reducing the recruitment process to 8 weeks and lower the skill and salary thresholds for non-EU workers from their current levels.Still thinking about your organisation, will you seek to recruit non-EU nationals from overseas in greater, about the same or fewer numbers than usual from 1 January 2021?</t>
  </si>
  <si>
    <t>MP11. Which roles will your organisation be recruiting non-EU nationals for? Please tick all that apply.</t>
  </si>
  <si>
    <t>Health and social work</t>
  </si>
  <si>
    <t>Professional, scientific and technical activities</t>
  </si>
  <si>
    <t>Financial and insurance activities</t>
  </si>
  <si>
    <t>CO3. Comparing your organisation to your peers and competitors within the UK, how would you rate your profitability/financial performance?</t>
  </si>
  <si>
    <t>Well above average</t>
  </si>
  <si>
    <t>Well below average</t>
  </si>
  <si>
    <t>Net: Above average</t>
  </si>
  <si>
    <t>Net: Below average</t>
  </si>
  <si>
    <t>CO6. Which of the following best describes your organisation?</t>
  </si>
  <si>
    <t>Qregion. To which region of the UK, if any, do your answers to this questionnaire apply? (Please tick one box only, being the main region where this information applies.)</t>
  </si>
  <si>
    <t>Net: North</t>
  </si>
  <si>
    <t>Net: Midlands</t>
  </si>
  <si>
    <t>Net: South</t>
  </si>
  <si>
    <t>CO5. Which of the following best describes the region(s) in which your organisation operates?</t>
  </si>
  <si>
    <t>Yes it will deter my organisation from recruiting non-UK nationals completely</t>
  </si>
  <si>
    <t>Yes it will deter my organisation from recruiting non-UK nationals to a large extent</t>
  </si>
  <si>
    <t>Yes it will deter my organisation from recruiting non-UK nationals to some extent</t>
  </si>
  <si>
    <t>Yes it will deter my organisation from recruiting non-UK nationals to a small extent</t>
  </si>
  <si>
    <t>No, it will make little or no difference</t>
  </si>
  <si>
    <t>It is too early to tell</t>
  </si>
  <si>
    <t>We will seek legal advice from an external law/HR firm</t>
  </si>
  <si>
    <t>We will seek legal/HR advice from other organisations (e.g. professional bodies)</t>
  </si>
  <si>
    <t>We will seek to recruit more HR/legal expertise in-house</t>
  </si>
  <si>
    <t>We will seek to use the government website (gov.uk) and other free sources of advice</t>
  </si>
  <si>
    <t>Broadening the Apprenticeship Levy into a more flexible Training Levy</t>
  </si>
  <si>
    <t>More business support to help employers improve their people management capability and make the right decisions around recruitment and skills investment</t>
  </si>
  <si>
    <t>Increasing public funding for adult skills</t>
  </si>
  <si>
    <t>Allowing large organisations, such as sector or professional bodies, to act as an 'umbrella sponsor' and run sponsorship licences on behalf of low-volume users of the system</t>
  </si>
  <si>
    <t>Making it easier for those businesses who invest in training their workforce to hire workers from overseas</t>
  </si>
  <si>
    <t>None of these – no change would enable us to raise productivity or skills investment</t>
  </si>
  <si>
    <t>More focus on internal development (e.g. more apprenticeships, more skills investment)</t>
  </si>
  <si>
    <t>More investment in new technology (e.g. automation or AI)</t>
  </si>
  <si>
    <t>More investment in other physical capital such as new machinery or other equipment</t>
  </si>
  <si>
    <t>More inclusive recruitment practices (e.g. recruit from disadvantaged groups)</t>
  </si>
  <si>
    <t>Raising pay and/or improving employment conditions (e.g. switch to more permanent contracts with guaranteed hours)</t>
  </si>
  <si>
    <t>Improving quality of work to retain staff (e.g. job design, more flexible working arrangements)</t>
  </si>
  <si>
    <t>We will recruit fewer people</t>
  </si>
  <si>
    <t>Plan for a change in business growth</t>
  </si>
  <si>
    <t>We will continue to recruit non-UK citizens in the same numbers</t>
  </si>
  <si>
    <t>N/A – we will not respond to the introduction of the points-based immigration system in the next year</t>
  </si>
  <si>
    <t xml:space="preserve">Other (please specify) </t>
  </si>
  <si>
    <t>One-sample Z Test Population Mean</t>
  </si>
  <si>
    <t>Current Annual Salary</t>
  </si>
  <si>
    <t>Enter data in blue cells only</t>
  </si>
  <si>
    <t>Data</t>
  </si>
  <si>
    <r>
      <t xml:space="preserve">Null Hypothesis                       </t>
    </r>
    <r>
      <rPr>
        <b/>
        <sz val="11"/>
        <rFont val="Symbol"/>
        <family val="1"/>
        <charset val="2"/>
      </rPr>
      <t>m</t>
    </r>
    <r>
      <rPr>
        <b/>
        <sz val="11"/>
        <rFont val="Calibri"/>
        <family val="2"/>
      </rPr>
      <t>=</t>
    </r>
  </si>
  <si>
    <t>Level of Significance Alpha α</t>
  </si>
  <si>
    <t>Population Standard Deviation</t>
  </si>
  <si>
    <t>Sample Size</t>
  </si>
  <si>
    <t>Sample Mean</t>
  </si>
  <si>
    <t>Intermediate Calculations</t>
  </si>
  <si>
    <t>Standard Error of the Mean</t>
  </si>
  <si>
    <r>
      <rPr>
        <b/>
        <i/>
        <sz val="11"/>
        <rFont val="Calibri"/>
        <family val="2"/>
      </rPr>
      <t>Z</t>
    </r>
    <r>
      <rPr>
        <b/>
        <sz val="11"/>
        <rFont val="Calibri"/>
        <family val="2"/>
      </rPr>
      <t xml:space="preserve"> Test Statistic</t>
    </r>
  </si>
  <si>
    <t>Two-Tail Test</t>
  </si>
  <si>
    <t>Lower Critical Value</t>
  </si>
  <si>
    <t>Upper Critical Value</t>
  </si>
  <si>
    <r>
      <t>p</t>
    </r>
    <r>
      <rPr>
        <b/>
        <sz val="11"/>
        <rFont val="Calibri"/>
        <family val="2"/>
      </rPr>
      <t>-Value</t>
    </r>
  </si>
  <si>
    <t>Left-Tail Test</t>
  </si>
  <si>
    <t>Right-Tail Test</t>
  </si>
  <si>
    <t>Copyright 2017/18/19 Dawn E Wright Ph.D.</t>
  </si>
  <si>
    <t>Two Sample t-test for Population Means - Sigmas Unknown- Raw Data</t>
  </si>
  <si>
    <t>Sample 1</t>
  </si>
  <si>
    <t>Sample 2</t>
  </si>
  <si>
    <t>1. Enter Data on blue cells only.</t>
  </si>
  <si>
    <t>M</t>
  </si>
  <si>
    <t>F</t>
  </si>
  <si>
    <r>
      <t>Sample 1 mean x</t>
    </r>
    <r>
      <rPr>
        <b/>
        <sz val="11"/>
        <color theme="1"/>
        <rFont val="Calibri"/>
        <family val="2"/>
      </rPr>
      <t>̅</t>
    </r>
    <r>
      <rPr>
        <b/>
        <vertAlign val="subscript"/>
        <sz val="11"/>
        <color theme="1"/>
        <rFont val="Calibri"/>
        <family val="2"/>
      </rPr>
      <t>1</t>
    </r>
    <r>
      <rPr>
        <b/>
        <sz val="11"/>
        <color theme="1"/>
        <rFont val="Calibri"/>
        <family val="2"/>
      </rPr>
      <t xml:space="preserve"> =</t>
    </r>
  </si>
  <si>
    <r>
      <t>Sample 2 mean x̅</t>
    </r>
    <r>
      <rPr>
        <b/>
        <vertAlign val="subscript"/>
        <sz val="11"/>
        <color theme="1"/>
        <rFont val="Calibri"/>
        <family val="2"/>
        <scheme val="minor"/>
      </rPr>
      <t>2</t>
    </r>
    <r>
      <rPr>
        <b/>
        <sz val="11"/>
        <color theme="1"/>
        <rFont val="Calibri"/>
        <family val="2"/>
        <scheme val="minor"/>
      </rPr>
      <t xml:space="preserve"> =</t>
    </r>
  </si>
  <si>
    <r>
      <t xml:space="preserve"> Sample 1 Standard Dev. s</t>
    </r>
    <r>
      <rPr>
        <b/>
        <vertAlign val="subscript"/>
        <sz val="11"/>
        <color theme="1"/>
        <rFont val="Calibri"/>
        <family val="2"/>
      </rPr>
      <t>1</t>
    </r>
    <r>
      <rPr>
        <b/>
        <sz val="11"/>
        <color theme="1"/>
        <rFont val="Calibri"/>
        <family val="2"/>
      </rPr>
      <t xml:space="preserve"> =</t>
    </r>
  </si>
  <si>
    <r>
      <t>Sample 2 Standard Dev. s</t>
    </r>
    <r>
      <rPr>
        <b/>
        <vertAlign val="subscript"/>
        <sz val="11"/>
        <color theme="1"/>
        <rFont val="Calibri"/>
        <family val="2"/>
      </rPr>
      <t>2</t>
    </r>
    <r>
      <rPr>
        <b/>
        <sz val="11"/>
        <color theme="1"/>
        <rFont val="Calibri"/>
        <family val="2"/>
      </rPr>
      <t xml:space="preserve"> =</t>
    </r>
  </si>
  <si>
    <r>
      <t>Sample 1 size n</t>
    </r>
    <r>
      <rPr>
        <b/>
        <vertAlign val="subscript"/>
        <sz val="11"/>
        <color theme="1"/>
        <rFont val="Calibri"/>
        <family val="2"/>
      </rPr>
      <t>1</t>
    </r>
    <r>
      <rPr>
        <b/>
        <sz val="11"/>
        <color theme="1"/>
        <rFont val="Calibri"/>
        <family val="2"/>
      </rPr>
      <t xml:space="preserve"> =</t>
    </r>
  </si>
  <si>
    <t>Do not delete or copy over the intermediate calculations.</t>
  </si>
  <si>
    <r>
      <t>Sample 2 size n</t>
    </r>
    <r>
      <rPr>
        <b/>
        <vertAlign val="subscript"/>
        <sz val="11"/>
        <color theme="1"/>
        <rFont val="Calibri"/>
        <family val="2"/>
      </rPr>
      <t>2</t>
    </r>
    <r>
      <rPr>
        <b/>
        <sz val="11"/>
        <color theme="1"/>
        <rFont val="Calibri"/>
        <family val="2"/>
      </rPr>
      <t xml:space="preserve"> =</t>
    </r>
  </si>
  <si>
    <r>
      <t>Mean Difference M</t>
    </r>
    <r>
      <rPr>
        <b/>
        <vertAlign val="subscript"/>
        <sz val="11"/>
        <color theme="1"/>
        <rFont val="Calibri"/>
        <family val="2"/>
      </rPr>
      <t xml:space="preserve">d </t>
    </r>
    <r>
      <rPr>
        <b/>
        <sz val="11"/>
        <color theme="1"/>
        <rFont val="Calibri"/>
        <family val="2"/>
      </rPr>
      <t>= µ</t>
    </r>
    <r>
      <rPr>
        <b/>
        <vertAlign val="subscript"/>
        <sz val="11"/>
        <color theme="1"/>
        <rFont val="Calibri"/>
        <family val="2"/>
      </rPr>
      <t xml:space="preserve">1  </t>
    </r>
    <r>
      <rPr>
        <b/>
        <sz val="11"/>
        <color theme="1"/>
        <rFont val="Calibri"/>
        <family val="2"/>
      </rPr>
      <t>-µ</t>
    </r>
    <r>
      <rPr>
        <b/>
        <vertAlign val="subscript"/>
        <sz val="11"/>
        <color theme="1"/>
        <rFont val="Calibri"/>
        <family val="2"/>
      </rPr>
      <t>2</t>
    </r>
  </si>
  <si>
    <r>
      <t>Confidence Level (1-</t>
    </r>
    <r>
      <rPr>
        <sz val="11"/>
        <color theme="1"/>
        <rFont val="Calibri"/>
        <family val="2"/>
      </rPr>
      <t>α)</t>
    </r>
  </si>
  <si>
    <t>Significance Level α</t>
  </si>
  <si>
    <t>Variances</t>
  </si>
  <si>
    <t>S.E.</t>
  </si>
  <si>
    <t xml:space="preserve"> =  Equal</t>
  </si>
  <si>
    <t>2. Select Variance</t>
  </si>
  <si>
    <t>≠  Not Equal</t>
  </si>
  <si>
    <r>
      <t>Variances σ</t>
    </r>
    <r>
      <rPr>
        <b/>
        <vertAlign val="superscript"/>
        <sz val="11"/>
        <color theme="1"/>
        <rFont val="Calibri"/>
        <family val="2"/>
      </rPr>
      <t xml:space="preserve">2 </t>
    </r>
    <r>
      <rPr>
        <b/>
        <sz val="11"/>
        <color theme="1"/>
        <rFont val="Calibri"/>
        <family val="2"/>
      </rPr>
      <t>are</t>
    </r>
  </si>
  <si>
    <t>&lt;&lt; click orange cell B 13 to Use drop down menu</t>
  </si>
  <si>
    <t>Degrees of  Freedom d.f.</t>
  </si>
  <si>
    <t>Test Statistic, Standardized Test Statistic</t>
  </si>
  <si>
    <r>
      <t>Test Statistic  μ</t>
    </r>
    <r>
      <rPr>
        <b/>
        <vertAlign val="subscript"/>
        <sz val="11"/>
        <color theme="1"/>
        <rFont val="Calibri"/>
        <family val="2"/>
        <scheme val="minor"/>
      </rPr>
      <t>1</t>
    </r>
    <r>
      <rPr>
        <b/>
        <sz val="11"/>
        <color theme="1"/>
        <rFont val="Calibri"/>
        <family val="2"/>
        <scheme val="minor"/>
      </rPr>
      <t xml:space="preserve"> - μ</t>
    </r>
    <r>
      <rPr>
        <b/>
        <vertAlign val="subscript"/>
        <sz val="11"/>
        <color theme="1"/>
        <rFont val="Calibri"/>
        <family val="2"/>
        <scheme val="minor"/>
      </rPr>
      <t>2 =</t>
    </r>
  </si>
  <si>
    <t xml:space="preserve">Standard Error                  </t>
  </si>
  <si>
    <t xml:space="preserve">Standardized Test Statistic  t = </t>
  </si>
  <si>
    <r>
      <t xml:space="preserve"> </t>
    </r>
    <r>
      <rPr>
        <b/>
        <sz val="16"/>
        <color theme="1"/>
        <rFont val="Calibri"/>
        <family val="2"/>
      </rPr>
      <t xml:space="preserve">© 2017 </t>
    </r>
    <r>
      <rPr>
        <b/>
        <sz val="16"/>
        <color theme="1"/>
        <rFont val="Calibri"/>
        <family val="2"/>
        <scheme val="minor"/>
      </rPr>
      <t>Dawn E. Wright, Ph.D.</t>
    </r>
  </si>
  <si>
    <t>V1.03 10/1/17</t>
  </si>
  <si>
    <r>
      <t xml:space="preserve">Confidence Interval Mean Difference - Sigmas Unknown- </t>
    </r>
    <r>
      <rPr>
        <b/>
        <sz val="11"/>
        <color rgb="FFFFC000"/>
        <rFont val="Calibri"/>
        <family val="2"/>
        <scheme val="minor"/>
      </rPr>
      <t>Assume Variances Equal</t>
    </r>
  </si>
  <si>
    <t xml:space="preserve"> </t>
  </si>
  <si>
    <t>Enter Data on blue cells only.</t>
  </si>
  <si>
    <r>
      <t>Assummed Mean Difference M</t>
    </r>
    <r>
      <rPr>
        <b/>
        <vertAlign val="subscript"/>
        <sz val="11"/>
        <color theme="1"/>
        <rFont val="Calibri"/>
        <family val="2"/>
      </rPr>
      <t xml:space="preserve">d </t>
    </r>
    <r>
      <rPr>
        <b/>
        <sz val="11"/>
        <color theme="1"/>
        <rFont val="Calibri"/>
        <family val="2"/>
      </rPr>
      <t>= µ</t>
    </r>
    <r>
      <rPr>
        <b/>
        <vertAlign val="subscript"/>
        <sz val="11"/>
        <color theme="1"/>
        <rFont val="Calibri"/>
        <family val="2"/>
      </rPr>
      <t xml:space="preserve">1 </t>
    </r>
    <r>
      <rPr>
        <b/>
        <sz val="11"/>
        <color theme="1"/>
        <rFont val="Calibri"/>
        <family val="2"/>
      </rPr>
      <t>- µ</t>
    </r>
    <r>
      <rPr>
        <b/>
        <vertAlign val="subscript"/>
        <sz val="11"/>
        <color theme="1"/>
        <rFont val="Calibri"/>
        <family val="2"/>
      </rPr>
      <t>2</t>
    </r>
  </si>
  <si>
    <t>Enter 0 if no mean difference is stated in the problem.</t>
  </si>
  <si>
    <t>Confidence Level c</t>
  </si>
  <si>
    <t>Calculations</t>
  </si>
  <si>
    <r>
      <t>Mean Difference  μ</t>
    </r>
    <r>
      <rPr>
        <b/>
        <vertAlign val="subscript"/>
        <sz val="11"/>
        <color theme="1"/>
        <rFont val="Calibri"/>
        <family val="2"/>
        <scheme val="minor"/>
      </rPr>
      <t>1</t>
    </r>
    <r>
      <rPr>
        <b/>
        <sz val="11"/>
        <color theme="1"/>
        <rFont val="Calibri"/>
        <family val="2"/>
        <scheme val="minor"/>
      </rPr>
      <t xml:space="preserve"> - μ</t>
    </r>
    <r>
      <rPr>
        <b/>
        <vertAlign val="subscript"/>
        <sz val="11"/>
        <color theme="1"/>
        <rFont val="Calibri"/>
        <family val="2"/>
        <scheme val="minor"/>
      </rPr>
      <t>2 =</t>
    </r>
  </si>
  <si>
    <t xml:space="preserve"> t-distribution Degrees of Freedom D.F.</t>
  </si>
  <si>
    <t>Alpha α</t>
  </si>
  <si>
    <r>
      <t>Critical Value  t</t>
    </r>
    <r>
      <rPr>
        <b/>
        <vertAlign val="subscript"/>
        <sz val="11"/>
        <color theme="1"/>
        <rFont val="Calibri"/>
        <family val="2"/>
        <scheme val="minor"/>
      </rPr>
      <t>c</t>
    </r>
    <r>
      <rPr>
        <b/>
        <sz val="11"/>
        <color theme="1"/>
        <rFont val="Calibri"/>
        <family val="2"/>
        <scheme val="minor"/>
      </rPr>
      <t xml:space="preserve"> =</t>
    </r>
  </si>
  <si>
    <t>σ̂</t>
  </si>
  <si>
    <r>
      <t xml:space="preserve">Confidence Interval for Mean Difference </t>
    </r>
    <r>
      <rPr>
        <b/>
        <sz val="11"/>
        <color theme="1"/>
        <rFont val="Calibri"/>
        <family val="2"/>
      </rPr>
      <t>µ</t>
    </r>
    <r>
      <rPr>
        <b/>
        <vertAlign val="subscript"/>
        <sz val="11"/>
        <color theme="1"/>
        <rFont val="Calibri"/>
        <family val="2"/>
      </rPr>
      <t>1</t>
    </r>
    <r>
      <rPr>
        <b/>
        <sz val="11"/>
        <color theme="1"/>
        <rFont val="Calibri"/>
        <family val="2"/>
      </rPr>
      <t xml:space="preserve"> - µ</t>
    </r>
    <r>
      <rPr>
        <b/>
        <vertAlign val="subscript"/>
        <sz val="11"/>
        <color theme="1"/>
        <rFont val="Calibri"/>
        <family val="2"/>
      </rPr>
      <t>2</t>
    </r>
  </si>
  <si>
    <t>ME</t>
  </si>
  <si>
    <t>Lower Limit</t>
  </si>
  <si>
    <t>Upper Limit</t>
  </si>
  <si>
    <r>
      <t xml:space="preserve"> </t>
    </r>
    <r>
      <rPr>
        <b/>
        <sz val="16"/>
        <color theme="1"/>
        <rFont val="Calibri"/>
        <family val="2"/>
      </rPr>
      <t xml:space="preserve">© 2018 </t>
    </r>
    <r>
      <rPr>
        <b/>
        <sz val="16"/>
        <color theme="1"/>
        <rFont val="Calibri"/>
        <family val="2"/>
        <scheme val="minor"/>
      </rPr>
      <t>Dawn E. Wright, Ph.D.</t>
    </r>
  </si>
  <si>
    <t>V1.00 10/3/18</t>
  </si>
  <si>
    <t>Standard Error</t>
  </si>
  <si>
    <t>Mode</t>
  </si>
  <si>
    <t>Standard Deviation</t>
  </si>
  <si>
    <t>Sample Variance</t>
  </si>
  <si>
    <t>Kurtosis</t>
  </si>
  <si>
    <t>Skewness</t>
  </si>
  <si>
    <t>Range</t>
  </si>
  <si>
    <t>Minimum</t>
  </si>
  <si>
    <t>Maximum</t>
  </si>
  <si>
    <t>Sum</t>
  </si>
  <si>
    <t>Count</t>
  </si>
  <si>
    <t>Largest(1)</t>
  </si>
  <si>
    <t>Smallest(1)</t>
  </si>
  <si>
    <t>Confidence Level(95.0%)</t>
  </si>
  <si>
    <t>Companies not wanting to implement redundancies</t>
  </si>
  <si>
    <t>Companies wanting to implement redundancies</t>
  </si>
  <si>
    <t>Summary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</si>
</sst>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43" formatCode="_(* #,##0.00_);_(* \(#,##0.00\);_(* &quot;-&quot;??_);_(@_)"/>
    <numFmt numFmtId="164" formatCode="0.0"/>
    <numFmt numFmtId="165" formatCode="0.0000"/>
    <numFmt numFmtId="166" formatCode="0.000"/>
    <numFmt numFmtId="167" formatCode="0.0%"/>
    <numFmt numFmtId="168" formatCode="0.000000"/>
    <numFmt numFmtId="169" formatCode="0.00000"/>
  </numFmts>
  <fonts count="31" x14ac:knownFonts="1">
    <font>
      <sz val="11"/>
      <color theme="1"/>
      <name val="Calibri"/>
      <family val="2"/>
      <scheme val="minor"/>
    </font>
    <font>
      <b/>
      <sz val="14"/>
      <name val="Arial"/>
      <family val="2"/>
    </font>
    <font>
      <b/>
      <sz val="12"/>
      <name val="Arial"/>
      <family val="2"/>
    </font>
    <font>
      <sz val="8"/>
      <name val="Arial"/>
      <family val="2"/>
    </font>
    <font>
      <b/>
      <sz val="8"/>
      <name val="Arial"/>
      <family val="2"/>
    </font>
    <font>
      <sz val="10"/>
      <name val="Arial"/>
      <family val="2"/>
    </font>
    <font>
      <strike/>
      <sz val="8"/>
      <name val="Arial"/>
      <family val="2"/>
    </font>
    <font>
      <strike/>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theme="0"/>
      <name val="Calibri"/>
      <family val="2"/>
    </font>
    <font>
      <b/>
      <sz val="10"/>
      <name val="Arial"/>
      <family val="2"/>
    </font>
    <font>
      <b/>
      <sz val="11"/>
      <name val="Calibri"/>
      <family val="2"/>
    </font>
    <font>
      <b/>
      <sz val="11"/>
      <name val="Symbol"/>
      <family val="1"/>
      <charset val="2"/>
    </font>
    <font>
      <sz val="11"/>
      <name val="Calibri"/>
      <family val="2"/>
    </font>
    <font>
      <b/>
      <i/>
      <sz val="11"/>
      <name val="Calibri"/>
      <family val="2"/>
    </font>
    <font>
      <b/>
      <sz val="9"/>
      <color indexed="81"/>
      <name val="Tahoma"/>
      <family val="2"/>
    </font>
    <font>
      <sz val="9"/>
      <color indexed="81"/>
      <name val="Tahoma"/>
      <family val="2"/>
    </font>
    <font>
      <b/>
      <sz val="11"/>
      <color theme="1"/>
      <name val="Calibri"/>
      <family val="2"/>
    </font>
    <font>
      <b/>
      <vertAlign val="subscript"/>
      <sz val="11"/>
      <color theme="1"/>
      <name val="Calibri"/>
      <family val="2"/>
    </font>
    <font>
      <b/>
      <vertAlign val="subscript"/>
      <sz val="11"/>
      <color theme="1"/>
      <name val="Calibri"/>
      <family val="2"/>
      <scheme val="minor"/>
    </font>
    <font>
      <sz val="11"/>
      <color theme="1"/>
      <name val="Calibri"/>
      <family val="2"/>
    </font>
    <font>
      <b/>
      <sz val="11"/>
      <color rgb="FFFF0000"/>
      <name val="Calibri"/>
      <family val="2"/>
      <scheme val="minor"/>
    </font>
    <font>
      <b/>
      <sz val="11"/>
      <color rgb="FFFF0000"/>
      <name val="Calibri"/>
      <family val="2"/>
    </font>
    <font>
      <b/>
      <vertAlign val="superscript"/>
      <sz val="11"/>
      <color theme="1"/>
      <name val="Calibri"/>
      <family val="2"/>
    </font>
    <font>
      <b/>
      <sz val="16"/>
      <color theme="1"/>
      <name val="Calibri"/>
      <family val="2"/>
      <scheme val="minor"/>
    </font>
    <font>
      <b/>
      <sz val="16"/>
      <color theme="1"/>
      <name val="Calibri"/>
      <family val="2"/>
    </font>
    <font>
      <b/>
      <sz val="11"/>
      <color rgb="FFFFC000"/>
      <name val="Calibri"/>
      <family val="2"/>
      <scheme val="minor"/>
    </font>
    <font>
      <b/>
      <sz val="14"/>
      <color theme="1"/>
      <name val="Calibri"/>
      <family val="2"/>
    </font>
    <font>
      <i/>
      <sz val="11"/>
      <color theme="1"/>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CCECFF"/>
        <bgColor indexed="64"/>
      </patternFill>
    </fill>
    <fill>
      <patternFill patternType="solid">
        <fgColor rgb="FFFFFF99"/>
        <bgColor indexed="64"/>
      </patternFill>
    </fill>
    <fill>
      <patternFill patternType="solid">
        <fgColor indexed="43"/>
        <bgColor indexed="64"/>
      </patternFill>
    </fill>
    <fill>
      <patternFill patternType="solid">
        <fgColor theme="4"/>
        <bgColor indexed="64"/>
      </patternFill>
    </fill>
    <fill>
      <patternFill patternType="solid">
        <fgColor rgb="FFFFC000"/>
        <bgColor indexed="64"/>
      </patternFill>
    </fill>
    <fill>
      <patternFill patternType="solid">
        <fgColor rgb="FFFFFF00"/>
        <bgColor indexed="64"/>
      </patternFill>
    </fill>
  </fills>
  <borders count="53">
    <border>
      <left/>
      <right/>
      <top/>
      <bottom/>
      <diagonal/>
    </border>
    <border>
      <left style="thick">
        <color theme="0" tint="-0.14981536301767021"/>
      </left>
      <right style="thick">
        <color theme="0" tint="-0.14981536301767021"/>
      </right>
      <top style="thick">
        <color theme="0" tint="-0.14981536301767021"/>
      </top>
      <bottom/>
      <diagonal/>
    </border>
    <border>
      <left style="thick">
        <color theme="0" tint="-0.14981536301767021"/>
      </left>
      <right/>
      <top style="thick">
        <color theme="0" tint="-0.14981536301767021"/>
      </top>
      <bottom style="thick">
        <color theme="0" tint="-0.14981536301767021"/>
      </bottom>
      <diagonal/>
    </border>
    <border>
      <left/>
      <right/>
      <top style="thick">
        <color theme="0" tint="-0.14981536301767021"/>
      </top>
      <bottom style="thick">
        <color theme="0" tint="-0.14981536301767021"/>
      </bottom>
      <diagonal/>
    </border>
    <border>
      <left/>
      <right style="thick">
        <color theme="0" tint="-0.14981536301767021"/>
      </right>
      <top style="thick">
        <color theme="0" tint="-0.14981536301767021"/>
      </top>
      <bottom style="thick">
        <color theme="0" tint="-0.14981536301767021"/>
      </bottom>
      <diagonal/>
    </border>
    <border>
      <left style="thick">
        <color theme="0" tint="-0.14981536301767021"/>
      </left>
      <right style="thick">
        <color theme="0" tint="-0.14981536301767021"/>
      </right>
      <top style="thick">
        <color theme="0" tint="-0.14981536301767021"/>
      </top>
      <bottom style="thick">
        <color theme="0" tint="-0.14981536301767021"/>
      </bottom>
      <diagonal/>
    </border>
    <border>
      <left style="thick">
        <color theme="0" tint="-0.14981536301767021"/>
      </left>
      <right style="thick">
        <color theme="0" tint="-0.14981536301767021"/>
      </right>
      <top style="thick">
        <color theme="0" tint="-0.14981536301767021"/>
      </top>
      <bottom style="thin">
        <color theme="0" tint="-0.1498764000366222"/>
      </bottom>
      <diagonal/>
    </border>
    <border>
      <left style="thick">
        <color theme="0" tint="-0.14981536301767021"/>
      </left>
      <right style="thin">
        <color theme="0" tint="-0.1498764000366222"/>
      </right>
      <top style="thick">
        <color theme="0" tint="-0.14981536301767021"/>
      </top>
      <bottom style="thin">
        <color theme="0" tint="-0.1498764000366222"/>
      </bottom>
      <diagonal/>
    </border>
    <border>
      <left style="thin">
        <color theme="0" tint="-0.1498764000366222"/>
      </left>
      <right style="thin">
        <color theme="0" tint="-0.1498764000366222"/>
      </right>
      <top style="thick">
        <color theme="0" tint="-0.14981536301767021"/>
      </top>
      <bottom style="thin">
        <color theme="0" tint="-0.1498764000366222"/>
      </bottom>
      <diagonal/>
    </border>
    <border>
      <left style="thin">
        <color theme="0" tint="-0.1498764000366222"/>
      </left>
      <right style="thick">
        <color theme="0" tint="-0.14981536301767021"/>
      </right>
      <top style="thick">
        <color theme="0" tint="-0.14981536301767021"/>
      </top>
      <bottom style="thin">
        <color theme="0" tint="-0.1498764000366222"/>
      </bottom>
      <diagonal/>
    </border>
    <border>
      <left style="thick">
        <color theme="0" tint="-0.14981536301767021"/>
      </left>
      <right style="thick">
        <color theme="0" tint="-0.14981536301767021"/>
      </right>
      <top style="thin">
        <color theme="0" tint="-0.1498764000366222"/>
      </top>
      <bottom style="thin">
        <color theme="0" tint="-0.1498764000366222"/>
      </bottom>
      <diagonal/>
    </border>
    <border>
      <left style="thick">
        <color theme="0" tint="-0.14981536301767021"/>
      </left>
      <right style="thin">
        <color theme="0" tint="-0.1498764000366222"/>
      </right>
      <top style="thin">
        <color theme="0" tint="-0.1498764000366222"/>
      </top>
      <bottom style="thin">
        <color theme="0" tint="-0.1498764000366222"/>
      </bottom>
      <diagonal/>
    </border>
    <border>
      <left style="thin">
        <color theme="0" tint="-0.1498764000366222"/>
      </left>
      <right style="thin">
        <color theme="0" tint="-0.1498764000366222"/>
      </right>
      <top style="thin">
        <color theme="0" tint="-0.1498764000366222"/>
      </top>
      <bottom style="thin">
        <color theme="0" tint="-0.1498764000366222"/>
      </bottom>
      <diagonal/>
    </border>
    <border>
      <left style="thin">
        <color theme="0" tint="-0.1498764000366222"/>
      </left>
      <right style="thick">
        <color theme="0" tint="-0.14981536301767021"/>
      </right>
      <top style="thin">
        <color theme="0" tint="-0.1498764000366222"/>
      </top>
      <bottom style="thin">
        <color theme="0" tint="-0.1498764000366222"/>
      </bottom>
      <diagonal/>
    </border>
    <border>
      <left style="thick">
        <color theme="0" tint="-0.14981536301767021"/>
      </left>
      <right style="thick">
        <color theme="0" tint="-0.14981536301767021"/>
      </right>
      <top/>
      <bottom/>
      <diagonal/>
    </border>
    <border>
      <left style="thick">
        <color theme="0" tint="-0.14981536301767021"/>
      </left>
      <right style="thin">
        <color theme="0" tint="-0.1498764000366222"/>
      </right>
      <top/>
      <bottom/>
      <diagonal/>
    </border>
    <border>
      <left style="thin">
        <color theme="0" tint="-0.1498764000366222"/>
      </left>
      <right style="thin">
        <color theme="0" tint="-0.1498764000366222"/>
      </right>
      <top/>
      <bottom/>
      <diagonal/>
    </border>
    <border>
      <left style="thin">
        <color theme="0" tint="-0.1498764000366222"/>
      </left>
      <right style="thick">
        <color theme="0" tint="-0.14981536301767021"/>
      </right>
      <top/>
      <bottom/>
      <diagonal/>
    </border>
    <border>
      <left style="thick">
        <color theme="0" tint="-0.14981536301767021"/>
      </left>
      <right style="thick">
        <color theme="0" tint="-0.14981536301767021"/>
      </right>
      <top/>
      <bottom style="thick">
        <color theme="0" tint="-0.14981536301767021"/>
      </bottom>
      <diagonal/>
    </border>
    <border>
      <left style="thick">
        <color theme="0" tint="-0.14981536301767021"/>
      </left>
      <right style="thin">
        <color theme="0" tint="-0.1498764000366222"/>
      </right>
      <top/>
      <bottom style="thick">
        <color theme="0" tint="-0.14981536301767021"/>
      </bottom>
      <diagonal/>
    </border>
    <border>
      <left style="thin">
        <color theme="0" tint="-0.1498764000366222"/>
      </left>
      <right style="thin">
        <color theme="0" tint="-0.1498764000366222"/>
      </right>
      <top/>
      <bottom style="thick">
        <color theme="0" tint="-0.14981536301767021"/>
      </bottom>
      <diagonal/>
    </border>
    <border>
      <left style="thin">
        <color theme="0" tint="-0.1498764000366222"/>
      </left>
      <right style="thick">
        <color theme="0" tint="-0.14981536301767021"/>
      </right>
      <top/>
      <bottom style="thick">
        <color theme="0" tint="-0.14981536301767021"/>
      </bottom>
      <diagonal/>
    </border>
    <border>
      <left style="thick">
        <color theme="0" tint="-0.14981536301767021"/>
      </left>
      <right style="thick">
        <color theme="0" tint="-0.14981536301767021"/>
      </right>
      <top style="thin">
        <color theme="0" tint="-0.1498764000366222"/>
      </top>
      <bottom/>
      <diagonal/>
    </border>
    <border>
      <left style="thick">
        <color theme="0" tint="-0.14981536301767021"/>
      </left>
      <right style="thin">
        <color theme="0" tint="-0.1498764000366222"/>
      </right>
      <top style="thin">
        <color theme="0" tint="-0.1498764000366222"/>
      </top>
      <bottom/>
      <diagonal/>
    </border>
    <border>
      <left style="thin">
        <color theme="0" tint="-0.1498764000366222"/>
      </left>
      <right style="thin">
        <color theme="0" tint="-0.1498764000366222"/>
      </right>
      <top style="thin">
        <color theme="0" tint="-0.1498764000366222"/>
      </top>
      <bottom/>
      <diagonal/>
    </border>
    <border>
      <left style="thin">
        <color theme="0" tint="-0.1498764000366222"/>
      </left>
      <right style="thick">
        <color theme="0" tint="-0.14981536301767021"/>
      </right>
      <top style="thin">
        <color theme="0" tint="-0.1498764000366222"/>
      </top>
      <bottom/>
      <diagonal/>
    </border>
    <border>
      <left/>
      <right/>
      <top style="thin">
        <color indexed="64"/>
      </top>
      <bottom/>
      <diagonal/>
    </border>
    <border>
      <left/>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auto="1"/>
      </top>
      <bottom style="medium">
        <color indexed="64"/>
      </bottom>
      <diagonal/>
    </border>
    <border>
      <left style="medium">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auto="1"/>
      </bottom>
      <diagonal/>
    </border>
    <border>
      <left style="medium">
        <color indexed="64"/>
      </left>
      <right/>
      <top style="thin">
        <color auto="1"/>
      </top>
      <bottom style="medium">
        <color indexed="64"/>
      </bottom>
      <diagonal/>
    </border>
    <border>
      <left/>
      <right/>
      <top/>
      <bottom style="medium">
        <color indexed="64"/>
      </bottom>
      <diagonal/>
    </border>
    <border>
      <left/>
      <right/>
      <top style="medium">
        <color indexed="64"/>
      </top>
      <bottom style="thin">
        <color indexed="64"/>
      </bottom>
      <diagonal/>
    </border>
  </borders>
  <cellStyleXfs count="17">
    <xf numFmtId="0" fontId="0" fillId="0" borderId="0"/>
    <xf numFmtId="0" fontId="1" fillId="0" borderId="0" applyProtection="0">
      <alignment horizontal="left"/>
    </xf>
    <xf numFmtId="0" fontId="2" fillId="2" borderId="0" applyProtection="0">
      <alignment horizontal="left"/>
      <protection locked="0"/>
    </xf>
    <xf numFmtId="1" fontId="3" fillId="0" borderId="0">
      <alignment horizontal="center" vertical="center"/>
    </xf>
    <xf numFmtId="0" fontId="4" fillId="0" borderId="0" applyProtection="0">
      <alignment horizontal="left" wrapText="1"/>
    </xf>
    <xf numFmtId="0" fontId="5" fillId="0" borderId="0"/>
    <xf numFmtId="0" fontId="4" fillId="0" borderId="0">
      <alignment horizontal="center" vertical="center" wrapText="1"/>
    </xf>
    <xf numFmtId="0" fontId="4" fillId="0" borderId="0">
      <alignment horizontal="left" vertical="center" wrapText="1"/>
    </xf>
    <xf numFmtId="0" fontId="4" fillId="0" borderId="0">
      <alignment horizontal="right" vertical="center" wrapText="1"/>
    </xf>
    <xf numFmtId="164" fontId="3" fillId="0" borderId="0">
      <alignment horizontal="center" vertical="center"/>
    </xf>
    <xf numFmtId="0" fontId="3" fillId="0" borderId="0">
      <alignment horizontal="right" vertical="center" wrapText="1"/>
    </xf>
    <xf numFmtId="1" fontId="3" fillId="3" borderId="0">
      <alignment horizontal="center" vertical="center"/>
    </xf>
    <xf numFmtId="0" fontId="3" fillId="0" borderId="26" applyProtection="0">
      <alignment horizontal="left" vertical="center"/>
    </xf>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0" fontId="5" fillId="0" borderId="0"/>
  </cellStyleXfs>
  <cellXfs count="174">
    <xf numFmtId="0" fontId="0" fillId="0" borderId="0" xfId="0"/>
    <xf numFmtId="0" fontId="1" fillId="0" borderId="0" xfId="1">
      <alignment horizontal="left"/>
    </xf>
    <xf numFmtId="0" fontId="2" fillId="2" borderId="0" xfId="2" applyProtection="1">
      <alignment horizontal="left"/>
      <protection locked="0"/>
    </xf>
    <xf numFmtId="1" fontId="3" fillId="0" borderId="0" xfId="3" applyAlignment="1">
      <alignment horizontal="left" vertical="center"/>
    </xf>
    <xf numFmtId="0" fontId="4" fillId="0" borderId="0" xfId="4">
      <alignment horizontal="left" wrapText="1"/>
    </xf>
    <xf numFmtId="0" fontId="5" fillId="0" borderId="0" xfId="5" applyBorder="1"/>
    <xf numFmtId="0" fontId="4" fillId="0" borderId="5" xfId="6" applyBorder="1">
      <alignment horizontal="center" vertical="center" wrapText="1"/>
    </xf>
    <xf numFmtId="0" fontId="4" fillId="0" borderId="0" xfId="7">
      <alignment horizontal="left" vertical="center" wrapText="1"/>
    </xf>
    <xf numFmtId="0" fontId="4" fillId="0" borderId="0" xfId="8">
      <alignment horizontal="right" vertical="center" wrapText="1"/>
    </xf>
    <xf numFmtId="1" fontId="3" fillId="0" borderId="6" xfId="9" applyNumberFormat="1" applyBorder="1">
      <alignment horizontal="center" vertical="center"/>
    </xf>
    <xf numFmtId="1" fontId="3" fillId="0" borderId="7" xfId="9" applyNumberFormat="1" applyBorder="1">
      <alignment horizontal="center" vertical="center"/>
    </xf>
    <xf numFmtId="1" fontId="3" fillId="0" borderId="8" xfId="9" applyNumberFormat="1" applyBorder="1">
      <alignment horizontal="center" vertical="center"/>
    </xf>
    <xf numFmtId="1" fontId="3" fillId="0" borderId="9" xfId="9" applyNumberFormat="1" applyBorder="1">
      <alignment horizontal="center" vertical="center"/>
    </xf>
    <xf numFmtId="1" fontId="3" fillId="0" borderId="10" xfId="3" applyBorder="1">
      <alignment horizontal="center" vertical="center"/>
    </xf>
    <xf numFmtId="1" fontId="3" fillId="0" borderId="11" xfId="3" applyBorder="1">
      <alignment horizontal="center" vertical="center"/>
    </xf>
    <xf numFmtId="1" fontId="3" fillId="0" borderId="12" xfId="3" applyBorder="1">
      <alignment horizontal="center" vertical="center"/>
    </xf>
    <xf numFmtId="1" fontId="3" fillId="0" borderId="13" xfId="3" applyBorder="1">
      <alignment horizontal="center" vertical="center"/>
    </xf>
    <xf numFmtId="0" fontId="3" fillId="0" borderId="0" xfId="10">
      <alignment horizontal="right" vertical="center" wrapText="1"/>
    </xf>
    <xf numFmtId="1" fontId="3" fillId="3" borderId="14" xfId="11" applyBorder="1">
      <alignment horizontal="center" vertical="center"/>
    </xf>
    <xf numFmtId="1" fontId="3" fillId="3" borderId="15" xfId="11" applyBorder="1">
      <alignment horizontal="center" vertical="center"/>
    </xf>
    <xf numFmtId="1" fontId="3" fillId="3" borderId="16" xfId="11" applyBorder="1">
      <alignment horizontal="center" vertical="center"/>
    </xf>
    <xf numFmtId="1" fontId="3" fillId="3" borderId="17" xfId="11" applyBorder="1">
      <alignment horizontal="center" vertical="center"/>
    </xf>
    <xf numFmtId="1" fontId="3" fillId="0" borderId="14" xfId="3" applyBorder="1">
      <alignment horizontal="center" vertical="center"/>
    </xf>
    <xf numFmtId="1" fontId="3" fillId="0" borderId="15" xfId="3" applyBorder="1">
      <alignment horizontal="center" vertical="center"/>
    </xf>
    <xf numFmtId="1" fontId="3" fillId="0" borderId="16" xfId="3" applyBorder="1">
      <alignment horizontal="center" vertical="center"/>
    </xf>
    <xf numFmtId="1" fontId="3" fillId="0" borderId="17" xfId="3" applyBorder="1">
      <alignment horizontal="center" vertical="center"/>
    </xf>
    <xf numFmtId="1" fontId="3" fillId="3" borderId="18" xfId="11" applyBorder="1">
      <alignment horizontal="center" vertical="center"/>
    </xf>
    <xf numFmtId="1" fontId="3" fillId="3" borderId="19" xfId="11" applyBorder="1">
      <alignment horizontal="center" vertical="center"/>
    </xf>
    <xf numFmtId="1" fontId="3" fillId="3" borderId="20" xfId="11" applyBorder="1">
      <alignment horizontal="center" vertical="center"/>
    </xf>
    <xf numFmtId="1" fontId="3" fillId="3" borderId="21" xfId="11" applyBorder="1">
      <alignment horizontal="center" vertical="center"/>
    </xf>
    <xf numFmtId="164" fontId="3" fillId="0" borderId="18" xfId="9" applyBorder="1">
      <alignment horizontal="center" vertical="center"/>
    </xf>
    <xf numFmtId="164" fontId="3" fillId="0" borderId="19" xfId="9" applyBorder="1">
      <alignment horizontal="center" vertical="center"/>
    </xf>
    <xf numFmtId="164" fontId="3" fillId="0" borderId="20" xfId="9" applyBorder="1">
      <alignment horizontal="center" vertical="center"/>
    </xf>
    <xf numFmtId="164" fontId="3" fillId="0" borderId="21" xfId="9" applyBorder="1">
      <alignment horizontal="center" vertical="center"/>
    </xf>
    <xf numFmtId="0" fontId="4" fillId="0" borderId="0" xfId="7" applyAlignment="1">
      <alignment horizontal="left" vertical="center"/>
    </xf>
    <xf numFmtId="1" fontId="3" fillId="3" borderId="0" xfId="11" applyBorder="1">
      <alignment horizontal="center" vertical="center"/>
    </xf>
    <xf numFmtId="1" fontId="0" fillId="0" borderId="0" xfId="0" applyNumberFormat="1"/>
    <xf numFmtId="0" fontId="0" fillId="0" borderId="0" xfId="0" applyFill="1"/>
    <xf numFmtId="0" fontId="0" fillId="0" borderId="0" xfId="0" applyAlignment="1"/>
    <xf numFmtId="0" fontId="6" fillId="0" borderId="0" xfId="10" applyFont="1">
      <alignment horizontal="right" vertical="center" wrapText="1"/>
    </xf>
    <xf numFmtId="2" fontId="6" fillId="0" borderId="22" xfId="9" applyNumberFormat="1" applyFont="1" applyBorder="1">
      <alignment horizontal="center" vertical="center"/>
    </xf>
    <xf numFmtId="2" fontId="6" fillId="0" borderId="23" xfId="9" applyNumberFormat="1" applyFont="1" applyBorder="1">
      <alignment horizontal="center" vertical="center"/>
    </xf>
    <xf numFmtId="2" fontId="6" fillId="0" borderId="24" xfId="9" applyNumberFormat="1" applyFont="1" applyBorder="1">
      <alignment horizontal="center" vertical="center"/>
    </xf>
    <xf numFmtId="2" fontId="6" fillId="0" borderId="25" xfId="9" applyNumberFormat="1" applyFont="1" applyBorder="1">
      <alignment horizontal="center" vertical="center"/>
    </xf>
    <xf numFmtId="0" fontId="7" fillId="0" borderId="0" xfId="0" applyFont="1"/>
    <xf numFmtId="164" fontId="6" fillId="0" borderId="23" xfId="9" applyFont="1" applyBorder="1">
      <alignment horizontal="center" vertical="center"/>
    </xf>
    <xf numFmtId="0" fontId="4" fillId="0" borderId="5" xfId="6" applyBorder="1">
      <alignment horizontal="center" vertical="center" wrapText="1"/>
    </xf>
    <xf numFmtId="0" fontId="4" fillId="0" borderId="0" xfId="7" applyFill="1">
      <alignment horizontal="left" vertical="center" wrapText="1"/>
    </xf>
    <xf numFmtId="0" fontId="12" fillId="0" borderId="27" xfId="0" applyFont="1" applyBorder="1"/>
    <xf numFmtId="8" fontId="0" fillId="0" borderId="0" xfId="0" applyNumberFormat="1"/>
    <xf numFmtId="0" fontId="13" fillId="6" borderId="30" xfId="16" applyFont="1" applyFill="1" applyBorder="1"/>
    <xf numFmtId="165" fontId="13" fillId="7" borderId="31" xfId="16" applyNumberFormat="1" applyFont="1" applyFill="1" applyBorder="1" applyProtection="1">
      <protection locked="0"/>
    </xf>
    <xf numFmtId="166" fontId="13" fillId="7" borderId="31" xfId="16" applyNumberFormat="1" applyFont="1" applyFill="1" applyBorder="1" applyProtection="1">
      <protection locked="0"/>
    </xf>
    <xf numFmtId="0" fontId="13" fillId="8" borderId="31" xfId="16" applyFont="1" applyFill="1" applyBorder="1"/>
    <xf numFmtId="0" fontId="13" fillId="6" borderId="32" xfId="16" applyFont="1" applyFill="1" applyBorder="1"/>
    <xf numFmtId="165" fontId="13" fillId="8" borderId="33" xfId="13" applyNumberFormat="1" applyFont="1" applyFill="1" applyBorder="1"/>
    <xf numFmtId="0" fontId="13" fillId="0" borderId="0" xfId="16" applyFont="1"/>
    <xf numFmtId="0" fontId="15" fillId="6" borderId="30" xfId="16" applyFont="1" applyFill="1" applyBorder="1"/>
    <xf numFmtId="165" fontId="13" fillId="8" borderId="31" xfId="16" applyNumberFormat="1" applyFont="1" applyFill="1" applyBorder="1"/>
    <xf numFmtId="165" fontId="13" fillId="8" borderId="33" xfId="16" applyNumberFormat="1" applyFont="1" applyFill="1" applyBorder="1"/>
    <xf numFmtId="0" fontId="15" fillId="0" borderId="0" xfId="16" applyFont="1"/>
    <xf numFmtId="165" fontId="13" fillId="9" borderId="31" xfId="16" applyNumberFormat="1" applyFont="1" applyFill="1" applyBorder="1"/>
    <xf numFmtId="0" fontId="16" fillId="6" borderId="32" xfId="16" applyFont="1" applyFill="1" applyBorder="1"/>
    <xf numFmtId="165" fontId="13" fillId="9" borderId="33" xfId="16" applyNumberFormat="1" applyFont="1" applyFill="1" applyBorder="1"/>
    <xf numFmtId="0" fontId="13" fillId="0" borderId="0" xfId="16" applyFont="1" applyAlignment="1">
      <alignment horizontal="centerContinuous"/>
    </xf>
    <xf numFmtId="0" fontId="10" fillId="0" borderId="0" xfId="0" applyFont="1"/>
    <xf numFmtId="0" fontId="0" fillId="0" borderId="0" xfId="0" applyAlignment="1">
      <alignment horizontal="center"/>
    </xf>
    <xf numFmtId="0" fontId="19" fillId="5" borderId="36" xfId="0" applyFont="1" applyFill="1" applyBorder="1" applyAlignment="1">
      <alignment horizontal="right"/>
    </xf>
    <xf numFmtId="0" fontId="10" fillId="0" borderId="0" xfId="0" applyFont="1" applyAlignment="1">
      <alignment horizontal="center"/>
    </xf>
    <xf numFmtId="0" fontId="0" fillId="7" borderId="36" xfId="14" applyNumberFormat="1" applyFont="1" applyFill="1" applyBorder="1" applyProtection="1">
      <protection locked="0"/>
    </xf>
    <xf numFmtId="0" fontId="0" fillId="7" borderId="36" xfId="0" applyFill="1" applyBorder="1" applyProtection="1">
      <protection locked="0"/>
    </xf>
    <xf numFmtId="0" fontId="10" fillId="6" borderId="28" xfId="0" applyFont="1" applyFill="1" applyBorder="1" applyAlignment="1">
      <alignment horizontal="right"/>
    </xf>
    <xf numFmtId="166" fontId="0" fillId="8" borderId="39" xfId="0" applyNumberFormat="1" applyFill="1" applyBorder="1" applyAlignment="1">
      <alignment horizontal="right"/>
    </xf>
    <xf numFmtId="0" fontId="0" fillId="7" borderId="36" xfId="14" quotePrefix="1" applyNumberFormat="1" applyFont="1" applyFill="1" applyBorder="1" applyProtection="1">
      <protection locked="0"/>
    </xf>
    <xf numFmtId="0" fontId="10" fillId="6" borderId="30" xfId="0" applyFont="1" applyFill="1" applyBorder="1" applyAlignment="1">
      <alignment horizontal="right"/>
    </xf>
    <xf numFmtId="0" fontId="19" fillId="0" borderId="0" xfId="0" applyFont="1" applyAlignment="1">
      <alignment horizontal="center"/>
    </xf>
    <xf numFmtId="0" fontId="19" fillId="6" borderId="30" xfId="0" applyFont="1" applyFill="1" applyBorder="1" applyAlignment="1">
      <alignment horizontal="right"/>
    </xf>
    <xf numFmtId="0" fontId="0" fillId="8" borderId="39" xfId="0" applyFill="1" applyBorder="1" applyAlignment="1">
      <alignment horizontal="right"/>
    </xf>
    <xf numFmtId="0" fontId="19" fillId="6" borderId="40" xfId="0" applyFont="1" applyFill="1" applyBorder="1" applyAlignment="1">
      <alignment horizontal="right"/>
    </xf>
    <xf numFmtId="0" fontId="0" fillId="7" borderId="39" xfId="0" applyFill="1" applyBorder="1" applyAlignment="1" applyProtection="1">
      <alignment horizontal="right"/>
      <protection locked="0"/>
    </xf>
    <xf numFmtId="0" fontId="0" fillId="5" borderId="35" xfId="0" applyFill="1" applyBorder="1" applyAlignment="1">
      <alignment horizontal="center" vertical="top" wrapText="1"/>
    </xf>
    <xf numFmtId="0" fontId="0" fillId="0" borderId="0" xfId="0" applyAlignment="1">
      <alignment horizontal="center" vertical="top" wrapText="1"/>
    </xf>
    <xf numFmtId="0" fontId="19" fillId="6" borderId="32" xfId="0" applyFont="1" applyFill="1" applyBorder="1" applyAlignment="1">
      <alignment horizontal="right"/>
    </xf>
    <xf numFmtId="166" fontId="0" fillId="7" borderId="33" xfId="0" applyNumberFormat="1" applyFill="1" applyBorder="1" applyAlignment="1" applyProtection="1">
      <alignment horizontal="right"/>
      <protection locked="0"/>
    </xf>
    <xf numFmtId="167" fontId="0" fillId="8" borderId="41" xfId="15" applyNumberFormat="1" applyFont="1" applyFill="1" applyBorder="1" applyAlignment="1">
      <alignment horizontal="center"/>
    </xf>
    <xf numFmtId="167" fontId="0" fillId="0" borderId="0" xfId="15" applyNumberFormat="1" applyFont="1" applyAlignment="1">
      <alignment horizontal="center"/>
    </xf>
    <xf numFmtId="0" fontId="24" fillId="12" borderId="36" xfId="0" applyFont="1" applyFill="1" applyBorder="1" applyAlignment="1">
      <alignment horizontal="center"/>
    </xf>
    <xf numFmtId="0" fontId="19" fillId="0" borderId="0" xfId="0" applyFont="1" applyAlignment="1">
      <alignment horizontal="right"/>
    </xf>
    <xf numFmtId="166" fontId="0" fillId="0" borderId="0" xfId="0" applyNumberFormat="1" applyAlignment="1">
      <alignment horizontal="center"/>
    </xf>
    <xf numFmtId="0" fontId="10" fillId="11" borderId="33" xfId="0" applyFont="1" applyFill="1" applyBorder="1" applyAlignment="1" applyProtection="1">
      <alignment horizontal="center"/>
      <protection locked="0"/>
    </xf>
    <xf numFmtId="0" fontId="0" fillId="0" borderId="42" xfId="0" applyBorder="1" applyAlignment="1">
      <alignment horizontal="left"/>
    </xf>
    <xf numFmtId="0" fontId="0" fillId="0" borderId="0" xfId="0" applyAlignment="1">
      <alignment horizontal="left" wrapText="1"/>
    </xf>
    <xf numFmtId="166" fontId="10" fillId="8" borderId="31" xfId="0" applyNumberFormat="1" applyFont="1" applyFill="1" applyBorder="1" applyAlignment="1">
      <alignment horizontal="right"/>
    </xf>
    <xf numFmtId="168" fontId="19" fillId="0" borderId="0" xfId="0" applyNumberFormat="1" applyFont="1" applyAlignment="1">
      <alignment horizontal="center"/>
    </xf>
    <xf numFmtId="0" fontId="10" fillId="8" borderId="31" xfId="0" applyFont="1" applyFill="1" applyBorder="1" applyAlignment="1">
      <alignment horizontal="right"/>
    </xf>
    <xf numFmtId="165" fontId="10" fillId="8" borderId="31" xfId="0" applyNumberFormat="1" applyFont="1" applyFill="1" applyBorder="1" applyAlignment="1">
      <alignment horizontal="right"/>
    </xf>
    <xf numFmtId="0" fontId="10" fillId="0" borderId="0" xfId="0" applyFont="1" applyAlignment="1">
      <alignment horizontal="left"/>
    </xf>
    <xf numFmtId="166" fontId="0" fillId="0" borderId="0" xfId="0" applyNumberFormat="1"/>
    <xf numFmtId="169" fontId="10" fillId="8" borderId="33" xfId="0" applyNumberFormat="1" applyFont="1" applyFill="1" applyBorder="1" applyAlignment="1">
      <alignment horizontal="right"/>
    </xf>
    <xf numFmtId="0" fontId="0" fillId="0" borderId="0" xfId="0" applyAlignment="1">
      <alignment horizontal="right"/>
    </xf>
    <xf numFmtId="166" fontId="10" fillId="0" borderId="0" xfId="0" applyNumberFormat="1" applyFont="1"/>
    <xf numFmtId="0" fontId="10" fillId="0" borderId="0" xfId="0" applyFont="1" applyAlignment="1">
      <alignment horizontal="right"/>
    </xf>
    <xf numFmtId="169" fontId="13" fillId="9" borderId="33" xfId="16" applyNumberFormat="1" applyFont="1" applyFill="1" applyBorder="1"/>
    <xf numFmtId="0" fontId="10" fillId="0" borderId="0" xfId="0" applyFont="1" applyAlignment="1">
      <alignment horizontal="center" vertical="center" wrapText="1"/>
    </xf>
    <xf numFmtId="0" fontId="0" fillId="0" borderId="0" xfId="0" applyAlignment="1">
      <alignment horizontal="left"/>
    </xf>
    <xf numFmtId="166" fontId="10" fillId="0" borderId="0" xfId="0" applyNumberFormat="1" applyFont="1" applyAlignment="1">
      <alignment horizontal="center"/>
    </xf>
    <xf numFmtId="166" fontId="10" fillId="0" borderId="31" xfId="0" applyNumberFormat="1" applyFont="1" applyBorder="1" applyAlignment="1">
      <alignment horizontal="center"/>
    </xf>
    <xf numFmtId="1" fontId="10" fillId="0" borderId="0" xfId="0" applyNumberFormat="1" applyFont="1" applyAlignment="1">
      <alignment horizontal="center"/>
    </xf>
    <xf numFmtId="0" fontId="10" fillId="0" borderId="0" xfId="0" applyFont="1" applyAlignment="1" applyProtection="1">
      <alignment horizontal="right"/>
      <protection locked="0"/>
    </xf>
    <xf numFmtId="166" fontId="10" fillId="0" borderId="0" xfId="0" applyNumberFormat="1" applyFont="1" applyAlignment="1" applyProtection="1">
      <alignment horizontal="center"/>
      <protection locked="0"/>
    </xf>
    <xf numFmtId="0" fontId="0" fillId="0" borderId="0" xfId="0" applyProtection="1">
      <protection locked="0"/>
    </xf>
    <xf numFmtId="0" fontId="10" fillId="0" borderId="0" xfId="0" applyFont="1" applyAlignment="1" applyProtection="1">
      <alignment horizontal="left"/>
      <protection locked="0"/>
    </xf>
    <xf numFmtId="166" fontId="10" fillId="0" borderId="0" xfId="0" applyNumberFormat="1" applyFont="1" applyAlignment="1" applyProtection="1">
      <alignment horizontal="left"/>
      <protection locked="0"/>
    </xf>
    <xf numFmtId="0" fontId="10" fillId="0" borderId="0" xfId="0" applyFont="1" applyAlignment="1" applyProtection="1">
      <alignment horizontal="center"/>
      <protection locked="0"/>
    </xf>
    <xf numFmtId="0" fontId="10" fillId="0" borderId="0" xfId="0" applyFont="1" applyAlignment="1" applyProtection="1">
      <alignment horizontal="center" vertical="center"/>
      <protection locked="0"/>
    </xf>
    <xf numFmtId="166" fontId="10" fillId="0" borderId="0" xfId="0" applyNumberFormat="1" applyFont="1" applyAlignment="1" applyProtection="1">
      <alignment horizontal="left" vertical="center" wrapText="1"/>
      <protection locked="0"/>
    </xf>
    <xf numFmtId="0" fontId="26" fillId="0" borderId="0" xfId="0" applyFont="1" applyAlignment="1" applyProtection="1">
      <alignment vertical="top"/>
      <protection locked="0"/>
    </xf>
    <xf numFmtId="0" fontId="0" fillId="0" borderId="0" xfId="0" applyAlignment="1">
      <alignment horizontal="left" vertical="center"/>
    </xf>
    <xf numFmtId="166" fontId="0" fillId="7" borderId="39" xfId="0" applyNumberFormat="1" applyFill="1" applyBorder="1" applyAlignment="1" applyProtection="1">
      <alignment horizontal="right"/>
      <protection locked="0"/>
    </xf>
    <xf numFmtId="0" fontId="0" fillId="7" borderId="33" xfId="0" applyFill="1" applyBorder="1" applyAlignment="1" applyProtection="1">
      <alignment horizontal="right"/>
      <protection locked="0"/>
    </xf>
    <xf numFmtId="166" fontId="0" fillId="7" borderId="38" xfId="0" applyNumberFormat="1" applyFill="1" applyBorder="1" applyAlignment="1" applyProtection="1">
      <alignment horizontal="right"/>
      <protection locked="0"/>
    </xf>
    <xf numFmtId="0" fontId="19" fillId="6" borderId="43" xfId="0" applyFont="1" applyFill="1" applyBorder="1" applyAlignment="1">
      <alignment horizontal="right"/>
    </xf>
    <xf numFmtId="0" fontId="0" fillId="7" borderId="44" xfId="0" applyFill="1" applyBorder="1" applyAlignment="1" applyProtection="1">
      <alignment horizontal="right"/>
      <protection locked="0"/>
    </xf>
    <xf numFmtId="0" fontId="19" fillId="0" borderId="0" xfId="0" applyFont="1" applyAlignment="1">
      <alignment horizontal="left" vertical="center"/>
    </xf>
    <xf numFmtId="167" fontId="0" fillId="7" borderId="33" xfId="15" applyNumberFormat="1" applyFont="1" applyFill="1" applyBorder="1" applyAlignment="1" applyProtection="1">
      <alignment horizontal="right"/>
      <protection locked="0"/>
    </xf>
    <xf numFmtId="166" fontId="10" fillId="8" borderId="31" xfId="13" applyNumberFormat="1" applyFont="1" applyFill="1" applyBorder="1" applyAlignment="1">
      <alignment horizontal="right"/>
    </xf>
    <xf numFmtId="0" fontId="29" fillId="6" borderId="32" xfId="0" applyFont="1" applyFill="1" applyBorder="1" applyAlignment="1">
      <alignment horizontal="right" vertical="center"/>
    </xf>
    <xf numFmtId="166" fontId="10" fillId="8" borderId="33" xfId="0" applyNumberFormat="1" applyFont="1" applyFill="1" applyBorder="1" applyAlignment="1">
      <alignment horizontal="right"/>
    </xf>
    <xf numFmtId="0" fontId="10" fillId="0" borderId="42" xfId="0" applyFont="1" applyBorder="1"/>
    <xf numFmtId="0" fontId="10" fillId="0" borderId="45" xfId="0" applyFont="1" applyBorder="1"/>
    <xf numFmtId="0" fontId="10" fillId="8" borderId="30" xfId="0" applyFont="1" applyFill="1" applyBorder="1" applyAlignment="1">
      <alignment horizontal="right"/>
    </xf>
    <xf numFmtId="166" fontId="10" fillId="8" borderId="31" xfId="0" applyNumberFormat="1" applyFont="1" applyFill="1" applyBorder="1"/>
    <xf numFmtId="0" fontId="22" fillId="0" borderId="0" xfId="0" applyFont="1" applyAlignment="1">
      <alignment horizontal="left" vertical="center"/>
    </xf>
    <xf numFmtId="0" fontId="10" fillId="8" borderId="32" xfId="0" applyFont="1" applyFill="1" applyBorder="1" applyAlignment="1">
      <alignment horizontal="right"/>
    </xf>
    <xf numFmtId="166" fontId="10" fillId="8" borderId="33" xfId="0" applyNumberFormat="1" applyFont="1" applyFill="1" applyBorder="1"/>
    <xf numFmtId="166" fontId="10" fillId="0" borderId="0" xfId="0" applyNumberFormat="1" applyFont="1" applyAlignment="1">
      <alignment horizontal="left"/>
    </xf>
    <xf numFmtId="0" fontId="26" fillId="0" borderId="0" xfId="0" applyFont="1" applyAlignment="1">
      <alignment vertical="top"/>
    </xf>
    <xf numFmtId="2" fontId="0" fillId="0" borderId="0" xfId="0" applyNumberFormat="1" applyAlignment="1">
      <alignment horizontal="center"/>
    </xf>
    <xf numFmtId="0" fontId="0" fillId="0" borderId="0" xfId="0" applyFill="1" applyBorder="1" applyAlignment="1"/>
    <xf numFmtId="0" fontId="0" fillId="0" borderId="51" xfId="0" applyFill="1" applyBorder="1" applyAlignment="1"/>
    <xf numFmtId="0" fontId="30" fillId="0" borderId="52" xfId="0" applyFont="1" applyFill="1" applyBorder="1" applyAlignment="1">
      <alignment horizontal="centerContinuous"/>
    </xf>
    <xf numFmtId="0" fontId="4" fillId="0" borderId="0" xfId="7" applyAlignment="1">
      <alignment horizontal="left" vertical="center" wrapText="1"/>
    </xf>
    <xf numFmtId="0" fontId="4" fillId="0" borderId="2" xfId="6" applyBorder="1">
      <alignment horizontal="center" vertical="center" wrapText="1"/>
    </xf>
    <xf numFmtId="0" fontId="4" fillId="0" borderId="4" xfId="6" applyBorder="1">
      <alignment horizontal="center" vertical="center" wrapText="1"/>
    </xf>
    <xf numFmtId="0" fontId="4" fillId="0" borderId="1" xfId="6" applyBorder="1">
      <alignment horizontal="center" vertical="center" wrapText="1"/>
    </xf>
    <xf numFmtId="0" fontId="4" fillId="0" borderId="5" xfId="6" applyBorder="1">
      <alignment horizontal="center" vertical="center" wrapText="1"/>
    </xf>
    <xf numFmtId="0" fontId="4" fillId="0" borderId="3" xfId="6" applyBorder="1">
      <alignment horizontal="center" vertical="center" wrapText="1"/>
    </xf>
    <xf numFmtId="0" fontId="4" fillId="0" borderId="0" xfId="7" applyAlignment="1">
      <alignment horizontal="center" vertical="center" wrapText="1"/>
    </xf>
    <xf numFmtId="0" fontId="13" fillId="5" borderId="34" xfId="16" applyFont="1" applyFill="1" applyBorder="1" applyAlignment="1">
      <alignment horizontal="center"/>
    </xf>
    <xf numFmtId="0" fontId="13" fillId="5" borderId="35" xfId="16" applyFont="1" applyFill="1" applyBorder="1" applyAlignment="1">
      <alignment horizontal="center"/>
    </xf>
    <xf numFmtId="0" fontId="11" fillId="4" borderId="0" xfId="16" applyFont="1" applyFill="1" applyAlignment="1">
      <alignment horizontal="left"/>
    </xf>
    <xf numFmtId="0" fontId="13" fillId="5" borderId="28" xfId="16" applyFont="1" applyFill="1" applyBorder="1" applyAlignment="1">
      <alignment horizontal="center"/>
    </xf>
    <xf numFmtId="0" fontId="13" fillId="5" borderId="29" xfId="16" applyFont="1" applyFill="1" applyBorder="1" applyAlignment="1">
      <alignment horizontal="center"/>
    </xf>
    <xf numFmtId="166" fontId="10" fillId="0" borderId="0" xfId="0" applyNumberFormat="1" applyFont="1" applyAlignment="1" applyProtection="1">
      <alignment horizontal="left"/>
      <protection locked="0"/>
    </xf>
    <xf numFmtId="0" fontId="9" fillId="10" borderId="0" xfId="0" applyFont="1" applyFill="1" applyAlignment="1">
      <alignment horizontal="center"/>
    </xf>
    <xf numFmtId="0" fontId="10" fillId="5" borderId="37" xfId="0" applyFont="1" applyFill="1" applyBorder="1" applyAlignment="1">
      <alignment horizontal="center"/>
    </xf>
    <xf numFmtId="0" fontId="10" fillId="5" borderId="38" xfId="0" applyFont="1" applyFill="1" applyBorder="1" applyAlignment="1">
      <alignment horizontal="center"/>
    </xf>
    <xf numFmtId="0" fontId="19" fillId="11" borderId="0" xfId="0" applyFont="1" applyFill="1" applyAlignment="1">
      <alignment horizontal="center" wrapText="1"/>
    </xf>
    <xf numFmtId="0" fontId="19" fillId="11" borderId="27" xfId="0" applyFont="1" applyFill="1" applyBorder="1" applyAlignment="1">
      <alignment horizontal="center" wrapText="1"/>
    </xf>
    <xf numFmtId="0" fontId="23" fillId="12" borderId="36" xfId="0" applyFont="1" applyFill="1" applyBorder="1" applyAlignment="1">
      <alignment horizontal="center"/>
    </xf>
    <xf numFmtId="0" fontId="10" fillId="5" borderId="34" xfId="0" applyFont="1" applyFill="1" applyBorder="1" applyAlignment="1">
      <alignment horizontal="center"/>
    </xf>
    <xf numFmtId="0" fontId="10" fillId="5" borderId="35" xfId="0" applyFont="1" applyFill="1" applyBorder="1" applyAlignment="1">
      <alignment horizontal="center"/>
    </xf>
    <xf numFmtId="0" fontId="10" fillId="0" borderId="0" xfId="0" applyFont="1" applyAlignment="1">
      <alignment horizontal="center" vertical="center"/>
    </xf>
    <xf numFmtId="0" fontId="9" fillId="10" borderId="0" xfId="0" applyFont="1" applyFill="1" applyAlignment="1">
      <alignment horizontal="left" vertical="center"/>
    </xf>
    <xf numFmtId="0" fontId="10" fillId="5" borderId="37" xfId="0" applyFont="1" applyFill="1" applyBorder="1" applyAlignment="1">
      <alignment horizontal="left"/>
    </xf>
    <xf numFmtId="0" fontId="10" fillId="5" borderId="38" xfId="0" applyFont="1" applyFill="1" applyBorder="1" applyAlignment="1">
      <alignment horizontal="left"/>
    </xf>
    <xf numFmtId="0" fontId="10" fillId="5" borderId="28" xfId="0" applyFont="1" applyFill="1" applyBorder="1" applyAlignment="1">
      <alignment horizontal="left"/>
    </xf>
    <xf numFmtId="0" fontId="10" fillId="5" borderId="29" xfId="0" applyFont="1" applyFill="1" applyBorder="1" applyAlignment="1">
      <alignment horizontal="left"/>
    </xf>
    <xf numFmtId="0" fontId="10" fillId="5" borderId="46" xfId="0" applyFont="1" applyFill="1" applyBorder="1" applyAlignment="1">
      <alignment horizontal="center" vertical="center" wrapText="1"/>
    </xf>
    <xf numFmtId="0" fontId="10" fillId="5" borderId="47" xfId="0" applyFont="1" applyFill="1" applyBorder="1" applyAlignment="1">
      <alignment horizontal="center" vertical="center" wrapText="1"/>
    </xf>
    <xf numFmtId="0" fontId="10" fillId="5" borderId="48" xfId="0" applyFont="1" applyFill="1" applyBorder="1" applyAlignment="1">
      <alignment horizontal="center" vertical="center" wrapText="1"/>
    </xf>
    <xf numFmtId="0" fontId="10" fillId="5" borderId="49" xfId="0" applyFont="1" applyFill="1" applyBorder="1" applyAlignment="1">
      <alignment horizontal="center" vertical="center" wrapText="1"/>
    </xf>
    <xf numFmtId="0" fontId="10" fillId="8" borderId="50" xfId="0" applyFont="1" applyFill="1" applyBorder="1" applyAlignment="1">
      <alignment horizontal="right" vertical="center"/>
    </xf>
    <xf numFmtId="0" fontId="10" fillId="8" borderId="41" xfId="0" applyFont="1" applyFill="1" applyBorder="1" applyAlignment="1">
      <alignment horizontal="right" vertical="center"/>
    </xf>
  </cellXfs>
  <cellStyles count="17">
    <cellStyle name="Comma" xfId="13" builtinId="3"/>
    <cellStyle name="Currency" xfId="14" builtinId="4"/>
    <cellStyle name="Formatter_Ann_FooterLeft" xfId="12" xr:uid="{00000000-0005-0000-0000-000000000000}"/>
    <cellStyle name="Formatter_Ann_HeaderCentRight" xfId="4" xr:uid="{00000000-0005-0000-0000-000001000000}"/>
    <cellStyle name="Formatter_Ann_HeaderLeft" xfId="2" xr:uid="{00000000-0005-0000-0000-000002000000}"/>
    <cellStyle name="Formatter_Ann_HeaderTitle" xfId="1" xr:uid="{00000000-0005-0000-0000-000003000000}"/>
    <cellStyle name="Formatter_Base" xfId="8" xr:uid="{00000000-0005-0000-0000-000004000000}"/>
    <cellStyle name="Formatter_Category" xfId="10" xr:uid="{00000000-0005-0000-0000-000005000000}"/>
    <cellStyle name="Formatter_Count_Grey" xfId="11" xr:uid="{00000000-0005-0000-0000-000006000000}"/>
    <cellStyle name="Formatter_Count_White" xfId="3" xr:uid="{00000000-0005-0000-0000-000007000000}"/>
    <cellStyle name="Formatter_Crossbreak" xfId="6" xr:uid="{00000000-0005-0000-0000-000008000000}"/>
    <cellStyle name="Formatter_Decimals_White" xfId="9" xr:uid="{00000000-0005-0000-0000-000009000000}"/>
    <cellStyle name="Formatter_Question" xfId="7" xr:uid="{00000000-0005-0000-0000-00000A000000}"/>
    <cellStyle name="Normal" xfId="0" builtinId="0"/>
    <cellStyle name="Normal 2 2" xfId="16" xr:uid="{7409C5E9-9C24-4B20-93AF-33A9C2C6EADD}"/>
    <cellStyle name="Percent" xfId="15" builtinId="5"/>
    <cellStyle name="Standard 2" xfId="5"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OFFENDERS</a:t>
            </a:r>
            <a:r>
              <a:rPr lang="en-US" baseline="0"/>
              <a:t> INDEX</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Sheet18!$B$10:$G$10</c:f>
              <c:numCache>
                <c:formatCode>0</c:formatCode>
                <c:ptCount val="6"/>
                <c:pt idx="0">
                  <c:v>300</c:v>
                </c:pt>
                <c:pt idx="1">
                  <c:v>206</c:v>
                </c:pt>
                <c:pt idx="2">
                  <c:v>69</c:v>
                </c:pt>
                <c:pt idx="3">
                  <c:v>25</c:v>
                </c:pt>
                <c:pt idx="4">
                  <c:v>44</c:v>
                </c:pt>
                <c:pt idx="5">
                  <c:v>162</c:v>
                </c:pt>
              </c:numCache>
            </c:numRef>
          </c:val>
          <c:extLst>
            <c:ext xmlns:c16="http://schemas.microsoft.com/office/drawing/2014/chart" uri="{C3380CC4-5D6E-409C-BE32-E72D297353CC}">
              <c16:uniqueId val="{00000000-CF8D-43CA-92D5-1EF319DB9DF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People from a Black,Asian or Minority Ethnic Background</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Sheet18!$B$7:$G$7</c:f>
              <c:numCache>
                <c:formatCode>0</c:formatCode>
                <c:ptCount val="6"/>
                <c:pt idx="0">
                  <c:v>1197</c:v>
                </c:pt>
                <c:pt idx="1">
                  <c:v>853</c:v>
                </c:pt>
                <c:pt idx="2">
                  <c:v>247</c:v>
                </c:pt>
                <c:pt idx="3">
                  <c:v>98</c:v>
                </c:pt>
                <c:pt idx="4">
                  <c:v>238</c:v>
                </c:pt>
                <c:pt idx="5">
                  <c:v>615</c:v>
                </c:pt>
              </c:numCache>
            </c:numRef>
          </c:val>
          <c:extLst>
            <c:ext xmlns:c16="http://schemas.microsoft.com/office/drawing/2014/chart" uri="{C3380CC4-5D6E-409C-BE32-E72D297353CC}">
              <c16:uniqueId val="{00000000-BBED-4CBF-9221-CE1E75E0290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Parents Returning to the Workforce</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Sheet18!$B$11:$G$11</c:f>
              <c:numCache>
                <c:formatCode>0</c:formatCode>
                <c:ptCount val="6"/>
                <c:pt idx="0">
                  <c:v>1005</c:v>
                </c:pt>
                <c:pt idx="1">
                  <c:v>715</c:v>
                </c:pt>
                <c:pt idx="2">
                  <c:v>206</c:v>
                </c:pt>
                <c:pt idx="3">
                  <c:v>84</c:v>
                </c:pt>
                <c:pt idx="4">
                  <c:v>184</c:v>
                </c:pt>
                <c:pt idx="5">
                  <c:v>531</c:v>
                </c:pt>
              </c:numCache>
            </c:numRef>
          </c:val>
          <c:extLst>
            <c:ext xmlns:c16="http://schemas.microsoft.com/office/drawing/2014/chart" uri="{C3380CC4-5D6E-409C-BE32-E72D297353CC}">
              <c16:uniqueId val="{00000000-9C3E-422E-9CAC-5596117C737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Uncertainity in Implementing Redundancies</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023-45DF-A14E-FF6E43DBB3A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023-45DF-A14E-FF6E43DBB3A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023-45DF-A14E-FF6E43DBB3A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023-45DF-A14E-FF6E43DBB3A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023-45DF-A14E-FF6E43DBB3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Sheet7!$C$6:$G$6</c:f>
              <c:numCache>
                <c:formatCode>0</c:formatCode>
                <c:ptCount val="5"/>
                <c:pt idx="0">
                  <c:v>421</c:v>
                </c:pt>
                <c:pt idx="1">
                  <c:v>58</c:v>
                </c:pt>
                <c:pt idx="2">
                  <c:v>25</c:v>
                </c:pt>
                <c:pt idx="3">
                  <c:v>179</c:v>
                </c:pt>
                <c:pt idx="4">
                  <c:v>242</c:v>
                </c:pt>
              </c:numCache>
            </c:numRef>
          </c:val>
          <c:extLst>
            <c:ext xmlns:c16="http://schemas.microsoft.com/office/drawing/2014/chart" uri="{C3380CC4-5D6E-409C-BE32-E72D297353CC}">
              <c16:uniqueId val="{00000000-11B1-4D81-B9ED-420CAE618B2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 of companies not wanting to implement redundancies</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DDD-4462-BD7A-AA13BEC9AA5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DDD-4462-BD7A-AA13BEC9AA5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DDD-4462-BD7A-AA13BEC9AA5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DDD-4462-BD7A-AA13BEC9AA5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DDD-4462-BD7A-AA13BEC9AA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Sheet7!$C$5:$G$5</c:f>
              <c:numCache>
                <c:formatCode>0</c:formatCode>
                <c:ptCount val="5"/>
                <c:pt idx="0">
                  <c:v>778</c:v>
                </c:pt>
                <c:pt idx="1">
                  <c:v>231</c:v>
                </c:pt>
                <c:pt idx="2">
                  <c:v>94</c:v>
                </c:pt>
                <c:pt idx="3">
                  <c:v>419</c:v>
                </c:pt>
                <c:pt idx="4">
                  <c:v>358</c:v>
                </c:pt>
              </c:numCache>
            </c:numRef>
          </c:val>
          <c:extLst>
            <c:ext xmlns:c16="http://schemas.microsoft.com/office/drawing/2014/chart" uri="{C3380CC4-5D6E-409C-BE32-E72D297353CC}">
              <c16:uniqueId val="{00000000-F264-418A-BF7C-949F556A9EF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Companies Planning to Implement Redundancies</a:t>
            </a:r>
          </a:p>
          <a:p>
            <a:pPr>
              <a:defRPr/>
            </a:pPr>
            <a:r>
              <a:rPr lang="en-US"/>
              <a:t>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516-408F-BE3D-9804B383B92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516-408F-BE3D-9804B383B92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516-408F-BE3D-9804B383B92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516-408F-BE3D-9804B383B92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516-408F-BE3D-9804B383B92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Sheet7!$C$4:$G$4</c:f>
              <c:numCache>
                <c:formatCode>0</c:formatCode>
                <c:ptCount val="5"/>
                <c:pt idx="0">
                  <c:v>362</c:v>
                </c:pt>
                <c:pt idx="1">
                  <c:v>60</c:v>
                </c:pt>
                <c:pt idx="2">
                  <c:v>24</c:v>
                </c:pt>
                <c:pt idx="3">
                  <c:v>110</c:v>
                </c:pt>
                <c:pt idx="4">
                  <c:v>252</c:v>
                </c:pt>
              </c:numCache>
            </c:numRef>
          </c:val>
          <c:extLst>
            <c:ext xmlns:c16="http://schemas.microsoft.com/office/drawing/2014/chart" uri="{C3380CC4-5D6E-409C-BE32-E72D297353CC}">
              <c16:uniqueId val="{00000000-136E-4272-9068-649D14A122C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7.6834426946631701E-2"/>
          <c:y val="0.24662037037037046"/>
          <c:w val="0.24077559055118111"/>
          <c:h val="7.8125546806649182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Companies planning to hire more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B3F-4BF8-8124-5712FA67740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B3F-4BF8-8124-5712FA67740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B3F-4BF8-8124-5712FA67740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B3F-4BF8-8124-5712FA67740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B3F-4BF8-8124-5712FA67740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B3F-4BF8-8124-5712FA67740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Sheet6!$B$7:$G$7</c:f>
              <c:numCache>
                <c:formatCode>0</c:formatCode>
                <c:ptCount val="6"/>
                <c:pt idx="0">
                  <c:v>813</c:v>
                </c:pt>
                <c:pt idx="1">
                  <c:v>532</c:v>
                </c:pt>
                <c:pt idx="2">
                  <c:v>217</c:v>
                </c:pt>
                <c:pt idx="3">
                  <c:v>63</c:v>
                </c:pt>
                <c:pt idx="4">
                  <c:v>150</c:v>
                </c:pt>
                <c:pt idx="5">
                  <c:v>382</c:v>
                </c:pt>
              </c:numCache>
            </c:numRef>
          </c:val>
          <c:extLst>
            <c:ext xmlns:c16="http://schemas.microsoft.com/office/drawing/2014/chart" uri="{C3380CC4-5D6E-409C-BE32-E72D297353CC}">
              <c16:uniqueId val="{00000000-5DAE-4248-BF18-B27EA41B78C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Companies not looking to hire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56D-4C76-986C-A9D2F4A335C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56D-4C76-986C-A9D2F4A335C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56D-4C76-986C-A9D2F4A335C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56D-4C76-986C-A9D2F4A335C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56D-4C76-986C-A9D2F4A335C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56D-4C76-986C-A9D2F4A335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Sheet6!$B$8:$G$8</c:f>
              <c:numCache>
                <c:formatCode>0</c:formatCode>
                <c:ptCount val="6"/>
                <c:pt idx="0">
                  <c:v>1032</c:v>
                </c:pt>
                <c:pt idx="1">
                  <c:v>869</c:v>
                </c:pt>
                <c:pt idx="2">
                  <c:v>94</c:v>
                </c:pt>
                <c:pt idx="3">
                  <c:v>70</c:v>
                </c:pt>
                <c:pt idx="4">
                  <c:v>498</c:v>
                </c:pt>
                <c:pt idx="5">
                  <c:v>371</c:v>
                </c:pt>
              </c:numCache>
            </c:numRef>
          </c:val>
          <c:extLst>
            <c:ext xmlns:c16="http://schemas.microsoft.com/office/drawing/2014/chart" uri="{C3380CC4-5D6E-409C-BE32-E72D297353CC}">
              <c16:uniqueId val="{00000000-8EF5-467F-9A45-A8554E724D4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Averages of Comapnies and their preferences for redundancies</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8441F931-1832-4074-86BF-36739DA472BC}">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5</xdr:row>
      <xdr:rowOff>9525</xdr:rowOff>
    </xdr:from>
    <xdr:to>
      <xdr:col>0</xdr:col>
      <xdr:colOff>2200275</xdr:colOff>
      <xdr:row>7</xdr:row>
      <xdr:rowOff>136815</xdr:rowOff>
    </xdr:to>
    <xdr:pic>
      <xdr:nvPicPr>
        <xdr:cNvPr id="2" name="Grafik 1">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1352550"/>
          <a:ext cx="2181225" cy="923926"/>
        </a:xfrm>
        <a:prstGeom prst="rect">
          <a:avLst/>
        </a:prstGeom>
      </xdr:spPr>
    </xdr:pic>
    <xdr:clientData/>
  </xdr:twoCellAnchor>
  <xdr:twoCellAnchor editAs="oneCell">
    <xdr:from>
      <xdr:col>0</xdr:col>
      <xdr:colOff>88323</xdr:colOff>
      <xdr:row>0</xdr:row>
      <xdr:rowOff>0</xdr:rowOff>
    </xdr:from>
    <xdr:to>
      <xdr:col>0</xdr:col>
      <xdr:colOff>1134341</xdr:colOff>
      <xdr:row>5</xdr:row>
      <xdr:rowOff>123117</xdr:rowOff>
    </xdr:to>
    <xdr:pic>
      <xdr:nvPicPr>
        <xdr:cNvPr id="3" name="Picture 2">
          <a:extLst>
            <a:ext uri="{FF2B5EF4-FFF2-40B4-BE49-F238E27FC236}">
              <a16:creationId xmlns:a16="http://schemas.microsoft.com/office/drawing/2014/main" id="{EBBC4D16-CA4F-4038-BCCD-198E7863C5F9}"/>
            </a:ext>
          </a:extLst>
        </xdr:cNvPr>
        <xdr:cNvPicPr>
          <a:picLocks noChangeAspect="1"/>
        </xdr:cNvPicPr>
      </xdr:nvPicPr>
      <xdr:blipFill>
        <a:blip xmlns:r="http://schemas.openxmlformats.org/officeDocument/2006/relationships" r:embed="rId2"/>
        <a:stretch>
          <a:fillRect/>
        </a:stretch>
      </xdr:blipFill>
      <xdr:spPr>
        <a:xfrm>
          <a:off x="88323" y="0"/>
          <a:ext cx="1046018" cy="651322"/>
        </a:xfrm>
        <a:prstGeom prst="rect">
          <a:avLst/>
        </a:prstGeom>
      </xdr:spPr>
    </xdr:pic>
    <xdr:clientData/>
  </xdr:twoCellAnchor>
  <xdr:twoCellAnchor editAs="oneCell">
    <xdr:from>
      <xdr:col>0</xdr:col>
      <xdr:colOff>1276350</xdr:colOff>
      <xdr:row>1</xdr:row>
      <xdr:rowOff>104775</xdr:rowOff>
    </xdr:from>
    <xdr:to>
      <xdr:col>1</xdr:col>
      <xdr:colOff>362214</xdr:colOff>
      <xdr:row>5</xdr:row>
      <xdr:rowOff>171450</xdr:rowOff>
    </xdr:to>
    <xdr:pic>
      <xdr:nvPicPr>
        <xdr:cNvPr id="4" name="Picture 3">
          <a:extLst>
            <a:ext uri="{FF2B5EF4-FFF2-40B4-BE49-F238E27FC236}">
              <a16:creationId xmlns:a16="http://schemas.microsoft.com/office/drawing/2014/main" id="{07928110-A302-4FEC-A3FF-7C861142DBBB}"/>
            </a:ext>
          </a:extLst>
        </xdr:cNvPr>
        <xdr:cNvPicPr>
          <a:picLocks noChangeAspect="1"/>
        </xdr:cNvPicPr>
      </xdr:nvPicPr>
      <xdr:blipFill>
        <a:blip xmlns:r="http://schemas.openxmlformats.org/officeDocument/2006/relationships" r:embed="rId3"/>
        <a:stretch>
          <a:fillRect/>
        </a:stretch>
      </xdr:blipFill>
      <xdr:spPr>
        <a:xfrm>
          <a:off x="1276350" y="333375"/>
          <a:ext cx="1400439" cy="657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71437</xdr:colOff>
      <xdr:row>1</xdr:row>
      <xdr:rowOff>223837</xdr:rowOff>
    </xdr:from>
    <xdr:to>
      <xdr:col>15</xdr:col>
      <xdr:colOff>376237</xdr:colOff>
      <xdr:row>7</xdr:row>
      <xdr:rowOff>195262</xdr:rowOff>
    </xdr:to>
    <xdr:graphicFrame macro="">
      <xdr:nvGraphicFramePr>
        <xdr:cNvPr id="3" name="Chart 2">
          <a:extLst>
            <a:ext uri="{FF2B5EF4-FFF2-40B4-BE49-F238E27FC236}">
              <a16:creationId xmlns:a16="http://schemas.microsoft.com/office/drawing/2014/main" id="{9C1C4804-3A63-43C1-B4EB-7E20325D3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300037</xdr:colOff>
      <xdr:row>8</xdr:row>
      <xdr:rowOff>357187</xdr:rowOff>
    </xdr:from>
    <xdr:to>
      <xdr:col>14</xdr:col>
      <xdr:colOff>604837</xdr:colOff>
      <xdr:row>18</xdr:row>
      <xdr:rowOff>147637</xdr:rowOff>
    </xdr:to>
    <xdr:graphicFrame macro="">
      <xdr:nvGraphicFramePr>
        <xdr:cNvPr id="4" name="Chart 3">
          <a:extLst>
            <a:ext uri="{FF2B5EF4-FFF2-40B4-BE49-F238E27FC236}">
              <a16:creationId xmlns:a16="http://schemas.microsoft.com/office/drawing/2014/main" id="{4B635A9A-D119-473F-92D0-FB9795332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452437</xdr:colOff>
      <xdr:row>14</xdr:row>
      <xdr:rowOff>138112</xdr:rowOff>
    </xdr:from>
    <xdr:to>
      <xdr:col>7</xdr:col>
      <xdr:colOff>42862</xdr:colOff>
      <xdr:row>29</xdr:row>
      <xdr:rowOff>23812</xdr:rowOff>
    </xdr:to>
    <xdr:graphicFrame macro="">
      <xdr:nvGraphicFramePr>
        <xdr:cNvPr id="5" name="Chart 4">
          <a:extLst>
            <a:ext uri="{FF2B5EF4-FFF2-40B4-BE49-F238E27FC236}">
              <a16:creationId xmlns:a16="http://schemas.microsoft.com/office/drawing/2014/main" id="{E9CA5148-0533-4A34-BA8C-5307F03DB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76200</xdr:colOff>
      <xdr:row>0</xdr:row>
      <xdr:rowOff>395287</xdr:rowOff>
    </xdr:from>
    <xdr:to>
      <xdr:col>18</xdr:col>
      <xdr:colOff>381000</xdr:colOff>
      <xdr:row>7</xdr:row>
      <xdr:rowOff>23812</xdr:rowOff>
    </xdr:to>
    <xdr:graphicFrame macro="">
      <xdr:nvGraphicFramePr>
        <xdr:cNvPr id="2" name="Chart 1">
          <a:extLst>
            <a:ext uri="{FF2B5EF4-FFF2-40B4-BE49-F238E27FC236}">
              <a16:creationId xmlns:a16="http://schemas.microsoft.com/office/drawing/2014/main" id="{2DF1871B-9F11-464F-8719-899D4956E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85725</xdr:colOff>
      <xdr:row>8</xdr:row>
      <xdr:rowOff>185737</xdr:rowOff>
    </xdr:from>
    <xdr:to>
      <xdr:col>18</xdr:col>
      <xdr:colOff>390525</xdr:colOff>
      <xdr:row>23</xdr:row>
      <xdr:rowOff>71437</xdr:rowOff>
    </xdr:to>
    <xdr:graphicFrame macro="">
      <xdr:nvGraphicFramePr>
        <xdr:cNvPr id="3" name="Chart 2">
          <a:extLst>
            <a:ext uri="{FF2B5EF4-FFF2-40B4-BE49-F238E27FC236}">
              <a16:creationId xmlns:a16="http://schemas.microsoft.com/office/drawing/2014/main" id="{B63A7F4E-4DD2-4194-869A-4A36F59CA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409575</xdr:colOff>
      <xdr:row>9</xdr:row>
      <xdr:rowOff>176212</xdr:rowOff>
    </xdr:from>
    <xdr:to>
      <xdr:col>8</xdr:col>
      <xdr:colOff>104775</xdr:colOff>
      <xdr:row>24</xdr:row>
      <xdr:rowOff>61912</xdr:rowOff>
    </xdr:to>
    <xdr:graphicFrame macro="">
      <xdr:nvGraphicFramePr>
        <xdr:cNvPr id="4" name="Chart 3">
          <a:extLst>
            <a:ext uri="{FF2B5EF4-FFF2-40B4-BE49-F238E27FC236}">
              <a16:creationId xmlns:a16="http://schemas.microsoft.com/office/drawing/2014/main" id="{B7749B9A-4C78-4186-A806-891571BCA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26</xdr:row>
      <xdr:rowOff>42862</xdr:rowOff>
    </xdr:from>
    <xdr:to>
      <xdr:col>7</xdr:col>
      <xdr:colOff>304800</xdr:colOff>
      <xdr:row>40</xdr:row>
      <xdr:rowOff>119062</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A13BE6C7-5832-4CD1-85A8-0CC42F77D3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67770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85725</xdr:colOff>
      <xdr:row>3</xdr:row>
      <xdr:rowOff>252412</xdr:rowOff>
    </xdr:from>
    <xdr:to>
      <xdr:col>17</xdr:col>
      <xdr:colOff>390525</xdr:colOff>
      <xdr:row>10</xdr:row>
      <xdr:rowOff>157162</xdr:rowOff>
    </xdr:to>
    <xdr:graphicFrame macro="">
      <xdr:nvGraphicFramePr>
        <xdr:cNvPr id="10" name="Chart 9">
          <a:extLst>
            <a:ext uri="{FF2B5EF4-FFF2-40B4-BE49-F238E27FC236}">
              <a16:creationId xmlns:a16="http://schemas.microsoft.com/office/drawing/2014/main" id="{F7796B9D-5C71-4CA7-8534-16BD95AD6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176212</xdr:colOff>
      <xdr:row>12</xdr:row>
      <xdr:rowOff>33337</xdr:rowOff>
    </xdr:from>
    <xdr:to>
      <xdr:col>15</xdr:col>
      <xdr:colOff>481012</xdr:colOff>
      <xdr:row>26</xdr:row>
      <xdr:rowOff>109537</xdr:rowOff>
    </xdr:to>
    <xdr:graphicFrame macro="">
      <xdr:nvGraphicFramePr>
        <xdr:cNvPr id="11" name="Chart 10">
          <a:extLst>
            <a:ext uri="{FF2B5EF4-FFF2-40B4-BE49-F238E27FC236}">
              <a16:creationId xmlns:a16="http://schemas.microsoft.com/office/drawing/2014/main" id="{10C6A0EC-EA5B-4531-9985-2F7117E7B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1457325</xdr:colOff>
      <xdr:row>15</xdr:row>
      <xdr:rowOff>209550</xdr:rowOff>
    </xdr:from>
    <xdr:ext cx="609600" cy="28098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E1CFD3CC-FC33-4E7D-B519-27A90418D535}"/>
                </a:ext>
              </a:extLst>
            </xdr:cNvPr>
            <xdr:cNvSpPr txBox="1"/>
          </xdr:nvSpPr>
          <xdr:spPr>
            <a:xfrm>
              <a:off x="1457325" y="3067050"/>
              <a:ext cx="609600" cy="280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m:rPr>
                            <m:sty m:val="p"/>
                          </m:rPr>
                          <a:rPr lang="el-GR" sz="1100" i="1">
                            <a:latin typeface="Cambria Math" panose="02040503050406030204" pitchFamily="18" charset="0"/>
                          </a:rPr>
                          <m:t>σ</m:t>
                        </m:r>
                      </m:e>
                      <m:sub>
                        <m:sSub>
                          <m:sSubPr>
                            <m:ctrlPr>
                              <a:rPr lang="en-US" sz="1100" i="1">
                                <a:latin typeface="Cambria Math" panose="02040503050406030204" pitchFamily="18" charset="0"/>
                              </a:rPr>
                            </m:ctrlPr>
                          </m:sSubPr>
                          <m:e>
                            <m:acc>
                              <m:accPr>
                                <m:chr m:val="̅"/>
                                <m:ctrlPr>
                                  <a:rPr lang="en-US" sz="110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2</m:t>
                            </m:r>
                          </m:sub>
                        </m:sSub>
                      </m:sub>
                    </m:sSub>
                  </m:oMath>
                </m:oMathPara>
              </a14:m>
              <a:endParaRPr lang="en-US" sz="1100"/>
            </a:p>
          </xdr:txBody>
        </xdr:sp>
      </mc:Choice>
      <mc:Fallback xmlns="">
        <xdr:sp macro="" textlink="">
          <xdr:nvSpPr>
            <xdr:cNvPr id="2" name="TextBox 1">
              <a:extLst>
                <a:ext uri="{FF2B5EF4-FFF2-40B4-BE49-F238E27FC236}">
                  <a16:creationId xmlns:a16="http://schemas.microsoft.com/office/drawing/2014/main" id="{E1CFD3CC-FC33-4E7D-B519-27A90418D535}"/>
                </a:ext>
              </a:extLst>
            </xdr:cNvPr>
            <xdr:cNvSpPr txBox="1"/>
          </xdr:nvSpPr>
          <xdr:spPr>
            <a:xfrm>
              <a:off x="1457325" y="3067050"/>
              <a:ext cx="609600" cy="280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l-GR" sz="1100" i="0">
                  <a:latin typeface="Cambria Math" panose="02040503050406030204" pitchFamily="18" charset="0"/>
                </a:rPr>
                <a:t>σ</a:t>
              </a:r>
              <a:r>
                <a:rPr lang="en-US" sz="1100" i="0">
                  <a:latin typeface="Cambria Math" panose="02040503050406030204" pitchFamily="18" charset="0"/>
                </a:rPr>
                <a:t>_(</a:t>
              </a:r>
              <a:r>
                <a:rPr lang="en-US" sz="1100" b="0" i="0">
                  <a:latin typeface="Cambria Math" panose="02040503050406030204" pitchFamily="18" charset="0"/>
                </a:rPr>
                <a:t>𝑥 ̅_1−𝑥 ̅_2 )</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0</xdr:col>
      <xdr:colOff>1457325</xdr:colOff>
      <xdr:row>15</xdr:row>
      <xdr:rowOff>209550</xdr:rowOff>
    </xdr:from>
    <xdr:ext cx="609600" cy="28098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3FA0756-151E-443F-BAA9-D839FFE78F9E}"/>
                </a:ext>
              </a:extLst>
            </xdr:cNvPr>
            <xdr:cNvSpPr txBox="1"/>
          </xdr:nvSpPr>
          <xdr:spPr>
            <a:xfrm>
              <a:off x="1457325" y="3067050"/>
              <a:ext cx="609600" cy="280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m:rPr>
                            <m:sty m:val="p"/>
                          </m:rPr>
                          <a:rPr lang="el-GR" sz="1100" i="1">
                            <a:latin typeface="Cambria Math" panose="02040503050406030204" pitchFamily="18" charset="0"/>
                          </a:rPr>
                          <m:t>σ</m:t>
                        </m:r>
                      </m:e>
                      <m:sub>
                        <m:sSub>
                          <m:sSubPr>
                            <m:ctrlPr>
                              <a:rPr lang="en-US" sz="1100" i="1">
                                <a:latin typeface="Cambria Math" panose="02040503050406030204" pitchFamily="18" charset="0"/>
                              </a:rPr>
                            </m:ctrlPr>
                          </m:sSubPr>
                          <m:e>
                            <m:acc>
                              <m:accPr>
                                <m:chr m:val="̅"/>
                                <m:ctrlPr>
                                  <a:rPr lang="en-US" sz="110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2</m:t>
                            </m:r>
                          </m:sub>
                        </m:sSub>
                      </m:sub>
                    </m:sSub>
                  </m:oMath>
                </m:oMathPara>
              </a14:m>
              <a:endParaRPr lang="en-US" sz="1100"/>
            </a:p>
          </xdr:txBody>
        </xdr:sp>
      </mc:Choice>
      <mc:Fallback xmlns="">
        <xdr:sp macro="" textlink="">
          <xdr:nvSpPr>
            <xdr:cNvPr id="2" name="TextBox 1">
              <a:extLst>
                <a:ext uri="{FF2B5EF4-FFF2-40B4-BE49-F238E27FC236}">
                  <a16:creationId xmlns:a16="http://schemas.microsoft.com/office/drawing/2014/main" id="{73FA0756-151E-443F-BAA9-D839FFE78F9E}"/>
                </a:ext>
              </a:extLst>
            </xdr:cNvPr>
            <xdr:cNvSpPr txBox="1"/>
          </xdr:nvSpPr>
          <xdr:spPr>
            <a:xfrm>
              <a:off x="1457325" y="3067050"/>
              <a:ext cx="609600" cy="280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l-GR" sz="1100" i="0">
                  <a:latin typeface="Cambria Math" panose="02040503050406030204" pitchFamily="18" charset="0"/>
                </a:rPr>
                <a:t>σ</a:t>
              </a:r>
              <a:r>
                <a:rPr lang="en-US" sz="1100" i="0">
                  <a:latin typeface="Cambria Math" panose="02040503050406030204" pitchFamily="18" charset="0"/>
                </a:rPr>
                <a:t>_(</a:t>
              </a:r>
              <a:r>
                <a:rPr lang="en-US" sz="1100" b="0" i="0">
                  <a:latin typeface="Cambria Math" panose="02040503050406030204" pitchFamily="18" charset="0"/>
                </a:rPr>
                <a:t>𝑥 ̅_1−𝑥 ̅_2 )</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0779-A584-4B14-889F-B6491923BF75}">
  <dimension ref="A1:G14"/>
  <sheetViews>
    <sheetView topLeftCell="A5" workbookViewId="0">
      <selection activeCell="J8" sqref="J8"/>
    </sheetView>
  </sheetViews>
  <sheetFormatPr defaultRowHeight="15" x14ac:dyDescent="0.25"/>
  <sheetData>
    <row r="1" spans="1:7" ht="135.75" thickBot="1" x14ac:dyDescent="0.3">
      <c r="A1" s="7" t="s">
        <v>57</v>
      </c>
    </row>
    <row r="2" spans="1:7" ht="23.25" thickTop="1" x14ac:dyDescent="0.25">
      <c r="A2" s="8" t="s">
        <v>52</v>
      </c>
      <c r="B2" s="9">
        <v>431</v>
      </c>
      <c r="C2" s="10">
        <v>327</v>
      </c>
      <c r="D2" s="11">
        <v>75</v>
      </c>
      <c r="E2" s="12">
        <v>29</v>
      </c>
      <c r="F2" s="10">
        <v>127</v>
      </c>
      <c r="G2" s="12">
        <v>200</v>
      </c>
    </row>
    <row r="3" spans="1:7" x14ac:dyDescent="0.25">
      <c r="A3" s="8" t="s">
        <v>54</v>
      </c>
      <c r="B3" s="13">
        <v>446</v>
      </c>
      <c r="C3" s="14">
        <v>362</v>
      </c>
      <c r="D3" s="15">
        <v>60</v>
      </c>
      <c r="E3" s="16">
        <v>24</v>
      </c>
      <c r="F3" s="14">
        <v>110</v>
      </c>
      <c r="G3" s="16">
        <v>252</v>
      </c>
    </row>
    <row r="4" spans="1:7" ht="33.75" x14ac:dyDescent="0.25">
      <c r="A4" s="17" t="s">
        <v>58</v>
      </c>
      <c r="B4" s="18">
        <v>164</v>
      </c>
      <c r="C4" s="19">
        <v>118</v>
      </c>
      <c r="D4" s="20">
        <v>32</v>
      </c>
      <c r="E4" s="21">
        <v>14</v>
      </c>
      <c r="F4" s="19">
        <v>24</v>
      </c>
      <c r="G4" s="21">
        <v>95</v>
      </c>
    </row>
    <row r="5" spans="1:7" ht="33.75" x14ac:dyDescent="0.25">
      <c r="A5" s="17" t="s">
        <v>59</v>
      </c>
      <c r="B5" s="22">
        <v>80</v>
      </c>
      <c r="C5" s="23">
        <v>64</v>
      </c>
      <c r="D5" s="24">
        <v>11</v>
      </c>
      <c r="E5" s="25">
        <v>5</v>
      </c>
      <c r="F5" s="23">
        <v>19</v>
      </c>
      <c r="G5" s="25">
        <v>45</v>
      </c>
    </row>
    <row r="6" spans="1:7" ht="33.75" x14ac:dyDescent="0.25">
      <c r="A6" s="17" t="s">
        <v>60</v>
      </c>
      <c r="B6" s="18">
        <v>60</v>
      </c>
      <c r="C6" s="19">
        <v>53</v>
      </c>
      <c r="D6" s="20">
        <v>5</v>
      </c>
      <c r="E6" s="21">
        <v>3</v>
      </c>
      <c r="F6" s="19">
        <v>21</v>
      </c>
      <c r="G6" s="21">
        <v>32</v>
      </c>
    </row>
    <row r="7" spans="1:7" ht="33.75" x14ac:dyDescent="0.25">
      <c r="A7" s="17" t="s">
        <v>61</v>
      </c>
      <c r="B7" s="22">
        <v>27</v>
      </c>
      <c r="C7" s="23">
        <v>22</v>
      </c>
      <c r="D7" s="24">
        <v>4</v>
      </c>
      <c r="E7" s="25">
        <v>1</v>
      </c>
      <c r="F7" s="23">
        <v>12</v>
      </c>
      <c r="G7" s="25">
        <v>10</v>
      </c>
    </row>
    <row r="8" spans="1:7" ht="33.75" x14ac:dyDescent="0.25">
      <c r="A8" s="17" t="s">
        <v>62</v>
      </c>
      <c r="B8" s="18">
        <v>27</v>
      </c>
      <c r="C8" s="19">
        <v>23</v>
      </c>
      <c r="D8" s="20">
        <v>2</v>
      </c>
      <c r="E8" s="21">
        <v>1</v>
      </c>
      <c r="F8" s="19">
        <v>13</v>
      </c>
      <c r="G8" s="21">
        <v>10</v>
      </c>
    </row>
    <row r="9" spans="1:7" ht="33.75" x14ac:dyDescent="0.25">
      <c r="A9" s="17" t="s">
        <v>63</v>
      </c>
      <c r="B9" s="22">
        <v>14</v>
      </c>
      <c r="C9" s="23">
        <v>14</v>
      </c>
      <c r="D9" s="24">
        <v>1</v>
      </c>
      <c r="E9" s="25" t="s">
        <v>53</v>
      </c>
      <c r="F9" s="23">
        <v>6</v>
      </c>
      <c r="G9" s="25">
        <v>8</v>
      </c>
    </row>
    <row r="10" spans="1:7" ht="33.75" x14ac:dyDescent="0.25">
      <c r="A10" s="17" t="s">
        <v>64</v>
      </c>
      <c r="B10" s="18">
        <v>4</v>
      </c>
      <c r="C10" s="19">
        <v>3</v>
      </c>
      <c r="D10" s="20">
        <v>1</v>
      </c>
      <c r="E10" s="21" t="s">
        <v>53</v>
      </c>
      <c r="F10" s="19">
        <v>1</v>
      </c>
      <c r="G10" s="21">
        <v>2</v>
      </c>
    </row>
    <row r="11" spans="1:7" ht="33.75" x14ac:dyDescent="0.25">
      <c r="A11" s="17" t="s">
        <v>65</v>
      </c>
      <c r="B11" s="22">
        <v>8</v>
      </c>
      <c r="C11" s="23">
        <v>8</v>
      </c>
      <c r="D11" s="24" t="s">
        <v>53</v>
      </c>
      <c r="E11" s="25" t="s">
        <v>53</v>
      </c>
      <c r="F11" s="23">
        <v>4</v>
      </c>
      <c r="G11" s="25">
        <v>4</v>
      </c>
    </row>
    <row r="12" spans="1:7" ht="33.75" x14ac:dyDescent="0.25">
      <c r="A12" s="17" t="s">
        <v>66</v>
      </c>
      <c r="B12" s="18">
        <v>3</v>
      </c>
      <c r="C12" s="19">
        <v>3</v>
      </c>
      <c r="D12" s="20" t="s">
        <v>53</v>
      </c>
      <c r="E12" s="21" t="s">
        <v>53</v>
      </c>
      <c r="F12" s="19">
        <v>1</v>
      </c>
      <c r="G12" s="21">
        <v>2</v>
      </c>
    </row>
    <row r="13" spans="1:7" ht="33.75" x14ac:dyDescent="0.25">
      <c r="A13" s="17" t="s">
        <v>67</v>
      </c>
      <c r="B13" s="22">
        <v>8</v>
      </c>
      <c r="C13" s="23">
        <v>7</v>
      </c>
      <c r="D13" s="24">
        <v>1</v>
      </c>
      <c r="E13" s="25" t="s">
        <v>53</v>
      </c>
      <c r="F13" s="23">
        <v>4</v>
      </c>
      <c r="G13" s="25">
        <v>3</v>
      </c>
    </row>
    <row r="14" spans="1:7" x14ac:dyDescent="0.25">
      <c r="A14" s="17" t="s">
        <v>28</v>
      </c>
      <c r="B14" s="18">
        <v>51</v>
      </c>
      <c r="C14" s="19">
        <v>45</v>
      </c>
      <c r="D14" s="20">
        <v>6</v>
      </c>
      <c r="E14" s="21" t="s">
        <v>53</v>
      </c>
      <c r="F14" s="19">
        <v>4</v>
      </c>
      <c r="G14" s="21">
        <v>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840A5-4BD3-45D7-B20F-47363D22DB8F}">
  <dimension ref="A1:G6"/>
  <sheetViews>
    <sheetView topLeftCell="B1" workbookViewId="0">
      <selection activeCell="B4" sqref="B4:B6"/>
    </sheetView>
  </sheetViews>
  <sheetFormatPr defaultRowHeight="15" x14ac:dyDescent="0.25"/>
  <sheetData>
    <row r="1" spans="1:7" ht="147" thickBot="1" x14ac:dyDescent="0.3">
      <c r="A1" s="7" t="s">
        <v>56</v>
      </c>
    </row>
    <row r="2" spans="1:7" ht="23.25" thickTop="1" x14ac:dyDescent="0.25">
      <c r="A2" s="8" t="s">
        <v>52</v>
      </c>
      <c r="B2" s="9">
        <v>2053</v>
      </c>
      <c r="C2" s="10">
        <v>1433</v>
      </c>
      <c r="D2" s="11">
        <v>427</v>
      </c>
      <c r="E2" s="12">
        <v>193</v>
      </c>
      <c r="F2" s="10">
        <v>781</v>
      </c>
      <c r="G2" s="12">
        <v>652</v>
      </c>
    </row>
    <row r="3" spans="1:7" x14ac:dyDescent="0.25">
      <c r="A3" s="8" t="s">
        <v>54</v>
      </c>
      <c r="B3" s="13">
        <v>2053</v>
      </c>
      <c r="C3" s="14">
        <v>1560</v>
      </c>
      <c r="D3" s="15">
        <v>349</v>
      </c>
      <c r="E3" s="16">
        <v>144</v>
      </c>
      <c r="F3" s="14">
        <v>708</v>
      </c>
      <c r="G3" s="16">
        <v>852</v>
      </c>
    </row>
    <row r="4" spans="1:7" x14ac:dyDescent="0.25">
      <c r="A4" s="17" t="s">
        <v>26</v>
      </c>
      <c r="B4" s="18">
        <v>446</v>
      </c>
      <c r="C4" s="19">
        <v>362</v>
      </c>
      <c r="D4" s="20">
        <v>60</v>
      </c>
      <c r="E4" s="21">
        <v>24</v>
      </c>
      <c r="F4" s="19">
        <v>110</v>
      </c>
      <c r="G4" s="21">
        <v>252</v>
      </c>
    </row>
    <row r="5" spans="1:7" x14ac:dyDescent="0.25">
      <c r="A5" s="17" t="s">
        <v>27</v>
      </c>
      <c r="B5" s="22">
        <v>1103</v>
      </c>
      <c r="C5" s="23">
        <v>778</v>
      </c>
      <c r="D5" s="24">
        <v>231</v>
      </c>
      <c r="E5" s="25">
        <v>94</v>
      </c>
      <c r="F5" s="23">
        <v>419</v>
      </c>
      <c r="G5" s="25">
        <v>358</v>
      </c>
    </row>
    <row r="6" spans="1:7" x14ac:dyDescent="0.25">
      <c r="A6" s="17" t="s">
        <v>28</v>
      </c>
      <c r="B6" s="18">
        <v>504</v>
      </c>
      <c r="C6" s="19">
        <v>421</v>
      </c>
      <c r="D6" s="20">
        <v>58</v>
      </c>
      <c r="E6" s="21">
        <v>25</v>
      </c>
      <c r="F6" s="19">
        <v>179</v>
      </c>
      <c r="G6" s="21">
        <v>242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F8B6-AD6C-4B89-80A7-0A5C1B184F9B}">
  <dimension ref="A1:G9"/>
  <sheetViews>
    <sheetView workbookViewId="0">
      <selection activeCell="I11" sqref="I11"/>
    </sheetView>
  </sheetViews>
  <sheetFormatPr defaultRowHeight="15" x14ac:dyDescent="0.25"/>
  <sheetData>
    <row r="1" spans="1:7" ht="16.5" thickTop="1" thickBot="1" x14ac:dyDescent="0.3">
      <c r="A1" s="5"/>
      <c r="B1" s="144" t="s">
        <v>1</v>
      </c>
      <c r="C1" s="142" t="s">
        <v>2</v>
      </c>
      <c r="D1" s="146" t="s">
        <v>2</v>
      </c>
      <c r="E1" s="143" t="s">
        <v>2</v>
      </c>
      <c r="F1" s="142" t="s">
        <v>3</v>
      </c>
      <c r="G1" s="143" t="s">
        <v>3</v>
      </c>
    </row>
    <row r="2" spans="1:7" ht="46.5" thickTop="1" thickBot="1" x14ac:dyDescent="0.3">
      <c r="A2" s="5"/>
      <c r="B2" s="145"/>
      <c r="C2" s="46" t="s">
        <v>4</v>
      </c>
      <c r="D2" s="46" t="s">
        <v>5</v>
      </c>
      <c r="E2" s="46" t="s">
        <v>6</v>
      </c>
      <c r="F2" s="46" t="s">
        <v>24</v>
      </c>
      <c r="G2" s="46" t="s">
        <v>25</v>
      </c>
    </row>
    <row r="3" spans="1:7" ht="16.5" thickTop="1" thickBot="1" x14ac:dyDescent="0.3">
      <c r="A3" s="5"/>
      <c r="B3" s="145"/>
      <c r="C3" s="46" t="s">
        <v>46</v>
      </c>
      <c r="D3" s="46" t="s">
        <v>47</v>
      </c>
      <c r="E3" s="46" t="s">
        <v>48</v>
      </c>
      <c r="F3" s="46" t="s">
        <v>49</v>
      </c>
      <c r="G3" s="46" t="s">
        <v>50</v>
      </c>
    </row>
    <row r="4" spans="1:7" ht="125.25" thickTop="1" thickBot="1" x14ac:dyDescent="0.3">
      <c r="A4" s="7" t="s">
        <v>51</v>
      </c>
    </row>
    <row r="5" spans="1:7" ht="23.25" thickTop="1" x14ac:dyDescent="0.25">
      <c r="A5" s="8" t="s">
        <v>52</v>
      </c>
      <c r="B5" s="9">
        <v>2053</v>
      </c>
      <c r="C5" s="10">
        <v>1433</v>
      </c>
      <c r="D5" s="11">
        <v>427</v>
      </c>
      <c r="E5" s="12">
        <v>193</v>
      </c>
      <c r="F5" s="10">
        <v>781</v>
      </c>
      <c r="G5" s="12">
        <v>652</v>
      </c>
    </row>
    <row r="6" spans="1:7" x14ac:dyDescent="0.25">
      <c r="A6" s="8" t="s">
        <v>54</v>
      </c>
      <c r="B6" s="13">
        <v>2053</v>
      </c>
      <c r="C6" s="14">
        <v>1560</v>
      </c>
      <c r="D6" s="15">
        <v>349</v>
      </c>
      <c r="E6" s="16">
        <v>144</v>
      </c>
      <c r="F6" s="14">
        <v>708</v>
      </c>
      <c r="G6" s="16">
        <v>852</v>
      </c>
    </row>
    <row r="7" spans="1:7" x14ac:dyDescent="0.25">
      <c r="A7" s="17" t="s">
        <v>26</v>
      </c>
      <c r="B7" s="18">
        <v>813</v>
      </c>
      <c r="C7" s="19">
        <v>532</v>
      </c>
      <c r="D7" s="20">
        <v>217</v>
      </c>
      <c r="E7" s="21">
        <v>63</v>
      </c>
      <c r="F7" s="19">
        <v>150</v>
      </c>
      <c r="G7" s="21">
        <v>382</v>
      </c>
    </row>
    <row r="8" spans="1:7" x14ac:dyDescent="0.25">
      <c r="A8" s="17" t="s">
        <v>27</v>
      </c>
      <c r="B8" s="22">
        <v>1032</v>
      </c>
      <c r="C8" s="23">
        <v>869</v>
      </c>
      <c r="D8" s="24">
        <v>94</v>
      </c>
      <c r="E8" s="25">
        <v>70</v>
      </c>
      <c r="F8" s="23">
        <v>498</v>
      </c>
      <c r="G8" s="25">
        <v>371</v>
      </c>
    </row>
    <row r="9" spans="1:7" x14ac:dyDescent="0.25">
      <c r="A9" s="17" t="s">
        <v>28</v>
      </c>
      <c r="B9" s="18">
        <v>208</v>
      </c>
      <c r="C9" s="19">
        <v>159</v>
      </c>
      <c r="D9" s="20">
        <v>38</v>
      </c>
      <c r="E9" s="21">
        <v>11</v>
      </c>
      <c r="F9" s="19">
        <v>60</v>
      </c>
      <c r="G9" s="21">
        <v>99</v>
      </c>
    </row>
  </sheetData>
  <mergeCells count="3">
    <mergeCell ref="B1:B3"/>
    <mergeCell ref="C1:E1"/>
    <mergeCell ref="F1:G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F0BA-6D6B-4167-A176-4080FEE365DF}">
  <dimension ref="A1:E29"/>
  <sheetViews>
    <sheetView workbookViewId="0">
      <selection sqref="A1:E29"/>
    </sheetView>
  </sheetViews>
  <sheetFormatPr defaultRowHeight="15" x14ac:dyDescent="0.25"/>
  <sheetData>
    <row r="1" spans="1:5" x14ac:dyDescent="0.25">
      <c r="A1" s="150" t="s">
        <v>180</v>
      </c>
      <c r="B1" s="150"/>
      <c r="D1" s="48" t="s">
        <v>181</v>
      </c>
    </row>
    <row r="2" spans="1:5" ht="15.75" thickBot="1" x14ac:dyDescent="0.3">
      <c r="A2" t="s">
        <v>182</v>
      </c>
      <c r="D2" s="49">
        <v>69222.179999999993</v>
      </c>
    </row>
    <row r="3" spans="1:5" x14ac:dyDescent="0.25">
      <c r="A3" s="151" t="s">
        <v>183</v>
      </c>
      <c r="B3" s="152"/>
      <c r="D3" s="49">
        <v>97392.47</v>
      </c>
    </row>
    <row r="4" spans="1:5" x14ac:dyDescent="0.25">
      <c r="A4" s="50" t="s">
        <v>184</v>
      </c>
      <c r="B4" s="51">
        <v>65000</v>
      </c>
      <c r="D4" s="49">
        <v>104717.28</v>
      </c>
    </row>
    <row r="5" spans="1:5" x14ac:dyDescent="0.25">
      <c r="A5" s="50" t="s">
        <v>185</v>
      </c>
      <c r="B5" s="52">
        <v>0.01</v>
      </c>
      <c r="D5" s="49">
        <v>52734.57</v>
      </c>
    </row>
    <row r="6" spans="1:5" x14ac:dyDescent="0.25">
      <c r="A6" s="50" t="s">
        <v>186</v>
      </c>
      <c r="B6" s="51">
        <v>7000</v>
      </c>
      <c r="D6" s="49">
        <v>93396</v>
      </c>
    </row>
    <row r="7" spans="1:5" x14ac:dyDescent="0.25">
      <c r="A7" s="50" t="s">
        <v>187</v>
      </c>
      <c r="B7" s="53">
        <f>COUNT(D:D)</f>
        <v>28</v>
      </c>
      <c r="D7" s="49">
        <v>70435</v>
      </c>
    </row>
    <row r="8" spans="1:5" ht="15.75" thickBot="1" x14ac:dyDescent="0.3">
      <c r="A8" s="54" t="s">
        <v>188</v>
      </c>
      <c r="B8" s="55">
        <f>AVERAGE(D:D)</f>
        <v>67219.159642857136</v>
      </c>
      <c r="D8" s="49">
        <v>60300</v>
      </c>
    </row>
    <row r="9" spans="1:5" ht="15.75" thickBot="1" x14ac:dyDescent="0.3">
      <c r="A9" s="56"/>
      <c r="B9" s="56"/>
      <c r="D9" s="49">
        <v>64788.65</v>
      </c>
    </row>
    <row r="10" spans="1:5" x14ac:dyDescent="0.25">
      <c r="A10" s="151" t="s">
        <v>189</v>
      </c>
      <c r="B10" s="152"/>
      <c r="D10" s="49">
        <v>76936</v>
      </c>
    </row>
    <row r="11" spans="1:5" x14ac:dyDescent="0.25">
      <c r="A11" s="57" t="s">
        <v>190</v>
      </c>
      <c r="B11" s="58">
        <f>B6/SQRT(B7)</f>
        <v>1322.8756555322952</v>
      </c>
      <c r="D11" s="49">
        <v>47670.09</v>
      </c>
    </row>
    <row r="12" spans="1:5" ht="15.75" thickBot="1" x14ac:dyDescent="0.3">
      <c r="A12" s="54" t="s">
        <v>191</v>
      </c>
      <c r="B12" s="59">
        <f>(B8-B4)/B11</f>
        <v>1.6775270098716843</v>
      </c>
      <c r="D12" s="49">
        <v>63492.87</v>
      </c>
    </row>
    <row r="13" spans="1:5" ht="15.75" thickBot="1" x14ac:dyDescent="0.3">
      <c r="A13" s="60"/>
      <c r="B13" s="60"/>
      <c r="D13" s="49">
        <v>58671.02</v>
      </c>
    </row>
    <row r="14" spans="1:5" x14ac:dyDescent="0.25">
      <c r="A14" s="148" t="s">
        <v>192</v>
      </c>
      <c r="B14" s="149"/>
      <c r="D14" s="49">
        <v>152343.20000000001</v>
      </c>
    </row>
    <row r="15" spans="1:5" x14ac:dyDescent="0.25">
      <c r="A15" s="50" t="s">
        <v>193</v>
      </c>
      <c r="B15" s="61">
        <f>_xlfn.NORM.S.INV(B5/2)</f>
        <v>-2.5758293035488999</v>
      </c>
      <c r="D15" s="49">
        <v>46626.87</v>
      </c>
    </row>
    <row r="16" spans="1:5" x14ac:dyDescent="0.25">
      <c r="A16" s="50" t="s">
        <v>194</v>
      </c>
      <c r="B16" s="61">
        <f>_xlfn.NORM.S.INV(1-B5/2)</f>
        <v>2.5758293035488999</v>
      </c>
      <c r="D16" s="49">
        <v>40631.32</v>
      </c>
    </row>
    <row r="17" spans="1:4" ht="15.75" thickBot="1" x14ac:dyDescent="0.3">
      <c r="A17" s="62" t="s">
        <v>195</v>
      </c>
      <c r="B17" s="63">
        <f>2*(1-_xlfn.NORM.S.DIST(ABS(B12), TRUE))</f>
        <v>9.3439472315920424E-2</v>
      </c>
      <c r="D17" s="49">
        <v>41220.18</v>
      </c>
    </row>
    <row r="18" spans="1:4" ht="15.75" thickBot="1" x14ac:dyDescent="0.3">
      <c r="A18" s="64"/>
      <c r="B18" s="64"/>
      <c r="D18" s="49">
        <v>97190.31</v>
      </c>
    </row>
    <row r="19" spans="1:4" x14ac:dyDescent="0.25">
      <c r="A19" s="148" t="s">
        <v>196</v>
      </c>
      <c r="B19" s="149"/>
      <c r="D19" s="49">
        <v>118400</v>
      </c>
    </row>
    <row r="20" spans="1:4" x14ac:dyDescent="0.25">
      <c r="A20" s="50" t="s">
        <v>193</v>
      </c>
      <c r="B20" s="61">
        <f>_xlfn.NORM.S.INV(B5)</f>
        <v>-2.3263478740408408</v>
      </c>
      <c r="D20" s="49">
        <v>55139.66</v>
      </c>
    </row>
    <row r="21" spans="1:4" ht="15.75" thickBot="1" x14ac:dyDescent="0.3">
      <c r="A21" s="62" t="s">
        <v>195</v>
      </c>
      <c r="B21" s="63">
        <f>_xlfn.NORM.S.DIST(B12, TRUE)</f>
        <v>0.95328026384203979</v>
      </c>
      <c r="D21" s="49">
        <v>18881.740000000002</v>
      </c>
    </row>
    <row r="22" spans="1:4" ht="15.75" thickBot="1" x14ac:dyDescent="0.3">
      <c r="D22" s="49">
        <v>42053.83</v>
      </c>
    </row>
    <row r="23" spans="1:4" x14ac:dyDescent="0.25">
      <c r="A23" s="148" t="s">
        <v>197</v>
      </c>
      <c r="B23" s="149"/>
      <c r="D23" s="49">
        <v>21766.2</v>
      </c>
    </row>
    <row r="24" spans="1:4" x14ac:dyDescent="0.25">
      <c r="A24" s="50" t="s">
        <v>194</v>
      </c>
      <c r="B24" s="61">
        <f>-_xlfn.NORM.S.INV(B5)</f>
        <v>2.3263478740408408</v>
      </c>
      <c r="D24" s="49">
        <v>17269</v>
      </c>
    </row>
    <row r="25" spans="1:4" ht="15.75" thickBot="1" x14ac:dyDescent="0.3">
      <c r="A25" s="62" t="s">
        <v>195</v>
      </c>
      <c r="B25" s="63">
        <f>1-_xlfn.NORM.S.DIST(B12, TRUE)</f>
        <v>4.6719736157960212E-2</v>
      </c>
      <c r="D25" s="49">
        <v>58000</v>
      </c>
    </row>
    <row r="26" spans="1:4" x14ac:dyDescent="0.25">
      <c r="D26" s="49">
        <v>65699.03</v>
      </c>
    </row>
    <row r="27" spans="1:4" x14ac:dyDescent="0.25">
      <c r="A27" s="65" t="s">
        <v>198</v>
      </c>
      <c r="D27" s="49">
        <v>156516.65</v>
      </c>
    </row>
    <row r="28" spans="1:4" x14ac:dyDescent="0.25">
      <c r="D28" s="49">
        <v>27805.439999999999</v>
      </c>
    </row>
    <row r="29" spans="1:4" x14ac:dyDescent="0.25">
      <c r="D29" s="49">
        <v>62836.91</v>
      </c>
    </row>
  </sheetData>
  <mergeCells count="6">
    <mergeCell ref="A23:B23"/>
    <mergeCell ref="A1:B1"/>
    <mergeCell ref="A3:B3"/>
    <mergeCell ref="A10:B10"/>
    <mergeCell ref="A14:B14"/>
    <mergeCell ref="A19:B19"/>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A0340-F7DE-4B31-9E80-427E1738AE5F}">
  <dimension ref="A1:J45"/>
  <sheetViews>
    <sheetView topLeftCell="A9" workbookViewId="0">
      <selection activeCell="N7" sqref="N7"/>
    </sheetView>
  </sheetViews>
  <sheetFormatPr defaultRowHeight="15" x14ac:dyDescent="0.25"/>
  <sheetData>
    <row r="1" spans="1:10" ht="15.75" thickBot="1" x14ac:dyDescent="0.3">
      <c r="A1" s="154" t="s">
        <v>199</v>
      </c>
      <c r="B1" s="154"/>
      <c r="C1" s="154"/>
      <c r="D1" s="154"/>
      <c r="E1" s="66"/>
      <c r="I1" s="67" t="s">
        <v>200</v>
      </c>
      <c r="J1" s="67" t="s">
        <v>201</v>
      </c>
    </row>
    <row r="2" spans="1:10" ht="15.75" thickBot="1" x14ac:dyDescent="0.3">
      <c r="A2" s="155" t="s">
        <v>202</v>
      </c>
      <c r="B2" s="156"/>
      <c r="E2" s="68"/>
      <c r="I2" s="69" t="s">
        <v>203</v>
      </c>
      <c r="J2" s="70" t="s">
        <v>204</v>
      </c>
    </row>
    <row r="3" spans="1:10" ht="18" x14ac:dyDescent="0.35">
      <c r="A3" s="71" t="s">
        <v>205</v>
      </c>
      <c r="B3" s="72">
        <f>AVERAGE(I:I)</f>
        <v>81187.825161290311</v>
      </c>
      <c r="E3" s="68"/>
      <c r="I3" s="70">
        <v>93258</v>
      </c>
      <c r="J3" s="73">
        <v>24134.31</v>
      </c>
    </row>
    <row r="4" spans="1:10" ht="18" x14ac:dyDescent="0.35">
      <c r="A4" s="74" t="s">
        <v>206</v>
      </c>
      <c r="B4" s="72">
        <f>AVERAGE(J:J)</f>
        <v>68973.853333333333</v>
      </c>
      <c r="E4" s="75"/>
      <c r="I4" s="70">
        <v>92756.7</v>
      </c>
      <c r="J4" s="69">
        <v>36797.11</v>
      </c>
    </row>
    <row r="5" spans="1:10" ht="18" x14ac:dyDescent="0.35">
      <c r="A5" s="76" t="s">
        <v>207</v>
      </c>
      <c r="B5" s="72">
        <f>_xlfn.STDEV.S(I:I)</f>
        <v>31210.519509393871</v>
      </c>
      <c r="E5" s="75"/>
      <c r="I5" s="70">
        <v>156525</v>
      </c>
      <c r="J5" s="69">
        <v>43850.22</v>
      </c>
    </row>
    <row r="6" spans="1:10" ht="18" x14ac:dyDescent="0.35">
      <c r="A6" s="76" t="s">
        <v>208</v>
      </c>
      <c r="B6" s="72">
        <f>_xlfn.STDEV.S(J:J)</f>
        <v>25092.452423709641</v>
      </c>
      <c r="E6" s="75"/>
      <c r="I6" s="70">
        <v>106501</v>
      </c>
      <c r="J6" s="69">
        <v>49104.52</v>
      </c>
    </row>
    <row r="7" spans="1:10" ht="18" x14ac:dyDescent="0.35">
      <c r="A7" s="76" t="s">
        <v>209</v>
      </c>
      <c r="B7" s="77">
        <f>COUNT(I:I)</f>
        <v>31</v>
      </c>
      <c r="E7" s="157" t="s">
        <v>210</v>
      </c>
      <c r="F7" s="157"/>
      <c r="I7" s="70">
        <v>50910</v>
      </c>
      <c r="J7" s="69">
        <v>81066</v>
      </c>
    </row>
    <row r="8" spans="1:10" ht="18.75" thickBot="1" x14ac:dyDescent="0.4">
      <c r="A8" s="76" t="s">
        <v>211</v>
      </c>
      <c r="B8" s="77">
        <f>COUNT(J:J)</f>
        <v>18</v>
      </c>
      <c r="E8" s="158"/>
      <c r="F8" s="158"/>
      <c r="I8" s="70">
        <v>72534.66</v>
      </c>
      <c r="J8" s="69">
        <v>83497.98</v>
      </c>
    </row>
    <row r="9" spans="1:10" ht="45" x14ac:dyDescent="0.35">
      <c r="A9" s="78" t="s">
        <v>212</v>
      </c>
      <c r="B9" s="79">
        <v>0</v>
      </c>
      <c r="C9" s="80" t="s">
        <v>213</v>
      </c>
      <c r="D9" s="81"/>
      <c r="E9" s="159" t="s">
        <v>189</v>
      </c>
      <c r="F9" s="159"/>
      <c r="G9" s="75"/>
      <c r="I9" s="70">
        <v>40631.32</v>
      </c>
      <c r="J9" s="69">
        <v>82424.23</v>
      </c>
    </row>
    <row r="10" spans="1:10" ht="15.75" thickBot="1" x14ac:dyDescent="0.3">
      <c r="A10" s="82" t="s">
        <v>214</v>
      </c>
      <c r="B10" s="83">
        <v>0.05</v>
      </c>
      <c r="C10" s="84">
        <f>1-B10</f>
        <v>0.95</v>
      </c>
      <c r="D10" s="85"/>
      <c r="E10" s="86" t="s">
        <v>215</v>
      </c>
      <c r="F10" s="86" t="s">
        <v>216</v>
      </c>
      <c r="G10" s="75"/>
      <c r="I10" s="70">
        <v>58671.02</v>
      </c>
      <c r="J10" s="69">
        <v>118400</v>
      </c>
    </row>
    <row r="11" spans="1:10" ht="15.75" thickBot="1" x14ac:dyDescent="0.3">
      <c r="A11" s="87"/>
      <c r="B11" s="88"/>
      <c r="E11" s="86" t="s">
        <v>217</v>
      </c>
      <c r="F11" s="86">
        <f>SQRT(1/B7+1/B8)*SQRT(((B7-1)*B5^2+(B8-1)*B6^2)/(B7+B8-2))</f>
        <v>8637.0078801020336</v>
      </c>
      <c r="G11" s="75"/>
      <c r="I11" s="70">
        <v>74333</v>
      </c>
      <c r="J11" s="69">
        <v>53380.28</v>
      </c>
    </row>
    <row r="12" spans="1:10" x14ac:dyDescent="0.25">
      <c r="A12" s="160" t="s">
        <v>218</v>
      </c>
      <c r="B12" s="161"/>
      <c r="E12" s="86" t="s">
        <v>219</v>
      </c>
      <c r="F12" s="86">
        <f>SQRT((B5^2/B7)+(B6^2/B8))</f>
        <v>8148.7408852734661</v>
      </c>
      <c r="I12" s="70">
        <v>110886.71</v>
      </c>
      <c r="J12" s="69">
        <v>48046.91</v>
      </c>
    </row>
    <row r="13" spans="1:10" ht="18" thickBot="1" x14ac:dyDescent="0.3">
      <c r="A13" s="82" t="s">
        <v>220</v>
      </c>
      <c r="B13" s="89" t="s">
        <v>219</v>
      </c>
      <c r="C13" s="90" t="s">
        <v>221</v>
      </c>
      <c r="D13" s="91"/>
      <c r="I13" s="70">
        <v>87354</v>
      </c>
      <c r="J13" s="69">
        <v>67206</v>
      </c>
    </row>
    <row r="14" spans="1:10" ht="15.75" thickBot="1" x14ac:dyDescent="0.3">
      <c r="A14" s="82" t="s">
        <v>222</v>
      </c>
      <c r="B14" s="92">
        <f>IF(B13=E11,B7+B8-2,MIN((B7-1),(B8-1)))</f>
        <v>17</v>
      </c>
      <c r="C14" s="91"/>
      <c r="D14" s="91"/>
      <c r="E14" s="75"/>
      <c r="F14" s="75"/>
      <c r="I14" s="70">
        <v>60501</v>
      </c>
      <c r="J14" s="69">
        <v>84974</v>
      </c>
    </row>
    <row r="15" spans="1:10" x14ac:dyDescent="0.25">
      <c r="A15" s="160" t="s">
        <v>223</v>
      </c>
      <c r="B15" s="161"/>
      <c r="E15" s="75"/>
      <c r="F15" s="93"/>
      <c r="I15" s="70">
        <v>85405</v>
      </c>
      <c r="J15" s="69">
        <v>85018.36</v>
      </c>
    </row>
    <row r="16" spans="1:10" ht="18" x14ac:dyDescent="0.35">
      <c r="A16" s="76" t="s">
        <v>224</v>
      </c>
      <c r="B16" s="94">
        <f>B3-B4</f>
        <v>12213.971827956979</v>
      </c>
      <c r="E16" s="75"/>
      <c r="F16" s="93"/>
      <c r="I16" s="70">
        <v>53788</v>
      </c>
      <c r="J16" s="69">
        <v>89620</v>
      </c>
    </row>
    <row r="17" spans="1:10" x14ac:dyDescent="0.25">
      <c r="A17" s="76" t="s">
        <v>225</v>
      </c>
      <c r="B17" s="95">
        <f>IF(B13=E11,F11,F12)</f>
        <v>8148.7408852734661</v>
      </c>
      <c r="C17" s="96"/>
      <c r="E17" s="75"/>
      <c r="F17" s="93"/>
      <c r="G17" s="97"/>
      <c r="I17" s="70">
        <v>75277.02</v>
      </c>
      <c r="J17" s="69">
        <v>94277.96</v>
      </c>
    </row>
    <row r="18" spans="1:10" ht="15.75" thickBot="1" x14ac:dyDescent="0.3">
      <c r="A18" s="82" t="s">
        <v>226</v>
      </c>
      <c r="B18" s="98">
        <f>((B3-B4)-B9)/B17</f>
        <v>1.4988784156863133</v>
      </c>
      <c r="C18" s="68"/>
      <c r="F18" s="99"/>
      <c r="G18" s="100"/>
      <c r="I18" s="70">
        <v>170754</v>
      </c>
      <c r="J18" s="69">
        <v>37518.050000000003</v>
      </c>
    </row>
    <row r="19" spans="1:10" ht="15.75" thickBot="1" x14ac:dyDescent="0.3">
      <c r="C19" s="68"/>
      <c r="F19" s="101"/>
      <c r="G19" s="100"/>
      <c r="I19" s="70">
        <v>29779.07</v>
      </c>
      <c r="J19" s="69">
        <v>88272.4</v>
      </c>
    </row>
    <row r="20" spans="1:10" x14ac:dyDescent="0.25">
      <c r="A20" s="148" t="s">
        <v>192</v>
      </c>
      <c r="B20" s="149"/>
      <c r="F20" s="101"/>
      <c r="I20" s="70">
        <v>112899</v>
      </c>
      <c r="J20" s="69">
        <v>73941.03</v>
      </c>
    </row>
    <row r="21" spans="1:10" x14ac:dyDescent="0.25">
      <c r="A21" s="50" t="s">
        <v>193</v>
      </c>
      <c r="B21" s="61">
        <f>-_xlfn.T.INV.2T(B10,B14)</f>
        <v>-2.109815577833317</v>
      </c>
      <c r="I21" s="70">
        <v>67384</v>
      </c>
      <c r="J21" s="70"/>
    </row>
    <row r="22" spans="1:10" x14ac:dyDescent="0.25">
      <c r="A22" s="50" t="s">
        <v>194</v>
      </c>
      <c r="B22" s="61">
        <f>_xlfn.T.INV.2T(B10,B14)</f>
        <v>2.109815577833317</v>
      </c>
      <c r="I22" s="70">
        <v>63493</v>
      </c>
      <c r="J22" s="70"/>
    </row>
    <row r="23" spans="1:10" ht="15.75" thickBot="1" x14ac:dyDescent="0.3">
      <c r="A23" s="62" t="s">
        <v>195</v>
      </c>
      <c r="B23" s="102">
        <f>_xlfn.T.DIST.2T(ABS(B18),B14)</f>
        <v>0.15224538175636104</v>
      </c>
      <c r="C23" s="103"/>
      <c r="D23" s="103"/>
      <c r="I23" s="70">
        <v>52693</v>
      </c>
      <c r="J23" s="70"/>
    </row>
    <row r="24" spans="1:10" ht="15.75" thickBot="1" x14ac:dyDescent="0.3">
      <c r="C24" s="103"/>
      <c r="D24" s="103"/>
      <c r="I24" s="70">
        <v>109727.59</v>
      </c>
      <c r="J24" s="70"/>
    </row>
    <row r="25" spans="1:10" x14ac:dyDescent="0.25">
      <c r="A25" s="148" t="s">
        <v>196</v>
      </c>
      <c r="B25" s="149"/>
      <c r="C25" s="162"/>
      <c r="D25" s="162"/>
      <c r="I25" s="70">
        <v>68015</v>
      </c>
      <c r="J25" s="70"/>
    </row>
    <row r="26" spans="1:10" x14ac:dyDescent="0.25">
      <c r="A26" s="50" t="s">
        <v>193</v>
      </c>
      <c r="B26" s="61">
        <f>_xlfn.T.INV(B10,B14)</f>
        <v>-1.7396067260750732</v>
      </c>
      <c r="E26" s="104"/>
      <c r="I26" s="70">
        <v>66065.23</v>
      </c>
      <c r="J26" s="70"/>
    </row>
    <row r="27" spans="1:10" ht="15.75" thickBot="1" x14ac:dyDescent="0.3">
      <c r="A27" s="62" t="s">
        <v>195</v>
      </c>
      <c r="B27" s="102">
        <f>_xlfn.T.DIST(B18,B14,TRUE)</f>
        <v>0.92387730912181953</v>
      </c>
      <c r="I27" s="70">
        <v>67902.62</v>
      </c>
      <c r="J27" s="70"/>
    </row>
    <row r="28" spans="1:10" ht="15.75" thickBot="1" x14ac:dyDescent="0.3">
      <c r="I28" s="70">
        <v>65000</v>
      </c>
      <c r="J28" s="70"/>
    </row>
    <row r="29" spans="1:10" x14ac:dyDescent="0.25">
      <c r="A29" s="148" t="s">
        <v>197</v>
      </c>
      <c r="B29" s="149"/>
      <c r="E29" s="105"/>
      <c r="I29" s="70">
        <v>79628.759999999995</v>
      </c>
      <c r="J29" s="70"/>
    </row>
    <row r="30" spans="1:10" x14ac:dyDescent="0.25">
      <c r="A30" s="50" t="s">
        <v>194</v>
      </c>
      <c r="B30" s="61">
        <f>-_xlfn.T.INV(B10,B14)</f>
        <v>1.7396067260750732</v>
      </c>
      <c r="F30" s="106"/>
      <c r="I30" s="70">
        <v>119713</v>
      </c>
      <c r="J30" s="70"/>
    </row>
    <row r="31" spans="1:10" ht="15.75" thickBot="1" x14ac:dyDescent="0.3">
      <c r="A31" s="62" t="s">
        <v>195</v>
      </c>
      <c r="B31" s="102">
        <f>1-B27</f>
        <v>7.6122690878180466E-2</v>
      </c>
      <c r="I31" s="70">
        <v>77328</v>
      </c>
      <c r="J31" s="70"/>
    </row>
    <row r="32" spans="1:10" x14ac:dyDescent="0.25">
      <c r="A32" s="101"/>
      <c r="B32" s="105"/>
      <c r="I32" s="70">
        <v>50910</v>
      </c>
      <c r="J32" s="70"/>
    </row>
    <row r="33" spans="1:10" x14ac:dyDescent="0.25">
      <c r="A33" s="65" t="s">
        <v>198</v>
      </c>
      <c r="B33" s="107"/>
      <c r="I33" s="70">
        <v>96197.88</v>
      </c>
      <c r="J33" s="70"/>
    </row>
    <row r="34" spans="1:10" x14ac:dyDescent="0.25">
      <c r="I34" s="69"/>
      <c r="J34" s="70"/>
    </row>
    <row r="35" spans="1:10" x14ac:dyDescent="0.25">
      <c r="A35" s="96"/>
      <c r="B35" s="96"/>
      <c r="I35" s="69"/>
      <c r="J35" s="70"/>
    </row>
    <row r="36" spans="1:10" x14ac:dyDescent="0.25">
      <c r="A36" s="108"/>
      <c r="B36" s="109"/>
      <c r="C36" s="110"/>
      <c r="D36" s="110"/>
      <c r="G36" s="110"/>
      <c r="H36" s="110"/>
      <c r="I36" s="69"/>
      <c r="J36" s="70"/>
    </row>
    <row r="37" spans="1:10" x14ac:dyDescent="0.25">
      <c r="A37" s="108"/>
      <c r="B37" s="109"/>
      <c r="C37" s="110"/>
      <c r="D37" s="110"/>
      <c r="E37" s="111"/>
      <c r="F37" s="110"/>
      <c r="G37" s="110"/>
      <c r="H37" s="110"/>
      <c r="I37" s="69"/>
      <c r="J37" s="70"/>
    </row>
    <row r="38" spans="1:10" x14ac:dyDescent="0.25">
      <c r="A38" s="110"/>
      <c r="B38" s="110"/>
      <c r="C38" s="110"/>
      <c r="D38" s="110"/>
      <c r="E38" s="112"/>
      <c r="F38" s="110"/>
      <c r="G38" s="110"/>
      <c r="H38" s="110"/>
      <c r="I38" s="69"/>
      <c r="J38" s="70"/>
    </row>
    <row r="39" spans="1:10" x14ac:dyDescent="0.25">
      <c r="A39" s="111"/>
      <c r="B39" s="113"/>
      <c r="C39" s="111"/>
      <c r="D39" s="111"/>
      <c r="E39" s="112"/>
      <c r="F39" s="110"/>
      <c r="G39" s="110"/>
      <c r="H39" s="110"/>
      <c r="I39" s="69"/>
      <c r="J39" s="70"/>
    </row>
    <row r="40" spans="1:10" x14ac:dyDescent="0.25">
      <c r="A40" s="114"/>
      <c r="B40" s="115"/>
      <c r="C40" s="115"/>
      <c r="D40" s="112"/>
      <c r="E40" s="112"/>
      <c r="F40" s="110"/>
      <c r="G40" s="110"/>
      <c r="H40" s="110"/>
      <c r="I40" s="69"/>
      <c r="J40" s="70"/>
    </row>
    <row r="41" spans="1:10" x14ac:dyDescent="0.25">
      <c r="A41" s="113"/>
      <c r="B41" s="153"/>
      <c r="C41" s="153"/>
      <c r="D41" s="112"/>
      <c r="E41" s="110"/>
      <c r="F41" s="110"/>
      <c r="G41" s="110"/>
      <c r="H41" s="110"/>
      <c r="I41" s="69"/>
      <c r="J41" s="70"/>
    </row>
    <row r="42" spans="1:10" x14ac:dyDescent="0.25">
      <c r="A42" s="113"/>
      <c r="B42" s="153"/>
      <c r="C42" s="153"/>
      <c r="D42" s="112"/>
      <c r="E42" s="110"/>
      <c r="F42" s="110"/>
      <c r="G42" s="110"/>
      <c r="H42" s="110"/>
      <c r="I42" s="69"/>
      <c r="J42" s="70"/>
    </row>
    <row r="43" spans="1:10" x14ac:dyDescent="0.25">
      <c r="A43" s="110"/>
      <c r="B43" s="110"/>
      <c r="C43" s="110"/>
      <c r="D43" s="110"/>
      <c r="E43" s="110"/>
      <c r="F43" s="110"/>
      <c r="G43" s="110"/>
      <c r="H43" s="110"/>
      <c r="I43" s="69"/>
      <c r="J43" s="70"/>
    </row>
    <row r="44" spans="1:10" ht="21" x14ac:dyDescent="0.25">
      <c r="A44" s="116" t="s">
        <v>227</v>
      </c>
      <c r="B44" s="110"/>
      <c r="C44" s="110"/>
      <c r="D44" s="110"/>
      <c r="E44" s="110"/>
      <c r="F44" s="110"/>
      <c r="G44" s="110"/>
      <c r="H44" s="110"/>
      <c r="I44" s="69"/>
      <c r="J44" s="70"/>
    </row>
    <row r="45" spans="1:10" x14ac:dyDescent="0.25">
      <c r="A45" s="110" t="s">
        <v>228</v>
      </c>
      <c r="B45" s="110"/>
      <c r="C45" s="110"/>
      <c r="D45" s="110"/>
      <c r="E45" s="110"/>
      <c r="F45" s="110"/>
      <c r="G45" s="110"/>
      <c r="H45" s="110"/>
      <c r="I45" s="69"/>
      <c r="J45" s="70"/>
    </row>
  </sheetData>
  <mergeCells count="12">
    <mergeCell ref="B42:C42"/>
    <mergeCell ref="A1:D1"/>
    <mergeCell ref="A2:B2"/>
    <mergeCell ref="E7:F8"/>
    <mergeCell ref="E9:F9"/>
    <mergeCell ref="A12:B12"/>
    <mergeCell ref="A15:B15"/>
    <mergeCell ref="A20:B20"/>
    <mergeCell ref="A25:B25"/>
    <mergeCell ref="C25:D25"/>
    <mergeCell ref="A29:B29"/>
    <mergeCell ref="B41:C41"/>
  </mergeCells>
  <dataValidations count="1">
    <dataValidation type="list" allowBlank="1" showInputMessage="1" showErrorMessage="1" sqref="B13" xr:uid="{2761A4CA-2D25-4382-931F-CD33E990961F}">
      <formula1>$E$11:$E$12</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5AD3-EA3C-4256-B3E3-28B2775A4BA9}">
  <dimension ref="A1:J45"/>
  <sheetViews>
    <sheetView workbookViewId="0">
      <selection sqref="A1:J45"/>
    </sheetView>
  </sheetViews>
  <sheetFormatPr defaultRowHeight="15" x14ac:dyDescent="0.25"/>
  <sheetData>
    <row r="1" spans="1:10" ht="15.75" thickBot="1" x14ac:dyDescent="0.3">
      <c r="A1" s="154" t="s">
        <v>199</v>
      </c>
      <c r="B1" s="154"/>
      <c r="C1" s="154"/>
      <c r="D1" s="154"/>
      <c r="E1" s="66"/>
      <c r="I1" s="67" t="s">
        <v>200</v>
      </c>
      <c r="J1" s="67" t="s">
        <v>201</v>
      </c>
    </row>
    <row r="2" spans="1:10" ht="15.75" thickBot="1" x14ac:dyDescent="0.3">
      <c r="A2" s="155" t="s">
        <v>202</v>
      </c>
      <c r="B2" s="156"/>
      <c r="E2" s="68"/>
      <c r="I2" s="69" t="s">
        <v>203</v>
      </c>
      <c r="J2" s="70" t="s">
        <v>204</v>
      </c>
    </row>
    <row r="3" spans="1:10" ht="18" x14ac:dyDescent="0.35">
      <c r="A3" s="71" t="s">
        <v>205</v>
      </c>
      <c r="B3" s="72">
        <f>AVERAGE(I:I)</f>
        <v>81187.825161290311</v>
      </c>
      <c r="E3" s="68"/>
      <c r="I3" s="70">
        <v>93258</v>
      </c>
      <c r="J3" s="73">
        <v>24134.31</v>
      </c>
    </row>
    <row r="4" spans="1:10" ht="18" x14ac:dyDescent="0.35">
      <c r="A4" s="74" t="s">
        <v>206</v>
      </c>
      <c r="B4" s="72">
        <f>AVERAGE(J:J)</f>
        <v>68973.853333333333</v>
      </c>
      <c r="E4" s="75"/>
      <c r="I4" s="70">
        <v>92756.7</v>
      </c>
      <c r="J4" s="69">
        <v>36797.11</v>
      </c>
    </row>
    <row r="5" spans="1:10" ht="18" x14ac:dyDescent="0.35">
      <c r="A5" s="76" t="s">
        <v>207</v>
      </c>
      <c r="B5" s="72">
        <f>_xlfn.STDEV.S(I:I)</f>
        <v>31210.519509393871</v>
      </c>
      <c r="E5" s="75"/>
      <c r="I5" s="70">
        <v>156525</v>
      </c>
      <c r="J5" s="69">
        <v>43850.22</v>
      </c>
    </row>
    <row r="6" spans="1:10" ht="18" x14ac:dyDescent="0.35">
      <c r="A6" s="76" t="s">
        <v>208</v>
      </c>
      <c r="B6" s="72">
        <f>_xlfn.STDEV.S(J:J)</f>
        <v>25092.452423709641</v>
      </c>
      <c r="E6" s="75"/>
      <c r="I6" s="70">
        <v>106501</v>
      </c>
      <c r="J6" s="69">
        <v>49104.52</v>
      </c>
    </row>
    <row r="7" spans="1:10" ht="18" x14ac:dyDescent="0.35">
      <c r="A7" s="76" t="s">
        <v>209</v>
      </c>
      <c r="B7" s="77">
        <f>COUNT(I:I)</f>
        <v>31</v>
      </c>
      <c r="E7" s="157" t="s">
        <v>210</v>
      </c>
      <c r="F7" s="157"/>
      <c r="I7" s="70">
        <v>50910</v>
      </c>
      <c r="J7" s="69">
        <v>81066</v>
      </c>
    </row>
    <row r="8" spans="1:10" ht="18.75" thickBot="1" x14ac:dyDescent="0.4">
      <c r="A8" s="76" t="s">
        <v>211</v>
      </c>
      <c r="B8" s="77">
        <f>COUNT(J:J)</f>
        <v>18</v>
      </c>
      <c r="E8" s="158"/>
      <c r="F8" s="158"/>
      <c r="I8" s="70">
        <v>72534.66</v>
      </c>
      <c r="J8" s="69">
        <v>83497.98</v>
      </c>
    </row>
    <row r="9" spans="1:10" ht="45" x14ac:dyDescent="0.35">
      <c r="A9" s="78" t="s">
        <v>212</v>
      </c>
      <c r="B9" s="79">
        <v>0</v>
      </c>
      <c r="C9" s="80" t="s">
        <v>213</v>
      </c>
      <c r="D9" s="81"/>
      <c r="E9" s="159" t="s">
        <v>189</v>
      </c>
      <c r="F9" s="159"/>
      <c r="G9" s="75"/>
      <c r="I9" s="70">
        <v>40631.32</v>
      </c>
      <c r="J9" s="69">
        <v>82424.23</v>
      </c>
    </row>
    <row r="10" spans="1:10" ht="15.75" thickBot="1" x14ac:dyDescent="0.3">
      <c r="A10" s="82" t="s">
        <v>214</v>
      </c>
      <c r="B10" s="83">
        <v>0.05</v>
      </c>
      <c r="C10" s="84">
        <f>1-B10</f>
        <v>0.95</v>
      </c>
      <c r="D10" s="85"/>
      <c r="E10" s="86" t="s">
        <v>215</v>
      </c>
      <c r="F10" s="86" t="s">
        <v>216</v>
      </c>
      <c r="G10" s="75"/>
      <c r="I10" s="70">
        <v>58671.02</v>
      </c>
      <c r="J10" s="69">
        <v>118400</v>
      </c>
    </row>
    <row r="11" spans="1:10" ht="15.75" thickBot="1" x14ac:dyDescent="0.3">
      <c r="A11" s="87"/>
      <c r="B11" s="88"/>
      <c r="E11" s="86" t="s">
        <v>217</v>
      </c>
      <c r="F11" s="86">
        <f>SQRT(1/B7+1/B8)*SQRT(((B7-1)*B5^2+(B8-1)*B6^2)/(B7+B8-2))</f>
        <v>8637.0078801020336</v>
      </c>
      <c r="G11" s="75"/>
      <c r="I11" s="70">
        <v>74333</v>
      </c>
      <c r="J11" s="69">
        <v>53380.28</v>
      </c>
    </row>
    <row r="12" spans="1:10" x14ac:dyDescent="0.25">
      <c r="A12" s="160" t="s">
        <v>218</v>
      </c>
      <c r="B12" s="161"/>
      <c r="E12" s="86" t="s">
        <v>219</v>
      </c>
      <c r="F12" s="86">
        <f>SQRT((B5^2/B7)+(B6^2/B8))</f>
        <v>8148.7408852734661</v>
      </c>
      <c r="I12" s="70">
        <v>110886.71</v>
      </c>
      <c r="J12" s="69">
        <v>48046.91</v>
      </c>
    </row>
    <row r="13" spans="1:10" ht="18" thickBot="1" x14ac:dyDescent="0.3">
      <c r="A13" s="82" t="s">
        <v>220</v>
      </c>
      <c r="B13" s="89" t="s">
        <v>219</v>
      </c>
      <c r="C13" s="90" t="s">
        <v>221</v>
      </c>
      <c r="D13" s="91"/>
      <c r="I13" s="70">
        <v>87354</v>
      </c>
      <c r="J13" s="69">
        <v>67206</v>
      </c>
    </row>
    <row r="14" spans="1:10" ht="15.75" thickBot="1" x14ac:dyDescent="0.3">
      <c r="A14" s="82" t="s">
        <v>222</v>
      </c>
      <c r="B14" s="92">
        <f>IF(B13=E11,B7+B8-2,MIN((B7-1),(B8-1)))</f>
        <v>17</v>
      </c>
      <c r="C14" s="91"/>
      <c r="D14" s="91"/>
      <c r="E14" s="75"/>
      <c r="F14" s="75"/>
      <c r="I14" s="70">
        <v>60501</v>
      </c>
      <c r="J14" s="69">
        <v>84974</v>
      </c>
    </row>
    <row r="15" spans="1:10" x14ac:dyDescent="0.25">
      <c r="A15" s="160" t="s">
        <v>223</v>
      </c>
      <c r="B15" s="161"/>
      <c r="E15" s="75"/>
      <c r="F15" s="93"/>
      <c r="I15" s="70">
        <v>85405</v>
      </c>
      <c r="J15" s="69">
        <v>85018.36</v>
      </c>
    </row>
    <row r="16" spans="1:10" ht="18" x14ac:dyDescent="0.35">
      <c r="A16" s="76" t="s">
        <v>224</v>
      </c>
      <c r="B16" s="94">
        <f>B3-B4</f>
        <v>12213.971827956979</v>
      </c>
      <c r="E16" s="75"/>
      <c r="F16" s="93"/>
      <c r="I16" s="70">
        <v>53788</v>
      </c>
      <c r="J16" s="69">
        <v>89620</v>
      </c>
    </row>
    <row r="17" spans="1:10" x14ac:dyDescent="0.25">
      <c r="A17" s="76" t="s">
        <v>225</v>
      </c>
      <c r="B17" s="95">
        <f>IF(B13=E11,F11,F12)</f>
        <v>8148.7408852734661</v>
      </c>
      <c r="C17" s="96"/>
      <c r="E17" s="75"/>
      <c r="F17" s="93"/>
      <c r="G17" s="97"/>
      <c r="I17" s="70">
        <v>75277.02</v>
      </c>
      <c r="J17" s="69">
        <v>94277.96</v>
      </c>
    </row>
    <row r="18" spans="1:10" ht="15.75" thickBot="1" x14ac:dyDescent="0.3">
      <c r="A18" s="82" t="s">
        <v>226</v>
      </c>
      <c r="B18" s="98">
        <f>((B3-B4)-B9)/B17</f>
        <v>1.4988784156863133</v>
      </c>
      <c r="C18" s="68"/>
      <c r="F18" s="99"/>
      <c r="G18" s="100"/>
      <c r="I18" s="70">
        <v>170754</v>
      </c>
      <c r="J18" s="69">
        <v>37518.050000000003</v>
      </c>
    </row>
    <row r="19" spans="1:10" ht="15.75" thickBot="1" x14ac:dyDescent="0.3">
      <c r="C19" s="68"/>
      <c r="F19" s="101"/>
      <c r="G19" s="100"/>
      <c r="I19" s="70">
        <v>29779.07</v>
      </c>
      <c r="J19" s="69">
        <v>88272.4</v>
      </c>
    </row>
    <row r="20" spans="1:10" x14ac:dyDescent="0.25">
      <c r="A20" s="148" t="s">
        <v>192</v>
      </c>
      <c r="B20" s="149"/>
      <c r="F20" s="101"/>
      <c r="I20" s="70">
        <v>112899</v>
      </c>
      <c r="J20" s="69">
        <v>73941.03</v>
      </c>
    </row>
    <row r="21" spans="1:10" x14ac:dyDescent="0.25">
      <c r="A21" s="50" t="s">
        <v>193</v>
      </c>
      <c r="B21" s="61">
        <f>-_xlfn.T.INV.2T(B10,B14)</f>
        <v>-2.109815577833317</v>
      </c>
      <c r="I21" s="70">
        <v>67384</v>
      </c>
      <c r="J21" s="70"/>
    </row>
    <row r="22" spans="1:10" x14ac:dyDescent="0.25">
      <c r="A22" s="50" t="s">
        <v>194</v>
      </c>
      <c r="B22" s="61">
        <f>_xlfn.T.INV.2T(B10,B14)</f>
        <v>2.109815577833317</v>
      </c>
      <c r="I22" s="70">
        <v>63493</v>
      </c>
      <c r="J22" s="70"/>
    </row>
    <row r="23" spans="1:10" ht="15.75" thickBot="1" x14ac:dyDescent="0.3">
      <c r="A23" s="62" t="s">
        <v>195</v>
      </c>
      <c r="B23" s="102">
        <f>_xlfn.T.DIST.2T(ABS(B18),B14)</f>
        <v>0.15224538175636104</v>
      </c>
      <c r="C23" s="103"/>
      <c r="D23" s="103"/>
      <c r="I23" s="70">
        <v>52693</v>
      </c>
      <c r="J23" s="70"/>
    </row>
    <row r="24" spans="1:10" ht="15.75" thickBot="1" x14ac:dyDescent="0.3">
      <c r="C24" s="103"/>
      <c r="D24" s="103"/>
      <c r="I24" s="70">
        <v>109727.59</v>
      </c>
      <c r="J24" s="70"/>
    </row>
    <row r="25" spans="1:10" x14ac:dyDescent="0.25">
      <c r="A25" s="148" t="s">
        <v>196</v>
      </c>
      <c r="B25" s="149"/>
      <c r="C25" s="162"/>
      <c r="D25" s="162"/>
      <c r="I25" s="70">
        <v>68015</v>
      </c>
      <c r="J25" s="70"/>
    </row>
    <row r="26" spans="1:10" x14ac:dyDescent="0.25">
      <c r="A26" s="50" t="s">
        <v>193</v>
      </c>
      <c r="B26" s="61">
        <f>_xlfn.T.INV(B10,B14)</f>
        <v>-1.7396067260750732</v>
      </c>
      <c r="E26" s="104"/>
      <c r="I26" s="70">
        <v>66065.23</v>
      </c>
      <c r="J26" s="70"/>
    </row>
    <row r="27" spans="1:10" ht="15.75" thickBot="1" x14ac:dyDescent="0.3">
      <c r="A27" s="62" t="s">
        <v>195</v>
      </c>
      <c r="B27" s="102">
        <f>_xlfn.T.DIST(B18,B14,TRUE)</f>
        <v>0.92387730912181953</v>
      </c>
      <c r="I27" s="70">
        <v>67902.62</v>
      </c>
      <c r="J27" s="70"/>
    </row>
    <row r="28" spans="1:10" ht="15.75" thickBot="1" x14ac:dyDescent="0.3">
      <c r="I28" s="70">
        <v>65000</v>
      </c>
      <c r="J28" s="70"/>
    </row>
    <row r="29" spans="1:10" x14ac:dyDescent="0.25">
      <c r="A29" s="148" t="s">
        <v>197</v>
      </c>
      <c r="B29" s="149"/>
      <c r="E29" s="105"/>
      <c r="I29" s="70">
        <v>79628.759999999995</v>
      </c>
      <c r="J29" s="70"/>
    </row>
    <row r="30" spans="1:10" x14ac:dyDescent="0.25">
      <c r="A30" s="50" t="s">
        <v>194</v>
      </c>
      <c r="B30" s="61">
        <f>-_xlfn.T.INV(B10,B14)</f>
        <v>1.7396067260750732</v>
      </c>
      <c r="F30" s="106"/>
      <c r="I30" s="70">
        <v>119713</v>
      </c>
      <c r="J30" s="70"/>
    </row>
    <row r="31" spans="1:10" ht="15.75" thickBot="1" x14ac:dyDescent="0.3">
      <c r="A31" s="62" t="s">
        <v>195</v>
      </c>
      <c r="B31" s="102">
        <f>1-B27</f>
        <v>7.6122690878180466E-2</v>
      </c>
      <c r="I31" s="70">
        <v>77328</v>
      </c>
      <c r="J31" s="70"/>
    </row>
    <row r="32" spans="1:10" x14ac:dyDescent="0.25">
      <c r="A32" s="101"/>
      <c r="B32" s="105"/>
      <c r="I32" s="70">
        <v>50910</v>
      </c>
      <c r="J32" s="70"/>
    </row>
    <row r="33" spans="1:10" x14ac:dyDescent="0.25">
      <c r="A33" s="65" t="s">
        <v>198</v>
      </c>
      <c r="B33" s="107"/>
      <c r="I33" s="70">
        <v>96197.88</v>
      </c>
      <c r="J33" s="70"/>
    </row>
    <row r="34" spans="1:10" x14ac:dyDescent="0.25">
      <c r="I34" s="69"/>
      <c r="J34" s="70"/>
    </row>
    <row r="35" spans="1:10" x14ac:dyDescent="0.25">
      <c r="A35" s="96"/>
      <c r="B35" s="96"/>
      <c r="I35" s="69"/>
      <c r="J35" s="70"/>
    </row>
    <row r="36" spans="1:10" x14ac:dyDescent="0.25">
      <c r="A36" s="108"/>
      <c r="B36" s="109"/>
      <c r="C36" s="110"/>
      <c r="D36" s="110"/>
      <c r="G36" s="110"/>
      <c r="H36" s="110"/>
      <c r="I36" s="69"/>
      <c r="J36" s="70"/>
    </row>
    <row r="37" spans="1:10" x14ac:dyDescent="0.25">
      <c r="A37" s="108"/>
      <c r="B37" s="109"/>
      <c r="C37" s="110"/>
      <c r="D37" s="110"/>
      <c r="E37" s="111"/>
      <c r="F37" s="110"/>
      <c r="G37" s="110"/>
      <c r="H37" s="110"/>
      <c r="I37" s="69"/>
      <c r="J37" s="70"/>
    </row>
    <row r="38" spans="1:10" x14ac:dyDescent="0.25">
      <c r="A38" s="110"/>
      <c r="B38" s="110"/>
      <c r="C38" s="110"/>
      <c r="D38" s="110"/>
      <c r="E38" s="112"/>
      <c r="F38" s="110"/>
      <c r="G38" s="110"/>
      <c r="H38" s="110"/>
      <c r="I38" s="69"/>
      <c r="J38" s="70"/>
    </row>
    <row r="39" spans="1:10" x14ac:dyDescent="0.25">
      <c r="A39" s="111"/>
      <c r="B39" s="113"/>
      <c r="C39" s="111"/>
      <c r="D39" s="111"/>
      <c r="E39" s="112"/>
      <c r="F39" s="110"/>
      <c r="G39" s="110"/>
      <c r="H39" s="110"/>
      <c r="I39" s="69"/>
      <c r="J39" s="70"/>
    </row>
    <row r="40" spans="1:10" x14ac:dyDescent="0.25">
      <c r="A40" s="114"/>
      <c r="B40" s="115"/>
      <c r="C40" s="115"/>
      <c r="D40" s="112"/>
      <c r="E40" s="112"/>
      <c r="F40" s="110"/>
      <c r="G40" s="110"/>
      <c r="H40" s="110"/>
      <c r="I40" s="69"/>
      <c r="J40" s="70"/>
    </row>
    <row r="41" spans="1:10" x14ac:dyDescent="0.25">
      <c r="A41" s="113"/>
      <c r="B41" s="153"/>
      <c r="C41" s="153"/>
      <c r="D41" s="112"/>
      <c r="E41" s="110"/>
      <c r="F41" s="110"/>
      <c r="G41" s="110"/>
      <c r="H41" s="110"/>
      <c r="I41" s="69"/>
      <c r="J41" s="70"/>
    </row>
    <row r="42" spans="1:10" x14ac:dyDescent="0.25">
      <c r="A42" s="113"/>
      <c r="B42" s="153"/>
      <c r="C42" s="153"/>
      <c r="D42" s="112"/>
      <c r="E42" s="110"/>
      <c r="F42" s="110"/>
      <c r="G42" s="110"/>
      <c r="H42" s="110"/>
      <c r="I42" s="69"/>
      <c r="J42" s="70"/>
    </row>
    <row r="43" spans="1:10" x14ac:dyDescent="0.25">
      <c r="A43" s="110"/>
      <c r="B43" s="110"/>
      <c r="C43" s="110"/>
      <c r="D43" s="110"/>
      <c r="E43" s="110"/>
      <c r="F43" s="110"/>
      <c r="G43" s="110"/>
      <c r="H43" s="110"/>
      <c r="I43" s="69"/>
      <c r="J43" s="70"/>
    </row>
    <row r="44" spans="1:10" ht="21" x14ac:dyDescent="0.25">
      <c r="A44" s="116" t="s">
        <v>227</v>
      </c>
      <c r="B44" s="110"/>
      <c r="C44" s="110"/>
      <c r="D44" s="110"/>
      <c r="E44" s="110"/>
      <c r="F44" s="110"/>
      <c r="G44" s="110"/>
      <c r="H44" s="110"/>
      <c r="I44" s="69"/>
      <c r="J44" s="70"/>
    </row>
    <row r="45" spans="1:10" x14ac:dyDescent="0.25">
      <c r="A45" s="110" t="s">
        <v>228</v>
      </c>
      <c r="B45" s="110"/>
      <c r="C45" s="110"/>
      <c r="D45" s="110"/>
      <c r="E45" s="110"/>
      <c r="F45" s="110"/>
      <c r="G45" s="110"/>
      <c r="H45" s="110"/>
      <c r="I45" s="69"/>
      <c r="J45" s="70"/>
    </row>
  </sheetData>
  <mergeCells count="12">
    <mergeCell ref="B42:C42"/>
    <mergeCell ref="A1:D1"/>
    <mergeCell ref="A2:B2"/>
    <mergeCell ref="E7:F8"/>
    <mergeCell ref="E9:F9"/>
    <mergeCell ref="A12:B12"/>
    <mergeCell ref="A15:B15"/>
    <mergeCell ref="A20:B20"/>
    <mergeCell ref="A25:B25"/>
    <mergeCell ref="C25:D25"/>
    <mergeCell ref="A29:B29"/>
    <mergeCell ref="B41:C41"/>
  </mergeCells>
  <dataValidations count="1">
    <dataValidation type="list" allowBlank="1" showInputMessage="1" showErrorMessage="1" sqref="B13" xr:uid="{8458C40D-33B1-462A-95BB-E71FA14582A4}">
      <formula1>$E$11:$E$12</formula1>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88AA6-7545-402C-BC9B-618D62B446BB}">
  <dimension ref="A1:Q104"/>
  <sheetViews>
    <sheetView workbookViewId="0">
      <selection sqref="A1:XFD1048576"/>
    </sheetView>
  </sheetViews>
  <sheetFormatPr defaultRowHeight="15" x14ac:dyDescent="0.25"/>
  <cols>
    <col min="1" max="1" width="33.85546875" customWidth="1"/>
    <col min="2" max="2" width="16.140625" customWidth="1"/>
    <col min="3" max="8" width="10.7109375" customWidth="1"/>
    <col min="9" max="9" width="10.7109375" style="117" customWidth="1"/>
    <col min="10" max="10" width="11.85546875" customWidth="1"/>
    <col min="11" max="12" width="11.28515625" style="110" customWidth="1"/>
  </cols>
  <sheetData>
    <row r="1" spans="1:17" ht="19.350000000000001" customHeight="1" thickBot="1" x14ac:dyDescent="0.3">
      <c r="A1" s="163" t="s">
        <v>229</v>
      </c>
      <c r="B1" s="163"/>
      <c r="C1" s="163"/>
      <c r="D1" s="163"/>
      <c r="G1" s="66"/>
      <c r="K1" s="87"/>
      <c r="L1" s="87"/>
      <c r="Q1" t="s">
        <v>230</v>
      </c>
    </row>
    <row r="2" spans="1:17" ht="15" customHeight="1" thickBot="1" x14ac:dyDescent="0.3">
      <c r="A2" s="164" t="s">
        <v>231</v>
      </c>
      <c r="B2" s="165"/>
      <c r="G2" s="68"/>
    </row>
    <row r="3" spans="1:17" ht="15" customHeight="1" x14ac:dyDescent="0.35">
      <c r="A3" s="71" t="s">
        <v>205</v>
      </c>
      <c r="B3" s="118">
        <v>1874</v>
      </c>
      <c r="G3" s="68"/>
    </row>
    <row r="4" spans="1:17" ht="15" customHeight="1" x14ac:dyDescent="0.35">
      <c r="A4" s="76" t="s">
        <v>207</v>
      </c>
      <c r="B4" s="118">
        <v>144</v>
      </c>
      <c r="G4" s="68"/>
    </row>
    <row r="5" spans="1:17" ht="15" customHeight="1" thickBot="1" x14ac:dyDescent="0.4">
      <c r="A5" s="82" t="s">
        <v>209</v>
      </c>
      <c r="B5" s="119">
        <v>7</v>
      </c>
      <c r="G5" s="68"/>
    </row>
    <row r="6" spans="1:17" ht="15" customHeight="1" x14ac:dyDescent="0.35">
      <c r="A6" s="71" t="s">
        <v>206</v>
      </c>
      <c r="B6" s="120">
        <v>1666</v>
      </c>
      <c r="G6" s="75"/>
    </row>
    <row r="7" spans="1:17" ht="15" customHeight="1" x14ac:dyDescent="0.35">
      <c r="A7" s="76" t="s">
        <v>208</v>
      </c>
      <c r="B7" s="118">
        <v>187</v>
      </c>
      <c r="G7" s="75"/>
    </row>
    <row r="8" spans="1:17" ht="15" customHeight="1" thickBot="1" x14ac:dyDescent="0.4">
      <c r="A8" s="82" t="s">
        <v>211</v>
      </c>
      <c r="B8" s="119">
        <v>13</v>
      </c>
    </row>
    <row r="9" spans="1:17" ht="15" customHeight="1" x14ac:dyDescent="0.35">
      <c r="A9" s="121" t="s">
        <v>232</v>
      </c>
      <c r="B9" s="122">
        <v>0</v>
      </c>
      <c r="C9" t="s">
        <v>233</v>
      </c>
      <c r="D9" s="81"/>
      <c r="H9" s="75"/>
      <c r="I9" s="123"/>
    </row>
    <row r="10" spans="1:17" ht="15" customHeight="1" thickBot="1" x14ac:dyDescent="0.3">
      <c r="A10" s="82" t="s">
        <v>234</v>
      </c>
      <c r="B10" s="124">
        <v>0.95</v>
      </c>
      <c r="C10" s="81"/>
      <c r="D10" s="81"/>
      <c r="H10" s="75"/>
      <c r="I10" s="123"/>
    </row>
    <row r="11" spans="1:17" ht="15" customHeight="1" thickBot="1" x14ac:dyDescent="0.3">
      <c r="A11" s="87"/>
      <c r="B11" s="88"/>
      <c r="H11" s="75"/>
      <c r="I11" s="123"/>
    </row>
    <row r="12" spans="1:17" ht="15" customHeight="1" x14ac:dyDescent="0.25">
      <c r="A12" s="166" t="s">
        <v>235</v>
      </c>
      <c r="B12" s="167"/>
      <c r="C12" s="91"/>
      <c r="D12" s="91"/>
      <c r="E12" s="91"/>
      <c r="G12" s="75"/>
      <c r="H12" s="93"/>
      <c r="I12" s="123"/>
    </row>
    <row r="13" spans="1:17" ht="15" customHeight="1" x14ac:dyDescent="0.35">
      <c r="A13" s="74" t="s">
        <v>236</v>
      </c>
      <c r="B13" s="94">
        <f>B3-B6</f>
        <v>208</v>
      </c>
      <c r="C13" t="str">
        <f ca="1">_xlfn.FORMULATEXT(B13)</f>
        <v>=B3-B6</v>
      </c>
      <c r="G13" s="75"/>
      <c r="H13" s="93"/>
      <c r="I13" s="123"/>
    </row>
    <row r="14" spans="1:17" ht="15" customHeight="1" x14ac:dyDescent="0.25">
      <c r="A14" s="74" t="s">
        <v>237</v>
      </c>
      <c r="B14" s="94">
        <f>B5+B8-2</f>
        <v>18</v>
      </c>
      <c r="C14" t="str">
        <f ca="1">_xlfn.FORMULATEXT(B14)</f>
        <v>=B5+B8-2</v>
      </c>
      <c r="G14" s="75"/>
    </row>
    <row r="15" spans="1:17" ht="15" customHeight="1" x14ac:dyDescent="0.25">
      <c r="A15" s="76" t="s">
        <v>238</v>
      </c>
      <c r="B15" s="125">
        <f>1-B10</f>
        <v>5.0000000000000044E-2</v>
      </c>
      <c r="C15" t="str">
        <f ca="1">_xlfn.FORMULATEXT(B15)</f>
        <v>=1-B10</v>
      </c>
      <c r="G15" s="75"/>
    </row>
    <row r="16" spans="1:17" ht="15" customHeight="1" x14ac:dyDescent="0.35">
      <c r="A16" s="74" t="s">
        <v>239</v>
      </c>
      <c r="B16" s="92">
        <f>_xlfn.T.INV.2T(B15,B14)</f>
        <v>2.1009220402410378</v>
      </c>
      <c r="C16" t="str">
        <f ca="1">_xlfn.FORMULATEXT(B16)</f>
        <v>=T.INV.2T(B15,B14)</v>
      </c>
      <c r="G16" s="75"/>
      <c r="I16" s="123"/>
    </row>
    <row r="17" spans="1:8" ht="15" customHeight="1" thickBot="1" x14ac:dyDescent="0.3">
      <c r="A17" s="126" t="s">
        <v>240</v>
      </c>
      <c r="B17" s="127">
        <f>SQRT(((B5-1)*B4^2+(B8-1)*B7^2)/(B5+B8-2))</f>
        <v>173.85242784231306</v>
      </c>
      <c r="C17" s="110" t="str">
        <f ca="1">_xlfn.FORMULATEXT(B17)</f>
        <v>=SQRT(((B5-1)*B4^2+(B8-1)*B7^2)/(B5+B8-2))</v>
      </c>
    </row>
    <row r="18" spans="1:8" ht="15" customHeight="1" thickBot="1" x14ac:dyDescent="0.3">
      <c r="A18" s="128"/>
      <c r="B18" s="129"/>
    </row>
    <row r="19" spans="1:8" ht="15" customHeight="1" x14ac:dyDescent="0.25">
      <c r="A19" s="168" t="s">
        <v>241</v>
      </c>
      <c r="B19" s="169"/>
      <c r="G19" s="75"/>
      <c r="H19" s="110"/>
    </row>
    <row r="20" spans="1:8" ht="15" customHeight="1" x14ac:dyDescent="0.25">
      <c r="A20" s="170"/>
      <c r="B20" s="171"/>
      <c r="F20" s="105"/>
    </row>
    <row r="21" spans="1:8" ht="15" customHeight="1" x14ac:dyDescent="0.25">
      <c r="A21" s="130" t="s">
        <v>242</v>
      </c>
      <c r="B21" s="131">
        <f>B16*B17*SQRT((1/B5)+(1/B8))</f>
        <v>171.23202740584023</v>
      </c>
      <c r="C21" s="132" t="str">
        <f ca="1">_xlfn.FORMULATEXT(B21)</f>
        <v>=B16*B17*SQRT((1/B5)+(1/B8))</v>
      </c>
      <c r="G21" s="105"/>
    </row>
    <row r="22" spans="1:8" ht="15" customHeight="1" x14ac:dyDescent="0.25">
      <c r="A22" s="130" t="s">
        <v>243</v>
      </c>
      <c r="B22" s="131">
        <f>B13-B21</f>
        <v>36.767972594159772</v>
      </c>
      <c r="C22" s="132" t="str">
        <f ca="1">_xlfn.FORMULATEXT(B22)</f>
        <v>=B13-B21</v>
      </c>
    </row>
    <row r="23" spans="1:8" ht="15" customHeight="1" thickBot="1" x14ac:dyDescent="0.3">
      <c r="A23" s="133" t="s">
        <v>244</v>
      </c>
      <c r="B23" s="134">
        <f>B13+B21</f>
        <v>379.2320274058402</v>
      </c>
      <c r="C23" s="132" t="str">
        <f ca="1">_xlfn.FORMULATEXT(B23)</f>
        <v>=B13+B21</v>
      </c>
    </row>
    <row r="24" spans="1:8" ht="15" customHeight="1" thickBot="1" x14ac:dyDescent="0.3">
      <c r="A24" s="172" t="str">
        <f>ROUND(B22,3)&amp;" &lt; μ1 - μ2 &lt; "&amp;ROUND(B23,3)</f>
        <v>36.768 &lt; μ1 - μ2 &lt; 379.232</v>
      </c>
      <c r="B24" s="173"/>
      <c r="C24" s="132" t="str">
        <f ca="1">_xlfn.FORMULATEXT(A24)</f>
        <v>=ROUND(B22,3)&amp;" &lt; μ1 - μ2 &lt; "&amp;ROUND(B23,3)</v>
      </c>
    </row>
    <row r="25" spans="1:8" ht="15" customHeight="1" x14ac:dyDescent="0.25"/>
    <row r="26" spans="1:8" ht="15" customHeight="1" x14ac:dyDescent="0.25"/>
    <row r="27" spans="1:8" ht="15" customHeight="1" x14ac:dyDescent="0.25"/>
    <row r="28" spans="1:8" ht="15.95" customHeight="1" x14ac:dyDescent="0.25">
      <c r="E28" s="135"/>
      <c r="F28" s="135"/>
    </row>
    <row r="29" spans="1:8" ht="19.5" customHeight="1" x14ac:dyDescent="0.25">
      <c r="A29" s="136" t="s">
        <v>245</v>
      </c>
    </row>
    <row r="30" spans="1:8" ht="19.5" customHeight="1" x14ac:dyDescent="0.25">
      <c r="A30" t="s">
        <v>246</v>
      </c>
    </row>
    <row r="31" spans="1:8" ht="15" customHeight="1" x14ac:dyDescent="0.25">
      <c r="B31" s="137"/>
    </row>
    <row r="32" spans="1:8" ht="15" customHeight="1" x14ac:dyDescent="0.25">
      <c r="B32" s="137"/>
    </row>
    <row r="33" spans="2:2" ht="15" customHeight="1" x14ac:dyDescent="0.25">
      <c r="B33" s="137"/>
    </row>
    <row r="34" spans="2:2" ht="15" customHeight="1" x14ac:dyDescent="0.25">
      <c r="B34" s="137"/>
    </row>
    <row r="35" spans="2:2" ht="15" customHeight="1" x14ac:dyDescent="0.25">
      <c r="B35" s="66"/>
    </row>
    <row r="36" spans="2:2" ht="15" customHeight="1" x14ac:dyDescent="0.25">
      <c r="B36" s="66"/>
    </row>
    <row r="37" spans="2:2" ht="15" customHeight="1" x14ac:dyDescent="0.25">
      <c r="B37" s="66"/>
    </row>
    <row r="38" spans="2:2" ht="15" customHeight="1" x14ac:dyDescent="0.25"/>
    <row r="39" spans="2:2" ht="15" customHeight="1" x14ac:dyDescent="0.25"/>
    <row r="40" spans="2:2" ht="15" customHeight="1" x14ac:dyDescent="0.25"/>
    <row r="41" spans="2:2" ht="15" customHeight="1" x14ac:dyDescent="0.25"/>
    <row r="42" spans="2:2" ht="15" customHeight="1" x14ac:dyDescent="0.25"/>
    <row r="43" spans="2:2" ht="15" customHeight="1" x14ac:dyDescent="0.25"/>
    <row r="44" spans="2:2" ht="15" customHeight="1" x14ac:dyDescent="0.25"/>
    <row r="45" spans="2:2" ht="15" customHeight="1" x14ac:dyDescent="0.25"/>
    <row r="46" spans="2:2" ht="15" customHeight="1" x14ac:dyDescent="0.25"/>
    <row r="47" spans="2:2" ht="15" customHeight="1" x14ac:dyDescent="0.25"/>
    <row r="48" spans="2:2"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sheetData>
  <mergeCells count="5">
    <mergeCell ref="A1:D1"/>
    <mergeCell ref="A2:B2"/>
    <mergeCell ref="A12:B12"/>
    <mergeCell ref="A19:B20"/>
    <mergeCell ref="A24:B24"/>
  </mergeCells>
  <dataValidations count="1">
    <dataValidation type="list" allowBlank="1" showInputMessage="1" showErrorMessage="1" sqref="B12" xr:uid="{B396DF0B-7051-4DB6-9AB9-77012C3285CC}">
      <formula1>$G$12:$G$13</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1CF7D-38EF-4081-A85D-26C56D29A27F}">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9FAA8-4EB2-40EE-9927-64D88E9E5B4A}">
  <dimension ref="A1:B18"/>
  <sheetViews>
    <sheetView workbookViewId="0">
      <selection activeCell="E9" sqref="E9"/>
    </sheetView>
  </sheetViews>
  <sheetFormatPr defaultRowHeight="15" x14ac:dyDescent="0.25"/>
  <cols>
    <col min="1" max="1" width="19.5703125" customWidth="1"/>
    <col min="2" max="2" width="21.85546875" customWidth="1"/>
  </cols>
  <sheetData>
    <row r="1" spans="1:2" x14ac:dyDescent="0.25">
      <c r="A1" s="140" t="s">
        <v>263</v>
      </c>
      <c r="B1" s="140"/>
    </row>
    <row r="2" spans="1:2" x14ac:dyDescent="0.25">
      <c r="A2" s="138"/>
      <c r="B2" s="138"/>
    </row>
    <row r="3" spans="1:2" x14ac:dyDescent="0.25">
      <c r="A3" s="138" t="s">
        <v>78</v>
      </c>
      <c r="B3" s="138">
        <v>40.545454545454547</v>
      </c>
    </row>
    <row r="4" spans="1:2" x14ac:dyDescent="0.25">
      <c r="A4" s="138" t="s">
        <v>247</v>
      </c>
      <c r="B4" s="138">
        <v>14.529195458151049</v>
      </c>
    </row>
    <row r="5" spans="1:2" x14ac:dyDescent="0.25">
      <c r="A5" s="138" t="s">
        <v>79</v>
      </c>
      <c r="B5" s="138">
        <v>27</v>
      </c>
    </row>
    <row r="6" spans="1:2" x14ac:dyDescent="0.25">
      <c r="A6" s="138" t="s">
        <v>248</v>
      </c>
      <c r="B6" s="138">
        <v>27</v>
      </c>
    </row>
    <row r="7" spans="1:2" x14ac:dyDescent="0.25">
      <c r="A7" s="138" t="s">
        <v>249</v>
      </c>
      <c r="B7" s="138">
        <v>48.187889840422848</v>
      </c>
    </row>
    <row r="8" spans="1:2" x14ac:dyDescent="0.25">
      <c r="A8" s="138" t="s">
        <v>250</v>
      </c>
      <c r="B8" s="138">
        <v>2322.0727272727272</v>
      </c>
    </row>
    <row r="9" spans="1:2" x14ac:dyDescent="0.25">
      <c r="A9" s="138" t="s">
        <v>251</v>
      </c>
      <c r="B9" s="138">
        <v>4.0426972465089763</v>
      </c>
    </row>
    <row r="10" spans="1:2" x14ac:dyDescent="0.25">
      <c r="A10" s="138" t="s">
        <v>252</v>
      </c>
      <c r="B10" s="138">
        <v>1.9193005060879582</v>
      </c>
    </row>
    <row r="11" spans="1:2" x14ac:dyDescent="0.25">
      <c r="A11" s="138" t="s">
        <v>253</v>
      </c>
      <c r="B11" s="138">
        <v>161</v>
      </c>
    </row>
    <row r="12" spans="1:2" x14ac:dyDescent="0.25">
      <c r="A12" s="138" t="s">
        <v>254</v>
      </c>
      <c r="B12" s="138">
        <v>3</v>
      </c>
    </row>
    <row r="13" spans="1:2" x14ac:dyDescent="0.25">
      <c r="A13" s="138" t="s">
        <v>255</v>
      </c>
      <c r="B13" s="138">
        <v>164</v>
      </c>
    </row>
    <row r="14" spans="1:2" x14ac:dyDescent="0.25">
      <c r="A14" s="138" t="s">
        <v>256</v>
      </c>
      <c r="B14" s="138">
        <v>446</v>
      </c>
    </row>
    <row r="15" spans="1:2" x14ac:dyDescent="0.25">
      <c r="A15" s="138" t="s">
        <v>257</v>
      </c>
      <c r="B15" s="138">
        <v>11</v>
      </c>
    </row>
    <row r="16" spans="1:2" x14ac:dyDescent="0.25">
      <c r="A16" s="138" t="s">
        <v>258</v>
      </c>
      <c r="B16" s="138">
        <v>164</v>
      </c>
    </row>
    <row r="17" spans="1:2" x14ac:dyDescent="0.25">
      <c r="A17" s="138" t="s">
        <v>259</v>
      </c>
      <c r="B17" s="138">
        <v>3</v>
      </c>
    </row>
    <row r="18" spans="1:2" ht="15.75" thickBot="1" x14ac:dyDescent="0.3">
      <c r="A18" s="139" t="s">
        <v>260</v>
      </c>
      <c r="B18" s="139">
        <v>32.373064888408869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5"/>
  <sheetViews>
    <sheetView tabSelected="1" topLeftCell="A57" zoomScale="110" zoomScaleNormal="110" workbookViewId="0">
      <selection activeCell="A56" sqref="A56:G66"/>
    </sheetView>
  </sheetViews>
  <sheetFormatPr defaultRowHeight="15" x14ac:dyDescent="0.25"/>
  <cols>
    <col min="1" max="1" width="34.7109375" customWidth="1"/>
  </cols>
  <sheetData>
    <row r="1" spans="1:7" ht="18.75" hidden="1" thickBot="1" x14ac:dyDescent="0.3">
      <c r="A1" s="1" t="s">
        <v>0</v>
      </c>
    </row>
    <row r="2" spans="1:7" ht="16.5" hidden="1" thickBot="1" x14ac:dyDescent="0.3">
      <c r="A2" s="2"/>
      <c r="B2" s="3"/>
    </row>
    <row r="3" spans="1:7" ht="15.75" hidden="1" thickBot="1" x14ac:dyDescent="0.3">
      <c r="A3" s="4"/>
    </row>
    <row r="4" spans="1:7" ht="15.75" hidden="1" thickBot="1" x14ac:dyDescent="0.3">
      <c r="A4" s="4"/>
    </row>
    <row r="5" spans="1:7" ht="41.25" customHeight="1" thickTop="1" thickBot="1" x14ac:dyDescent="0.3">
      <c r="A5" s="5"/>
      <c r="B5" s="144" t="s">
        <v>1</v>
      </c>
      <c r="C5" s="142" t="s">
        <v>2</v>
      </c>
      <c r="D5" s="146" t="s">
        <v>2</v>
      </c>
      <c r="E5" s="143" t="s">
        <v>2</v>
      </c>
      <c r="F5" s="142" t="s">
        <v>3</v>
      </c>
      <c r="G5" s="143" t="s">
        <v>3</v>
      </c>
    </row>
    <row r="6" spans="1:7" ht="46.5" thickTop="1" thickBot="1" x14ac:dyDescent="0.3">
      <c r="A6" s="5"/>
      <c r="B6" s="145"/>
      <c r="C6" s="6" t="s">
        <v>4</v>
      </c>
      <c r="D6" s="6" t="s">
        <v>5</v>
      </c>
      <c r="E6" s="6" t="s">
        <v>6</v>
      </c>
      <c r="F6" s="6" t="s">
        <v>24</v>
      </c>
      <c r="G6" s="6" t="s">
        <v>25</v>
      </c>
    </row>
    <row r="7" spans="1:7" ht="16.5" thickTop="1" thickBot="1" x14ac:dyDescent="0.3">
      <c r="A7" s="5"/>
      <c r="B7" s="145"/>
      <c r="C7" s="6" t="s">
        <v>46</v>
      </c>
      <c r="D7" s="6" t="s">
        <v>47</v>
      </c>
      <c r="E7" s="6" t="s">
        <v>48</v>
      </c>
      <c r="F7" s="6" t="s">
        <v>49</v>
      </c>
      <c r="G7" s="6" t="s">
        <v>50</v>
      </c>
    </row>
    <row r="8" spans="1:7" ht="44.25" customHeight="1" thickTop="1" thickBot="1" x14ac:dyDescent="0.3">
      <c r="A8" s="7" t="s">
        <v>51</v>
      </c>
    </row>
    <row r="9" spans="1:7" ht="15.75" thickTop="1" x14ac:dyDescent="0.25">
      <c r="A9" s="8" t="s">
        <v>52</v>
      </c>
      <c r="B9" s="9">
        <v>2053</v>
      </c>
      <c r="C9" s="10">
        <v>1433</v>
      </c>
      <c r="D9" s="11">
        <v>427</v>
      </c>
      <c r="E9" s="12">
        <v>193</v>
      </c>
      <c r="F9" s="10">
        <v>781</v>
      </c>
      <c r="G9" s="12">
        <v>652</v>
      </c>
    </row>
    <row r="10" spans="1:7" x14ac:dyDescent="0.25">
      <c r="A10" s="8" t="s">
        <v>54</v>
      </c>
      <c r="B10" s="13">
        <v>2053</v>
      </c>
      <c r="C10" s="14">
        <v>1560</v>
      </c>
      <c r="D10" s="15">
        <v>349</v>
      </c>
      <c r="E10" s="16">
        <v>144</v>
      </c>
      <c r="F10" s="14">
        <v>708</v>
      </c>
      <c r="G10" s="16">
        <v>852</v>
      </c>
    </row>
    <row r="11" spans="1:7" x14ac:dyDescent="0.25">
      <c r="A11" s="17" t="s">
        <v>26</v>
      </c>
      <c r="B11" s="18">
        <v>813</v>
      </c>
      <c r="C11" s="19">
        <v>532</v>
      </c>
      <c r="D11" s="20">
        <v>217</v>
      </c>
      <c r="E11" s="21">
        <v>63</v>
      </c>
      <c r="F11" s="19">
        <v>150</v>
      </c>
      <c r="G11" s="21">
        <v>382</v>
      </c>
    </row>
    <row r="12" spans="1:7" x14ac:dyDescent="0.25">
      <c r="A12" s="17" t="s">
        <v>27</v>
      </c>
      <c r="B12" s="22">
        <v>1032</v>
      </c>
      <c r="C12" s="23">
        <v>869</v>
      </c>
      <c r="D12" s="24">
        <v>94</v>
      </c>
      <c r="E12" s="25">
        <v>70</v>
      </c>
      <c r="F12" s="23">
        <v>498</v>
      </c>
      <c r="G12" s="25">
        <v>371</v>
      </c>
    </row>
    <row r="13" spans="1:7" x14ac:dyDescent="0.25">
      <c r="A13" s="17" t="s">
        <v>28</v>
      </c>
      <c r="B13" s="18">
        <v>208</v>
      </c>
      <c r="C13" s="19">
        <v>159</v>
      </c>
      <c r="D13" s="20">
        <v>38</v>
      </c>
      <c r="E13" s="21">
        <v>11</v>
      </c>
      <c r="F13" s="19">
        <v>60</v>
      </c>
      <c r="G13" s="21">
        <v>99</v>
      </c>
    </row>
    <row r="14" spans="1:7" ht="52.5" customHeight="1" thickBot="1" x14ac:dyDescent="0.3">
      <c r="A14" s="7" t="s">
        <v>56</v>
      </c>
    </row>
    <row r="15" spans="1:7" ht="15.75" thickTop="1" x14ac:dyDescent="0.25">
      <c r="A15" s="8" t="s">
        <v>52</v>
      </c>
      <c r="B15" s="9">
        <v>2053</v>
      </c>
      <c r="C15" s="10">
        <v>1433</v>
      </c>
      <c r="D15" s="11">
        <v>427</v>
      </c>
      <c r="E15" s="12">
        <v>193</v>
      </c>
      <c r="F15" s="10">
        <v>781</v>
      </c>
      <c r="G15" s="12">
        <v>652</v>
      </c>
    </row>
    <row r="16" spans="1:7" x14ac:dyDescent="0.25">
      <c r="A16" s="8" t="s">
        <v>54</v>
      </c>
      <c r="B16" s="13">
        <v>2053</v>
      </c>
      <c r="C16" s="14">
        <v>1560</v>
      </c>
      <c r="D16" s="15">
        <v>349</v>
      </c>
      <c r="E16" s="16">
        <v>144</v>
      </c>
      <c r="F16" s="14">
        <v>708</v>
      </c>
      <c r="G16" s="16">
        <v>852</v>
      </c>
    </row>
    <row r="17" spans="1:7" x14ac:dyDescent="0.25">
      <c r="A17" s="17" t="s">
        <v>26</v>
      </c>
      <c r="B17" s="18">
        <v>446</v>
      </c>
      <c r="C17" s="19">
        <v>362</v>
      </c>
      <c r="D17" s="20">
        <v>60</v>
      </c>
      <c r="E17" s="21">
        <v>24</v>
      </c>
      <c r="F17" s="19">
        <v>110</v>
      </c>
      <c r="G17" s="21">
        <v>252</v>
      </c>
    </row>
    <row r="18" spans="1:7" x14ac:dyDescent="0.25">
      <c r="A18" s="17" t="s">
        <v>27</v>
      </c>
      <c r="B18" s="22">
        <v>1103</v>
      </c>
      <c r="C18" s="23">
        <v>778</v>
      </c>
      <c r="D18" s="24">
        <v>231</v>
      </c>
      <c r="E18" s="25">
        <v>94</v>
      </c>
      <c r="F18" s="23">
        <v>419</v>
      </c>
      <c r="G18" s="25">
        <v>358</v>
      </c>
    </row>
    <row r="19" spans="1:7" x14ac:dyDescent="0.25">
      <c r="A19" s="17" t="s">
        <v>28</v>
      </c>
      <c r="B19" s="18">
        <v>504</v>
      </c>
      <c r="C19" s="19">
        <v>421</v>
      </c>
      <c r="D19" s="20">
        <v>58</v>
      </c>
      <c r="E19" s="21">
        <v>25</v>
      </c>
      <c r="F19" s="19">
        <v>179</v>
      </c>
      <c r="G19" s="21">
        <v>242</v>
      </c>
    </row>
    <row r="20" spans="1:7" ht="62.25" customHeight="1" thickBot="1" x14ac:dyDescent="0.3">
      <c r="A20" s="7" t="s">
        <v>57</v>
      </c>
    </row>
    <row r="21" spans="1:7" ht="15.75" thickTop="1" x14ac:dyDescent="0.25">
      <c r="A21" s="8" t="s">
        <v>52</v>
      </c>
      <c r="B21" s="9">
        <v>431</v>
      </c>
      <c r="C21" s="10">
        <v>327</v>
      </c>
      <c r="D21" s="11">
        <v>75</v>
      </c>
      <c r="E21" s="12">
        <v>29</v>
      </c>
      <c r="F21" s="10">
        <v>127</v>
      </c>
      <c r="G21" s="12">
        <v>200</v>
      </c>
    </row>
    <row r="22" spans="1:7" x14ac:dyDescent="0.25">
      <c r="A22" s="8" t="s">
        <v>54</v>
      </c>
      <c r="B22" s="13">
        <v>446</v>
      </c>
      <c r="C22" s="14">
        <v>362</v>
      </c>
      <c r="D22" s="15">
        <v>60</v>
      </c>
      <c r="E22" s="16">
        <v>24</v>
      </c>
      <c r="F22" s="14">
        <v>110</v>
      </c>
      <c r="G22" s="16">
        <v>252</v>
      </c>
    </row>
    <row r="23" spans="1:7" x14ac:dyDescent="0.25">
      <c r="A23" s="17" t="s">
        <v>58</v>
      </c>
      <c r="B23" s="18">
        <v>164</v>
      </c>
      <c r="C23" s="19">
        <v>118</v>
      </c>
      <c r="D23" s="20">
        <v>32</v>
      </c>
      <c r="E23" s="21">
        <v>14</v>
      </c>
      <c r="F23" s="19">
        <v>24</v>
      </c>
      <c r="G23" s="21">
        <v>95</v>
      </c>
    </row>
    <row r="24" spans="1:7" x14ac:dyDescent="0.25">
      <c r="A24" s="17" t="s">
        <v>59</v>
      </c>
      <c r="B24" s="22">
        <v>80</v>
      </c>
      <c r="C24" s="23">
        <v>64</v>
      </c>
      <c r="D24" s="24">
        <v>11</v>
      </c>
      <c r="E24" s="25">
        <v>5</v>
      </c>
      <c r="F24" s="23">
        <v>19</v>
      </c>
      <c r="G24" s="25">
        <v>45</v>
      </c>
    </row>
    <row r="25" spans="1:7" x14ac:dyDescent="0.25">
      <c r="A25" s="17" t="s">
        <v>60</v>
      </c>
      <c r="B25" s="18">
        <v>60</v>
      </c>
      <c r="C25" s="19">
        <v>53</v>
      </c>
      <c r="D25" s="20">
        <v>5</v>
      </c>
      <c r="E25" s="21">
        <v>3</v>
      </c>
      <c r="F25" s="19">
        <v>21</v>
      </c>
      <c r="G25" s="21">
        <v>32</v>
      </c>
    </row>
    <row r="26" spans="1:7" x14ac:dyDescent="0.25">
      <c r="A26" s="17" t="s">
        <v>61</v>
      </c>
      <c r="B26" s="22">
        <v>27</v>
      </c>
      <c r="C26" s="23">
        <v>22</v>
      </c>
      <c r="D26" s="24">
        <v>4</v>
      </c>
      <c r="E26" s="25">
        <v>1</v>
      </c>
      <c r="F26" s="23">
        <v>12</v>
      </c>
      <c r="G26" s="25">
        <v>10</v>
      </c>
    </row>
    <row r="27" spans="1:7" x14ac:dyDescent="0.25">
      <c r="A27" s="17" t="s">
        <v>62</v>
      </c>
      <c r="B27" s="18">
        <v>27</v>
      </c>
      <c r="C27" s="19">
        <v>23</v>
      </c>
      <c r="D27" s="20">
        <v>2</v>
      </c>
      <c r="E27" s="21">
        <v>1</v>
      </c>
      <c r="F27" s="19">
        <v>13</v>
      </c>
      <c r="G27" s="21">
        <v>10</v>
      </c>
    </row>
    <row r="28" spans="1:7" x14ac:dyDescent="0.25">
      <c r="A28" s="17" t="s">
        <v>63</v>
      </c>
      <c r="B28" s="22">
        <v>14</v>
      </c>
      <c r="C28" s="23">
        <v>14</v>
      </c>
      <c r="D28" s="24">
        <v>1</v>
      </c>
      <c r="E28" s="25" t="s">
        <v>53</v>
      </c>
      <c r="F28" s="23">
        <v>6</v>
      </c>
      <c r="G28" s="25">
        <v>8</v>
      </c>
    </row>
    <row r="29" spans="1:7" x14ac:dyDescent="0.25">
      <c r="A29" s="17" t="s">
        <v>64</v>
      </c>
      <c r="B29" s="18">
        <v>4</v>
      </c>
      <c r="C29" s="19">
        <v>3</v>
      </c>
      <c r="D29" s="20">
        <v>1</v>
      </c>
      <c r="E29" s="21" t="s">
        <v>53</v>
      </c>
      <c r="F29" s="19">
        <v>1</v>
      </c>
      <c r="G29" s="21">
        <v>2</v>
      </c>
    </row>
    <row r="30" spans="1:7" x14ac:dyDescent="0.25">
      <c r="A30" s="17" t="s">
        <v>65</v>
      </c>
      <c r="B30" s="22">
        <v>8</v>
      </c>
      <c r="C30" s="23">
        <v>8</v>
      </c>
      <c r="D30" s="24" t="s">
        <v>53</v>
      </c>
      <c r="E30" s="25" t="s">
        <v>53</v>
      </c>
      <c r="F30" s="23">
        <v>4</v>
      </c>
      <c r="G30" s="25">
        <v>4</v>
      </c>
    </row>
    <row r="31" spans="1:7" x14ac:dyDescent="0.25">
      <c r="A31" s="17" t="s">
        <v>66</v>
      </c>
      <c r="B31" s="18">
        <v>3</v>
      </c>
      <c r="C31" s="19">
        <v>3</v>
      </c>
      <c r="D31" s="20" t="s">
        <v>53</v>
      </c>
      <c r="E31" s="21" t="s">
        <v>53</v>
      </c>
      <c r="F31" s="19">
        <v>1</v>
      </c>
      <c r="G31" s="21">
        <v>2</v>
      </c>
    </row>
    <row r="32" spans="1:7" x14ac:dyDescent="0.25">
      <c r="A32" s="17" t="s">
        <v>67</v>
      </c>
      <c r="B32" s="22">
        <v>8</v>
      </c>
      <c r="C32" s="23">
        <v>7</v>
      </c>
      <c r="D32" s="24">
        <v>1</v>
      </c>
      <c r="E32" s="25" t="s">
        <v>53</v>
      </c>
      <c r="F32" s="23">
        <v>4</v>
      </c>
      <c r="G32" s="25">
        <v>3</v>
      </c>
    </row>
    <row r="33" spans="1:7" x14ac:dyDescent="0.25">
      <c r="A33" s="17" t="s">
        <v>28</v>
      </c>
      <c r="B33" s="18">
        <v>51</v>
      </c>
      <c r="C33" s="19">
        <v>45</v>
      </c>
      <c r="D33" s="20">
        <v>6</v>
      </c>
      <c r="E33" s="21" t="s">
        <v>53</v>
      </c>
      <c r="F33" s="19">
        <v>4</v>
      </c>
      <c r="G33" s="21">
        <v>41</v>
      </c>
    </row>
    <row r="34" spans="1:7" ht="63.75" customHeight="1" thickBot="1" x14ac:dyDescent="0.3">
      <c r="A34" s="7" t="s">
        <v>68</v>
      </c>
    </row>
    <row r="35" spans="1:7" ht="15.75" thickTop="1" x14ac:dyDescent="0.25">
      <c r="A35" s="8" t="s">
        <v>52</v>
      </c>
      <c r="B35" s="9">
        <v>2053</v>
      </c>
      <c r="C35" s="10">
        <v>1433</v>
      </c>
      <c r="D35" s="11">
        <v>427</v>
      </c>
      <c r="E35" s="12">
        <v>193</v>
      </c>
      <c r="F35" s="10">
        <v>781</v>
      </c>
      <c r="G35" s="12">
        <v>652</v>
      </c>
    </row>
    <row r="36" spans="1:7" x14ac:dyDescent="0.25">
      <c r="A36" s="8" t="s">
        <v>54</v>
      </c>
      <c r="B36" s="13">
        <v>2053</v>
      </c>
      <c r="C36" s="14">
        <v>1560</v>
      </c>
      <c r="D36" s="15">
        <v>349</v>
      </c>
      <c r="E36" s="16">
        <v>144</v>
      </c>
      <c r="F36" s="14">
        <v>708</v>
      </c>
      <c r="G36" s="16">
        <v>852</v>
      </c>
    </row>
    <row r="37" spans="1:7" x14ac:dyDescent="0.25">
      <c r="A37" s="17" t="s">
        <v>29</v>
      </c>
      <c r="B37" s="18">
        <v>1008</v>
      </c>
      <c r="C37" s="19">
        <v>719</v>
      </c>
      <c r="D37" s="20">
        <v>200</v>
      </c>
      <c r="E37" s="21">
        <v>89</v>
      </c>
      <c r="F37" s="19">
        <v>373</v>
      </c>
      <c r="G37" s="21">
        <v>346</v>
      </c>
    </row>
    <row r="38" spans="1:7" x14ac:dyDescent="0.25">
      <c r="A38" s="17" t="s">
        <v>30</v>
      </c>
      <c r="B38" s="22">
        <v>380</v>
      </c>
      <c r="C38" s="23">
        <v>263</v>
      </c>
      <c r="D38" s="24">
        <v>90</v>
      </c>
      <c r="E38" s="25">
        <v>27</v>
      </c>
      <c r="F38" s="23">
        <v>92</v>
      </c>
      <c r="G38" s="25">
        <v>171</v>
      </c>
    </row>
    <row r="39" spans="1:7" x14ac:dyDescent="0.25">
      <c r="A39" s="17" t="s">
        <v>31</v>
      </c>
      <c r="B39" s="18">
        <v>458</v>
      </c>
      <c r="C39" s="19">
        <v>399</v>
      </c>
      <c r="D39" s="20">
        <v>38</v>
      </c>
      <c r="E39" s="21">
        <v>21</v>
      </c>
      <c r="F39" s="19">
        <v>142</v>
      </c>
      <c r="G39" s="21">
        <v>256</v>
      </c>
    </row>
    <row r="40" spans="1:7" x14ac:dyDescent="0.25">
      <c r="A40" s="17" t="s">
        <v>28</v>
      </c>
      <c r="B40" s="22">
        <v>208</v>
      </c>
      <c r="C40" s="23">
        <v>180</v>
      </c>
      <c r="D40" s="24">
        <v>21</v>
      </c>
      <c r="E40" s="25">
        <v>7</v>
      </c>
      <c r="F40" s="23">
        <v>100</v>
      </c>
      <c r="G40" s="25">
        <v>80</v>
      </c>
    </row>
    <row r="41" spans="1:7" x14ac:dyDescent="0.25">
      <c r="A41" s="17" t="s">
        <v>69</v>
      </c>
      <c r="B41" s="22">
        <v>380</v>
      </c>
      <c r="C41" s="23">
        <v>263</v>
      </c>
      <c r="D41" s="24">
        <v>90</v>
      </c>
      <c r="E41" s="25">
        <v>27</v>
      </c>
      <c r="F41" s="23">
        <v>92</v>
      </c>
      <c r="G41" s="25">
        <v>171</v>
      </c>
    </row>
    <row r="42" spans="1:7" x14ac:dyDescent="0.25">
      <c r="A42" s="17" t="s">
        <v>70</v>
      </c>
      <c r="B42" s="22">
        <v>458</v>
      </c>
      <c r="C42" s="23">
        <v>399</v>
      </c>
      <c r="D42" s="24">
        <v>38</v>
      </c>
      <c r="E42" s="25">
        <v>21</v>
      </c>
      <c r="F42" s="23">
        <v>142</v>
      </c>
      <c r="G42" s="25">
        <v>256</v>
      </c>
    </row>
    <row r="43" spans="1:7" x14ac:dyDescent="0.25">
      <c r="A43" s="17" t="s">
        <v>71</v>
      </c>
      <c r="B43" s="18">
        <v>-78</v>
      </c>
      <c r="C43" s="19">
        <v>-136</v>
      </c>
      <c r="D43" s="20">
        <v>52</v>
      </c>
      <c r="E43" s="21">
        <v>6</v>
      </c>
      <c r="F43" s="19">
        <v>-50</v>
      </c>
      <c r="G43" s="21">
        <v>-86</v>
      </c>
    </row>
    <row r="44" spans="1:7" ht="15.75" thickBot="1" x14ac:dyDescent="0.3">
      <c r="A44" s="17"/>
      <c r="B44" s="26"/>
      <c r="C44" s="27"/>
      <c r="D44" s="28"/>
      <c r="E44" s="29"/>
      <c r="F44" s="27"/>
      <c r="G44" s="29"/>
    </row>
    <row r="45" spans="1:7" ht="35.25" customHeight="1" thickTop="1" thickBot="1" x14ac:dyDescent="0.3">
      <c r="A45" s="34" t="s">
        <v>72</v>
      </c>
      <c r="B45" s="38"/>
      <c r="C45" s="38"/>
      <c r="D45" s="38"/>
      <c r="E45" s="38"/>
    </row>
    <row r="46" spans="1:7" ht="15.75" thickTop="1" x14ac:dyDescent="0.25">
      <c r="A46" s="8" t="s">
        <v>52</v>
      </c>
      <c r="B46" s="9">
        <v>1041</v>
      </c>
      <c r="C46" s="10">
        <v>658</v>
      </c>
      <c r="D46" s="11">
        <v>289</v>
      </c>
      <c r="E46" s="12">
        <v>94</v>
      </c>
      <c r="F46" s="10">
        <v>256</v>
      </c>
      <c r="G46" s="12">
        <v>402</v>
      </c>
    </row>
    <row r="47" spans="1:7" x14ac:dyDescent="0.25">
      <c r="A47" s="8" t="s">
        <v>54</v>
      </c>
      <c r="B47" s="13">
        <v>1063</v>
      </c>
      <c r="C47" s="14">
        <v>748</v>
      </c>
      <c r="D47" s="15">
        <v>241</v>
      </c>
      <c r="E47" s="16">
        <v>75</v>
      </c>
      <c r="F47" s="14">
        <v>230</v>
      </c>
      <c r="G47" s="16">
        <v>517</v>
      </c>
    </row>
    <row r="48" spans="1:7" x14ac:dyDescent="0.25">
      <c r="A48" s="17" t="s">
        <v>29</v>
      </c>
      <c r="B48" s="18">
        <v>370</v>
      </c>
      <c r="C48" s="19">
        <v>219</v>
      </c>
      <c r="D48" s="20">
        <v>118</v>
      </c>
      <c r="E48" s="21">
        <v>33</v>
      </c>
      <c r="F48" s="19">
        <v>55</v>
      </c>
      <c r="G48" s="21">
        <v>164</v>
      </c>
    </row>
    <row r="49" spans="1:8" x14ac:dyDescent="0.25">
      <c r="A49" s="17" t="s">
        <v>30</v>
      </c>
      <c r="B49" s="22">
        <v>353</v>
      </c>
      <c r="C49" s="23">
        <v>245</v>
      </c>
      <c r="D49" s="24">
        <v>83</v>
      </c>
      <c r="E49" s="25">
        <v>25</v>
      </c>
      <c r="F49" s="23">
        <v>82</v>
      </c>
      <c r="G49" s="25">
        <v>163</v>
      </c>
    </row>
    <row r="50" spans="1:8" x14ac:dyDescent="0.25">
      <c r="A50" s="17" t="s">
        <v>31</v>
      </c>
      <c r="B50" s="18">
        <v>300</v>
      </c>
      <c r="C50" s="19">
        <v>255</v>
      </c>
      <c r="D50" s="20">
        <v>29</v>
      </c>
      <c r="E50" s="21">
        <v>16</v>
      </c>
      <c r="F50" s="19">
        <v>87</v>
      </c>
      <c r="G50" s="21">
        <v>168</v>
      </c>
    </row>
    <row r="51" spans="1:8" x14ac:dyDescent="0.25">
      <c r="A51" s="17" t="s">
        <v>73</v>
      </c>
      <c r="B51" s="22">
        <v>41</v>
      </c>
      <c r="C51" s="23">
        <v>29</v>
      </c>
      <c r="D51" s="24">
        <v>11</v>
      </c>
      <c r="E51" s="25">
        <v>1</v>
      </c>
      <c r="F51" s="23">
        <v>5</v>
      </c>
      <c r="G51" s="25">
        <v>24</v>
      </c>
    </row>
    <row r="52" spans="1:8" x14ac:dyDescent="0.25">
      <c r="A52" s="17" t="s">
        <v>69</v>
      </c>
      <c r="B52" s="22">
        <v>353</v>
      </c>
      <c r="C52" s="23">
        <v>245</v>
      </c>
      <c r="D52" s="24">
        <v>83</v>
      </c>
      <c r="E52" s="25">
        <v>25</v>
      </c>
      <c r="F52" s="23">
        <v>82</v>
      </c>
      <c r="G52" s="25">
        <v>163</v>
      </c>
    </row>
    <row r="53" spans="1:8" x14ac:dyDescent="0.25">
      <c r="A53" s="17" t="s">
        <v>70</v>
      </c>
      <c r="B53" s="22">
        <v>300</v>
      </c>
      <c r="C53" s="23">
        <v>255</v>
      </c>
      <c r="D53" s="24">
        <v>29</v>
      </c>
      <c r="E53" s="25">
        <v>16</v>
      </c>
      <c r="F53" s="23">
        <v>87</v>
      </c>
      <c r="G53" s="25">
        <v>168</v>
      </c>
    </row>
    <row r="54" spans="1:8" x14ac:dyDescent="0.25">
      <c r="A54" s="17" t="s">
        <v>71</v>
      </c>
      <c r="B54" s="18">
        <v>53</v>
      </c>
      <c r="C54" s="19">
        <v>-10</v>
      </c>
      <c r="D54" s="20">
        <v>54</v>
      </c>
      <c r="E54" s="21">
        <v>10</v>
      </c>
      <c r="F54" s="19">
        <v>-5</v>
      </c>
      <c r="G54" s="21">
        <v>-5</v>
      </c>
    </row>
    <row r="55" spans="1:8" ht="15.75" thickBot="1" x14ac:dyDescent="0.3">
      <c r="A55" s="17"/>
      <c r="B55" s="26"/>
      <c r="C55" s="27"/>
      <c r="D55" s="28"/>
      <c r="E55" s="29"/>
      <c r="F55" s="27"/>
      <c r="G55" s="29"/>
    </row>
    <row r="56" spans="1:8" ht="53.25" customHeight="1" thickTop="1" thickBot="1" x14ac:dyDescent="0.3">
      <c r="A56" s="34" t="s">
        <v>82</v>
      </c>
      <c r="B56" s="38"/>
      <c r="C56" s="38"/>
      <c r="D56" s="38"/>
      <c r="E56" s="38"/>
    </row>
    <row r="57" spans="1:8" ht="15.75" thickTop="1" x14ac:dyDescent="0.25">
      <c r="A57" s="8" t="s">
        <v>52</v>
      </c>
      <c r="B57" s="9">
        <v>2053</v>
      </c>
      <c r="C57" s="10">
        <v>1433</v>
      </c>
      <c r="D57" s="11">
        <v>427</v>
      </c>
      <c r="E57" s="12">
        <v>193</v>
      </c>
      <c r="F57" s="10">
        <v>781</v>
      </c>
      <c r="G57" s="12">
        <v>652</v>
      </c>
    </row>
    <row r="58" spans="1:8" x14ac:dyDescent="0.25">
      <c r="A58" s="8" t="s">
        <v>54</v>
      </c>
      <c r="B58" s="13">
        <v>2053</v>
      </c>
      <c r="C58" s="14">
        <v>1560</v>
      </c>
      <c r="D58" s="15">
        <v>349</v>
      </c>
      <c r="E58" s="16">
        <v>144</v>
      </c>
      <c r="F58" s="14">
        <v>708</v>
      </c>
      <c r="G58" s="16">
        <v>852</v>
      </c>
      <c r="H58" s="36"/>
    </row>
    <row r="59" spans="1:8" x14ac:dyDescent="0.25">
      <c r="A59" s="17" t="s">
        <v>83</v>
      </c>
      <c r="B59" s="18">
        <v>1393</v>
      </c>
      <c r="C59" s="19">
        <v>1024</v>
      </c>
      <c r="D59" s="20">
        <v>257</v>
      </c>
      <c r="E59" s="21">
        <v>112</v>
      </c>
      <c r="F59" s="19">
        <v>397</v>
      </c>
      <c r="G59" s="21">
        <v>627</v>
      </c>
      <c r="H59" s="36"/>
    </row>
    <row r="60" spans="1:8" x14ac:dyDescent="0.25">
      <c r="A60" s="17" t="s">
        <v>84</v>
      </c>
      <c r="B60" s="22">
        <v>657</v>
      </c>
      <c r="C60" s="23">
        <v>467</v>
      </c>
      <c r="D60" s="24">
        <v>128</v>
      </c>
      <c r="E60" s="25">
        <v>62</v>
      </c>
      <c r="F60" s="23">
        <v>139</v>
      </c>
      <c r="G60" s="25">
        <v>328</v>
      </c>
      <c r="H60" s="36"/>
    </row>
    <row r="61" spans="1:8" ht="22.5" x14ac:dyDescent="0.25">
      <c r="A61" s="17" t="s">
        <v>85</v>
      </c>
      <c r="B61" s="18">
        <v>962</v>
      </c>
      <c r="C61" s="19">
        <v>656</v>
      </c>
      <c r="D61" s="20">
        <v>216</v>
      </c>
      <c r="E61" s="21">
        <v>91</v>
      </c>
      <c r="F61" s="19">
        <v>176</v>
      </c>
      <c r="G61" s="21">
        <v>479</v>
      </c>
      <c r="H61" s="36"/>
    </row>
    <row r="62" spans="1:8" ht="22.5" x14ac:dyDescent="0.25">
      <c r="A62" s="17" t="s">
        <v>86</v>
      </c>
      <c r="B62" s="22">
        <v>1197</v>
      </c>
      <c r="C62" s="23">
        <v>853</v>
      </c>
      <c r="D62" s="24">
        <v>247</v>
      </c>
      <c r="E62" s="25">
        <v>98</v>
      </c>
      <c r="F62" s="23">
        <v>238</v>
      </c>
      <c r="G62" s="25">
        <v>615</v>
      </c>
    </row>
    <row r="63" spans="1:8" ht="22.5" x14ac:dyDescent="0.25">
      <c r="A63" s="17" t="s">
        <v>87</v>
      </c>
      <c r="B63" s="18">
        <v>1167</v>
      </c>
      <c r="C63" s="19">
        <v>883</v>
      </c>
      <c r="D63" s="20">
        <v>207</v>
      </c>
      <c r="E63" s="21">
        <v>77</v>
      </c>
      <c r="F63" s="19">
        <v>306</v>
      </c>
      <c r="G63" s="21">
        <v>577</v>
      </c>
    </row>
    <row r="64" spans="1:8" ht="22.5" x14ac:dyDescent="0.25">
      <c r="A64" s="17" t="s">
        <v>88</v>
      </c>
      <c r="B64" s="22">
        <v>641</v>
      </c>
      <c r="C64" s="23">
        <v>477</v>
      </c>
      <c r="D64" s="24">
        <v>121</v>
      </c>
      <c r="E64" s="25">
        <v>43</v>
      </c>
      <c r="F64" s="23">
        <v>133</v>
      </c>
      <c r="G64" s="25">
        <v>345</v>
      </c>
    </row>
    <row r="65" spans="1:7" x14ac:dyDescent="0.25">
      <c r="A65" s="17" t="s">
        <v>89</v>
      </c>
      <c r="B65" s="22">
        <v>300</v>
      </c>
      <c r="C65" s="23">
        <v>206</v>
      </c>
      <c r="D65" s="24">
        <v>69</v>
      </c>
      <c r="E65" s="25">
        <v>25</v>
      </c>
      <c r="F65" s="23">
        <v>44</v>
      </c>
      <c r="G65" s="25">
        <v>162</v>
      </c>
    </row>
    <row r="66" spans="1:7" x14ac:dyDescent="0.25">
      <c r="A66" s="17" t="s">
        <v>90</v>
      </c>
      <c r="B66" s="18">
        <v>1005</v>
      </c>
      <c r="C66" s="19">
        <v>715</v>
      </c>
      <c r="D66" s="20">
        <v>206</v>
      </c>
      <c r="E66" s="21">
        <v>84</v>
      </c>
      <c r="F66" s="19">
        <v>184</v>
      </c>
      <c r="G66" s="21">
        <v>531</v>
      </c>
    </row>
    <row r="67" spans="1:7" ht="99.95" customHeight="1" x14ac:dyDescent="0.25">
      <c r="A67" s="17" t="s">
        <v>91</v>
      </c>
      <c r="B67" s="22">
        <v>722</v>
      </c>
      <c r="C67" s="23">
        <v>500</v>
      </c>
      <c r="D67" s="24">
        <v>159</v>
      </c>
      <c r="E67" s="25">
        <v>63</v>
      </c>
      <c r="F67" s="23">
        <v>91</v>
      </c>
      <c r="G67" s="25">
        <v>409</v>
      </c>
    </row>
    <row r="68" spans="1:7" x14ac:dyDescent="0.25">
      <c r="A68" s="17" t="s">
        <v>92</v>
      </c>
      <c r="B68" s="18">
        <v>388</v>
      </c>
      <c r="C68" s="19">
        <v>269</v>
      </c>
      <c r="D68" s="20">
        <v>98</v>
      </c>
      <c r="E68" s="21">
        <v>21</v>
      </c>
      <c r="F68" s="19">
        <v>41</v>
      </c>
      <c r="G68" s="21">
        <v>228</v>
      </c>
    </row>
    <row r="69" spans="1:7" x14ac:dyDescent="0.25">
      <c r="A69" s="17" t="s">
        <v>93</v>
      </c>
      <c r="B69" s="22">
        <v>147</v>
      </c>
      <c r="C69" s="23">
        <v>130</v>
      </c>
      <c r="D69" s="24">
        <v>10</v>
      </c>
      <c r="E69" s="25">
        <v>7</v>
      </c>
      <c r="F69" s="23">
        <v>114</v>
      </c>
      <c r="G69" s="25">
        <v>16</v>
      </c>
    </row>
    <row r="70" spans="1:7" x14ac:dyDescent="0.25">
      <c r="A70" s="17" t="s">
        <v>28</v>
      </c>
      <c r="B70" s="18">
        <v>172</v>
      </c>
      <c r="C70" s="19">
        <v>136</v>
      </c>
      <c r="D70" s="20">
        <v>32</v>
      </c>
      <c r="E70" s="21">
        <v>5</v>
      </c>
      <c r="F70" s="19">
        <v>22</v>
      </c>
      <c r="G70" s="21">
        <v>114</v>
      </c>
    </row>
    <row r="71" spans="1:7" ht="48.75" customHeight="1" thickBot="1" x14ac:dyDescent="0.3">
      <c r="A71" s="34" t="s">
        <v>94</v>
      </c>
      <c r="B71" s="38"/>
      <c r="C71" s="38"/>
      <c r="D71" s="38"/>
      <c r="E71" s="38"/>
    </row>
    <row r="72" spans="1:7" ht="15.75" thickTop="1" x14ac:dyDescent="0.25">
      <c r="A72" s="8" t="s">
        <v>52</v>
      </c>
      <c r="B72" s="9">
        <v>2053</v>
      </c>
      <c r="C72" s="10">
        <v>1433</v>
      </c>
      <c r="D72" s="11">
        <v>427</v>
      </c>
      <c r="E72" s="12">
        <v>193</v>
      </c>
      <c r="F72" s="10">
        <v>781</v>
      </c>
      <c r="G72" s="12">
        <v>652</v>
      </c>
    </row>
    <row r="73" spans="1:7" x14ac:dyDescent="0.25">
      <c r="A73" s="8" t="s">
        <v>54</v>
      </c>
      <c r="B73" s="13">
        <v>2053</v>
      </c>
      <c r="C73" s="14">
        <v>1560</v>
      </c>
      <c r="D73" s="15">
        <v>349</v>
      </c>
      <c r="E73" s="16">
        <v>144</v>
      </c>
      <c r="F73" s="14">
        <v>708</v>
      </c>
      <c r="G73" s="16">
        <v>852</v>
      </c>
    </row>
    <row r="74" spans="1:7" x14ac:dyDescent="0.25">
      <c r="A74" s="17" t="s">
        <v>95</v>
      </c>
      <c r="B74" s="18">
        <v>914</v>
      </c>
      <c r="C74" s="19">
        <v>624</v>
      </c>
      <c r="D74" s="20">
        <v>210</v>
      </c>
      <c r="E74" s="21">
        <v>80</v>
      </c>
      <c r="F74" s="19">
        <v>241</v>
      </c>
      <c r="G74" s="21">
        <v>383</v>
      </c>
    </row>
    <row r="75" spans="1:7" x14ac:dyDescent="0.25">
      <c r="A75" s="17" t="s">
        <v>96</v>
      </c>
      <c r="B75" s="22">
        <v>301</v>
      </c>
      <c r="C75" s="23">
        <v>166</v>
      </c>
      <c r="D75" s="24">
        <v>109</v>
      </c>
      <c r="E75" s="25">
        <v>27</v>
      </c>
      <c r="F75" s="23">
        <v>35</v>
      </c>
      <c r="G75" s="25">
        <v>131</v>
      </c>
    </row>
    <row r="76" spans="1:7" x14ac:dyDescent="0.25">
      <c r="A76" s="17" t="s">
        <v>97</v>
      </c>
      <c r="B76" s="18">
        <v>420</v>
      </c>
      <c r="C76" s="19">
        <v>189</v>
      </c>
      <c r="D76" s="20">
        <v>196</v>
      </c>
      <c r="E76" s="21">
        <v>35</v>
      </c>
      <c r="F76" s="19">
        <v>54</v>
      </c>
      <c r="G76" s="21">
        <v>135</v>
      </c>
    </row>
    <row r="77" spans="1:7" x14ac:dyDescent="0.25">
      <c r="A77" s="17" t="s">
        <v>98</v>
      </c>
      <c r="B77" s="22">
        <v>593</v>
      </c>
      <c r="C77" s="23">
        <v>316</v>
      </c>
      <c r="D77" s="24">
        <v>221</v>
      </c>
      <c r="E77" s="25">
        <v>56</v>
      </c>
      <c r="F77" s="23">
        <v>62</v>
      </c>
      <c r="G77" s="25">
        <v>254</v>
      </c>
    </row>
    <row r="78" spans="1:7" x14ac:dyDescent="0.25">
      <c r="A78" s="17" t="s">
        <v>99</v>
      </c>
      <c r="B78" s="18">
        <v>412</v>
      </c>
      <c r="C78" s="19">
        <v>301</v>
      </c>
      <c r="D78" s="20">
        <v>71</v>
      </c>
      <c r="E78" s="21">
        <v>40</v>
      </c>
      <c r="F78" s="19">
        <v>107</v>
      </c>
      <c r="G78" s="21">
        <v>193</v>
      </c>
    </row>
    <row r="79" spans="1:7" x14ac:dyDescent="0.25">
      <c r="A79" s="17" t="s">
        <v>100</v>
      </c>
      <c r="B79" s="22">
        <v>297</v>
      </c>
      <c r="C79" s="23">
        <v>187</v>
      </c>
      <c r="D79" s="24">
        <v>85</v>
      </c>
      <c r="E79" s="25">
        <v>25</v>
      </c>
      <c r="F79" s="23">
        <v>55</v>
      </c>
      <c r="G79" s="25">
        <v>132</v>
      </c>
    </row>
    <row r="80" spans="1:7" x14ac:dyDescent="0.25">
      <c r="A80" s="17" t="s">
        <v>101</v>
      </c>
      <c r="B80" s="18">
        <v>978</v>
      </c>
      <c r="C80" s="19">
        <v>695</v>
      </c>
      <c r="D80" s="20">
        <v>191</v>
      </c>
      <c r="E80" s="21">
        <v>91</v>
      </c>
      <c r="F80" s="19">
        <v>240</v>
      </c>
      <c r="G80" s="21">
        <v>455</v>
      </c>
    </row>
    <row r="81" spans="1:7" x14ac:dyDescent="0.25">
      <c r="A81" s="17" t="s">
        <v>102</v>
      </c>
      <c r="B81" s="22">
        <v>546</v>
      </c>
      <c r="C81" s="23">
        <v>406</v>
      </c>
      <c r="D81" s="24">
        <v>100</v>
      </c>
      <c r="E81" s="25">
        <v>40</v>
      </c>
      <c r="F81" s="23">
        <v>140</v>
      </c>
      <c r="G81" s="25">
        <v>267</v>
      </c>
    </row>
    <row r="82" spans="1:7" x14ac:dyDescent="0.25">
      <c r="A82" s="17" t="s">
        <v>103</v>
      </c>
      <c r="B82" s="18">
        <v>1347</v>
      </c>
      <c r="C82" s="19">
        <v>958</v>
      </c>
      <c r="D82" s="20">
        <v>274</v>
      </c>
      <c r="E82" s="21">
        <v>115</v>
      </c>
      <c r="F82" s="19">
        <v>354</v>
      </c>
      <c r="G82" s="21">
        <v>604</v>
      </c>
    </row>
    <row r="83" spans="1:7" ht="22.5" x14ac:dyDescent="0.25">
      <c r="A83" s="17" t="s">
        <v>104</v>
      </c>
      <c r="B83" s="22">
        <v>628</v>
      </c>
      <c r="C83" s="23">
        <v>369</v>
      </c>
      <c r="D83" s="24">
        <v>190</v>
      </c>
      <c r="E83" s="25">
        <v>69</v>
      </c>
      <c r="F83" s="23">
        <v>93</v>
      </c>
      <c r="G83" s="25">
        <v>276</v>
      </c>
    </row>
    <row r="84" spans="1:7" x14ac:dyDescent="0.25">
      <c r="A84" s="17" t="s">
        <v>105</v>
      </c>
      <c r="B84" s="18">
        <v>613</v>
      </c>
      <c r="C84" s="19">
        <v>396</v>
      </c>
      <c r="D84" s="20">
        <v>176</v>
      </c>
      <c r="E84" s="21">
        <v>41</v>
      </c>
      <c r="F84" s="19">
        <v>52</v>
      </c>
      <c r="G84" s="21">
        <v>343</v>
      </c>
    </row>
    <row r="85" spans="1:7" x14ac:dyDescent="0.25">
      <c r="A85" s="17" t="s">
        <v>80</v>
      </c>
      <c r="B85" s="22">
        <v>16</v>
      </c>
      <c r="C85" s="23">
        <v>14</v>
      </c>
      <c r="D85" s="24">
        <v>1</v>
      </c>
      <c r="E85" s="25">
        <v>1</v>
      </c>
      <c r="F85" s="23">
        <v>10</v>
      </c>
      <c r="G85" s="25">
        <v>4</v>
      </c>
    </row>
    <row r="86" spans="1:7" x14ac:dyDescent="0.25">
      <c r="A86" s="17" t="s">
        <v>106</v>
      </c>
      <c r="B86" s="18">
        <v>206</v>
      </c>
      <c r="C86" s="19">
        <v>184</v>
      </c>
      <c r="D86" s="20">
        <v>15</v>
      </c>
      <c r="E86" s="21">
        <v>7</v>
      </c>
      <c r="F86" s="19">
        <v>127</v>
      </c>
      <c r="G86" s="21">
        <v>57</v>
      </c>
    </row>
    <row r="87" spans="1:7" s="37" customFormat="1" ht="68.25" thickBot="1" x14ac:dyDescent="0.3">
      <c r="A87" s="47" t="s">
        <v>107</v>
      </c>
    </row>
    <row r="88" spans="1:7" ht="15.75" thickTop="1" x14ac:dyDescent="0.25">
      <c r="A88" s="8" t="s">
        <v>52</v>
      </c>
      <c r="B88" s="9">
        <v>2053</v>
      </c>
      <c r="C88" s="10">
        <v>1433</v>
      </c>
      <c r="D88" s="11">
        <v>427</v>
      </c>
      <c r="E88" s="12">
        <v>193</v>
      </c>
      <c r="F88" s="10">
        <v>781</v>
      </c>
      <c r="G88" s="12">
        <v>652</v>
      </c>
    </row>
    <row r="89" spans="1:7" x14ac:dyDescent="0.25">
      <c r="A89" s="8" t="s">
        <v>54</v>
      </c>
      <c r="B89" s="13">
        <v>2053</v>
      </c>
      <c r="C89" s="14">
        <v>1560</v>
      </c>
      <c r="D89" s="15">
        <v>349</v>
      </c>
      <c r="E89" s="16">
        <v>144</v>
      </c>
      <c r="F89" s="14">
        <v>708</v>
      </c>
      <c r="G89" s="16">
        <v>852</v>
      </c>
    </row>
    <row r="90" spans="1:7" x14ac:dyDescent="0.25">
      <c r="A90" s="17" t="s">
        <v>26</v>
      </c>
      <c r="B90" s="18">
        <v>1317</v>
      </c>
      <c r="C90" s="19">
        <v>978</v>
      </c>
      <c r="D90" s="20">
        <v>256</v>
      </c>
      <c r="E90" s="21">
        <v>84</v>
      </c>
      <c r="F90" s="19">
        <v>273</v>
      </c>
      <c r="G90" s="21">
        <v>705</v>
      </c>
    </row>
    <row r="91" spans="1:7" x14ac:dyDescent="0.25">
      <c r="A91" s="17" t="s">
        <v>27</v>
      </c>
      <c r="B91" s="22">
        <v>626</v>
      </c>
      <c r="C91" s="23">
        <v>508</v>
      </c>
      <c r="D91" s="24">
        <v>68</v>
      </c>
      <c r="E91" s="25">
        <v>50</v>
      </c>
      <c r="F91" s="23">
        <v>415</v>
      </c>
      <c r="G91" s="25">
        <v>93</v>
      </c>
    </row>
    <row r="92" spans="1:7" x14ac:dyDescent="0.25">
      <c r="A92" s="17" t="s">
        <v>28</v>
      </c>
      <c r="B92" s="18">
        <v>110</v>
      </c>
      <c r="C92" s="19">
        <v>74</v>
      </c>
      <c r="D92" s="20">
        <v>26</v>
      </c>
      <c r="E92" s="21">
        <v>10</v>
      </c>
      <c r="F92" s="19">
        <v>19</v>
      </c>
      <c r="G92" s="21">
        <v>55</v>
      </c>
    </row>
    <row r="93" spans="1:7" ht="73.5" customHeight="1" thickBot="1" x14ac:dyDescent="0.3">
      <c r="A93" s="147" t="s">
        <v>108</v>
      </c>
      <c r="B93" s="147"/>
      <c r="C93" s="147"/>
      <c r="D93" s="147"/>
      <c r="E93" s="147"/>
    </row>
    <row r="94" spans="1:7" ht="15.75" thickTop="1" x14ac:dyDescent="0.25">
      <c r="A94" s="8" t="s">
        <v>52</v>
      </c>
      <c r="B94" s="9">
        <v>2053</v>
      </c>
      <c r="C94" s="10">
        <v>1433</v>
      </c>
      <c r="D94" s="11">
        <v>427</v>
      </c>
      <c r="E94" s="12">
        <v>193</v>
      </c>
      <c r="F94" s="10">
        <v>781</v>
      </c>
      <c r="G94" s="12">
        <v>652</v>
      </c>
    </row>
    <row r="95" spans="1:7" x14ac:dyDescent="0.25">
      <c r="A95" s="8" t="s">
        <v>54</v>
      </c>
      <c r="B95" s="13">
        <v>2053</v>
      </c>
      <c r="C95" s="14">
        <v>1560</v>
      </c>
      <c r="D95" s="15">
        <v>349</v>
      </c>
      <c r="E95" s="16">
        <v>144</v>
      </c>
      <c r="F95" s="14">
        <v>708</v>
      </c>
      <c r="G95" s="16">
        <v>852</v>
      </c>
    </row>
    <row r="96" spans="1:7" x14ac:dyDescent="0.25">
      <c r="A96" s="17">
        <v>0</v>
      </c>
      <c r="B96" s="18">
        <v>4</v>
      </c>
      <c r="C96" s="19">
        <v>4</v>
      </c>
      <c r="D96" s="20" t="s">
        <v>53</v>
      </c>
      <c r="E96" s="21" t="s">
        <v>53</v>
      </c>
      <c r="F96" s="19">
        <v>4</v>
      </c>
      <c r="G96" s="21" t="s">
        <v>53</v>
      </c>
    </row>
    <row r="97" spans="1:7" x14ac:dyDescent="0.25">
      <c r="A97" s="17" t="s">
        <v>74</v>
      </c>
      <c r="B97" s="22">
        <v>32</v>
      </c>
      <c r="C97" s="23">
        <v>24</v>
      </c>
      <c r="D97" s="24">
        <v>6</v>
      </c>
      <c r="E97" s="25">
        <v>2</v>
      </c>
      <c r="F97" s="23">
        <v>14</v>
      </c>
      <c r="G97" s="25">
        <v>10</v>
      </c>
    </row>
    <row r="98" spans="1:7" x14ac:dyDescent="0.25">
      <c r="A98" s="17" t="s">
        <v>75</v>
      </c>
      <c r="B98" s="18">
        <v>105</v>
      </c>
      <c r="C98" s="19">
        <v>93</v>
      </c>
      <c r="D98" s="20">
        <v>7</v>
      </c>
      <c r="E98" s="21">
        <v>5</v>
      </c>
      <c r="F98" s="19">
        <v>44</v>
      </c>
      <c r="G98" s="21">
        <v>48</v>
      </c>
    </row>
    <row r="99" spans="1:7" x14ac:dyDescent="0.25">
      <c r="A99" s="17" t="s">
        <v>76</v>
      </c>
      <c r="B99" s="22">
        <v>198</v>
      </c>
      <c r="C99" s="23">
        <v>161</v>
      </c>
      <c r="D99" s="24">
        <v>24</v>
      </c>
      <c r="E99" s="25">
        <v>13</v>
      </c>
      <c r="F99" s="23">
        <v>58</v>
      </c>
      <c r="G99" s="25">
        <v>103</v>
      </c>
    </row>
    <row r="100" spans="1:7" x14ac:dyDescent="0.25">
      <c r="A100" s="17" t="s">
        <v>77</v>
      </c>
      <c r="B100" s="18">
        <v>893</v>
      </c>
      <c r="C100" s="19">
        <v>696</v>
      </c>
      <c r="D100" s="20">
        <v>120</v>
      </c>
      <c r="E100" s="21">
        <v>77</v>
      </c>
      <c r="F100" s="19">
        <v>489</v>
      </c>
      <c r="G100" s="21">
        <v>207</v>
      </c>
    </row>
    <row r="101" spans="1:7" x14ac:dyDescent="0.25">
      <c r="A101" s="17" t="s">
        <v>81</v>
      </c>
      <c r="B101" s="22">
        <v>821</v>
      </c>
      <c r="C101" s="23">
        <v>582</v>
      </c>
      <c r="D101" s="24">
        <v>192</v>
      </c>
      <c r="E101" s="25">
        <v>47</v>
      </c>
      <c r="F101" s="23">
        <v>99</v>
      </c>
      <c r="G101" s="25">
        <v>484</v>
      </c>
    </row>
    <row r="102" spans="1:7" s="44" customFormat="1" x14ac:dyDescent="0.25">
      <c r="A102" s="39" t="s">
        <v>78</v>
      </c>
      <c r="B102" s="40">
        <v>83.29</v>
      </c>
      <c r="C102" s="41">
        <v>82.93</v>
      </c>
      <c r="D102" s="42">
        <v>83.68</v>
      </c>
      <c r="E102" s="43">
        <v>86.27</v>
      </c>
      <c r="F102" s="41">
        <v>87.47</v>
      </c>
      <c r="G102" s="43">
        <v>75.42</v>
      </c>
    </row>
    <row r="103" spans="1:7" s="44" customFormat="1" x14ac:dyDescent="0.25">
      <c r="A103" s="39" t="s">
        <v>79</v>
      </c>
      <c r="B103" s="40">
        <v>90</v>
      </c>
      <c r="C103" s="41">
        <v>90</v>
      </c>
      <c r="D103" s="42">
        <v>90</v>
      </c>
      <c r="E103" s="43">
        <v>94.86</v>
      </c>
      <c r="F103" s="41">
        <v>100</v>
      </c>
      <c r="G103" s="43">
        <v>80</v>
      </c>
    </row>
    <row r="104" spans="1:7" ht="15.75" thickBot="1" x14ac:dyDescent="0.3">
      <c r="A104" s="17"/>
      <c r="B104" s="30"/>
      <c r="C104" s="31"/>
      <c r="D104" s="32"/>
      <c r="E104" s="33"/>
      <c r="F104" s="31"/>
      <c r="G104" s="33"/>
    </row>
    <row r="105" spans="1:7" ht="61.5" customHeight="1" thickTop="1" thickBot="1" x14ac:dyDescent="0.3">
      <c r="A105" s="141" t="s">
        <v>109</v>
      </c>
      <c r="B105" s="141"/>
      <c r="C105" s="141"/>
      <c r="D105" s="141"/>
      <c r="E105" s="141"/>
    </row>
    <row r="106" spans="1:7" ht="15.75" thickTop="1" x14ac:dyDescent="0.25">
      <c r="A106" s="8" t="s">
        <v>52</v>
      </c>
      <c r="B106" s="9">
        <v>1443</v>
      </c>
      <c r="C106" s="10">
        <v>960</v>
      </c>
      <c r="D106" s="11">
        <v>357</v>
      </c>
      <c r="E106" s="12">
        <v>126</v>
      </c>
      <c r="F106" s="10">
        <v>355</v>
      </c>
      <c r="G106" s="12">
        <v>605</v>
      </c>
    </row>
    <row r="107" spans="1:7" x14ac:dyDescent="0.25">
      <c r="A107" s="8" t="s">
        <v>54</v>
      </c>
      <c r="B107" s="13">
        <v>1503</v>
      </c>
      <c r="C107" s="14">
        <v>1105</v>
      </c>
      <c r="D107" s="15">
        <v>300</v>
      </c>
      <c r="E107" s="16">
        <v>99</v>
      </c>
      <c r="F107" s="14">
        <v>316</v>
      </c>
      <c r="G107" s="16">
        <v>789</v>
      </c>
    </row>
    <row r="108" spans="1:7" x14ac:dyDescent="0.25">
      <c r="A108" s="17">
        <v>0</v>
      </c>
      <c r="B108" s="18">
        <v>127</v>
      </c>
      <c r="C108" s="19">
        <v>102</v>
      </c>
      <c r="D108" s="20">
        <v>14</v>
      </c>
      <c r="E108" s="21">
        <v>11</v>
      </c>
      <c r="F108" s="19">
        <v>73</v>
      </c>
      <c r="G108" s="21">
        <v>30</v>
      </c>
    </row>
    <row r="109" spans="1:7" x14ac:dyDescent="0.25">
      <c r="A109" s="17" t="s">
        <v>74</v>
      </c>
      <c r="B109" s="22">
        <v>507</v>
      </c>
      <c r="C109" s="23">
        <v>377</v>
      </c>
      <c r="D109" s="24">
        <v>93</v>
      </c>
      <c r="E109" s="25">
        <v>37</v>
      </c>
      <c r="F109" s="23">
        <v>119</v>
      </c>
      <c r="G109" s="25">
        <v>258</v>
      </c>
    </row>
    <row r="110" spans="1:7" x14ac:dyDescent="0.25">
      <c r="A110" s="17" t="s">
        <v>75</v>
      </c>
      <c r="B110" s="18">
        <v>39</v>
      </c>
      <c r="C110" s="19">
        <v>36</v>
      </c>
      <c r="D110" s="20">
        <v>1</v>
      </c>
      <c r="E110" s="21">
        <v>2</v>
      </c>
      <c r="F110" s="19">
        <v>21</v>
      </c>
      <c r="G110" s="21">
        <v>15</v>
      </c>
    </row>
    <row r="111" spans="1:7" x14ac:dyDescent="0.25">
      <c r="A111" s="17" t="s">
        <v>76</v>
      </c>
      <c r="B111" s="22">
        <v>7</v>
      </c>
      <c r="C111" s="23">
        <v>5</v>
      </c>
      <c r="D111" s="24" t="s">
        <v>53</v>
      </c>
      <c r="E111" s="25">
        <v>2</v>
      </c>
      <c r="F111" s="23">
        <v>3</v>
      </c>
      <c r="G111" s="25">
        <v>3</v>
      </c>
    </row>
    <row r="112" spans="1:7" x14ac:dyDescent="0.25">
      <c r="A112" s="17" t="s">
        <v>77</v>
      </c>
      <c r="B112" s="18">
        <v>2</v>
      </c>
      <c r="C112" s="19">
        <v>2</v>
      </c>
      <c r="D112" s="20" t="s">
        <v>53</v>
      </c>
      <c r="E112" s="21" t="s">
        <v>53</v>
      </c>
      <c r="F112" s="19">
        <v>2</v>
      </c>
      <c r="G112" s="21" t="s">
        <v>53</v>
      </c>
    </row>
    <row r="113" spans="1:7" x14ac:dyDescent="0.25">
      <c r="A113" s="17" t="s">
        <v>81</v>
      </c>
      <c r="B113" s="22">
        <v>821</v>
      </c>
      <c r="C113" s="23">
        <v>582</v>
      </c>
      <c r="D113" s="24">
        <v>192</v>
      </c>
      <c r="E113" s="25">
        <v>47</v>
      </c>
      <c r="F113" s="23">
        <v>99</v>
      </c>
      <c r="G113" s="25">
        <v>484</v>
      </c>
    </row>
    <row r="114" spans="1:7" ht="15.75" thickBot="1" x14ac:dyDescent="0.3">
      <c r="A114" s="17"/>
      <c r="B114" s="30"/>
      <c r="C114" s="31"/>
      <c r="D114" s="32"/>
      <c r="E114" s="33"/>
      <c r="F114" s="31"/>
      <c r="G114" s="33"/>
    </row>
    <row r="115" spans="1:7" ht="62.25" customHeight="1" thickTop="1" thickBot="1" x14ac:dyDescent="0.3">
      <c r="A115" s="141" t="s">
        <v>110</v>
      </c>
      <c r="B115" s="141"/>
      <c r="C115" s="141"/>
      <c r="D115" s="141"/>
      <c r="E115" s="141"/>
    </row>
    <row r="116" spans="1:7" ht="15.75" customHeight="1" thickTop="1" x14ac:dyDescent="0.25">
      <c r="A116" s="8" t="s">
        <v>52</v>
      </c>
      <c r="B116" s="9">
        <v>1443</v>
      </c>
      <c r="C116" s="10">
        <v>960</v>
      </c>
      <c r="D116" s="11">
        <v>357</v>
      </c>
      <c r="E116" s="12">
        <v>126</v>
      </c>
      <c r="F116" s="10">
        <v>355</v>
      </c>
      <c r="G116" s="12">
        <v>605</v>
      </c>
    </row>
    <row r="117" spans="1:7" ht="15" customHeight="1" x14ac:dyDescent="0.25">
      <c r="A117" s="8" t="s">
        <v>54</v>
      </c>
      <c r="B117" s="13">
        <v>1503</v>
      </c>
      <c r="C117" s="14">
        <v>1105</v>
      </c>
      <c r="D117" s="15">
        <v>300</v>
      </c>
      <c r="E117" s="16">
        <v>99</v>
      </c>
      <c r="F117" s="14">
        <v>316</v>
      </c>
      <c r="G117" s="16">
        <v>789</v>
      </c>
    </row>
    <row r="118" spans="1:7" ht="15" customHeight="1" x14ac:dyDescent="0.25">
      <c r="A118" s="17">
        <v>0</v>
      </c>
      <c r="B118" s="18">
        <v>122</v>
      </c>
      <c r="C118" s="19">
        <v>97</v>
      </c>
      <c r="D118" s="20">
        <v>16</v>
      </c>
      <c r="E118" s="21">
        <v>9</v>
      </c>
      <c r="F118" s="19">
        <v>63</v>
      </c>
      <c r="G118" s="21">
        <v>34</v>
      </c>
    </row>
    <row r="119" spans="1:7" ht="15" customHeight="1" x14ac:dyDescent="0.25">
      <c r="A119" s="17" t="s">
        <v>74</v>
      </c>
      <c r="B119" s="22">
        <v>512</v>
      </c>
      <c r="C119" s="23">
        <v>380</v>
      </c>
      <c r="D119" s="24">
        <v>89</v>
      </c>
      <c r="E119" s="25">
        <v>42</v>
      </c>
      <c r="F119" s="23">
        <v>129</v>
      </c>
      <c r="G119" s="25">
        <v>252</v>
      </c>
    </row>
    <row r="120" spans="1:7" ht="15" customHeight="1" x14ac:dyDescent="0.25">
      <c r="A120" s="17" t="s">
        <v>75</v>
      </c>
      <c r="B120" s="18">
        <v>38</v>
      </c>
      <c r="C120" s="19">
        <v>35</v>
      </c>
      <c r="D120" s="20">
        <v>2</v>
      </c>
      <c r="E120" s="21" t="s">
        <v>53</v>
      </c>
      <c r="F120" s="19">
        <v>20</v>
      </c>
      <c r="G120" s="21">
        <v>15</v>
      </c>
    </row>
    <row r="121" spans="1:7" x14ac:dyDescent="0.25">
      <c r="A121" s="17" t="s">
        <v>76</v>
      </c>
      <c r="B121" s="22">
        <v>5</v>
      </c>
      <c r="C121" s="23">
        <v>5</v>
      </c>
      <c r="D121" s="24" t="s">
        <v>53</v>
      </c>
      <c r="E121" s="25" t="s">
        <v>53</v>
      </c>
      <c r="F121" s="23">
        <v>1</v>
      </c>
      <c r="G121" s="25">
        <v>4</v>
      </c>
    </row>
    <row r="122" spans="1:7" x14ac:dyDescent="0.25">
      <c r="A122" s="17" t="s">
        <v>77</v>
      </c>
      <c r="B122" s="18">
        <v>4</v>
      </c>
      <c r="C122" s="19">
        <v>4</v>
      </c>
      <c r="D122" s="20" t="s">
        <v>53</v>
      </c>
      <c r="E122" s="21" t="s">
        <v>53</v>
      </c>
      <c r="F122" s="19">
        <v>4</v>
      </c>
      <c r="G122" s="21" t="s">
        <v>53</v>
      </c>
    </row>
    <row r="123" spans="1:7" x14ac:dyDescent="0.25">
      <c r="A123" s="17" t="s">
        <v>81</v>
      </c>
      <c r="B123" s="22">
        <v>821</v>
      </c>
      <c r="C123" s="23">
        <v>582</v>
      </c>
      <c r="D123" s="24">
        <v>192</v>
      </c>
      <c r="E123" s="25">
        <v>47</v>
      </c>
      <c r="F123" s="23">
        <v>99</v>
      </c>
      <c r="G123" s="25">
        <v>484</v>
      </c>
    </row>
    <row r="124" spans="1:7" s="44" customFormat="1" x14ac:dyDescent="0.25">
      <c r="A124" s="39" t="s">
        <v>78</v>
      </c>
      <c r="B124" s="40">
        <v>9.5399999999999991</v>
      </c>
      <c r="C124" s="41">
        <v>10.57</v>
      </c>
      <c r="D124" s="42">
        <v>5.99</v>
      </c>
      <c r="E124" s="43">
        <v>6.57</v>
      </c>
      <c r="F124" s="41">
        <v>11.2</v>
      </c>
      <c r="G124" s="43">
        <v>10.119999999999999</v>
      </c>
    </row>
    <row r="125" spans="1:7" s="44" customFormat="1" x14ac:dyDescent="0.25">
      <c r="A125" s="39" t="s">
        <v>79</v>
      </c>
      <c r="B125" s="40">
        <v>5</v>
      </c>
      <c r="C125" s="41">
        <v>5</v>
      </c>
      <c r="D125" s="42">
        <v>5</v>
      </c>
      <c r="E125" s="43">
        <v>4</v>
      </c>
      <c r="F125" s="41">
        <v>5</v>
      </c>
      <c r="G125" s="43">
        <v>7</v>
      </c>
    </row>
    <row r="126" spans="1:7" ht="15.75" thickBot="1" x14ac:dyDescent="0.3">
      <c r="A126" s="17"/>
      <c r="B126" s="30"/>
      <c r="C126" s="31"/>
      <c r="D126" s="32"/>
      <c r="E126" s="33"/>
      <c r="F126" s="31"/>
      <c r="G126" s="33"/>
    </row>
    <row r="127" spans="1:7" ht="58.5" customHeight="1" thickTop="1" thickBot="1" x14ac:dyDescent="0.3">
      <c r="A127" s="141" t="s">
        <v>111</v>
      </c>
      <c r="B127" s="141"/>
      <c r="C127" s="141"/>
      <c r="D127" s="141"/>
      <c r="E127" s="141"/>
    </row>
    <row r="128" spans="1:7" ht="15.75" thickTop="1" x14ac:dyDescent="0.25">
      <c r="A128" s="8" t="s">
        <v>52</v>
      </c>
      <c r="B128" s="9">
        <v>2053</v>
      </c>
      <c r="C128" s="10">
        <v>1433</v>
      </c>
      <c r="D128" s="11">
        <v>427</v>
      </c>
      <c r="E128" s="12">
        <v>193</v>
      </c>
      <c r="F128" s="10">
        <v>781</v>
      </c>
      <c r="G128" s="12">
        <v>652</v>
      </c>
    </row>
    <row r="129" spans="1:7" x14ac:dyDescent="0.25">
      <c r="A129" s="8" t="s">
        <v>54</v>
      </c>
      <c r="B129" s="13">
        <v>2053</v>
      </c>
      <c r="C129" s="14">
        <v>1560</v>
      </c>
      <c r="D129" s="15">
        <v>349</v>
      </c>
      <c r="E129" s="16">
        <v>144</v>
      </c>
      <c r="F129" s="14">
        <v>708</v>
      </c>
      <c r="G129" s="16">
        <v>852</v>
      </c>
    </row>
    <row r="130" spans="1:7" x14ac:dyDescent="0.25">
      <c r="A130" s="17">
        <v>0</v>
      </c>
      <c r="B130" s="18">
        <v>615</v>
      </c>
      <c r="C130" s="19">
        <v>518</v>
      </c>
      <c r="D130" s="20">
        <v>51</v>
      </c>
      <c r="E130" s="21">
        <v>47</v>
      </c>
      <c r="F130" s="19">
        <v>433</v>
      </c>
      <c r="G130" s="21">
        <v>85</v>
      </c>
    </row>
    <row r="131" spans="1:7" x14ac:dyDescent="0.25">
      <c r="A131" s="17" t="s">
        <v>74</v>
      </c>
      <c r="B131" s="22">
        <v>555</v>
      </c>
      <c r="C131" s="23">
        <v>411</v>
      </c>
      <c r="D131" s="24">
        <v>99</v>
      </c>
      <c r="E131" s="25">
        <v>45</v>
      </c>
      <c r="F131" s="23">
        <v>147</v>
      </c>
      <c r="G131" s="25">
        <v>264</v>
      </c>
    </row>
    <row r="132" spans="1:7" x14ac:dyDescent="0.25">
      <c r="A132" s="17" t="s">
        <v>75</v>
      </c>
      <c r="B132" s="18">
        <v>56</v>
      </c>
      <c r="C132" s="19">
        <v>46</v>
      </c>
      <c r="D132" s="20">
        <v>6</v>
      </c>
      <c r="E132" s="21">
        <v>5</v>
      </c>
      <c r="F132" s="19">
        <v>26</v>
      </c>
      <c r="G132" s="21">
        <v>20</v>
      </c>
    </row>
    <row r="133" spans="1:7" x14ac:dyDescent="0.25">
      <c r="A133" s="17" t="s">
        <v>76</v>
      </c>
      <c r="B133" s="22">
        <v>5</v>
      </c>
      <c r="C133" s="23">
        <v>3</v>
      </c>
      <c r="D133" s="24">
        <v>2</v>
      </c>
      <c r="E133" s="25" t="s">
        <v>53</v>
      </c>
      <c r="F133" s="23">
        <v>2</v>
      </c>
      <c r="G133" s="25">
        <v>1</v>
      </c>
    </row>
    <row r="134" spans="1:7" x14ac:dyDescent="0.25">
      <c r="A134" s="17" t="s">
        <v>77</v>
      </c>
      <c r="B134" s="18">
        <v>1</v>
      </c>
      <c r="C134" s="19">
        <v>1</v>
      </c>
      <c r="D134" s="20" t="s">
        <v>53</v>
      </c>
      <c r="E134" s="21" t="s">
        <v>53</v>
      </c>
      <c r="F134" s="19">
        <v>1</v>
      </c>
      <c r="G134" s="21" t="s">
        <v>53</v>
      </c>
    </row>
    <row r="135" spans="1:7" x14ac:dyDescent="0.25">
      <c r="A135" s="17" t="s">
        <v>81</v>
      </c>
      <c r="B135" s="22">
        <v>821</v>
      </c>
      <c r="C135" s="23">
        <v>582</v>
      </c>
      <c r="D135" s="24">
        <v>192</v>
      </c>
      <c r="E135" s="25">
        <v>47</v>
      </c>
      <c r="F135" s="23">
        <v>99</v>
      </c>
      <c r="G135" s="25">
        <v>484</v>
      </c>
    </row>
    <row r="136" spans="1:7" s="44" customFormat="1" x14ac:dyDescent="0.25">
      <c r="A136" s="39" t="s">
        <v>78</v>
      </c>
      <c r="B136" s="40">
        <v>5.93</v>
      </c>
      <c r="C136" s="41">
        <v>5.78</v>
      </c>
      <c r="D136" s="42">
        <v>6.95</v>
      </c>
      <c r="E136" s="43">
        <v>5.77</v>
      </c>
      <c r="F136" s="41">
        <v>4.6399999999999997</v>
      </c>
      <c r="G136" s="43">
        <v>7.67</v>
      </c>
    </row>
    <row r="137" spans="1:7" s="44" customFormat="1" x14ac:dyDescent="0.25">
      <c r="A137" s="39" t="s">
        <v>79</v>
      </c>
      <c r="B137" s="40">
        <v>1</v>
      </c>
      <c r="C137" s="45" t="s">
        <v>53</v>
      </c>
      <c r="D137" s="42">
        <v>3</v>
      </c>
      <c r="E137" s="43">
        <v>1</v>
      </c>
      <c r="F137" s="45" t="s">
        <v>53</v>
      </c>
      <c r="G137" s="43">
        <v>5</v>
      </c>
    </row>
    <row r="138" spans="1:7" ht="15.75" thickBot="1" x14ac:dyDescent="0.3">
      <c r="A138" s="17"/>
      <c r="B138" s="30"/>
      <c r="C138" s="31"/>
      <c r="D138" s="32"/>
      <c r="E138" s="33"/>
      <c r="F138" s="31"/>
      <c r="G138" s="33"/>
    </row>
    <row r="139" spans="1:7" ht="46.5" thickTop="1" thickBot="1" x14ac:dyDescent="0.3">
      <c r="A139" s="7" t="s">
        <v>112</v>
      </c>
    </row>
    <row r="140" spans="1:7" ht="15.75" thickTop="1" x14ac:dyDescent="0.25">
      <c r="A140" s="8" t="s">
        <v>52</v>
      </c>
      <c r="B140" s="9">
        <v>1250</v>
      </c>
      <c r="C140" s="10">
        <v>844</v>
      </c>
      <c r="D140" s="11">
        <v>301</v>
      </c>
      <c r="E140" s="12">
        <v>105</v>
      </c>
      <c r="F140" s="10">
        <v>306</v>
      </c>
      <c r="G140" s="12">
        <v>538</v>
      </c>
    </row>
    <row r="141" spans="1:7" x14ac:dyDescent="0.25">
      <c r="A141" s="8" t="s">
        <v>54</v>
      </c>
      <c r="B141" s="13">
        <v>1317</v>
      </c>
      <c r="C141" s="14">
        <v>978</v>
      </c>
      <c r="D141" s="15">
        <v>256</v>
      </c>
      <c r="E141" s="16">
        <v>84</v>
      </c>
      <c r="F141" s="14">
        <v>273</v>
      </c>
      <c r="G141" s="16">
        <v>705</v>
      </c>
    </row>
    <row r="142" spans="1:7" x14ac:dyDescent="0.25">
      <c r="A142" s="17" t="s">
        <v>26</v>
      </c>
      <c r="B142" s="18">
        <v>374</v>
      </c>
      <c r="C142" s="19">
        <v>282</v>
      </c>
      <c r="D142" s="20">
        <v>70</v>
      </c>
      <c r="E142" s="21">
        <v>22</v>
      </c>
      <c r="F142" s="19">
        <v>87</v>
      </c>
      <c r="G142" s="21">
        <v>194</v>
      </c>
    </row>
    <row r="143" spans="1:7" x14ac:dyDescent="0.25">
      <c r="A143" s="17" t="s">
        <v>27</v>
      </c>
      <c r="B143" s="22">
        <v>774</v>
      </c>
      <c r="C143" s="23">
        <v>560</v>
      </c>
      <c r="D143" s="24">
        <v>159</v>
      </c>
      <c r="E143" s="25">
        <v>55</v>
      </c>
      <c r="F143" s="23">
        <v>166</v>
      </c>
      <c r="G143" s="25">
        <v>394</v>
      </c>
    </row>
    <row r="144" spans="1:7" x14ac:dyDescent="0.25">
      <c r="A144" s="17" t="s">
        <v>28</v>
      </c>
      <c r="B144" s="18">
        <v>169</v>
      </c>
      <c r="C144" s="19">
        <v>136</v>
      </c>
      <c r="D144" s="20">
        <v>27</v>
      </c>
      <c r="E144" s="21">
        <v>7</v>
      </c>
      <c r="F144" s="19">
        <v>20</v>
      </c>
      <c r="G144" s="21">
        <v>116</v>
      </c>
    </row>
    <row r="145" spans="1:7" ht="56.25" customHeight="1" thickBot="1" x14ac:dyDescent="0.3">
      <c r="A145" s="141" t="s">
        <v>113</v>
      </c>
      <c r="B145" s="141"/>
      <c r="C145" s="141"/>
      <c r="D145" s="141"/>
      <c r="E145" s="141"/>
    </row>
    <row r="146" spans="1:7" ht="15.75" thickTop="1" x14ac:dyDescent="0.25">
      <c r="A146" s="8" t="s">
        <v>52</v>
      </c>
      <c r="B146" s="9">
        <v>344</v>
      </c>
      <c r="C146" s="10">
        <v>234</v>
      </c>
      <c r="D146" s="11">
        <v>83</v>
      </c>
      <c r="E146" s="12">
        <v>27</v>
      </c>
      <c r="F146" s="10">
        <v>93</v>
      </c>
      <c r="G146" s="12">
        <v>141</v>
      </c>
    </row>
    <row r="147" spans="1:7" x14ac:dyDescent="0.25">
      <c r="A147" s="8" t="s">
        <v>54</v>
      </c>
      <c r="B147" s="13">
        <v>374</v>
      </c>
      <c r="C147" s="14">
        <v>282</v>
      </c>
      <c r="D147" s="15">
        <v>70</v>
      </c>
      <c r="E147" s="16">
        <v>22</v>
      </c>
      <c r="F147" s="14">
        <v>87</v>
      </c>
      <c r="G147" s="16">
        <v>194</v>
      </c>
    </row>
    <row r="148" spans="1:7" x14ac:dyDescent="0.25">
      <c r="A148" s="17" t="s">
        <v>114</v>
      </c>
      <c r="B148" s="18">
        <v>73</v>
      </c>
      <c r="C148" s="19">
        <v>64</v>
      </c>
      <c r="D148" s="20">
        <v>5</v>
      </c>
      <c r="E148" s="21">
        <v>3</v>
      </c>
      <c r="F148" s="19">
        <v>17</v>
      </c>
      <c r="G148" s="21">
        <v>47</v>
      </c>
    </row>
    <row r="149" spans="1:7" x14ac:dyDescent="0.25">
      <c r="A149" s="17" t="s">
        <v>115</v>
      </c>
      <c r="B149" s="22">
        <v>53</v>
      </c>
      <c r="C149" s="23">
        <v>46</v>
      </c>
      <c r="D149" s="24">
        <v>4</v>
      </c>
      <c r="E149" s="25">
        <v>3</v>
      </c>
      <c r="F149" s="23">
        <v>14</v>
      </c>
      <c r="G149" s="25">
        <v>32</v>
      </c>
    </row>
    <row r="150" spans="1:7" ht="22.5" x14ac:dyDescent="0.25">
      <c r="A150" s="17" t="s">
        <v>116</v>
      </c>
      <c r="B150" s="18">
        <v>107</v>
      </c>
      <c r="C150" s="19">
        <v>75</v>
      </c>
      <c r="D150" s="20">
        <v>24</v>
      </c>
      <c r="E150" s="21">
        <v>8</v>
      </c>
      <c r="F150" s="19">
        <v>12</v>
      </c>
      <c r="G150" s="21">
        <v>63</v>
      </c>
    </row>
    <row r="151" spans="1:7" x14ac:dyDescent="0.25">
      <c r="A151" s="17" t="s">
        <v>117</v>
      </c>
      <c r="B151" s="22">
        <v>85</v>
      </c>
      <c r="C151" s="23">
        <v>79</v>
      </c>
      <c r="D151" s="24">
        <v>3</v>
      </c>
      <c r="E151" s="25">
        <v>2</v>
      </c>
      <c r="F151" s="23">
        <v>18</v>
      </c>
      <c r="G151" s="25">
        <v>61</v>
      </c>
    </row>
    <row r="152" spans="1:7" x14ac:dyDescent="0.25">
      <c r="A152" s="17" t="s">
        <v>118</v>
      </c>
      <c r="B152" s="18">
        <v>79</v>
      </c>
      <c r="C152" s="19">
        <v>71</v>
      </c>
      <c r="D152" s="20">
        <v>5</v>
      </c>
      <c r="E152" s="21">
        <v>3</v>
      </c>
      <c r="F152" s="19">
        <v>18</v>
      </c>
      <c r="G152" s="21">
        <v>53</v>
      </c>
    </row>
    <row r="153" spans="1:7" x14ac:dyDescent="0.25">
      <c r="A153" s="17" t="s">
        <v>119</v>
      </c>
      <c r="B153" s="22">
        <v>67</v>
      </c>
      <c r="C153" s="23">
        <v>42</v>
      </c>
      <c r="D153" s="24">
        <v>15</v>
      </c>
      <c r="E153" s="25">
        <v>10</v>
      </c>
      <c r="F153" s="23">
        <v>13</v>
      </c>
      <c r="G153" s="25">
        <v>29</v>
      </c>
    </row>
    <row r="154" spans="1:7" x14ac:dyDescent="0.25">
      <c r="A154" s="17" t="s">
        <v>120</v>
      </c>
      <c r="B154" s="18">
        <v>73</v>
      </c>
      <c r="C154" s="19">
        <v>56</v>
      </c>
      <c r="D154" s="20">
        <v>12</v>
      </c>
      <c r="E154" s="21">
        <v>4</v>
      </c>
      <c r="F154" s="19">
        <v>14</v>
      </c>
      <c r="G154" s="21">
        <v>42</v>
      </c>
    </row>
    <row r="155" spans="1:7" ht="45" x14ac:dyDescent="0.25">
      <c r="A155" s="17" t="s">
        <v>121</v>
      </c>
      <c r="B155" s="22">
        <v>47</v>
      </c>
      <c r="C155" s="23">
        <v>28</v>
      </c>
      <c r="D155" s="24">
        <v>13</v>
      </c>
      <c r="E155" s="25">
        <v>5</v>
      </c>
      <c r="F155" s="23">
        <v>7</v>
      </c>
      <c r="G155" s="25">
        <v>21</v>
      </c>
    </row>
    <row r="156" spans="1:7" ht="22.5" x14ac:dyDescent="0.25">
      <c r="A156" s="17" t="s">
        <v>122</v>
      </c>
      <c r="B156" s="18">
        <v>56</v>
      </c>
      <c r="C156" s="19">
        <v>21</v>
      </c>
      <c r="D156" s="20">
        <v>27</v>
      </c>
      <c r="E156" s="21">
        <v>7</v>
      </c>
      <c r="F156" s="19">
        <v>6</v>
      </c>
      <c r="G156" s="21">
        <v>16</v>
      </c>
    </row>
    <row r="157" spans="1:7" x14ac:dyDescent="0.25">
      <c r="A157" s="17" t="s">
        <v>80</v>
      </c>
      <c r="B157" s="22">
        <v>29</v>
      </c>
      <c r="C157" s="23">
        <v>17</v>
      </c>
      <c r="D157" s="24">
        <v>9</v>
      </c>
      <c r="E157" s="25">
        <v>3</v>
      </c>
      <c r="F157" s="23">
        <v>4</v>
      </c>
      <c r="G157" s="25">
        <v>13</v>
      </c>
    </row>
    <row r="158" spans="1:7" x14ac:dyDescent="0.25">
      <c r="A158" s="17" t="s">
        <v>28</v>
      </c>
      <c r="B158" s="18">
        <v>17</v>
      </c>
      <c r="C158" s="19">
        <v>15</v>
      </c>
      <c r="D158" s="20">
        <v>2</v>
      </c>
      <c r="E158" s="21" t="s">
        <v>53</v>
      </c>
      <c r="F158" s="19">
        <v>6</v>
      </c>
      <c r="G158" s="21">
        <v>8</v>
      </c>
    </row>
    <row r="159" spans="1:7" ht="42.75" customHeight="1" thickBot="1" x14ac:dyDescent="0.3">
      <c r="A159" s="141" t="s">
        <v>132</v>
      </c>
      <c r="B159" s="141"/>
      <c r="C159" s="141"/>
      <c r="D159" s="141"/>
      <c r="E159" s="141"/>
    </row>
    <row r="160" spans="1:7" ht="15.75" thickTop="1" x14ac:dyDescent="0.25">
      <c r="A160" s="8" t="s">
        <v>52</v>
      </c>
      <c r="B160" s="9">
        <v>2053</v>
      </c>
      <c r="C160" s="10">
        <v>1433</v>
      </c>
      <c r="D160" s="11">
        <v>427</v>
      </c>
      <c r="E160" s="12">
        <v>193</v>
      </c>
      <c r="F160" s="10">
        <v>781</v>
      </c>
      <c r="G160" s="12">
        <v>652</v>
      </c>
    </row>
    <row r="161" spans="1:7" x14ac:dyDescent="0.25">
      <c r="A161" s="8" t="s">
        <v>54</v>
      </c>
      <c r="B161" s="13">
        <v>2053</v>
      </c>
      <c r="C161" s="14">
        <v>1560</v>
      </c>
      <c r="D161" s="15">
        <v>349</v>
      </c>
      <c r="E161" s="16">
        <v>144</v>
      </c>
      <c r="F161" s="14">
        <v>708</v>
      </c>
      <c r="G161" s="16">
        <v>852</v>
      </c>
    </row>
    <row r="162" spans="1:7" x14ac:dyDescent="0.25">
      <c r="A162" s="17" t="s">
        <v>41</v>
      </c>
      <c r="B162" s="18">
        <v>54</v>
      </c>
      <c r="C162" s="19">
        <v>43</v>
      </c>
      <c r="D162" s="20">
        <v>9</v>
      </c>
      <c r="E162" s="21">
        <v>2</v>
      </c>
      <c r="F162" s="19">
        <v>18</v>
      </c>
      <c r="G162" s="21">
        <v>25</v>
      </c>
    </row>
    <row r="163" spans="1:7" x14ac:dyDescent="0.25">
      <c r="A163" s="17"/>
      <c r="B163" s="18"/>
      <c r="C163" s="19"/>
      <c r="D163" s="20"/>
      <c r="E163" s="21"/>
      <c r="F163" s="19"/>
      <c r="G163" s="21"/>
    </row>
    <row r="164" spans="1:7" x14ac:dyDescent="0.25">
      <c r="A164" s="17" t="s">
        <v>42</v>
      </c>
      <c r="B164" s="22">
        <v>588</v>
      </c>
      <c r="C164" s="23">
        <v>414</v>
      </c>
      <c r="D164" s="24">
        <v>130</v>
      </c>
      <c r="E164" s="25">
        <v>44</v>
      </c>
      <c r="F164" s="23">
        <v>132</v>
      </c>
      <c r="G164" s="25">
        <v>282</v>
      </c>
    </row>
    <row r="165" spans="1:7" x14ac:dyDescent="0.25">
      <c r="A165" s="17" t="s">
        <v>43</v>
      </c>
      <c r="B165" s="18">
        <v>304</v>
      </c>
      <c r="C165" s="19">
        <v>248</v>
      </c>
      <c r="D165" s="20">
        <v>42</v>
      </c>
      <c r="E165" s="21">
        <v>15</v>
      </c>
      <c r="F165" s="19">
        <v>65</v>
      </c>
      <c r="G165" s="21">
        <v>182</v>
      </c>
    </row>
    <row r="166" spans="1:7" ht="22.5" x14ac:dyDescent="0.25">
      <c r="A166" s="17" t="s">
        <v>44</v>
      </c>
      <c r="B166" s="22">
        <v>615</v>
      </c>
      <c r="C166" s="23">
        <v>495</v>
      </c>
      <c r="D166" s="24">
        <v>71</v>
      </c>
      <c r="E166" s="25">
        <v>49</v>
      </c>
      <c r="F166" s="23">
        <v>390</v>
      </c>
      <c r="G166" s="25">
        <v>106</v>
      </c>
    </row>
    <row r="167" spans="1:7" x14ac:dyDescent="0.25">
      <c r="A167" s="17" t="s">
        <v>28</v>
      </c>
      <c r="B167" s="18">
        <v>492</v>
      </c>
      <c r="C167" s="19">
        <v>360</v>
      </c>
      <c r="D167" s="20">
        <v>97</v>
      </c>
      <c r="E167" s="21">
        <v>35</v>
      </c>
      <c r="F167" s="19">
        <v>104</v>
      </c>
      <c r="G167" s="21">
        <v>256</v>
      </c>
    </row>
    <row r="168" spans="1:7" x14ac:dyDescent="0.25">
      <c r="A168" s="17"/>
      <c r="B168" s="35"/>
      <c r="C168" s="35"/>
      <c r="D168" s="35"/>
      <c r="E168" s="35"/>
      <c r="F168" s="35"/>
      <c r="G168" s="35"/>
    </row>
    <row r="169" spans="1:7" ht="32.25" customHeight="1" thickBot="1" x14ac:dyDescent="0.3">
      <c r="A169" s="141" t="s">
        <v>133</v>
      </c>
      <c r="B169" s="141"/>
      <c r="C169" s="141"/>
      <c r="D169" s="141"/>
      <c r="E169" s="141"/>
    </row>
    <row r="170" spans="1:7" ht="15.75" thickTop="1" x14ac:dyDescent="0.25">
      <c r="A170" s="8" t="s">
        <v>52</v>
      </c>
      <c r="B170" s="9">
        <v>925</v>
      </c>
      <c r="C170" s="10">
        <v>631</v>
      </c>
      <c r="D170" s="11">
        <v>216</v>
      </c>
      <c r="E170" s="12">
        <v>78</v>
      </c>
      <c r="F170" s="10">
        <v>246</v>
      </c>
      <c r="G170" s="12">
        <v>385</v>
      </c>
    </row>
    <row r="171" spans="1:7" x14ac:dyDescent="0.25">
      <c r="A171" s="8" t="s">
        <v>54</v>
      </c>
      <c r="B171" s="13">
        <v>946</v>
      </c>
      <c r="C171" s="14">
        <v>705</v>
      </c>
      <c r="D171" s="15">
        <v>181</v>
      </c>
      <c r="E171" s="16">
        <v>60</v>
      </c>
      <c r="F171" s="14">
        <v>215</v>
      </c>
      <c r="G171" s="16">
        <v>490</v>
      </c>
    </row>
    <row r="172" spans="1:7" x14ac:dyDescent="0.25">
      <c r="A172" s="17" t="s">
        <v>134</v>
      </c>
      <c r="B172" s="18">
        <v>292</v>
      </c>
      <c r="C172" s="19">
        <v>230</v>
      </c>
      <c r="D172" s="20">
        <v>47</v>
      </c>
      <c r="E172" s="21">
        <v>16</v>
      </c>
      <c r="F172" s="19">
        <v>63</v>
      </c>
      <c r="G172" s="21">
        <v>167</v>
      </c>
    </row>
    <row r="173" spans="1:7" x14ac:dyDescent="0.25">
      <c r="A173" s="17" t="s">
        <v>135</v>
      </c>
      <c r="B173" s="22">
        <v>450</v>
      </c>
      <c r="C173" s="23">
        <v>339</v>
      </c>
      <c r="D173" s="24">
        <v>85</v>
      </c>
      <c r="E173" s="25">
        <v>26</v>
      </c>
      <c r="F173" s="23">
        <v>97</v>
      </c>
      <c r="G173" s="25">
        <v>241</v>
      </c>
    </row>
    <row r="174" spans="1:7" x14ac:dyDescent="0.25">
      <c r="A174" s="17" t="s">
        <v>136</v>
      </c>
      <c r="B174" s="18">
        <v>356</v>
      </c>
      <c r="C174" s="19">
        <v>242</v>
      </c>
      <c r="D174" s="20">
        <v>94</v>
      </c>
      <c r="E174" s="21">
        <v>20</v>
      </c>
      <c r="F174" s="19">
        <v>66</v>
      </c>
      <c r="G174" s="21">
        <v>176</v>
      </c>
    </row>
    <row r="175" spans="1:7" x14ac:dyDescent="0.25">
      <c r="A175" s="17" t="s">
        <v>28</v>
      </c>
      <c r="B175" s="22">
        <v>94</v>
      </c>
      <c r="C175" s="23">
        <v>64</v>
      </c>
      <c r="D175" s="24">
        <v>19</v>
      </c>
      <c r="E175" s="25">
        <v>11</v>
      </c>
      <c r="F175" s="23">
        <v>18</v>
      </c>
      <c r="G175" s="25">
        <v>45</v>
      </c>
    </row>
    <row r="176" spans="1:7" ht="84" customHeight="1" thickBot="1" x14ac:dyDescent="0.3">
      <c r="A176" s="141" t="s">
        <v>137</v>
      </c>
      <c r="B176" s="141"/>
      <c r="C176" s="141"/>
      <c r="D176" s="141"/>
      <c r="E176" s="141"/>
    </row>
    <row r="177" spans="1:7" ht="15.75" thickTop="1" x14ac:dyDescent="0.25">
      <c r="A177" s="8" t="s">
        <v>52</v>
      </c>
      <c r="B177" s="9">
        <v>2053</v>
      </c>
      <c r="C177" s="10">
        <v>1433</v>
      </c>
      <c r="D177" s="11">
        <v>427</v>
      </c>
      <c r="E177" s="12">
        <v>193</v>
      </c>
      <c r="F177" s="10">
        <v>781</v>
      </c>
      <c r="G177" s="12">
        <v>652</v>
      </c>
    </row>
    <row r="178" spans="1:7" x14ac:dyDescent="0.25">
      <c r="A178" s="8" t="s">
        <v>54</v>
      </c>
      <c r="B178" s="13">
        <v>2053</v>
      </c>
      <c r="C178" s="14">
        <v>1560</v>
      </c>
      <c r="D178" s="15">
        <v>349</v>
      </c>
      <c r="E178" s="16">
        <v>144</v>
      </c>
      <c r="F178" s="14">
        <v>708</v>
      </c>
      <c r="G178" s="16">
        <v>852</v>
      </c>
    </row>
    <row r="179" spans="1:7" x14ac:dyDescent="0.25">
      <c r="A179" s="17" t="s">
        <v>41</v>
      </c>
      <c r="B179" s="18">
        <v>73</v>
      </c>
      <c r="C179" s="19">
        <v>57</v>
      </c>
      <c r="D179" s="20">
        <v>15</v>
      </c>
      <c r="E179" s="21">
        <v>2</v>
      </c>
      <c r="F179" s="19">
        <v>25</v>
      </c>
      <c r="G179" s="21">
        <v>32</v>
      </c>
    </row>
    <row r="180" spans="1:7" x14ac:dyDescent="0.25">
      <c r="A180" s="17" t="s">
        <v>42</v>
      </c>
      <c r="B180" s="22">
        <v>574</v>
      </c>
      <c r="C180" s="23">
        <v>412</v>
      </c>
      <c r="D180" s="24">
        <v>126</v>
      </c>
      <c r="E180" s="25">
        <v>35</v>
      </c>
      <c r="F180" s="23">
        <v>117</v>
      </c>
      <c r="G180" s="25">
        <v>295</v>
      </c>
    </row>
    <row r="181" spans="1:7" x14ac:dyDescent="0.25">
      <c r="A181" s="17" t="s">
        <v>43</v>
      </c>
      <c r="B181" s="18">
        <v>192</v>
      </c>
      <c r="C181" s="19">
        <v>154</v>
      </c>
      <c r="D181" s="20">
        <v>27</v>
      </c>
      <c r="E181" s="21">
        <v>11</v>
      </c>
      <c r="F181" s="19">
        <v>34</v>
      </c>
      <c r="G181" s="21">
        <v>120</v>
      </c>
    </row>
    <row r="182" spans="1:7" ht="22.5" x14ac:dyDescent="0.25">
      <c r="A182" s="17" t="s">
        <v>45</v>
      </c>
      <c r="B182" s="22">
        <v>627</v>
      </c>
      <c r="C182" s="23">
        <v>503</v>
      </c>
      <c r="D182" s="24">
        <v>75</v>
      </c>
      <c r="E182" s="25">
        <v>50</v>
      </c>
      <c r="F182" s="23">
        <v>402</v>
      </c>
      <c r="G182" s="25">
        <v>101</v>
      </c>
    </row>
    <row r="183" spans="1:7" x14ac:dyDescent="0.25">
      <c r="A183" s="17" t="s">
        <v>28</v>
      </c>
      <c r="B183" s="18">
        <v>586</v>
      </c>
      <c r="C183" s="19">
        <v>434</v>
      </c>
      <c r="D183" s="20">
        <v>106</v>
      </c>
      <c r="E183" s="21">
        <v>46</v>
      </c>
      <c r="F183" s="19">
        <v>130</v>
      </c>
      <c r="G183" s="21">
        <v>304</v>
      </c>
    </row>
    <row r="184" spans="1:7" x14ac:dyDescent="0.25">
      <c r="A184" s="17"/>
      <c r="B184" s="35"/>
      <c r="C184" s="35"/>
      <c r="D184" s="35"/>
      <c r="E184" s="35"/>
      <c r="F184" s="35"/>
      <c r="G184" s="35"/>
    </row>
    <row r="185" spans="1:7" ht="34.5" customHeight="1" thickBot="1" x14ac:dyDescent="0.3">
      <c r="A185" s="141" t="s">
        <v>138</v>
      </c>
      <c r="B185" s="141"/>
      <c r="C185" s="141"/>
      <c r="D185" s="141"/>
      <c r="E185" s="141"/>
    </row>
    <row r="186" spans="1:7" ht="15.75" thickTop="1" x14ac:dyDescent="0.25">
      <c r="A186" s="8" t="s">
        <v>52</v>
      </c>
      <c r="B186" s="9">
        <v>826</v>
      </c>
      <c r="C186" s="10">
        <v>562</v>
      </c>
      <c r="D186" s="11">
        <v>201</v>
      </c>
      <c r="E186" s="12">
        <v>63</v>
      </c>
      <c r="F186" s="10">
        <v>209</v>
      </c>
      <c r="G186" s="12">
        <v>353</v>
      </c>
    </row>
    <row r="187" spans="1:7" x14ac:dyDescent="0.25">
      <c r="A187" s="8" t="s">
        <v>54</v>
      </c>
      <c r="B187" s="13">
        <v>840</v>
      </c>
      <c r="C187" s="14">
        <v>624</v>
      </c>
      <c r="D187" s="15">
        <v>168</v>
      </c>
      <c r="E187" s="16">
        <v>48</v>
      </c>
      <c r="F187" s="14">
        <v>176</v>
      </c>
      <c r="G187" s="16">
        <v>448</v>
      </c>
    </row>
    <row r="188" spans="1:7" x14ac:dyDescent="0.25">
      <c r="A188" s="17" t="s">
        <v>8</v>
      </c>
      <c r="B188" s="18">
        <v>193</v>
      </c>
      <c r="C188" s="19">
        <v>161</v>
      </c>
      <c r="D188" s="20">
        <v>29</v>
      </c>
      <c r="E188" s="21">
        <v>4</v>
      </c>
      <c r="F188" s="19">
        <v>43</v>
      </c>
      <c r="G188" s="21">
        <v>118</v>
      </c>
    </row>
    <row r="189" spans="1:7" x14ac:dyDescent="0.25">
      <c r="A189" s="17" t="s">
        <v>139</v>
      </c>
      <c r="B189" s="22">
        <v>155</v>
      </c>
      <c r="C189" s="23">
        <v>95</v>
      </c>
      <c r="D189" s="24">
        <v>47</v>
      </c>
      <c r="E189" s="25">
        <v>12</v>
      </c>
      <c r="F189" s="23">
        <v>30</v>
      </c>
      <c r="G189" s="25">
        <v>65</v>
      </c>
    </row>
    <row r="190" spans="1:7" x14ac:dyDescent="0.25">
      <c r="A190" s="17" t="s">
        <v>140</v>
      </c>
      <c r="B190" s="18">
        <v>331</v>
      </c>
      <c r="C190" s="19">
        <v>258</v>
      </c>
      <c r="D190" s="20">
        <v>63</v>
      </c>
      <c r="E190" s="21">
        <v>10</v>
      </c>
      <c r="F190" s="19">
        <v>60</v>
      </c>
      <c r="G190" s="21">
        <v>198</v>
      </c>
    </row>
    <row r="191" spans="1:7" x14ac:dyDescent="0.25">
      <c r="A191" s="17" t="s">
        <v>141</v>
      </c>
      <c r="B191" s="22">
        <v>127</v>
      </c>
      <c r="C191" s="23">
        <v>99</v>
      </c>
      <c r="D191" s="24">
        <v>28</v>
      </c>
      <c r="E191" s="25">
        <v>1</v>
      </c>
      <c r="F191" s="23">
        <v>26</v>
      </c>
      <c r="G191" s="25">
        <v>73</v>
      </c>
    </row>
    <row r="192" spans="1:7" x14ac:dyDescent="0.25">
      <c r="A192" s="17" t="s">
        <v>7</v>
      </c>
      <c r="B192" s="18">
        <v>93</v>
      </c>
      <c r="C192" s="19">
        <v>24</v>
      </c>
      <c r="D192" s="20">
        <v>61</v>
      </c>
      <c r="E192" s="21">
        <v>7</v>
      </c>
      <c r="F192" s="19">
        <v>10</v>
      </c>
      <c r="G192" s="21">
        <v>14</v>
      </c>
    </row>
    <row r="193" spans="1:7" x14ac:dyDescent="0.25">
      <c r="A193" s="17" t="s">
        <v>127</v>
      </c>
      <c r="B193" s="22">
        <v>125</v>
      </c>
      <c r="C193" s="23">
        <v>107</v>
      </c>
      <c r="D193" s="24">
        <v>11</v>
      </c>
      <c r="E193" s="25">
        <v>7</v>
      </c>
      <c r="F193" s="23">
        <v>27</v>
      </c>
      <c r="G193" s="25">
        <v>80</v>
      </c>
    </row>
    <row r="194" spans="1:7" x14ac:dyDescent="0.25">
      <c r="A194" s="17" t="s">
        <v>28</v>
      </c>
      <c r="B194" s="18">
        <v>139</v>
      </c>
      <c r="C194" s="19">
        <v>108</v>
      </c>
      <c r="D194" s="20">
        <v>16</v>
      </c>
      <c r="E194" s="21">
        <v>14</v>
      </c>
      <c r="F194" s="19">
        <v>35</v>
      </c>
      <c r="G194" s="21">
        <v>73</v>
      </c>
    </row>
    <row r="195" spans="1:7" x14ac:dyDescent="0.25">
      <c r="A195" s="17"/>
      <c r="B195" s="35"/>
      <c r="C195" s="35"/>
      <c r="D195" s="35"/>
      <c r="E195" s="35"/>
      <c r="F195" s="35"/>
      <c r="G195" s="35"/>
    </row>
    <row r="196" spans="1:7" ht="45.75" customHeight="1" thickBot="1" x14ac:dyDescent="0.3">
      <c r="A196" s="141" t="s">
        <v>142</v>
      </c>
      <c r="B196" s="141"/>
      <c r="C196" s="141"/>
      <c r="D196" s="141"/>
      <c r="E196" s="141"/>
    </row>
    <row r="197" spans="1:7" ht="15.75" thickTop="1" x14ac:dyDescent="0.25">
      <c r="A197" s="8" t="s">
        <v>52</v>
      </c>
      <c r="B197" s="9">
        <v>2053</v>
      </c>
      <c r="C197" s="10">
        <v>1433</v>
      </c>
      <c r="D197" s="11">
        <v>427</v>
      </c>
      <c r="E197" s="12">
        <v>193</v>
      </c>
      <c r="F197" s="10">
        <v>781</v>
      </c>
      <c r="G197" s="12">
        <v>652</v>
      </c>
    </row>
    <row r="198" spans="1:7" x14ac:dyDescent="0.25">
      <c r="A198" s="8" t="s">
        <v>54</v>
      </c>
      <c r="B198" s="13">
        <v>2053</v>
      </c>
      <c r="C198" s="14">
        <v>1560</v>
      </c>
      <c r="D198" s="15">
        <v>349</v>
      </c>
      <c r="E198" s="16">
        <v>144</v>
      </c>
      <c r="F198" s="14">
        <v>708</v>
      </c>
      <c r="G198" s="16">
        <v>852</v>
      </c>
    </row>
    <row r="199" spans="1:7" x14ac:dyDescent="0.25">
      <c r="A199" s="17" t="s">
        <v>143</v>
      </c>
      <c r="B199" s="18">
        <v>236</v>
      </c>
      <c r="C199" s="19">
        <v>191</v>
      </c>
      <c r="D199" s="20">
        <v>29</v>
      </c>
      <c r="E199" s="21">
        <v>17</v>
      </c>
      <c r="F199" s="19">
        <v>68</v>
      </c>
      <c r="G199" s="21">
        <v>123</v>
      </c>
    </row>
    <row r="200" spans="1:7" x14ac:dyDescent="0.25">
      <c r="A200" s="17" t="s">
        <v>38</v>
      </c>
      <c r="B200" s="22">
        <v>782</v>
      </c>
      <c r="C200" s="23">
        <v>631</v>
      </c>
      <c r="D200" s="24">
        <v>100</v>
      </c>
      <c r="E200" s="25">
        <v>51</v>
      </c>
      <c r="F200" s="23">
        <v>247</v>
      </c>
      <c r="G200" s="25">
        <v>384</v>
      </c>
    </row>
    <row r="201" spans="1:7" x14ac:dyDescent="0.25">
      <c r="A201" s="17" t="s">
        <v>39</v>
      </c>
      <c r="B201" s="18">
        <v>660</v>
      </c>
      <c r="C201" s="19">
        <v>496</v>
      </c>
      <c r="D201" s="20">
        <v>115</v>
      </c>
      <c r="E201" s="21">
        <v>48</v>
      </c>
      <c r="F201" s="19">
        <v>272</v>
      </c>
      <c r="G201" s="21">
        <v>224</v>
      </c>
    </row>
    <row r="202" spans="1:7" x14ac:dyDescent="0.25">
      <c r="A202" s="17" t="s">
        <v>40</v>
      </c>
      <c r="B202" s="22">
        <v>155</v>
      </c>
      <c r="C202" s="23">
        <v>120</v>
      </c>
      <c r="D202" s="24">
        <v>22</v>
      </c>
      <c r="E202" s="25">
        <v>13</v>
      </c>
      <c r="F202" s="23">
        <v>66</v>
      </c>
      <c r="G202" s="25">
        <v>54</v>
      </c>
    </row>
    <row r="203" spans="1:7" x14ac:dyDescent="0.25">
      <c r="A203" s="17" t="s">
        <v>144</v>
      </c>
      <c r="B203" s="18">
        <v>36</v>
      </c>
      <c r="C203" s="19">
        <v>28</v>
      </c>
      <c r="D203" s="20">
        <v>7</v>
      </c>
      <c r="E203" s="21">
        <v>2</v>
      </c>
      <c r="F203" s="19">
        <v>14</v>
      </c>
      <c r="G203" s="21">
        <v>14</v>
      </c>
    </row>
    <row r="204" spans="1:7" x14ac:dyDescent="0.25">
      <c r="A204" s="17" t="s">
        <v>28</v>
      </c>
      <c r="B204" s="22">
        <v>184</v>
      </c>
      <c r="C204" s="23">
        <v>94</v>
      </c>
      <c r="D204" s="24">
        <v>77</v>
      </c>
      <c r="E204" s="25">
        <v>13</v>
      </c>
      <c r="F204" s="23">
        <v>40</v>
      </c>
      <c r="G204" s="25">
        <v>54</v>
      </c>
    </row>
    <row r="205" spans="1:7" x14ac:dyDescent="0.25">
      <c r="A205" s="17" t="s">
        <v>145</v>
      </c>
      <c r="B205" s="22">
        <v>1018</v>
      </c>
      <c r="C205" s="23">
        <v>822</v>
      </c>
      <c r="D205" s="24">
        <v>128</v>
      </c>
      <c r="E205" s="25">
        <v>68</v>
      </c>
      <c r="F205" s="23">
        <v>315</v>
      </c>
      <c r="G205" s="25">
        <v>507</v>
      </c>
    </row>
    <row r="206" spans="1:7" x14ac:dyDescent="0.25">
      <c r="A206" s="17" t="s">
        <v>146</v>
      </c>
      <c r="B206" s="22">
        <v>191</v>
      </c>
      <c r="C206" s="23">
        <v>148</v>
      </c>
      <c r="D206" s="24">
        <v>28</v>
      </c>
      <c r="E206" s="25">
        <v>15</v>
      </c>
      <c r="F206" s="23">
        <v>80</v>
      </c>
      <c r="G206" s="25">
        <v>68</v>
      </c>
    </row>
    <row r="207" spans="1:7" ht="23.25" thickBot="1" x14ac:dyDescent="0.3">
      <c r="A207" s="7" t="s">
        <v>147</v>
      </c>
    </row>
    <row r="208" spans="1:7" ht="15.75" thickTop="1" x14ac:dyDescent="0.25">
      <c r="A208" s="8" t="s">
        <v>52</v>
      </c>
      <c r="B208" s="9">
        <v>2053</v>
      </c>
      <c r="C208" s="10">
        <v>1433</v>
      </c>
      <c r="D208" s="11">
        <v>427</v>
      </c>
      <c r="E208" s="12">
        <v>193</v>
      </c>
      <c r="F208" s="10">
        <v>781</v>
      </c>
      <c r="G208" s="12">
        <v>652</v>
      </c>
    </row>
    <row r="209" spans="1:7" x14ac:dyDescent="0.25">
      <c r="A209" s="8" t="s">
        <v>54</v>
      </c>
      <c r="B209" s="13">
        <v>2053</v>
      </c>
      <c r="C209" s="14">
        <v>1560</v>
      </c>
      <c r="D209" s="15">
        <v>349</v>
      </c>
      <c r="E209" s="16">
        <v>144</v>
      </c>
      <c r="F209" s="14">
        <v>708</v>
      </c>
      <c r="G209" s="16">
        <v>852</v>
      </c>
    </row>
    <row r="210" spans="1:7" x14ac:dyDescent="0.25">
      <c r="A210" s="17" t="s">
        <v>35</v>
      </c>
      <c r="B210" s="18">
        <v>388</v>
      </c>
      <c r="C210" s="19">
        <v>322</v>
      </c>
      <c r="D210" s="20">
        <v>51</v>
      </c>
      <c r="E210" s="21">
        <v>15</v>
      </c>
      <c r="F210" s="19">
        <v>128</v>
      </c>
      <c r="G210" s="21">
        <v>193</v>
      </c>
    </row>
    <row r="211" spans="1:7" x14ac:dyDescent="0.25">
      <c r="A211" s="17" t="s">
        <v>36</v>
      </c>
      <c r="B211" s="22">
        <v>1190</v>
      </c>
      <c r="C211" s="23">
        <v>865</v>
      </c>
      <c r="D211" s="24">
        <v>240</v>
      </c>
      <c r="E211" s="25">
        <v>85</v>
      </c>
      <c r="F211" s="23">
        <v>392</v>
      </c>
      <c r="G211" s="25">
        <v>473</v>
      </c>
    </row>
    <row r="212" spans="1:7" x14ac:dyDescent="0.25">
      <c r="A212" s="17" t="s">
        <v>37</v>
      </c>
      <c r="B212" s="18">
        <v>365</v>
      </c>
      <c r="C212" s="19">
        <v>303</v>
      </c>
      <c r="D212" s="20">
        <v>27</v>
      </c>
      <c r="E212" s="21">
        <v>36</v>
      </c>
      <c r="F212" s="19">
        <v>156</v>
      </c>
      <c r="G212" s="21">
        <v>147</v>
      </c>
    </row>
    <row r="213" spans="1:7" x14ac:dyDescent="0.25">
      <c r="A213" s="17" t="s">
        <v>28</v>
      </c>
      <c r="B213" s="22">
        <v>109</v>
      </c>
      <c r="C213" s="23">
        <v>71</v>
      </c>
      <c r="D213" s="24">
        <v>31</v>
      </c>
      <c r="E213" s="25">
        <v>7</v>
      </c>
      <c r="F213" s="23">
        <v>32</v>
      </c>
      <c r="G213" s="25">
        <v>39</v>
      </c>
    </row>
    <row r="214" spans="1:7" ht="57" thickBot="1" x14ac:dyDescent="0.3">
      <c r="A214" s="7" t="s">
        <v>148</v>
      </c>
    </row>
    <row r="215" spans="1:7" ht="15.75" thickTop="1" x14ac:dyDescent="0.25">
      <c r="A215" s="8" t="s">
        <v>52</v>
      </c>
      <c r="B215" s="9">
        <v>2053</v>
      </c>
      <c r="C215" s="10">
        <v>1433</v>
      </c>
      <c r="D215" s="11">
        <v>427</v>
      </c>
      <c r="E215" s="12">
        <v>193</v>
      </c>
      <c r="F215" s="10">
        <v>781</v>
      </c>
      <c r="G215" s="12">
        <v>652</v>
      </c>
    </row>
    <row r="216" spans="1:7" x14ac:dyDescent="0.25">
      <c r="A216" s="8" t="s">
        <v>54</v>
      </c>
      <c r="B216" s="13">
        <v>2053</v>
      </c>
      <c r="C216" s="14">
        <v>1560</v>
      </c>
      <c r="D216" s="15">
        <v>349</v>
      </c>
      <c r="E216" s="16">
        <v>144</v>
      </c>
      <c r="F216" s="14">
        <v>708</v>
      </c>
      <c r="G216" s="16">
        <v>852</v>
      </c>
    </row>
    <row r="217" spans="1:7" x14ac:dyDescent="0.25">
      <c r="A217" s="17" t="s">
        <v>16</v>
      </c>
      <c r="B217" s="18">
        <v>127</v>
      </c>
      <c r="C217" s="19">
        <v>86</v>
      </c>
      <c r="D217" s="20">
        <v>33</v>
      </c>
      <c r="E217" s="21">
        <v>8</v>
      </c>
      <c r="F217" s="19">
        <v>43</v>
      </c>
      <c r="G217" s="21">
        <v>43</v>
      </c>
    </row>
    <row r="218" spans="1:7" x14ac:dyDescent="0.25">
      <c r="A218" s="17" t="s">
        <v>17</v>
      </c>
      <c r="B218" s="22">
        <v>51</v>
      </c>
      <c r="C218" s="23">
        <v>31</v>
      </c>
      <c r="D218" s="24">
        <v>17</v>
      </c>
      <c r="E218" s="25">
        <v>3</v>
      </c>
      <c r="F218" s="23">
        <v>15</v>
      </c>
      <c r="G218" s="25">
        <v>16</v>
      </c>
    </row>
    <row r="219" spans="1:7" x14ac:dyDescent="0.25">
      <c r="A219" s="17" t="s">
        <v>18</v>
      </c>
      <c r="B219" s="18">
        <v>24</v>
      </c>
      <c r="C219" s="19">
        <v>15</v>
      </c>
      <c r="D219" s="20">
        <v>8</v>
      </c>
      <c r="E219" s="21">
        <v>1</v>
      </c>
      <c r="F219" s="19">
        <v>6</v>
      </c>
      <c r="G219" s="21">
        <v>9</v>
      </c>
    </row>
    <row r="220" spans="1:7" x14ac:dyDescent="0.25">
      <c r="A220" s="17" t="s">
        <v>9</v>
      </c>
      <c r="B220" s="22">
        <v>156</v>
      </c>
      <c r="C220" s="23">
        <v>111</v>
      </c>
      <c r="D220" s="24">
        <v>30</v>
      </c>
      <c r="E220" s="25">
        <v>15</v>
      </c>
      <c r="F220" s="23">
        <v>58</v>
      </c>
      <c r="G220" s="25">
        <v>54</v>
      </c>
    </row>
    <row r="221" spans="1:7" x14ac:dyDescent="0.25">
      <c r="A221" s="17" t="s">
        <v>10</v>
      </c>
      <c r="B221" s="18">
        <v>59</v>
      </c>
      <c r="C221" s="19">
        <v>44</v>
      </c>
      <c r="D221" s="20">
        <v>10</v>
      </c>
      <c r="E221" s="21">
        <v>5</v>
      </c>
      <c r="F221" s="19">
        <v>28</v>
      </c>
      <c r="G221" s="21">
        <v>16</v>
      </c>
    </row>
    <row r="222" spans="1:7" x14ac:dyDescent="0.25">
      <c r="A222" s="17" t="s">
        <v>11</v>
      </c>
      <c r="B222" s="22">
        <v>103</v>
      </c>
      <c r="C222" s="23">
        <v>80</v>
      </c>
      <c r="D222" s="24">
        <v>17</v>
      </c>
      <c r="E222" s="25">
        <v>6</v>
      </c>
      <c r="F222" s="23">
        <v>49</v>
      </c>
      <c r="G222" s="25">
        <v>31</v>
      </c>
    </row>
    <row r="223" spans="1:7" x14ac:dyDescent="0.25">
      <c r="A223" s="17" t="s">
        <v>12</v>
      </c>
      <c r="B223" s="18">
        <v>104</v>
      </c>
      <c r="C223" s="19">
        <v>79</v>
      </c>
      <c r="D223" s="20">
        <v>18</v>
      </c>
      <c r="E223" s="21">
        <v>7</v>
      </c>
      <c r="F223" s="19">
        <v>45</v>
      </c>
      <c r="G223" s="21">
        <v>34</v>
      </c>
    </row>
    <row r="224" spans="1:7" x14ac:dyDescent="0.25">
      <c r="A224" s="17" t="s">
        <v>13</v>
      </c>
      <c r="B224" s="22">
        <v>119</v>
      </c>
      <c r="C224" s="23">
        <v>91</v>
      </c>
      <c r="D224" s="24">
        <v>24</v>
      </c>
      <c r="E224" s="25">
        <v>4</v>
      </c>
      <c r="F224" s="23">
        <v>48</v>
      </c>
      <c r="G224" s="25">
        <v>43</v>
      </c>
    </row>
    <row r="225" spans="1:7" x14ac:dyDescent="0.25">
      <c r="A225" s="17" t="s">
        <v>19</v>
      </c>
      <c r="B225" s="18">
        <v>2</v>
      </c>
      <c r="C225" s="19" t="s">
        <v>53</v>
      </c>
      <c r="D225" s="20">
        <v>2</v>
      </c>
      <c r="E225" s="21" t="s">
        <v>53</v>
      </c>
      <c r="F225" s="19" t="s">
        <v>53</v>
      </c>
      <c r="G225" s="21" t="s">
        <v>53</v>
      </c>
    </row>
    <row r="226" spans="1:7" x14ac:dyDescent="0.25">
      <c r="A226" s="17" t="s">
        <v>20</v>
      </c>
      <c r="B226" s="22">
        <v>90</v>
      </c>
      <c r="C226" s="23">
        <v>66</v>
      </c>
      <c r="D226" s="24">
        <v>15</v>
      </c>
      <c r="E226" s="25">
        <v>9</v>
      </c>
      <c r="F226" s="23">
        <v>45</v>
      </c>
      <c r="G226" s="25">
        <v>21</v>
      </c>
    </row>
    <row r="227" spans="1:7" x14ac:dyDescent="0.25">
      <c r="A227" s="17" t="s">
        <v>21</v>
      </c>
      <c r="B227" s="18">
        <v>358</v>
      </c>
      <c r="C227" s="19">
        <v>275</v>
      </c>
      <c r="D227" s="20">
        <v>63</v>
      </c>
      <c r="E227" s="21">
        <v>19</v>
      </c>
      <c r="F227" s="19">
        <v>120</v>
      </c>
      <c r="G227" s="21">
        <v>156</v>
      </c>
    </row>
    <row r="228" spans="1:7" x14ac:dyDescent="0.25">
      <c r="A228" s="17" t="s">
        <v>14</v>
      </c>
      <c r="B228" s="22">
        <v>156</v>
      </c>
      <c r="C228" s="23">
        <v>122</v>
      </c>
      <c r="D228" s="24">
        <v>20</v>
      </c>
      <c r="E228" s="25">
        <v>14</v>
      </c>
      <c r="F228" s="23">
        <v>82</v>
      </c>
      <c r="G228" s="25">
        <v>40</v>
      </c>
    </row>
    <row r="229" spans="1:7" x14ac:dyDescent="0.25">
      <c r="A229" s="17" t="s">
        <v>15</v>
      </c>
      <c r="B229" s="18">
        <v>252</v>
      </c>
      <c r="C229" s="19">
        <v>196</v>
      </c>
      <c r="D229" s="20">
        <v>35</v>
      </c>
      <c r="E229" s="21">
        <v>21</v>
      </c>
      <c r="F229" s="19">
        <v>121</v>
      </c>
      <c r="G229" s="21">
        <v>75</v>
      </c>
    </row>
    <row r="230" spans="1:7" x14ac:dyDescent="0.25">
      <c r="A230" s="17" t="s">
        <v>22</v>
      </c>
      <c r="B230" s="22">
        <v>451</v>
      </c>
      <c r="C230" s="23">
        <v>364</v>
      </c>
      <c r="D230" s="24">
        <v>56</v>
      </c>
      <c r="E230" s="25">
        <v>31</v>
      </c>
      <c r="F230" s="23">
        <v>49</v>
      </c>
      <c r="G230" s="25">
        <v>315</v>
      </c>
    </row>
    <row r="231" spans="1:7" x14ac:dyDescent="0.25">
      <c r="A231" s="17" t="s">
        <v>23</v>
      </c>
      <c r="B231" s="18" t="s">
        <v>53</v>
      </c>
      <c r="C231" s="19" t="s">
        <v>53</v>
      </c>
      <c r="D231" s="20" t="s">
        <v>53</v>
      </c>
      <c r="E231" s="21" t="s">
        <v>53</v>
      </c>
      <c r="F231" s="19" t="s">
        <v>53</v>
      </c>
      <c r="G231" s="21" t="s">
        <v>53</v>
      </c>
    </row>
    <row r="232" spans="1:7" x14ac:dyDescent="0.25">
      <c r="A232" s="17" t="s">
        <v>149</v>
      </c>
      <c r="B232" s="22">
        <v>319</v>
      </c>
      <c r="C232" s="23">
        <v>235</v>
      </c>
      <c r="D232" s="24">
        <v>57</v>
      </c>
      <c r="E232" s="25">
        <v>27</v>
      </c>
      <c r="F232" s="23">
        <v>134</v>
      </c>
      <c r="G232" s="25">
        <v>101</v>
      </c>
    </row>
    <row r="233" spans="1:7" x14ac:dyDescent="0.25">
      <c r="A233" s="17" t="s">
        <v>150</v>
      </c>
      <c r="B233" s="22">
        <v>223</v>
      </c>
      <c r="C233" s="23">
        <v>170</v>
      </c>
      <c r="D233" s="24">
        <v>43</v>
      </c>
      <c r="E233" s="25">
        <v>11</v>
      </c>
      <c r="F233" s="23">
        <v>92</v>
      </c>
      <c r="G233" s="25">
        <v>78</v>
      </c>
    </row>
    <row r="234" spans="1:7" x14ac:dyDescent="0.25">
      <c r="A234" s="17" t="s">
        <v>151</v>
      </c>
      <c r="B234" s="22">
        <v>408</v>
      </c>
      <c r="C234" s="23">
        <v>318</v>
      </c>
      <c r="D234" s="24">
        <v>55</v>
      </c>
      <c r="E234" s="25">
        <v>34</v>
      </c>
      <c r="F234" s="23">
        <v>203</v>
      </c>
      <c r="G234" s="25">
        <v>115</v>
      </c>
    </row>
    <row r="235" spans="1:7" ht="34.5" thickBot="1" x14ac:dyDescent="0.3">
      <c r="A235" s="7" t="s">
        <v>152</v>
      </c>
    </row>
    <row r="236" spans="1:7" ht="15.75" thickTop="1" x14ac:dyDescent="0.25">
      <c r="A236" s="8" t="s">
        <v>52</v>
      </c>
      <c r="B236" s="9">
        <v>2053</v>
      </c>
      <c r="C236" s="10">
        <v>1433</v>
      </c>
      <c r="D236" s="11">
        <v>427</v>
      </c>
      <c r="E236" s="12">
        <v>193</v>
      </c>
      <c r="F236" s="10">
        <v>781</v>
      </c>
      <c r="G236" s="12">
        <v>652</v>
      </c>
    </row>
    <row r="237" spans="1:7" x14ac:dyDescent="0.25">
      <c r="A237" s="8" t="s">
        <v>54</v>
      </c>
      <c r="B237" s="13">
        <v>2053</v>
      </c>
      <c r="C237" s="14">
        <v>1560</v>
      </c>
      <c r="D237" s="15">
        <v>349</v>
      </c>
      <c r="E237" s="16">
        <v>144</v>
      </c>
      <c r="F237" s="14">
        <v>708</v>
      </c>
      <c r="G237" s="16">
        <v>852</v>
      </c>
    </row>
    <row r="238" spans="1:7" x14ac:dyDescent="0.25">
      <c r="A238" s="17" t="s">
        <v>32</v>
      </c>
      <c r="B238" s="18">
        <v>694</v>
      </c>
      <c r="C238" s="19">
        <v>423</v>
      </c>
      <c r="D238" s="20">
        <v>198</v>
      </c>
      <c r="E238" s="21">
        <v>73</v>
      </c>
      <c r="F238" s="19">
        <v>318</v>
      </c>
      <c r="G238" s="21">
        <v>105</v>
      </c>
    </row>
    <row r="239" spans="1:7" x14ac:dyDescent="0.25">
      <c r="A239" s="17" t="s">
        <v>33</v>
      </c>
      <c r="B239" s="22">
        <v>656</v>
      </c>
      <c r="C239" s="23">
        <v>519</v>
      </c>
      <c r="D239" s="24">
        <v>88</v>
      </c>
      <c r="E239" s="25">
        <v>50</v>
      </c>
      <c r="F239" s="23">
        <v>210</v>
      </c>
      <c r="G239" s="25">
        <v>308</v>
      </c>
    </row>
    <row r="240" spans="1:7" x14ac:dyDescent="0.25">
      <c r="A240" s="17" t="s">
        <v>34</v>
      </c>
      <c r="B240" s="18">
        <v>703</v>
      </c>
      <c r="C240" s="19">
        <v>619</v>
      </c>
      <c r="D240" s="20">
        <v>63</v>
      </c>
      <c r="E240" s="21">
        <v>21</v>
      </c>
      <c r="F240" s="19">
        <v>180</v>
      </c>
      <c r="G240" s="21">
        <v>439</v>
      </c>
    </row>
    <row r="241" spans="1:7" x14ac:dyDescent="0.25">
      <c r="A241" s="17"/>
      <c r="B241" s="35"/>
      <c r="C241" s="35"/>
      <c r="D241" s="35"/>
      <c r="E241" s="35"/>
      <c r="F241" s="35"/>
      <c r="G241" s="35"/>
    </row>
    <row r="242" spans="1:7" ht="216" customHeight="1" thickBot="1" x14ac:dyDescent="0.3">
      <c r="A242" s="141" t="s">
        <v>123</v>
      </c>
      <c r="B242" s="141"/>
      <c r="C242" s="141"/>
      <c r="D242" s="141"/>
      <c r="E242" s="141"/>
      <c r="F242" s="141"/>
      <c r="G242" s="141"/>
    </row>
    <row r="243" spans="1:7" ht="15.75" thickTop="1" x14ac:dyDescent="0.25">
      <c r="A243" s="8" t="s">
        <v>52</v>
      </c>
      <c r="B243" s="9">
        <v>2053</v>
      </c>
      <c r="C243" s="10">
        <v>1433</v>
      </c>
      <c r="D243" s="11">
        <v>427</v>
      </c>
      <c r="E243" s="12">
        <v>193</v>
      </c>
      <c r="F243" s="10">
        <v>781</v>
      </c>
      <c r="G243" s="12">
        <v>652</v>
      </c>
    </row>
    <row r="244" spans="1:7" x14ac:dyDescent="0.25">
      <c r="A244" s="8" t="s">
        <v>54</v>
      </c>
      <c r="B244" s="13">
        <v>2053</v>
      </c>
      <c r="C244" s="14">
        <v>1560</v>
      </c>
      <c r="D244" s="15">
        <v>349</v>
      </c>
      <c r="E244" s="16">
        <v>144</v>
      </c>
      <c r="F244" s="14">
        <v>708</v>
      </c>
      <c r="G244" s="16">
        <v>852</v>
      </c>
    </row>
    <row r="245" spans="1:7" x14ac:dyDescent="0.25">
      <c r="A245" s="17" t="s">
        <v>26</v>
      </c>
      <c r="B245" s="18">
        <v>810</v>
      </c>
      <c r="C245" s="19">
        <v>612</v>
      </c>
      <c r="D245" s="20">
        <v>138</v>
      </c>
      <c r="E245" s="21">
        <v>60</v>
      </c>
      <c r="F245" s="19">
        <v>288</v>
      </c>
      <c r="G245" s="21">
        <v>324</v>
      </c>
    </row>
    <row r="246" spans="1:7" x14ac:dyDescent="0.25">
      <c r="A246" s="17"/>
      <c r="B246" s="18"/>
      <c r="C246" s="19"/>
      <c r="D246" s="20"/>
      <c r="E246" s="21"/>
      <c r="F246" s="19"/>
      <c r="G246" s="21"/>
    </row>
    <row r="247" spans="1:7" x14ac:dyDescent="0.25">
      <c r="A247" s="17" t="s">
        <v>27</v>
      </c>
      <c r="B247" s="22">
        <v>393</v>
      </c>
      <c r="C247" s="23">
        <v>284</v>
      </c>
      <c r="D247" s="24">
        <v>81</v>
      </c>
      <c r="E247" s="25">
        <v>28</v>
      </c>
      <c r="F247" s="23">
        <v>118</v>
      </c>
      <c r="G247" s="25">
        <v>166</v>
      </c>
    </row>
    <row r="248" spans="1:7" x14ac:dyDescent="0.25">
      <c r="A248" s="17"/>
      <c r="B248" s="22"/>
      <c r="C248" s="23"/>
      <c r="D248" s="24" t="s">
        <v>46</v>
      </c>
      <c r="E248" s="25"/>
      <c r="F248" s="23"/>
      <c r="G248" s="25"/>
    </row>
    <row r="249" spans="1:7" x14ac:dyDescent="0.25">
      <c r="A249" s="17" t="s">
        <v>28</v>
      </c>
      <c r="B249" s="18">
        <v>850</v>
      </c>
      <c r="C249" s="19">
        <v>665</v>
      </c>
      <c r="D249" s="20">
        <v>130</v>
      </c>
      <c r="E249" s="21">
        <v>55</v>
      </c>
      <c r="F249" s="19">
        <v>302</v>
      </c>
      <c r="G249" s="21">
        <v>363</v>
      </c>
    </row>
    <row r="250" spans="1:7" ht="15.75" thickBot="1" x14ac:dyDescent="0.3">
      <c r="A250" s="17"/>
      <c r="B250" s="26"/>
      <c r="C250" s="27"/>
      <c r="D250" s="28"/>
      <c r="E250" s="29"/>
      <c r="F250" s="27"/>
      <c r="G250" s="29"/>
    </row>
    <row r="251" spans="1:7" ht="35.25" thickTop="1" thickBot="1" x14ac:dyDescent="0.3">
      <c r="A251" s="7" t="s">
        <v>124</v>
      </c>
    </row>
    <row r="252" spans="1:7" ht="15.75" thickTop="1" x14ac:dyDescent="0.25">
      <c r="A252" s="8" t="s">
        <v>52</v>
      </c>
      <c r="B252" s="9">
        <v>2053</v>
      </c>
      <c r="C252" s="10">
        <v>1433</v>
      </c>
      <c r="D252" s="11">
        <v>427</v>
      </c>
      <c r="E252" s="12">
        <v>193</v>
      </c>
      <c r="F252" s="10">
        <v>781</v>
      </c>
      <c r="G252" s="12">
        <v>652</v>
      </c>
    </row>
    <row r="253" spans="1:7" x14ac:dyDescent="0.25">
      <c r="A253" s="8" t="s">
        <v>54</v>
      </c>
      <c r="B253" s="13">
        <v>2053</v>
      </c>
      <c r="C253" s="14">
        <v>1560</v>
      </c>
      <c r="D253" s="15">
        <v>349</v>
      </c>
      <c r="E253" s="16">
        <v>144</v>
      </c>
      <c r="F253" s="14">
        <v>708</v>
      </c>
      <c r="G253" s="16">
        <v>852</v>
      </c>
    </row>
    <row r="254" spans="1:7" x14ac:dyDescent="0.25">
      <c r="A254" s="17" t="s">
        <v>26</v>
      </c>
      <c r="B254" s="18">
        <v>567</v>
      </c>
      <c r="C254" s="19">
        <v>422</v>
      </c>
      <c r="D254" s="20">
        <v>115</v>
      </c>
      <c r="E254" s="21">
        <v>30</v>
      </c>
      <c r="F254" s="19">
        <v>107</v>
      </c>
      <c r="G254" s="21">
        <v>316</v>
      </c>
    </row>
    <row r="255" spans="1:7" x14ac:dyDescent="0.25">
      <c r="A255" s="17"/>
      <c r="B255" s="18"/>
      <c r="C255" s="19"/>
      <c r="D255" s="20" t="s">
        <v>55</v>
      </c>
      <c r="E255" s="21"/>
      <c r="F255" s="19"/>
      <c r="G255" s="21" t="s">
        <v>49</v>
      </c>
    </row>
    <row r="256" spans="1:7" x14ac:dyDescent="0.25">
      <c r="A256" s="17" t="s">
        <v>27</v>
      </c>
      <c r="B256" s="22">
        <v>1110</v>
      </c>
      <c r="C256" s="23">
        <v>863</v>
      </c>
      <c r="D256" s="24">
        <v>156</v>
      </c>
      <c r="E256" s="25">
        <v>91</v>
      </c>
      <c r="F256" s="23">
        <v>555</v>
      </c>
      <c r="G256" s="25">
        <v>308</v>
      </c>
    </row>
    <row r="257" spans="1:7" x14ac:dyDescent="0.25">
      <c r="A257" s="17" t="s">
        <v>28</v>
      </c>
      <c r="B257" s="18">
        <v>376</v>
      </c>
      <c r="C257" s="19">
        <v>275</v>
      </c>
      <c r="D257" s="20">
        <v>79</v>
      </c>
      <c r="E257" s="21">
        <v>22</v>
      </c>
      <c r="F257" s="19">
        <v>47</v>
      </c>
      <c r="G257" s="21">
        <v>229</v>
      </c>
    </row>
    <row r="258" spans="1:7" ht="79.5" thickBot="1" x14ac:dyDescent="0.3">
      <c r="A258" s="7" t="s">
        <v>125</v>
      </c>
    </row>
    <row r="259" spans="1:7" ht="15.75" thickTop="1" x14ac:dyDescent="0.25">
      <c r="A259" s="8" t="s">
        <v>52</v>
      </c>
      <c r="B259" s="9">
        <v>2053</v>
      </c>
      <c r="C259" s="10">
        <v>1433</v>
      </c>
      <c r="D259" s="11">
        <v>427</v>
      </c>
      <c r="E259" s="12">
        <v>193</v>
      </c>
      <c r="F259" s="10">
        <v>781</v>
      </c>
      <c r="G259" s="12">
        <v>652</v>
      </c>
    </row>
    <row r="260" spans="1:7" x14ac:dyDescent="0.25">
      <c r="A260" s="8" t="s">
        <v>54</v>
      </c>
      <c r="B260" s="13">
        <v>2053</v>
      </c>
      <c r="C260" s="14">
        <v>1560</v>
      </c>
      <c r="D260" s="15">
        <v>349</v>
      </c>
      <c r="E260" s="16">
        <v>144</v>
      </c>
      <c r="F260" s="14">
        <v>708</v>
      </c>
      <c r="G260" s="16">
        <v>852</v>
      </c>
    </row>
    <row r="261" spans="1:7" ht="22.5" x14ac:dyDescent="0.25">
      <c r="A261" s="17" t="s">
        <v>153</v>
      </c>
      <c r="B261" s="18">
        <v>177</v>
      </c>
      <c r="C261" s="19">
        <v>147</v>
      </c>
      <c r="D261" s="20">
        <v>15</v>
      </c>
      <c r="E261" s="21">
        <v>15</v>
      </c>
      <c r="F261" s="19">
        <v>93</v>
      </c>
      <c r="G261" s="21">
        <v>54</v>
      </c>
    </row>
    <row r="262" spans="1:7" x14ac:dyDescent="0.25">
      <c r="A262" s="17"/>
      <c r="B262" s="18"/>
      <c r="C262" s="19" t="s">
        <v>47</v>
      </c>
      <c r="D262" s="20"/>
      <c r="E262" s="21" t="s">
        <v>47</v>
      </c>
      <c r="F262" s="19" t="s">
        <v>50</v>
      </c>
      <c r="G262" s="21"/>
    </row>
    <row r="263" spans="1:7" ht="22.5" x14ac:dyDescent="0.25">
      <c r="A263" s="17" t="s">
        <v>154</v>
      </c>
      <c r="B263" s="22">
        <v>229</v>
      </c>
      <c r="C263" s="23">
        <v>173</v>
      </c>
      <c r="D263" s="24">
        <v>42</v>
      </c>
      <c r="E263" s="25">
        <v>14</v>
      </c>
      <c r="F263" s="23">
        <v>72</v>
      </c>
      <c r="G263" s="25">
        <v>101</v>
      </c>
    </row>
    <row r="264" spans="1:7" x14ac:dyDescent="0.25">
      <c r="A264" s="17"/>
      <c r="B264" s="22"/>
      <c r="C264" s="23"/>
      <c r="D264" s="24"/>
      <c r="E264" s="25"/>
      <c r="F264" s="23"/>
      <c r="G264" s="25"/>
    </row>
    <row r="265" spans="1:7" ht="22.5" x14ac:dyDescent="0.25">
      <c r="A265" s="17" t="s">
        <v>155</v>
      </c>
      <c r="B265" s="18">
        <v>217</v>
      </c>
      <c r="C265" s="19">
        <v>166</v>
      </c>
      <c r="D265" s="20">
        <v>32</v>
      </c>
      <c r="E265" s="21">
        <v>18</v>
      </c>
      <c r="F265" s="19">
        <v>57</v>
      </c>
      <c r="G265" s="21">
        <v>109</v>
      </c>
    </row>
    <row r="266" spans="1:7" x14ac:dyDescent="0.25">
      <c r="A266" s="17"/>
      <c r="B266" s="18"/>
      <c r="C266" s="19"/>
      <c r="D266" s="20"/>
      <c r="E266" s="21"/>
      <c r="F266" s="19"/>
      <c r="G266" s="21" t="s">
        <v>49</v>
      </c>
    </row>
    <row r="267" spans="1:7" ht="22.5" x14ac:dyDescent="0.25">
      <c r="A267" s="17" t="s">
        <v>156</v>
      </c>
      <c r="B267" s="22">
        <v>72</v>
      </c>
      <c r="C267" s="23">
        <v>55</v>
      </c>
      <c r="D267" s="24">
        <v>14</v>
      </c>
      <c r="E267" s="25">
        <v>3</v>
      </c>
      <c r="F267" s="23">
        <v>11</v>
      </c>
      <c r="G267" s="25">
        <v>44</v>
      </c>
    </row>
    <row r="268" spans="1:7" x14ac:dyDescent="0.25">
      <c r="A268" s="17"/>
      <c r="B268" s="22"/>
      <c r="C268" s="23"/>
      <c r="D268" s="24"/>
      <c r="E268" s="25"/>
      <c r="F268" s="23"/>
      <c r="G268" s="25" t="s">
        <v>49</v>
      </c>
    </row>
    <row r="269" spans="1:7" x14ac:dyDescent="0.25">
      <c r="A269" s="17" t="s">
        <v>157</v>
      </c>
      <c r="B269" s="18">
        <v>611</v>
      </c>
      <c r="C269" s="19">
        <v>450</v>
      </c>
      <c r="D269" s="20">
        <v>111</v>
      </c>
      <c r="E269" s="21">
        <v>51</v>
      </c>
      <c r="F269" s="19">
        <v>261</v>
      </c>
      <c r="G269" s="21">
        <v>189</v>
      </c>
    </row>
    <row r="270" spans="1:7" x14ac:dyDescent="0.25">
      <c r="A270" s="17"/>
      <c r="B270" s="18"/>
      <c r="C270" s="19"/>
      <c r="D270" s="20"/>
      <c r="E270" s="21"/>
      <c r="F270" s="19" t="s">
        <v>50</v>
      </c>
      <c r="G270" s="21"/>
    </row>
    <row r="271" spans="1:7" x14ac:dyDescent="0.25">
      <c r="A271" s="17" t="s">
        <v>158</v>
      </c>
      <c r="B271" s="22">
        <v>431</v>
      </c>
      <c r="C271" s="23">
        <v>336</v>
      </c>
      <c r="D271" s="24">
        <v>70</v>
      </c>
      <c r="E271" s="25">
        <v>25</v>
      </c>
      <c r="F271" s="23">
        <v>127</v>
      </c>
      <c r="G271" s="25">
        <v>209</v>
      </c>
    </row>
    <row r="272" spans="1:7" x14ac:dyDescent="0.25">
      <c r="A272" s="17"/>
      <c r="B272" s="22"/>
      <c r="C272" s="23"/>
      <c r="D272" s="24"/>
      <c r="E272" s="25"/>
      <c r="F272" s="23"/>
      <c r="G272" s="25" t="s">
        <v>49</v>
      </c>
    </row>
    <row r="273" spans="1:7" x14ac:dyDescent="0.25">
      <c r="A273" s="17" t="s">
        <v>28</v>
      </c>
      <c r="B273" s="18">
        <v>315</v>
      </c>
      <c r="C273" s="19">
        <v>233</v>
      </c>
      <c r="D273" s="20">
        <v>65</v>
      </c>
      <c r="E273" s="21">
        <v>17</v>
      </c>
      <c r="F273" s="19">
        <v>86</v>
      </c>
      <c r="G273" s="21">
        <v>146</v>
      </c>
    </row>
    <row r="274" spans="1:7" ht="15.75" thickBot="1" x14ac:dyDescent="0.3">
      <c r="A274" s="17"/>
      <c r="B274" s="26"/>
      <c r="C274" s="27"/>
      <c r="D274" s="28" t="s">
        <v>48</v>
      </c>
      <c r="E274" s="29"/>
      <c r="F274" s="27"/>
      <c r="G274" s="29" t="s">
        <v>49</v>
      </c>
    </row>
    <row r="275" spans="1:7" ht="69" thickTop="1" thickBot="1" x14ac:dyDescent="0.3">
      <c r="A275" s="7" t="s">
        <v>126</v>
      </c>
    </row>
    <row r="276" spans="1:7" ht="15.75" thickTop="1" x14ac:dyDescent="0.25">
      <c r="A276" s="8" t="s">
        <v>52</v>
      </c>
      <c r="B276" s="9">
        <v>2053</v>
      </c>
      <c r="C276" s="10">
        <v>1433</v>
      </c>
      <c r="D276" s="11">
        <v>427</v>
      </c>
      <c r="E276" s="12">
        <v>193</v>
      </c>
      <c r="F276" s="10">
        <v>781</v>
      </c>
      <c r="G276" s="12">
        <v>652</v>
      </c>
    </row>
    <row r="277" spans="1:7" x14ac:dyDescent="0.25">
      <c r="A277" s="8" t="s">
        <v>54</v>
      </c>
      <c r="B277" s="13">
        <v>2053</v>
      </c>
      <c r="C277" s="14">
        <v>1560</v>
      </c>
      <c r="D277" s="15">
        <v>349</v>
      </c>
      <c r="E277" s="16">
        <v>144</v>
      </c>
      <c r="F277" s="14">
        <v>708</v>
      </c>
      <c r="G277" s="16">
        <v>852</v>
      </c>
    </row>
    <row r="278" spans="1:7" ht="22.5" x14ac:dyDescent="0.25">
      <c r="A278" s="17" t="s">
        <v>159</v>
      </c>
      <c r="B278" s="18">
        <v>540</v>
      </c>
      <c r="C278" s="19">
        <v>432</v>
      </c>
      <c r="D278" s="20">
        <v>66</v>
      </c>
      <c r="E278" s="21">
        <v>42</v>
      </c>
      <c r="F278" s="19">
        <v>152</v>
      </c>
      <c r="G278" s="21">
        <v>280</v>
      </c>
    </row>
    <row r="279" spans="1:7" ht="22.5" x14ac:dyDescent="0.25">
      <c r="A279" s="17" t="s">
        <v>160</v>
      </c>
      <c r="B279" s="22">
        <v>425</v>
      </c>
      <c r="C279" s="23">
        <v>328</v>
      </c>
      <c r="D279" s="24">
        <v>68</v>
      </c>
      <c r="E279" s="25">
        <v>29</v>
      </c>
      <c r="F279" s="23">
        <v>125</v>
      </c>
      <c r="G279" s="25">
        <v>203</v>
      </c>
    </row>
    <row r="280" spans="1:7" ht="22.5" x14ac:dyDescent="0.25">
      <c r="A280" s="17" t="s">
        <v>161</v>
      </c>
      <c r="B280" s="18">
        <v>283</v>
      </c>
      <c r="C280" s="19">
        <v>207</v>
      </c>
      <c r="D280" s="20">
        <v>67</v>
      </c>
      <c r="E280" s="21">
        <v>10</v>
      </c>
      <c r="F280" s="19">
        <v>46</v>
      </c>
      <c r="G280" s="21">
        <v>161</v>
      </c>
    </row>
    <row r="281" spans="1:7" ht="22.5" x14ac:dyDescent="0.25">
      <c r="A281" s="17" t="s">
        <v>162</v>
      </c>
      <c r="B281" s="22">
        <v>570</v>
      </c>
      <c r="C281" s="23">
        <v>421</v>
      </c>
      <c r="D281" s="24">
        <v>95</v>
      </c>
      <c r="E281" s="25">
        <v>54</v>
      </c>
      <c r="F281" s="23">
        <v>228</v>
      </c>
      <c r="G281" s="25">
        <v>194</v>
      </c>
    </row>
    <row r="282" spans="1:7" x14ac:dyDescent="0.25">
      <c r="A282" s="17" t="s">
        <v>127</v>
      </c>
      <c r="B282" s="18">
        <v>65</v>
      </c>
      <c r="C282" s="19">
        <v>49</v>
      </c>
      <c r="D282" s="20">
        <v>10</v>
      </c>
      <c r="E282" s="21">
        <v>6</v>
      </c>
      <c r="F282" s="19">
        <v>27</v>
      </c>
      <c r="G282" s="21">
        <v>22</v>
      </c>
    </row>
    <row r="283" spans="1:7" x14ac:dyDescent="0.25">
      <c r="A283" s="17" t="s">
        <v>28</v>
      </c>
      <c r="B283" s="22">
        <v>690</v>
      </c>
      <c r="C283" s="23">
        <v>528</v>
      </c>
      <c r="D283" s="24">
        <v>123</v>
      </c>
      <c r="E283" s="25">
        <v>39</v>
      </c>
      <c r="F283" s="23">
        <v>252</v>
      </c>
      <c r="G283" s="25">
        <v>276</v>
      </c>
    </row>
    <row r="284" spans="1:7" ht="90.75" thickBot="1" x14ac:dyDescent="0.3">
      <c r="A284" s="7" t="s">
        <v>128</v>
      </c>
    </row>
    <row r="285" spans="1:7" ht="15.75" thickTop="1" x14ac:dyDescent="0.25">
      <c r="A285" s="8" t="s">
        <v>52</v>
      </c>
      <c r="B285" s="9">
        <v>2053</v>
      </c>
      <c r="C285" s="10">
        <v>1433</v>
      </c>
      <c r="D285" s="11">
        <v>427</v>
      </c>
      <c r="E285" s="12">
        <v>193</v>
      </c>
      <c r="F285" s="10">
        <v>781</v>
      </c>
      <c r="G285" s="12">
        <v>652</v>
      </c>
    </row>
    <row r="286" spans="1:7" x14ac:dyDescent="0.25">
      <c r="A286" s="8" t="s">
        <v>54</v>
      </c>
      <c r="B286" s="13">
        <v>2053</v>
      </c>
      <c r="C286" s="14">
        <v>1560</v>
      </c>
      <c r="D286" s="15">
        <v>349</v>
      </c>
      <c r="E286" s="16">
        <v>144</v>
      </c>
      <c r="F286" s="14">
        <v>708</v>
      </c>
      <c r="G286" s="16">
        <v>852</v>
      </c>
    </row>
    <row r="287" spans="1:7" ht="22.5" x14ac:dyDescent="0.25">
      <c r="A287" s="17" t="s">
        <v>163</v>
      </c>
      <c r="B287" s="18">
        <v>511</v>
      </c>
      <c r="C287" s="19">
        <v>389</v>
      </c>
      <c r="D287" s="20">
        <v>80</v>
      </c>
      <c r="E287" s="21">
        <v>42</v>
      </c>
      <c r="F287" s="19">
        <v>121</v>
      </c>
      <c r="G287" s="21">
        <v>268</v>
      </c>
    </row>
    <row r="288" spans="1:7" ht="45" x14ac:dyDescent="0.25">
      <c r="A288" s="17" t="s">
        <v>164</v>
      </c>
      <c r="B288" s="22">
        <v>405</v>
      </c>
      <c r="C288" s="23">
        <v>333</v>
      </c>
      <c r="D288" s="24">
        <v>50</v>
      </c>
      <c r="E288" s="25">
        <v>22</v>
      </c>
      <c r="F288" s="23">
        <v>134</v>
      </c>
      <c r="G288" s="25">
        <v>199</v>
      </c>
    </row>
    <row r="289" spans="1:7" x14ac:dyDescent="0.25">
      <c r="A289" s="17" t="s">
        <v>165</v>
      </c>
      <c r="B289" s="18">
        <v>466</v>
      </c>
      <c r="C289" s="19">
        <v>324</v>
      </c>
      <c r="D289" s="20">
        <v>93</v>
      </c>
      <c r="E289" s="21">
        <v>48</v>
      </c>
      <c r="F289" s="19">
        <v>147</v>
      </c>
      <c r="G289" s="21">
        <v>177</v>
      </c>
    </row>
    <row r="290" spans="1:7" ht="45" x14ac:dyDescent="0.25">
      <c r="A290" s="17" t="s">
        <v>166</v>
      </c>
      <c r="B290" s="22">
        <v>375</v>
      </c>
      <c r="C290" s="23">
        <v>260</v>
      </c>
      <c r="D290" s="24">
        <v>77</v>
      </c>
      <c r="E290" s="25">
        <v>38</v>
      </c>
      <c r="F290" s="23">
        <v>93</v>
      </c>
      <c r="G290" s="25">
        <v>166</v>
      </c>
    </row>
    <row r="291" spans="1:7" ht="33.75" x14ac:dyDescent="0.25">
      <c r="A291" s="17" t="s">
        <v>167</v>
      </c>
      <c r="B291" s="18">
        <v>399</v>
      </c>
      <c r="C291" s="19">
        <v>303</v>
      </c>
      <c r="D291" s="20">
        <v>68</v>
      </c>
      <c r="E291" s="21">
        <v>29</v>
      </c>
      <c r="F291" s="19">
        <v>103</v>
      </c>
      <c r="G291" s="21">
        <v>200</v>
      </c>
    </row>
    <row r="292" spans="1:7" x14ac:dyDescent="0.25">
      <c r="A292" s="17"/>
      <c r="B292" s="18"/>
      <c r="C292" s="19"/>
      <c r="D292" s="20"/>
      <c r="E292" s="21"/>
      <c r="F292" s="19"/>
      <c r="G292" s="21" t="s">
        <v>49</v>
      </c>
    </row>
    <row r="293" spans="1:7" x14ac:dyDescent="0.25">
      <c r="A293" s="17" t="s">
        <v>127</v>
      </c>
      <c r="B293" s="22">
        <v>37</v>
      </c>
      <c r="C293" s="23">
        <v>27</v>
      </c>
      <c r="D293" s="24">
        <v>3</v>
      </c>
      <c r="E293" s="25">
        <v>6</v>
      </c>
      <c r="F293" s="23">
        <v>17</v>
      </c>
      <c r="G293" s="25">
        <v>11</v>
      </c>
    </row>
    <row r="294" spans="1:7" ht="22.5" x14ac:dyDescent="0.25">
      <c r="A294" s="17" t="s">
        <v>168</v>
      </c>
      <c r="B294" s="18">
        <v>360</v>
      </c>
      <c r="C294" s="19">
        <v>289</v>
      </c>
      <c r="D294" s="20">
        <v>47</v>
      </c>
      <c r="E294" s="21">
        <v>24</v>
      </c>
      <c r="F294" s="19">
        <v>200</v>
      </c>
      <c r="G294" s="21">
        <v>89</v>
      </c>
    </row>
    <row r="295" spans="1:7" x14ac:dyDescent="0.25">
      <c r="A295" s="17" t="s">
        <v>28</v>
      </c>
      <c r="B295" s="22">
        <v>590</v>
      </c>
      <c r="C295" s="23">
        <v>434</v>
      </c>
      <c r="D295" s="24">
        <v>122</v>
      </c>
      <c r="E295" s="25">
        <v>34</v>
      </c>
      <c r="F295" s="23">
        <v>169</v>
      </c>
      <c r="G295" s="25">
        <v>265</v>
      </c>
    </row>
    <row r="296" spans="1:7" ht="34.5" thickBot="1" x14ac:dyDescent="0.3">
      <c r="A296" s="7" t="s">
        <v>129</v>
      </c>
    </row>
    <row r="297" spans="1:7" ht="15.75" thickTop="1" x14ac:dyDescent="0.25">
      <c r="A297" s="8" t="s">
        <v>52</v>
      </c>
      <c r="B297" s="9">
        <v>2053</v>
      </c>
      <c r="C297" s="10">
        <v>1433</v>
      </c>
      <c r="D297" s="11">
        <v>427</v>
      </c>
      <c r="E297" s="12">
        <v>193</v>
      </c>
      <c r="F297" s="10">
        <v>781</v>
      </c>
      <c r="G297" s="12">
        <v>652</v>
      </c>
    </row>
    <row r="298" spans="1:7" x14ac:dyDescent="0.25">
      <c r="A298" s="8" t="s">
        <v>54</v>
      </c>
      <c r="B298" s="13">
        <v>2053</v>
      </c>
      <c r="C298" s="14">
        <v>1560</v>
      </c>
      <c r="D298" s="15">
        <v>349</v>
      </c>
      <c r="E298" s="16">
        <v>144</v>
      </c>
      <c r="F298" s="14">
        <v>708</v>
      </c>
      <c r="G298" s="16">
        <v>852</v>
      </c>
    </row>
    <row r="299" spans="1:7" x14ac:dyDescent="0.25">
      <c r="A299" s="17" t="s">
        <v>26</v>
      </c>
      <c r="B299" s="18">
        <v>243</v>
      </c>
      <c r="C299" s="19">
        <v>189</v>
      </c>
      <c r="D299" s="20">
        <v>44</v>
      </c>
      <c r="E299" s="21">
        <v>10</v>
      </c>
      <c r="F299" s="19">
        <v>46</v>
      </c>
      <c r="G299" s="21">
        <v>143</v>
      </c>
    </row>
    <row r="300" spans="1:7" x14ac:dyDescent="0.25">
      <c r="A300" s="17" t="s">
        <v>27</v>
      </c>
      <c r="B300" s="22">
        <v>1379</v>
      </c>
      <c r="C300" s="23">
        <v>1064</v>
      </c>
      <c r="D300" s="24">
        <v>205</v>
      </c>
      <c r="E300" s="25">
        <v>111</v>
      </c>
      <c r="F300" s="23">
        <v>614</v>
      </c>
      <c r="G300" s="25">
        <v>449</v>
      </c>
    </row>
    <row r="301" spans="1:7" x14ac:dyDescent="0.25">
      <c r="A301" s="17" t="s">
        <v>28</v>
      </c>
      <c r="B301" s="18">
        <v>431</v>
      </c>
      <c r="C301" s="19">
        <v>308</v>
      </c>
      <c r="D301" s="20">
        <v>100</v>
      </c>
      <c r="E301" s="21">
        <v>23</v>
      </c>
      <c r="F301" s="19">
        <v>48</v>
      </c>
      <c r="G301" s="21">
        <v>260</v>
      </c>
    </row>
    <row r="302" spans="1:7" ht="68.25" thickBot="1" x14ac:dyDescent="0.3">
      <c r="A302" s="7" t="s">
        <v>130</v>
      </c>
    </row>
    <row r="303" spans="1:7" ht="15.75" thickTop="1" x14ac:dyDescent="0.25">
      <c r="A303" s="8" t="s">
        <v>52</v>
      </c>
      <c r="B303" s="9">
        <v>2053</v>
      </c>
      <c r="C303" s="10">
        <v>1433</v>
      </c>
      <c r="D303" s="11">
        <v>427</v>
      </c>
      <c r="E303" s="12">
        <v>193</v>
      </c>
      <c r="F303" s="10">
        <v>781</v>
      </c>
      <c r="G303" s="12">
        <v>652</v>
      </c>
    </row>
    <row r="304" spans="1:7" x14ac:dyDescent="0.25">
      <c r="A304" s="8" t="s">
        <v>54</v>
      </c>
      <c r="B304" s="13">
        <v>2053</v>
      </c>
      <c r="C304" s="14">
        <v>1560</v>
      </c>
      <c r="D304" s="15">
        <v>349</v>
      </c>
      <c r="E304" s="16">
        <v>144</v>
      </c>
      <c r="F304" s="14">
        <v>708</v>
      </c>
      <c r="G304" s="16">
        <v>852</v>
      </c>
    </row>
    <row r="305" spans="1:7" ht="22.5" x14ac:dyDescent="0.25">
      <c r="A305" s="17" t="s">
        <v>169</v>
      </c>
      <c r="B305" s="18">
        <v>332</v>
      </c>
      <c r="C305" s="19">
        <v>269</v>
      </c>
      <c r="D305" s="20">
        <v>47</v>
      </c>
      <c r="E305" s="21">
        <v>16</v>
      </c>
      <c r="F305" s="19">
        <v>65</v>
      </c>
      <c r="G305" s="21">
        <v>204</v>
      </c>
    </row>
    <row r="306" spans="1:7" ht="22.5" x14ac:dyDescent="0.25">
      <c r="A306" s="17" t="s">
        <v>170</v>
      </c>
      <c r="B306" s="22">
        <v>232</v>
      </c>
      <c r="C306" s="23">
        <v>203</v>
      </c>
      <c r="D306" s="24">
        <v>26</v>
      </c>
      <c r="E306" s="25">
        <v>3</v>
      </c>
      <c r="F306" s="23">
        <v>48</v>
      </c>
      <c r="G306" s="25">
        <v>156</v>
      </c>
    </row>
    <row r="307" spans="1:7" ht="22.5" x14ac:dyDescent="0.25">
      <c r="A307" s="17" t="s">
        <v>171</v>
      </c>
      <c r="B307" s="18">
        <v>116</v>
      </c>
      <c r="C307" s="19">
        <v>106</v>
      </c>
      <c r="D307" s="20">
        <v>10</v>
      </c>
      <c r="E307" s="21">
        <v>1</v>
      </c>
      <c r="F307" s="19">
        <v>34</v>
      </c>
      <c r="G307" s="21">
        <v>72</v>
      </c>
    </row>
    <row r="308" spans="1:7" ht="22.5" x14ac:dyDescent="0.25">
      <c r="A308" s="17" t="s">
        <v>172</v>
      </c>
      <c r="B308" s="22">
        <v>158</v>
      </c>
      <c r="C308" s="23">
        <v>113</v>
      </c>
      <c r="D308" s="24">
        <v>32</v>
      </c>
      <c r="E308" s="25">
        <v>13</v>
      </c>
      <c r="F308" s="23">
        <v>27</v>
      </c>
      <c r="G308" s="25">
        <v>86</v>
      </c>
    </row>
    <row r="309" spans="1:7" ht="33.75" x14ac:dyDescent="0.25">
      <c r="A309" s="17" t="s">
        <v>173</v>
      </c>
      <c r="B309" s="18">
        <v>129</v>
      </c>
      <c r="C309" s="19">
        <v>105</v>
      </c>
      <c r="D309" s="20">
        <v>21</v>
      </c>
      <c r="E309" s="21">
        <v>3</v>
      </c>
      <c r="F309" s="19">
        <v>21</v>
      </c>
      <c r="G309" s="21">
        <v>83</v>
      </c>
    </row>
    <row r="310" spans="1:7" ht="33.75" x14ac:dyDescent="0.25">
      <c r="A310" s="17" t="s">
        <v>174</v>
      </c>
      <c r="B310" s="22">
        <v>315</v>
      </c>
      <c r="C310" s="23">
        <v>254</v>
      </c>
      <c r="D310" s="24">
        <v>46</v>
      </c>
      <c r="E310" s="25">
        <v>14</v>
      </c>
      <c r="F310" s="23">
        <v>68</v>
      </c>
      <c r="G310" s="25">
        <v>187</v>
      </c>
    </row>
    <row r="311" spans="1:7" x14ac:dyDescent="0.25">
      <c r="A311" s="17" t="s">
        <v>175</v>
      </c>
      <c r="B311" s="18">
        <v>212</v>
      </c>
      <c r="C311" s="19">
        <v>168</v>
      </c>
      <c r="D311" s="20">
        <v>32</v>
      </c>
      <c r="E311" s="21">
        <v>12</v>
      </c>
      <c r="F311" s="19">
        <v>59</v>
      </c>
      <c r="G311" s="21">
        <v>109</v>
      </c>
    </row>
    <row r="312" spans="1:7" x14ac:dyDescent="0.25">
      <c r="A312" s="17" t="s">
        <v>176</v>
      </c>
      <c r="B312" s="22">
        <v>153</v>
      </c>
      <c r="C312" s="23">
        <v>135</v>
      </c>
      <c r="D312" s="24">
        <v>15</v>
      </c>
      <c r="E312" s="25">
        <v>3</v>
      </c>
      <c r="F312" s="23">
        <v>48</v>
      </c>
      <c r="G312" s="25">
        <v>87</v>
      </c>
    </row>
    <row r="313" spans="1:7" ht="22.5" x14ac:dyDescent="0.25">
      <c r="A313" s="17" t="s">
        <v>177</v>
      </c>
      <c r="B313" s="18">
        <v>323</v>
      </c>
      <c r="C313" s="19">
        <v>237</v>
      </c>
      <c r="D313" s="20">
        <v>68</v>
      </c>
      <c r="E313" s="21">
        <v>18</v>
      </c>
      <c r="F313" s="19">
        <v>67</v>
      </c>
      <c r="G313" s="21">
        <v>169</v>
      </c>
    </row>
    <row r="314" spans="1:7" ht="33.75" x14ac:dyDescent="0.25">
      <c r="A314" s="17" t="s">
        <v>178</v>
      </c>
      <c r="B314" s="22">
        <v>1017</v>
      </c>
      <c r="C314" s="23">
        <v>763</v>
      </c>
      <c r="D314" s="24">
        <v>167</v>
      </c>
      <c r="E314" s="25">
        <v>87</v>
      </c>
      <c r="F314" s="23">
        <v>464</v>
      </c>
      <c r="G314" s="25">
        <v>299</v>
      </c>
    </row>
    <row r="315" spans="1:7" x14ac:dyDescent="0.25">
      <c r="A315" s="17" t="s">
        <v>179</v>
      </c>
      <c r="B315" s="18">
        <v>82</v>
      </c>
      <c r="C315" s="19">
        <v>60</v>
      </c>
      <c r="D315" s="20">
        <v>17</v>
      </c>
      <c r="E315" s="21">
        <v>5</v>
      </c>
      <c r="F315" s="19">
        <v>16</v>
      </c>
      <c r="G315" s="21">
        <v>44</v>
      </c>
    </row>
    <row r="316" spans="1:7" ht="68.25" thickBot="1" x14ac:dyDescent="0.3">
      <c r="A316" s="7" t="s">
        <v>131</v>
      </c>
    </row>
    <row r="317" spans="1:7" ht="15.75" thickTop="1" x14ac:dyDescent="0.25">
      <c r="A317" s="8" t="s">
        <v>52</v>
      </c>
      <c r="B317" s="9">
        <v>989</v>
      </c>
      <c r="C317" s="10">
        <v>700</v>
      </c>
      <c r="D317" s="11">
        <v>214</v>
      </c>
      <c r="E317" s="12">
        <v>75</v>
      </c>
      <c r="F317" s="10">
        <v>272</v>
      </c>
      <c r="G317" s="12">
        <v>428</v>
      </c>
    </row>
    <row r="318" spans="1:7" x14ac:dyDescent="0.25">
      <c r="A318" s="8" t="s">
        <v>54</v>
      </c>
      <c r="B318" s="13">
        <v>1036</v>
      </c>
      <c r="C318" s="14">
        <v>797</v>
      </c>
      <c r="D318" s="15">
        <v>182</v>
      </c>
      <c r="E318" s="16">
        <v>57</v>
      </c>
      <c r="F318" s="14">
        <v>244</v>
      </c>
      <c r="G318" s="16">
        <v>554</v>
      </c>
    </row>
    <row r="319" spans="1:7" ht="22.5" x14ac:dyDescent="0.25">
      <c r="A319" s="17" t="s">
        <v>169</v>
      </c>
      <c r="B319" s="18">
        <v>332</v>
      </c>
      <c r="C319" s="19">
        <v>269</v>
      </c>
      <c r="D319" s="20">
        <v>47</v>
      </c>
      <c r="E319" s="21">
        <v>16</v>
      </c>
      <c r="F319" s="19">
        <v>65</v>
      </c>
      <c r="G319" s="21">
        <v>204</v>
      </c>
    </row>
    <row r="320" spans="1:7" ht="22.5" x14ac:dyDescent="0.25">
      <c r="A320" s="17" t="s">
        <v>170</v>
      </c>
      <c r="B320" s="22">
        <v>232</v>
      </c>
      <c r="C320" s="23">
        <v>203</v>
      </c>
      <c r="D320" s="24">
        <v>26</v>
      </c>
      <c r="E320" s="25">
        <v>3</v>
      </c>
      <c r="F320" s="23">
        <v>48</v>
      </c>
      <c r="G320" s="25">
        <v>156</v>
      </c>
    </row>
    <row r="321" spans="1:7" ht="22.5" x14ac:dyDescent="0.25">
      <c r="A321" s="17" t="s">
        <v>171</v>
      </c>
      <c r="B321" s="18">
        <v>116</v>
      </c>
      <c r="C321" s="19">
        <v>106</v>
      </c>
      <c r="D321" s="20">
        <v>10</v>
      </c>
      <c r="E321" s="21">
        <v>1</v>
      </c>
      <c r="F321" s="19">
        <v>34</v>
      </c>
      <c r="G321" s="21">
        <v>72</v>
      </c>
    </row>
    <row r="322" spans="1:7" ht="22.5" x14ac:dyDescent="0.25">
      <c r="A322" s="17" t="s">
        <v>172</v>
      </c>
      <c r="B322" s="22">
        <v>158</v>
      </c>
      <c r="C322" s="23">
        <v>113</v>
      </c>
      <c r="D322" s="24">
        <v>32</v>
      </c>
      <c r="E322" s="25">
        <v>13</v>
      </c>
      <c r="F322" s="23">
        <v>27</v>
      </c>
      <c r="G322" s="25">
        <v>86</v>
      </c>
    </row>
    <row r="323" spans="1:7" ht="33.75" x14ac:dyDescent="0.25">
      <c r="A323" s="17" t="s">
        <v>173</v>
      </c>
      <c r="B323" s="18">
        <v>129</v>
      </c>
      <c r="C323" s="19">
        <v>105</v>
      </c>
      <c r="D323" s="20">
        <v>21</v>
      </c>
      <c r="E323" s="21">
        <v>3</v>
      </c>
      <c r="F323" s="19">
        <v>21</v>
      </c>
      <c r="G323" s="21">
        <v>83</v>
      </c>
    </row>
    <row r="324" spans="1:7" ht="33.75" x14ac:dyDescent="0.25">
      <c r="A324" s="17" t="s">
        <v>174</v>
      </c>
      <c r="B324" s="22">
        <v>315</v>
      </c>
      <c r="C324" s="23">
        <v>254</v>
      </c>
      <c r="D324" s="24">
        <v>46</v>
      </c>
      <c r="E324" s="25">
        <v>14</v>
      </c>
      <c r="F324" s="23">
        <v>68</v>
      </c>
      <c r="G324" s="25">
        <v>187</v>
      </c>
    </row>
    <row r="325" spans="1:7" x14ac:dyDescent="0.25">
      <c r="A325" s="17" t="s">
        <v>175</v>
      </c>
      <c r="B325" s="18">
        <v>212</v>
      </c>
      <c r="C325" s="19">
        <v>168</v>
      </c>
      <c r="D325" s="20">
        <v>32</v>
      </c>
      <c r="E325" s="21">
        <v>12</v>
      </c>
      <c r="F325" s="19">
        <v>59</v>
      </c>
      <c r="G325" s="21">
        <v>109</v>
      </c>
    </row>
    <row r="326" spans="1:7" x14ac:dyDescent="0.25">
      <c r="A326" s="17" t="s">
        <v>176</v>
      </c>
      <c r="B326" s="22">
        <v>153</v>
      </c>
      <c r="C326" s="23">
        <v>135</v>
      </c>
      <c r="D326" s="24">
        <v>15</v>
      </c>
      <c r="E326" s="25">
        <v>3</v>
      </c>
      <c r="F326" s="23">
        <v>48</v>
      </c>
      <c r="G326" s="25">
        <v>87</v>
      </c>
    </row>
    <row r="327" spans="1:7" ht="22.5" x14ac:dyDescent="0.25">
      <c r="A327" s="17" t="s">
        <v>177</v>
      </c>
      <c r="B327" s="18">
        <v>323</v>
      </c>
      <c r="C327" s="19">
        <v>237</v>
      </c>
      <c r="D327" s="20">
        <v>68</v>
      </c>
      <c r="E327" s="21">
        <v>18</v>
      </c>
      <c r="F327" s="19">
        <v>67</v>
      </c>
      <c r="G327" s="21">
        <v>169</v>
      </c>
    </row>
    <row r="328" spans="1:7" x14ac:dyDescent="0.25">
      <c r="A328" s="17" t="s">
        <v>179</v>
      </c>
      <c r="B328" s="22">
        <v>82</v>
      </c>
      <c r="C328" s="23">
        <v>60</v>
      </c>
      <c r="D328" s="24">
        <v>17</v>
      </c>
      <c r="E328" s="25">
        <v>5</v>
      </c>
      <c r="F328" s="23">
        <v>16</v>
      </c>
      <c r="G328" s="25">
        <v>44</v>
      </c>
    </row>
    <row r="329" spans="1:7" ht="57" thickBot="1" x14ac:dyDescent="0.3">
      <c r="A329" s="7" t="s">
        <v>132</v>
      </c>
    </row>
    <row r="330" spans="1:7" ht="15.75" thickTop="1" x14ac:dyDescent="0.25">
      <c r="A330" s="8" t="s">
        <v>52</v>
      </c>
      <c r="B330" s="9">
        <v>2053</v>
      </c>
      <c r="C330" s="10">
        <v>1433</v>
      </c>
      <c r="D330" s="11">
        <v>427</v>
      </c>
      <c r="E330" s="12">
        <v>193</v>
      </c>
      <c r="F330" s="10">
        <v>781</v>
      </c>
      <c r="G330" s="12">
        <v>652</v>
      </c>
    </row>
    <row r="331" spans="1:7" x14ac:dyDescent="0.25">
      <c r="A331" s="8" t="s">
        <v>54</v>
      </c>
      <c r="B331" s="13">
        <v>2053</v>
      </c>
      <c r="C331" s="14">
        <v>1560</v>
      </c>
      <c r="D331" s="15">
        <v>349</v>
      </c>
      <c r="E331" s="16">
        <v>144</v>
      </c>
      <c r="F331" s="14">
        <v>708</v>
      </c>
      <c r="G331" s="16">
        <v>852</v>
      </c>
    </row>
    <row r="332" spans="1:7" x14ac:dyDescent="0.25">
      <c r="A332" s="17" t="s">
        <v>41</v>
      </c>
      <c r="B332" s="18">
        <v>54</v>
      </c>
      <c r="C332" s="19">
        <v>43</v>
      </c>
      <c r="D332" s="20">
        <v>9</v>
      </c>
      <c r="E332" s="21">
        <v>2</v>
      </c>
      <c r="F332" s="19">
        <v>18</v>
      </c>
      <c r="G332" s="21">
        <v>25</v>
      </c>
    </row>
    <row r="333" spans="1:7" x14ac:dyDescent="0.25">
      <c r="A333" s="17"/>
      <c r="B333" s="18"/>
      <c r="C333" s="19"/>
      <c r="D333" s="20"/>
      <c r="E333" s="21"/>
      <c r="F333" s="19"/>
      <c r="G333" s="21"/>
    </row>
    <row r="334" spans="1:7" x14ac:dyDescent="0.25">
      <c r="A334" s="17" t="s">
        <v>42</v>
      </c>
      <c r="B334" s="22">
        <v>588</v>
      </c>
      <c r="C334" s="23">
        <v>414</v>
      </c>
      <c r="D334" s="24">
        <v>130</v>
      </c>
      <c r="E334" s="25">
        <v>44</v>
      </c>
      <c r="F334" s="23">
        <v>132</v>
      </c>
      <c r="G334" s="25">
        <v>282</v>
      </c>
    </row>
    <row r="335" spans="1:7" x14ac:dyDescent="0.25">
      <c r="A335" s="17" t="s">
        <v>43</v>
      </c>
      <c r="B335" s="18">
        <v>304</v>
      </c>
      <c r="C335" s="19">
        <v>248</v>
      </c>
      <c r="D335" s="20">
        <v>42</v>
      </c>
      <c r="E335" s="21">
        <v>15</v>
      </c>
      <c r="F335" s="19">
        <v>65</v>
      </c>
      <c r="G335" s="21">
        <v>182</v>
      </c>
    </row>
    <row r="336" spans="1:7" ht="22.5" x14ac:dyDescent="0.25">
      <c r="A336" s="17" t="s">
        <v>44</v>
      </c>
      <c r="B336" s="22">
        <v>615</v>
      </c>
      <c r="C336" s="23">
        <v>495</v>
      </c>
      <c r="D336" s="24">
        <v>71</v>
      </c>
      <c r="E336" s="25">
        <v>49</v>
      </c>
      <c r="F336" s="23">
        <v>390</v>
      </c>
      <c r="G336" s="25">
        <v>106</v>
      </c>
    </row>
    <row r="337" spans="1:7" x14ac:dyDescent="0.25">
      <c r="A337" s="17" t="s">
        <v>28</v>
      </c>
      <c r="B337" s="18">
        <v>492</v>
      </c>
      <c r="C337" s="19">
        <v>360</v>
      </c>
      <c r="D337" s="20">
        <v>97</v>
      </c>
      <c r="E337" s="21">
        <v>35</v>
      </c>
      <c r="F337" s="19">
        <v>104</v>
      </c>
      <c r="G337" s="21">
        <v>256</v>
      </c>
    </row>
    <row r="338" spans="1:7" ht="45.75" thickBot="1" x14ac:dyDescent="0.3">
      <c r="A338" s="7" t="s">
        <v>133</v>
      </c>
    </row>
    <row r="339" spans="1:7" ht="15.75" thickTop="1" x14ac:dyDescent="0.25">
      <c r="A339" s="8" t="s">
        <v>52</v>
      </c>
      <c r="B339" s="9">
        <v>925</v>
      </c>
      <c r="C339" s="10">
        <v>631</v>
      </c>
      <c r="D339" s="11">
        <v>216</v>
      </c>
      <c r="E339" s="12">
        <v>78</v>
      </c>
      <c r="F339" s="10">
        <v>246</v>
      </c>
      <c r="G339" s="12">
        <v>385</v>
      </c>
    </row>
    <row r="340" spans="1:7" x14ac:dyDescent="0.25">
      <c r="A340" s="8" t="s">
        <v>54</v>
      </c>
      <c r="B340" s="13">
        <v>946</v>
      </c>
      <c r="C340" s="14">
        <v>705</v>
      </c>
      <c r="D340" s="15">
        <v>181</v>
      </c>
      <c r="E340" s="16">
        <v>60</v>
      </c>
      <c r="F340" s="14">
        <v>215</v>
      </c>
      <c r="G340" s="16">
        <v>490</v>
      </c>
    </row>
    <row r="341" spans="1:7" x14ac:dyDescent="0.25">
      <c r="A341" s="17" t="s">
        <v>134</v>
      </c>
      <c r="B341" s="18">
        <v>292</v>
      </c>
      <c r="C341" s="19">
        <v>230</v>
      </c>
      <c r="D341" s="20">
        <v>47</v>
      </c>
      <c r="E341" s="21">
        <v>16</v>
      </c>
      <c r="F341" s="19">
        <v>63</v>
      </c>
      <c r="G341" s="21">
        <v>167</v>
      </c>
    </row>
    <row r="342" spans="1:7" x14ac:dyDescent="0.25">
      <c r="A342" s="17" t="s">
        <v>135</v>
      </c>
      <c r="B342" s="22">
        <v>450</v>
      </c>
      <c r="C342" s="23">
        <v>339</v>
      </c>
      <c r="D342" s="24">
        <v>85</v>
      </c>
      <c r="E342" s="25">
        <v>26</v>
      </c>
      <c r="F342" s="23">
        <v>97</v>
      </c>
      <c r="G342" s="25">
        <v>241</v>
      </c>
    </row>
    <row r="343" spans="1:7" x14ac:dyDescent="0.25">
      <c r="A343" s="17" t="s">
        <v>136</v>
      </c>
      <c r="B343" s="18">
        <v>356</v>
      </c>
      <c r="C343" s="19">
        <v>242</v>
      </c>
      <c r="D343" s="20">
        <v>94</v>
      </c>
      <c r="E343" s="21">
        <v>20</v>
      </c>
      <c r="F343" s="19">
        <v>66</v>
      </c>
      <c r="G343" s="21">
        <v>176</v>
      </c>
    </row>
    <row r="344" spans="1:7" x14ac:dyDescent="0.25">
      <c r="A344" s="17" t="s">
        <v>28</v>
      </c>
      <c r="B344" s="22">
        <v>94</v>
      </c>
      <c r="C344" s="23">
        <v>64</v>
      </c>
      <c r="D344" s="24">
        <v>19</v>
      </c>
      <c r="E344" s="25">
        <v>11</v>
      </c>
      <c r="F344" s="23">
        <v>18</v>
      </c>
      <c r="G344" s="25">
        <v>45</v>
      </c>
    </row>
    <row r="345" spans="1:7" x14ac:dyDescent="0.25">
      <c r="A345" s="17"/>
      <c r="B345" s="35"/>
      <c r="C345" s="35"/>
      <c r="D345" s="35"/>
      <c r="E345" s="35"/>
      <c r="F345" s="35"/>
      <c r="G345" s="35"/>
    </row>
  </sheetData>
  <mergeCells count="14">
    <mergeCell ref="F5:G5"/>
    <mergeCell ref="B5:B7"/>
    <mergeCell ref="C5:E5"/>
    <mergeCell ref="A93:E93"/>
    <mergeCell ref="A105:E105"/>
    <mergeCell ref="A115:E115"/>
    <mergeCell ref="A127:E127"/>
    <mergeCell ref="A145:E145"/>
    <mergeCell ref="A242:G242"/>
    <mergeCell ref="A159:E159"/>
    <mergeCell ref="A169:E169"/>
    <mergeCell ref="A176:E176"/>
    <mergeCell ref="A185:E185"/>
    <mergeCell ref="A196:E19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C7B5-B53A-48C4-B084-D6F1048623E3}">
  <dimension ref="A1:G11"/>
  <sheetViews>
    <sheetView topLeftCell="A9" workbookViewId="0">
      <selection activeCell="G19" sqref="G19"/>
    </sheetView>
  </sheetViews>
  <sheetFormatPr defaultRowHeight="15" x14ac:dyDescent="0.25"/>
  <cols>
    <col min="1" max="1" width="19.85546875" customWidth="1"/>
  </cols>
  <sheetData>
    <row r="1" spans="1:7" ht="15.75" thickBot="1" x14ac:dyDescent="0.3">
      <c r="A1" s="34" t="s">
        <v>82</v>
      </c>
      <c r="B1" s="38"/>
      <c r="C1" s="38"/>
      <c r="D1" s="38"/>
      <c r="E1" s="38"/>
    </row>
    <row r="2" spans="1:7" ht="23.25" thickTop="1" x14ac:dyDescent="0.25">
      <c r="A2" s="8" t="s">
        <v>52</v>
      </c>
      <c r="B2" s="9">
        <v>2053</v>
      </c>
      <c r="C2" s="10">
        <v>1433</v>
      </c>
      <c r="D2" s="11">
        <v>427</v>
      </c>
      <c r="E2" s="12">
        <v>193</v>
      </c>
      <c r="F2" s="10">
        <v>781</v>
      </c>
      <c r="G2" s="12">
        <v>652</v>
      </c>
    </row>
    <row r="3" spans="1:7" x14ac:dyDescent="0.25">
      <c r="A3" s="8" t="s">
        <v>54</v>
      </c>
      <c r="B3" s="13">
        <v>2053</v>
      </c>
      <c r="C3" s="14">
        <v>1560</v>
      </c>
      <c r="D3" s="15">
        <v>349</v>
      </c>
      <c r="E3" s="16">
        <v>144</v>
      </c>
      <c r="F3" s="14">
        <v>708</v>
      </c>
      <c r="G3" s="16">
        <v>852</v>
      </c>
    </row>
    <row r="4" spans="1:7" ht="22.5" x14ac:dyDescent="0.25">
      <c r="A4" s="17" t="s">
        <v>83</v>
      </c>
      <c r="B4" s="18">
        <v>1393</v>
      </c>
      <c r="C4" s="19">
        <v>1024</v>
      </c>
      <c r="D4" s="20">
        <v>257</v>
      </c>
      <c r="E4" s="21">
        <v>112</v>
      </c>
      <c r="F4" s="19">
        <v>397</v>
      </c>
      <c r="G4" s="21">
        <v>627</v>
      </c>
    </row>
    <row r="5" spans="1:7" ht="33.75" x14ac:dyDescent="0.25">
      <c r="A5" s="17" t="s">
        <v>84</v>
      </c>
      <c r="B5" s="22">
        <v>657</v>
      </c>
      <c r="C5" s="23">
        <v>467</v>
      </c>
      <c r="D5" s="24">
        <v>128</v>
      </c>
      <c r="E5" s="25">
        <v>62</v>
      </c>
      <c r="F5" s="23">
        <v>139</v>
      </c>
      <c r="G5" s="25">
        <v>328</v>
      </c>
    </row>
    <row r="6" spans="1:7" ht="56.25" x14ac:dyDescent="0.25">
      <c r="A6" s="17" t="s">
        <v>85</v>
      </c>
      <c r="B6" s="18">
        <v>962</v>
      </c>
      <c r="C6" s="19">
        <v>656</v>
      </c>
      <c r="D6" s="20">
        <v>216</v>
      </c>
      <c r="E6" s="21">
        <v>91</v>
      </c>
      <c r="F6" s="19">
        <v>176</v>
      </c>
      <c r="G6" s="21">
        <v>479</v>
      </c>
    </row>
    <row r="7" spans="1:7" ht="67.5" x14ac:dyDescent="0.25">
      <c r="A7" s="17" t="s">
        <v>86</v>
      </c>
      <c r="B7" s="22">
        <v>1197</v>
      </c>
      <c r="C7" s="23">
        <v>853</v>
      </c>
      <c r="D7" s="24">
        <v>247</v>
      </c>
      <c r="E7" s="25">
        <v>98</v>
      </c>
      <c r="F7" s="23">
        <v>238</v>
      </c>
      <c r="G7" s="25">
        <v>615</v>
      </c>
    </row>
    <row r="8" spans="1:7" ht="67.5" x14ac:dyDescent="0.25">
      <c r="A8" s="17" t="s">
        <v>87</v>
      </c>
      <c r="B8" s="18">
        <v>1167</v>
      </c>
      <c r="C8" s="19">
        <v>883</v>
      </c>
      <c r="D8" s="20">
        <v>207</v>
      </c>
      <c r="E8" s="21">
        <v>77</v>
      </c>
      <c r="F8" s="19">
        <v>306</v>
      </c>
      <c r="G8" s="21">
        <v>577</v>
      </c>
    </row>
    <row r="9" spans="1:7" ht="67.5" x14ac:dyDescent="0.25">
      <c r="A9" s="17" t="s">
        <v>88</v>
      </c>
      <c r="B9" s="22">
        <v>641</v>
      </c>
      <c r="C9" s="23">
        <v>477</v>
      </c>
      <c r="D9" s="24">
        <v>121</v>
      </c>
      <c r="E9" s="25">
        <v>43</v>
      </c>
      <c r="F9" s="23">
        <v>133</v>
      </c>
      <c r="G9" s="25">
        <v>345</v>
      </c>
    </row>
    <row r="10" spans="1:7" x14ac:dyDescent="0.25">
      <c r="A10" s="17" t="s">
        <v>89</v>
      </c>
      <c r="B10" s="22">
        <v>300</v>
      </c>
      <c r="C10" s="23">
        <v>206</v>
      </c>
      <c r="D10" s="24">
        <v>69</v>
      </c>
      <c r="E10" s="25">
        <v>25</v>
      </c>
      <c r="F10" s="23">
        <v>44</v>
      </c>
      <c r="G10" s="25">
        <v>162</v>
      </c>
    </row>
    <row r="11" spans="1:7" ht="45" x14ac:dyDescent="0.25">
      <c r="A11" s="17" t="s">
        <v>90</v>
      </c>
      <c r="B11" s="18">
        <v>1005</v>
      </c>
      <c r="C11" s="19">
        <v>715</v>
      </c>
      <c r="D11" s="20">
        <v>206</v>
      </c>
      <c r="E11" s="21">
        <v>84</v>
      </c>
      <c r="F11" s="19">
        <v>184</v>
      </c>
      <c r="G11" s="21">
        <v>531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6157-5484-416B-BDB8-811DD3B87D22}">
  <dimension ref="A1:B18"/>
  <sheetViews>
    <sheetView workbookViewId="0">
      <selection sqref="A1:B18"/>
    </sheetView>
  </sheetViews>
  <sheetFormatPr defaultRowHeight="15" x14ac:dyDescent="0.25"/>
  <sheetData>
    <row r="1" spans="1:2" x14ac:dyDescent="0.25">
      <c r="A1" s="140" t="s">
        <v>30</v>
      </c>
      <c r="B1" s="140"/>
    </row>
    <row r="2" spans="1:2" x14ac:dyDescent="0.25">
      <c r="A2" s="138"/>
      <c r="B2" s="138"/>
    </row>
    <row r="3" spans="1:2" x14ac:dyDescent="0.25">
      <c r="A3" s="138" t="s">
        <v>78</v>
      </c>
      <c r="B3" s="138">
        <v>170.5</v>
      </c>
    </row>
    <row r="4" spans="1:2" x14ac:dyDescent="0.25">
      <c r="A4" s="138" t="s">
        <v>247</v>
      </c>
      <c r="B4" s="138">
        <v>53.442024662244982</v>
      </c>
    </row>
    <row r="5" spans="1:2" x14ac:dyDescent="0.25">
      <c r="A5" s="138" t="s">
        <v>79</v>
      </c>
      <c r="B5" s="138">
        <v>131.5</v>
      </c>
    </row>
    <row r="6" spans="1:2" x14ac:dyDescent="0.25">
      <c r="A6" s="138" t="s">
        <v>248</v>
      </c>
      <c r="B6" s="138" t="e">
        <v>#N/A</v>
      </c>
    </row>
    <row r="7" spans="1:2" x14ac:dyDescent="0.25">
      <c r="A7" s="138" t="s">
        <v>249</v>
      </c>
      <c r="B7" s="138">
        <v>130.90569124373471</v>
      </c>
    </row>
    <row r="8" spans="1:2" x14ac:dyDescent="0.25">
      <c r="A8" s="138" t="s">
        <v>250</v>
      </c>
      <c r="B8" s="138">
        <v>17136.3</v>
      </c>
    </row>
    <row r="9" spans="1:2" x14ac:dyDescent="0.25">
      <c r="A9" s="138" t="s">
        <v>251</v>
      </c>
      <c r="B9" s="138">
        <v>-0.28206793121991769</v>
      </c>
    </row>
    <row r="10" spans="1:2" x14ac:dyDescent="0.25">
      <c r="A10" s="138" t="s">
        <v>252</v>
      </c>
      <c r="B10" s="138">
        <v>0.80589836453041241</v>
      </c>
    </row>
    <row r="11" spans="1:2" x14ac:dyDescent="0.25">
      <c r="A11" s="138" t="s">
        <v>253</v>
      </c>
      <c r="B11" s="138">
        <v>353</v>
      </c>
    </row>
    <row r="12" spans="1:2" x14ac:dyDescent="0.25">
      <c r="A12" s="138" t="s">
        <v>254</v>
      </c>
      <c r="B12" s="138">
        <v>27</v>
      </c>
    </row>
    <row r="13" spans="1:2" x14ac:dyDescent="0.25">
      <c r="A13" s="138" t="s">
        <v>255</v>
      </c>
      <c r="B13" s="138">
        <v>380</v>
      </c>
    </row>
    <row r="14" spans="1:2" x14ac:dyDescent="0.25">
      <c r="A14" s="138" t="s">
        <v>256</v>
      </c>
      <c r="B14" s="138">
        <v>1023</v>
      </c>
    </row>
    <row r="15" spans="1:2" x14ac:dyDescent="0.25">
      <c r="A15" s="138" t="s">
        <v>257</v>
      </c>
      <c r="B15" s="138">
        <v>6</v>
      </c>
    </row>
    <row r="16" spans="1:2" x14ac:dyDescent="0.25">
      <c r="A16" s="138" t="s">
        <v>258</v>
      </c>
      <c r="B16" s="138">
        <v>380</v>
      </c>
    </row>
    <row r="17" spans="1:2" x14ac:dyDescent="0.25">
      <c r="A17" s="138" t="s">
        <v>259</v>
      </c>
      <c r="B17" s="138">
        <v>27</v>
      </c>
    </row>
    <row r="18" spans="1:2" ht="15.75" thickBot="1" x14ac:dyDescent="0.3">
      <c r="A18" s="139" t="s">
        <v>260</v>
      </c>
      <c r="B18" s="139">
        <v>137.37709785639493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4B38C-868B-473D-8604-A6A9A848F674}">
  <dimension ref="A1:B18"/>
  <sheetViews>
    <sheetView workbookViewId="0">
      <selection sqref="A1:B18"/>
    </sheetView>
  </sheetViews>
  <sheetFormatPr defaultRowHeight="15" x14ac:dyDescent="0.25"/>
  <sheetData>
    <row r="1" spans="1:2" x14ac:dyDescent="0.25">
      <c r="A1" s="140" t="s">
        <v>31</v>
      </c>
      <c r="B1" s="140"/>
    </row>
    <row r="2" spans="1:2" x14ac:dyDescent="0.25">
      <c r="A2" s="138"/>
      <c r="B2" s="138"/>
    </row>
    <row r="3" spans="1:2" x14ac:dyDescent="0.25">
      <c r="A3" s="138" t="s">
        <v>78</v>
      </c>
      <c r="B3" s="138">
        <v>219</v>
      </c>
    </row>
    <row r="4" spans="1:2" x14ac:dyDescent="0.25">
      <c r="A4" s="138" t="s">
        <v>247</v>
      </c>
      <c r="B4" s="138">
        <v>75.007555175017771</v>
      </c>
    </row>
    <row r="5" spans="1:2" x14ac:dyDescent="0.25">
      <c r="A5" s="138" t="s">
        <v>79</v>
      </c>
      <c r="B5" s="138">
        <v>199</v>
      </c>
    </row>
    <row r="6" spans="1:2" x14ac:dyDescent="0.25">
      <c r="A6" s="138" t="s">
        <v>248</v>
      </c>
      <c r="B6" s="138" t="e">
        <v>#N/A</v>
      </c>
    </row>
    <row r="7" spans="1:2" x14ac:dyDescent="0.25">
      <c r="A7" s="138" t="s">
        <v>249</v>
      </c>
      <c r="B7" s="138">
        <v>183.73023703244931</v>
      </c>
    </row>
    <row r="8" spans="1:2" x14ac:dyDescent="0.25">
      <c r="A8" s="138" t="s">
        <v>250</v>
      </c>
      <c r="B8" s="138">
        <v>33756.800000000003</v>
      </c>
    </row>
    <row r="9" spans="1:2" x14ac:dyDescent="0.25">
      <c r="A9" s="138" t="s">
        <v>251</v>
      </c>
      <c r="B9" s="138">
        <v>-1.9746242319196066</v>
      </c>
    </row>
    <row r="10" spans="1:2" x14ac:dyDescent="0.25">
      <c r="A10" s="138" t="s">
        <v>252</v>
      </c>
      <c r="B10" s="138">
        <v>0.26051822958845822</v>
      </c>
    </row>
    <row r="11" spans="1:2" x14ac:dyDescent="0.25">
      <c r="A11" s="138" t="s">
        <v>253</v>
      </c>
      <c r="B11" s="138">
        <v>437</v>
      </c>
    </row>
    <row r="12" spans="1:2" x14ac:dyDescent="0.25">
      <c r="A12" s="138" t="s">
        <v>254</v>
      </c>
      <c r="B12" s="138">
        <v>21</v>
      </c>
    </row>
    <row r="13" spans="1:2" x14ac:dyDescent="0.25">
      <c r="A13" s="138" t="s">
        <v>255</v>
      </c>
      <c r="B13" s="138">
        <v>458</v>
      </c>
    </row>
    <row r="14" spans="1:2" x14ac:dyDescent="0.25">
      <c r="A14" s="138" t="s">
        <v>256</v>
      </c>
      <c r="B14" s="138">
        <v>1314</v>
      </c>
    </row>
    <row r="15" spans="1:2" x14ac:dyDescent="0.25">
      <c r="A15" s="138" t="s">
        <v>257</v>
      </c>
      <c r="B15" s="138">
        <v>6</v>
      </c>
    </row>
    <row r="16" spans="1:2" x14ac:dyDescent="0.25">
      <c r="A16" s="138" t="s">
        <v>258</v>
      </c>
      <c r="B16" s="138">
        <v>458</v>
      </c>
    </row>
    <row r="17" spans="1:2" x14ac:dyDescent="0.25">
      <c r="A17" s="138" t="s">
        <v>259</v>
      </c>
      <c r="B17" s="138">
        <v>21</v>
      </c>
    </row>
    <row r="18" spans="1:2" ht="15.75" thickBot="1" x14ac:dyDescent="0.3">
      <c r="A18" s="139" t="s">
        <v>260</v>
      </c>
      <c r="B18" s="139">
        <v>192.81305886838936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50DC8-4B8F-40AD-AF40-725A2A6218E0}">
  <dimension ref="A1:G12"/>
  <sheetViews>
    <sheetView topLeftCell="A2" workbookViewId="0">
      <selection activeCell="B6" sqref="B6"/>
    </sheetView>
  </sheetViews>
  <sheetFormatPr defaultRowHeight="15" x14ac:dyDescent="0.25"/>
  <cols>
    <col min="1" max="1" width="21" customWidth="1"/>
  </cols>
  <sheetData>
    <row r="1" spans="1:7" ht="180.75" thickBot="1" x14ac:dyDescent="0.3">
      <c r="A1" s="7" t="s">
        <v>68</v>
      </c>
    </row>
    <row r="2" spans="1:7" ht="23.25" thickTop="1" x14ac:dyDescent="0.25">
      <c r="A2" s="8" t="s">
        <v>52</v>
      </c>
      <c r="B2" s="9">
        <v>2053</v>
      </c>
      <c r="C2" s="10">
        <v>1433</v>
      </c>
      <c r="D2" s="11">
        <v>427</v>
      </c>
      <c r="E2" s="12">
        <v>193</v>
      </c>
      <c r="F2" s="10">
        <v>781</v>
      </c>
      <c r="G2" s="12">
        <v>652</v>
      </c>
    </row>
    <row r="3" spans="1:7" x14ac:dyDescent="0.25">
      <c r="A3" s="8" t="s">
        <v>54</v>
      </c>
      <c r="B3" s="13">
        <v>2053</v>
      </c>
      <c r="C3" s="14">
        <v>1560</v>
      </c>
      <c r="D3" s="15">
        <v>349</v>
      </c>
      <c r="E3" s="16">
        <v>144</v>
      </c>
      <c r="F3" s="14">
        <v>708</v>
      </c>
      <c r="G3" s="16">
        <v>852</v>
      </c>
    </row>
    <row r="4" spans="1:7" x14ac:dyDescent="0.25">
      <c r="A4" s="17" t="s">
        <v>29</v>
      </c>
      <c r="B4" s="18">
        <v>1008</v>
      </c>
      <c r="C4" s="19">
        <v>719</v>
      </c>
      <c r="D4" s="20">
        <v>200</v>
      </c>
      <c r="E4" s="21">
        <v>89</v>
      </c>
      <c r="F4" s="19">
        <v>373</v>
      </c>
      <c r="G4" s="21">
        <v>346</v>
      </c>
    </row>
    <row r="5" spans="1:7" ht="33.75" x14ac:dyDescent="0.25">
      <c r="A5" s="17" t="s">
        <v>30</v>
      </c>
      <c r="B5" s="22">
        <v>380</v>
      </c>
      <c r="C5" s="23">
        <v>263</v>
      </c>
      <c r="D5" s="24">
        <v>90</v>
      </c>
      <c r="E5" s="25">
        <v>27</v>
      </c>
      <c r="F5" s="23">
        <v>92</v>
      </c>
      <c r="G5" s="25">
        <v>171</v>
      </c>
    </row>
    <row r="6" spans="1:7" ht="33.75" x14ac:dyDescent="0.25">
      <c r="A6" s="17" t="s">
        <v>31</v>
      </c>
      <c r="B6" s="18">
        <v>458</v>
      </c>
      <c r="C6" s="19">
        <v>399</v>
      </c>
      <c r="D6" s="20">
        <v>38</v>
      </c>
      <c r="E6" s="21">
        <v>21</v>
      </c>
      <c r="F6" s="19">
        <v>142</v>
      </c>
      <c r="G6" s="21">
        <v>256</v>
      </c>
    </row>
    <row r="7" spans="1:7" x14ac:dyDescent="0.25">
      <c r="A7" s="17" t="s">
        <v>28</v>
      </c>
      <c r="B7" s="22">
        <v>208</v>
      </c>
      <c r="C7" s="23">
        <v>180</v>
      </c>
      <c r="D7" s="24">
        <v>21</v>
      </c>
      <c r="E7" s="25">
        <v>7</v>
      </c>
      <c r="F7" s="23">
        <v>100</v>
      </c>
      <c r="G7" s="25">
        <v>80</v>
      </c>
    </row>
    <row r="8" spans="1:7" x14ac:dyDescent="0.25">
      <c r="A8" s="17" t="s">
        <v>69</v>
      </c>
      <c r="B8" s="22">
        <v>380</v>
      </c>
      <c r="C8" s="23">
        <v>263</v>
      </c>
      <c r="D8" s="24">
        <v>90</v>
      </c>
      <c r="E8" s="25">
        <v>27</v>
      </c>
      <c r="F8" s="23">
        <v>92</v>
      </c>
      <c r="G8" s="25">
        <v>171</v>
      </c>
    </row>
    <row r="9" spans="1:7" x14ac:dyDescent="0.25">
      <c r="A9" s="17" t="s">
        <v>70</v>
      </c>
      <c r="B9" s="22">
        <v>458</v>
      </c>
      <c r="C9" s="23">
        <v>399</v>
      </c>
      <c r="D9" s="24">
        <v>38</v>
      </c>
      <c r="E9" s="25">
        <v>21</v>
      </c>
      <c r="F9" s="23">
        <v>142</v>
      </c>
      <c r="G9" s="25">
        <v>256</v>
      </c>
    </row>
    <row r="10" spans="1:7" ht="33.75" x14ac:dyDescent="0.25">
      <c r="A10" s="17" t="s">
        <v>71</v>
      </c>
      <c r="B10" s="18">
        <v>-78</v>
      </c>
      <c r="C10" s="19">
        <v>-136</v>
      </c>
      <c r="D10" s="20">
        <v>52</v>
      </c>
      <c r="E10" s="21">
        <v>6</v>
      </c>
      <c r="F10" s="19">
        <v>-50</v>
      </c>
      <c r="G10" s="21">
        <v>-86</v>
      </c>
    </row>
    <row r="11" spans="1:7" ht="15.75" thickBot="1" x14ac:dyDescent="0.3">
      <c r="A11" s="17"/>
      <c r="B11" s="26"/>
      <c r="C11" s="27"/>
      <c r="D11" s="28"/>
      <c r="E11" s="29"/>
      <c r="F11" s="27"/>
      <c r="G11" s="29"/>
    </row>
    <row r="12" spans="1:7" ht="15.75" thickTop="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4346-62BC-45AB-9741-3F0DDADBD5D4}">
  <dimension ref="A1:B18"/>
  <sheetViews>
    <sheetView workbookViewId="0">
      <selection activeCell="A2" sqref="A2"/>
    </sheetView>
  </sheetViews>
  <sheetFormatPr defaultRowHeight="15" x14ac:dyDescent="0.25"/>
  <cols>
    <col min="1" max="1" width="44" customWidth="1"/>
    <col min="2" max="2" width="28" customWidth="1"/>
  </cols>
  <sheetData>
    <row r="1" spans="1:2" x14ac:dyDescent="0.25">
      <c r="A1" s="140" t="s">
        <v>262</v>
      </c>
      <c r="B1" s="140"/>
    </row>
    <row r="2" spans="1:2" x14ac:dyDescent="0.25">
      <c r="A2" s="138"/>
      <c r="B2" s="138"/>
    </row>
    <row r="3" spans="1:2" x14ac:dyDescent="0.25">
      <c r="A3" s="138" t="s">
        <v>78</v>
      </c>
      <c r="B3" s="138">
        <v>209</v>
      </c>
    </row>
    <row r="4" spans="1:2" x14ac:dyDescent="0.25">
      <c r="A4" s="138" t="s">
        <v>247</v>
      </c>
      <c r="B4" s="138">
        <v>70.155541477491298</v>
      </c>
    </row>
    <row r="5" spans="1:2" x14ac:dyDescent="0.25">
      <c r="A5" s="138" t="s">
        <v>79</v>
      </c>
      <c r="B5" s="138">
        <v>181</v>
      </c>
    </row>
    <row r="6" spans="1:2" x14ac:dyDescent="0.25">
      <c r="A6" s="138" t="s">
        <v>248</v>
      </c>
      <c r="B6" s="138" t="e">
        <v>#N/A</v>
      </c>
    </row>
    <row r="7" spans="1:2" x14ac:dyDescent="0.25">
      <c r="A7" s="138" t="s">
        <v>249</v>
      </c>
      <c r="B7" s="138">
        <v>171.84527924851471</v>
      </c>
    </row>
    <row r="8" spans="1:2" x14ac:dyDescent="0.25">
      <c r="A8" s="138" t="s">
        <v>250</v>
      </c>
      <c r="B8" s="138">
        <v>29530.799999999999</v>
      </c>
    </row>
    <row r="9" spans="1:2" x14ac:dyDescent="0.25">
      <c r="A9" s="138" t="s">
        <v>251</v>
      </c>
      <c r="B9" s="138">
        <v>-1.8619760881443588</v>
      </c>
    </row>
    <row r="10" spans="1:2" x14ac:dyDescent="0.25">
      <c r="A10" s="138" t="s">
        <v>252</v>
      </c>
      <c r="B10" s="138">
        <v>0.37617365594099755</v>
      </c>
    </row>
    <row r="11" spans="1:2" x14ac:dyDescent="0.25">
      <c r="A11" s="138" t="s">
        <v>253</v>
      </c>
      <c r="B11" s="138">
        <v>422</v>
      </c>
    </row>
    <row r="12" spans="1:2" x14ac:dyDescent="0.25">
      <c r="A12" s="138" t="s">
        <v>254</v>
      </c>
      <c r="B12" s="138">
        <v>24</v>
      </c>
    </row>
    <row r="13" spans="1:2" x14ac:dyDescent="0.25">
      <c r="A13" s="138" t="s">
        <v>255</v>
      </c>
      <c r="B13" s="138">
        <v>446</v>
      </c>
    </row>
    <row r="14" spans="1:2" x14ac:dyDescent="0.25">
      <c r="A14" s="138" t="s">
        <v>256</v>
      </c>
      <c r="B14" s="138">
        <v>1254</v>
      </c>
    </row>
    <row r="15" spans="1:2" x14ac:dyDescent="0.25">
      <c r="A15" s="138" t="s">
        <v>257</v>
      </c>
      <c r="B15" s="138">
        <v>6</v>
      </c>
    </row>
    <row r="16" spans="1:2" x14ac:dyDescent="0.25">
      <c r="A16" s="138" t="s">
        <v>258</v>
      </c>
      <c r="B16" s="138">
        <v>446</v>
      </c>
    </row>
    <row r="17" spans="1:2" x14ac:dyDescent="0.25">
      <c r="A17" s="138" t="s">
        <v>259</v>
      </c>
      <c r="B17" s="138">
        <v>24</v>
      </c>
    </row>
    <row r="18" spans="1:2" ht="15.75" thickBot="1" x14ac:dyDescent="0.3">
      <c r="A18" s="139" t="s">
        <v>260</v>
      </c>
      <c r="B18" s="139">
        <v>180.34056059126922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0B5E-A742-489B-8CF4-434F4A628942}">
  <dimension ref="A1:B18"/>
  <sheetViews>
    <sheetView workbookViewId="0">
      <selection activeCell="E5" sqref="E5"/>
    </sheetView>
  </sheetViews>
  <sheetFormatPr defaultRowHeight="15" x14ac:dyDescent="0.25"/>
  <cols>
    <col min="1" max="1" width="33.28515625" customWidth="1"/>
    <col min="2" max="2" width="22.42578125" customWidth="1"/>
  </cols>
  <sheetData>
    <row r="1" spans="1:2" x14ac:dyDescent="0.25">
      <c r="A1" s="140" t="s">
        <v>261</v>
      </c>
      <c r="B1" s="140"/>
    </row>
    <row r="2" spans="1:2" x14ac:dyDescent="0.25">
      <c r="A2" s="138"/>
      <c r="B2" s="138"/>
    </row>
    <row r="3" spans="1:2" x14ac:dyDescent="0.25">
      <c r="A3" s="138" t="s">
        <v>78</v>
      </c>
      <c r="B3" s="138">
        <v>376</v>
      </c>
    </row>
    <row r="4" spans="1:2" x14ac:dyDescent="0.25">
      <c r="A4" s="138" t="s">
        <v>247</v>
      </c>
      <c r="B4" s="138">
        <v>114.96216769007097</v>
      </c>
    </row>
    <row r="5" spans="1:2" x14ac:dyDescent="0.25">
      <c r="A5" s="138" t="s">
        <v>79</v>
      </c>
      <c r="B5" s="138">
        <v>358</v>
      </c>
    </row>
    <row r="6" spans="1:2" x14ac:dyDescent="0.25">
      <c r="A6" s="138" t="s">
        <v>248</v>
      </c>
      <c r="B6" s="138" t="e">
        <v>#N/A</v>
      </c>
    </row>
    <row r="7" spans="1:2" x14ac:dyDescent="0.25">
      <c r="A7" s="138" t="s">
        <v>249</v>
      </c>
      <c r="B7" s="138">
        <v>257.06322179572868</v>
      </c>
    </row>
    <row r="8" spans="1:2" x14ac:dyDescent="0.25">
      <c r="A8" s="138" t="s">
        <v>250</v>
      </c>
      <c r="B8" s="138">
        <v>66081.5</v>
      </c>
    </row>
    <row r="9" spans="1:2" x14ac:dyDescent="0.25">
      <c r="A9" s="138" t="s">
        <v>251</v>
      </c>
      <c r="B9" s="138">
        <v>1.4135751775528416</v>
      </c>
    </row>
    <row r="10" spans="1:2" x14ac:dyDescent="0.25">
      <c r="A10" s="138" t="s">
        <v>252</v>
      </c>
      <c r="B10" s="138">
        <v>0.97044315376473056</v>
      </c>
    </row>
    <row r="11" spans="1:2" x14ac:dyDescent="0.25">
      <c r="A11" s="138" t="s">
        <v>253</v>
      </c>
      <c r="B11" s="138">
        <v>684</v>
      </c>
    </row>
    <row r="12" spans="1:2" x14ac:dyDescent="0.25">
      <c r="A12" s="138" t="s">
        <v>254</v>
      </c>
      <c r="B12" s="138">
        <v>94</v>
      </c>
    </row>
    <row r="13" spans="1:2" x14ac:dyDescent="0.25">
      <c r="A13" s="138" t="s">
        <v>255</v>
      </c>
      <c r="B13" s="138">
        <v>778</v>
      </c>
    </row>
    <row r="14" spans="1:2" x14ac:dyDescent="0.25">
      <c r="A14" s="138" t="s">
        <v>256</v>
      </c>
      <c r="B14" s="138">
        <v>1880</v>
      </c>
    </row>
    <row r="15" spans="1:2" x14ac:dyDescent="0.25">
      <c r="A15" s="138" t="s">
        <v>257</v>
      </c>
      <c r="B15" s="138">
        <v>5</v>
      </c>
    </row>
    <row r="16" spans="1:2" x14ac:dyDescent="0.25">
      <c r="A16" s="138" t="s">
        <v>258</v>
      </c>
      <c r="B16" s="138">
        <v>778</v>
      </c>
    </row>
    <row r="17" spans="1:2" x14ac:dyDescent="0.25">
      <c r="A17" s="138" t="s">
        <v>259</v>
      </c>
      <c r="B17" s="138">
        <v>94</v>
      </c>
    </row>
    <row r="18" spans="1:2" ht="15.75" thickBot="1" x14ac:dyDescent="0.3">
      <c r="A18" s="139" t="s">
        <v>260</v>
      </c>
      <c r="B18" s="139">
        <v>319.18614776602539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Effect of redundancies vs headC</vt:lpstr>
      <vt:lpstr>Summary (Redundancies vs HeadC)</vt:lpstr>
      <vt:lpstr>Original</vt:lpstr>
      <vt:lpstr>Sheet18</vt:lpstr>
      <vt:lpstr>Sheet16</vt:lpstr>
      <vt:lpstr>Sheet17</vt:lpstr>
      <vt:lpstr>Effect (RecruitingvsRedundancy)</vt:lpstr>
      <vt:lpstr>Sheet9</vt:lpstr>
      <vt:lpstr>Sheet10</vt:lpstr>
      <vt:lpstr>Sheet7</vt:lpstr>
      <vt:lpstr>Sheet6</vt: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Shamim</dc:creator>
  <cp:lastModifiedBy>User</cp:lastModifiedBy>
  <dcterms:created xsi:type="dcterms:W3CDTF">2020-11-19T20:31:03Z</dcterms:created>
  <dcterms:modified xsi:type="dcterms:W3CDTF">2021-05-13T16:02:21Z</dcterms:modified>
</cp:coreProperties>
</file>