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tables/table1.xml" ContentType="application/vnd.openxmlformats-officedocument.spreadsheetml.table+xml"/>
  <Override PartName="/xl/tables/table2.xml" ContentType="application/vnd.openxmlformats-officedocument.spreadsheetml.table+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tables/table3.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527"/>
  <workbookPr updateLinks="never" codeName="ThisWorkbook" defaultThemeVersion="124226"/>
  <mc:AlternateContent xmlns:mc="http://schemas.openxmlformats.org/markup-compatibility/2006">
    <mc:Choice Requires="x15">
      <x15ac:absPath xmlns:x15ac="http://schemas.microsoft.com/office/spreadsheetml/2010/11/ac" url="C:\BZ\Projects\PLC61131Repos\BZ172Lab\"/>
    </mc:Choice>
  </mc:AlternateContent>
  <xr:revisionPtr revIDLastSave="0" documentId="13_ncr:1_{78747B41-CC2C-4229-9A26-74BDDE35BD40}" xr6:coauthVersionLast="45" xr6:coauthVersionMax="46" xr10:uidLastSave="{00000000-0000-0000-0000-000000000000}"/>
  <bookViews>
    <workbookView xWindow="-120" yWindow="-120" windowWidth="29040" windowHeight="15840" activeTab="4" xr2:uid="{00000000-000D-0000-FFFF-FFFF00000000}"/>
  </bookViews>
  <sheets>
    <sheet name="Overview" sheetId="4" r:id="rId1"/>
    <sheet name="Change Log" sheetId="5" r:id="rId2"/>
    <sheet name="Track" sheetId="19" r:id="rId3"/>
    <sheet name="Requirements" sheetId="15" r:id="rId4"/>
    <sheet name="Tasks" sheetId="29" r:id="rId5"/>
    <sheet name="M172 IO Map" sheetId="30" r:id="rId6"/>
    <sheet name="Diagrams" sheetId="27" r:id="rId7"/>
    <sheet name="temporary" sheetId="33" r:id="rId8"/>
    <sheet name="Verification Tracking" sheetId="24" state="hidden" r:id="rId9"/>
    <sheet name="Settings" sheetId="6" state="hidden" r:id="rId10"/>
  </sheets>
  <externalReferences>
    <externalReference r:id="rId11"/>
    <externalReference r:id="rId12"/>
    <externalReference r:id="rId13"/>
    <externalReference r:id="rId14"/>
    <externalReference r:id="rId15"/>
  </externalReferences>
  <definedNames>
    <definedName name="_xlnm._FilterDatabase" localSheetId="3" hidden="1">Requirements!$B$27:$F$46</definedName>
    <definedName name="_xlnm._FilterDatabase" localSheetId="8" hidden="1">'Verification Tracking'!$C$2:$G$7</definedName>
    <definedName name="ALARM_BASE">Requirements!$F$16</definedName>
    <definedName name="AM_ID">Requirements!$B$27</definedName>
    <definedName name="BO_ID">Requirements!$B$173</definedName>
    <definedName name="CC_ID">Requirements!$B$132</definedName>
    <definedName name="CF_ID">Requirements!$B$157</definedName>
    <definedName name="CP_ID">Requirements!$B$163</definedName>
    <definedName name="CW_ID">Requirements!$B$90</definedName>
    <definedName name="EC_ID">Requirements!$B$98</definedName>
    <definedName name="frs.all">Requirements!$B$3:$E$213</definedName>
    <definedName name="frs.id">Requirements!$B$2:$B$213</definedName>
    <definedName name="FRS.Level" localSheetId="5">[1]Requirements!$D$4:$D$176</definedName>
    <definedName name="FRS.Level">Requirements!$C$3:$C$213</definedName>
    <definedName name="frs.requirement">Requirements!$E$2:$E$213</definedName>
    <definedName name="FRS.Status" localSheetId="5">[1]Requirements!$E$4:$E$176</definedName>
    <definedName name="FRS.Status">Requirements!$D$3:$D$213</definedName>
    <definedName name="FRSList">Requirements!$B$2:$F$209</definedName>
    <definedName name="GF_ID">Requirements!$B$3</definedName>
    <definedName name="GP_ID">Requirements!$B$200</definedName>
    <definedName name="notifications" localSheetId="5">OFFSET([2]Settings!$C$1,1,0,MATCH(REPT("z",255),[2]Settings!$C:$C),1)</definedName>
    <definedName name="notifications">OFFSET([3]Settings!$C$1,1,0,MATCH(REPT("z",255),[3]Settings!$C:$C),1)</definedName>
    <definedName name="priorities" localSheetId="5">[4]Settings!$A$2:$A$6</definedName>
    <definedName name="priorities">[5]Settings!$A$2:$A$6</definedName>
    <definedName name="settings.level" localSheetId="5">[1]Settings!$D$2:$D$6</definedName>
    <definedName name="settings.level">Settings!$D$2:$D$6</definedName>
    <definedName name="settings.pass" localSheetId="5">[1]Settings!$A$15:$A$18</definedName>
    <definedName name="settings.pass">Settings!$A$15:$A$18</definedName>
    <definedName name="settings.status" localSheetId="5">[1]Settings!$B$2:$B$9</definedName>
    <definedName name="settings.status">Settings!$B$2:$B$9</definedName>
    <definedName name="status" localSheetId="5">[4]Settings!$B$2:$B$9</definedName>
    <definedName name="status">[5]Settings!$B$2:$B$9</definedName>
    <definedName name="SV_ID">Requirements!$B$124</definedName>
    <definedName name="TaskList">Tasks!$B$2:$K$80</definedName>
    <definedName name="UO_ID">Requirements!$B$180</definedName>
    <definedName name="valuevx">42.314159</definedName>
    <definedName name="VF_ID">Requirements!$B$51</definedName>
    <definedName name="WARNING_BASE">Requirements!$F$14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108" i="15" l="1"/>
  <c r="B184" i="15" l="1"/>
  <c r="F85" i="15" l="1"/>
  <c r="B85" i="15"/>
  <c r="B84" i="15"/>
  <c r="F192" i="15" l="1"/>
  <c r="B192" i="15"/>
  <c r="B23" i="15" l="1"/>
  <c r="B24" i="15"/>
  <c r="B66" i="15"/>
  <c r="B107" i="15" l="1"/>
  <c r="B140" i="15" l="1"/>
  <c r="B139" i="15"/>
  <c r="B104" i="15" l="1"/>
  <c r="F197" i="15" l="1"/>
  <c r="B197" i="15"/>
  <c r="E33" i="29" l="1"/>
  <c r="B183" i="15"/>
  <c r="B187" i="15"/>
  <c r="B196" i="15" l="1"/>
  <c r="F196" i="15"/>
  <c r="E34" i="29"/>
  <c r="B22" i="15"/>
  <c r="F191" i="15"/>
  <c r="B191" i="15"/>
  <c r="B190" i="15"/>
  <c r="H16" i="29"/>
  <c r="B177" i="15"/>
  <c r="B176" i="15"/>
  <c r="B175" i="15"/>
  <c r="B193" i="15"/>
  <c r="B194" i="15"/>
  <c r="B195" i="15"/>
  <c r="B189" i="15" l="1"/>
  <c r="E32" i="29"/>
  <c r="E18" i="29" l="1"/>
  <c r="E48" i="29" l="1"/>
  <c r="E57" i="29"/>
  <c r="E58" i="29"/>
  <c r="E59" i="29"/>
  <c r="E53" i="29"/>
  <c r="E54" i="29"/>
  <c r="E51" i="29"/>
  <c r="E55" i="29"/>
  <c r="E56" i="29"/>
  <c r="E60" i="29"/>
  <c r="E47" i="29"/>
  <c r="E49" i="29"/>
  <c r="E50" i="29"/>
  <c r="E26" i="29" l="1"/>
  <c r="B21" i="15" l="1"/>
  <c r="B20" i="15"/>
  <c r="B19" i="15"/>
  <c r="B18" i="15"/>
  <c r="E29" i="29"/>
  <c r="F153" i="15" l="1"/>
  <c r="B153" i="15"/>
  <c r="B152" i="15"/>
  <c r="B138" i="15"/>
  <c r="B137" i="15"/>
  <c r="B141" i="15"/>
  <c r="B150" i="15"/>
  <c r="F150" i="15"/>
  <c r="B149" i="15"/>
  <c r="B134" i="15"/>
  <c r="B148" i="15"/>
  <c r="B147" i="15"/>
  <c r="B146" i="15" l="1"/>
  <c r="B145" i="15"/>
  <c r="B144" i="15"/>
  <c r="B143" i="15"/>
  <c r="B142" i="15"/>
  <c r="F195" i="15" l="1"/>
  <c r="F194" i="15"/>
  <c r="F170" i="15"/>
  <c r="B169" i="15"/>
  <c r="B170" i="15"/>
  <c r="F168" i="15"/>
  <c r="B167" i="15"/>
  <c r="F129" i="15" l="1"/>
  <c r="B128" i="15"/>
  <c r="B129" i="15"/>
  <c r="F113" i="15"/>
  <c r="B113" i="15"/>
  <c r="B106" i="15"/>
  <c r="B105" i="15"/>
  <c r="F114" i="15"/>
  <c r="B114" i="15"/>
  <c r="F111" i="15"/>
  <c r="F120" i="15"/>
  <c r="F119" i="15"/>
  <c r="E11" i="29"/>
  <c r="E12" i="29"/>
  <c r="B54" i="15"/>
  <c r="F83" i="15"/>
  <c r="B83" i="15"/>
  <c r="F118" i="15" l="1"/>
  <c r="B101" i="15"/>
  <c r="B102" i="15"/>
  <c r="F117" i="15"/>
  <c r="F116" i="15"/>
  <c r="B116" i="15"/>
  <c r="B117" i="15"/>
  <c r="B115" i="15"/>
  <c r="B110" i="15"/>
  <c r="F78" i="15"/>
  <c r="F79" i="15"/>
  <c r="F80" i="15"/>
  <c r="F81" i="15"/>
  <c r="F82" i="15"/>
  <c r="F77" i="15"/>
  <c r="B77" i="15"/>
  <c r="B78" i="15"/>
  <c r="B79" i="15"/>
  <c r="B80" i="15"/>
  <c r="B81" i="15"/>
  <c r="B82" i="15"/>
  <c r="B68" i="15"/>
  <c r="F74" i="15"/>
  <c r="F75" i="15"/>
  <c r="F71" i="15"/>
  <c r="F72" i="15"/>
  <c r="F73" i="15"/>
  <c r="B71" i="15"/>
  <c r="B72" i="15"/>
  <c r="B73" i="15"/>
  <c r="B74" i="15"/>
  <c r="B75" i="15"/>
  <c r="F70" i="15"/>
  <c r="B69" i="15"/>
  <c r="B34" i="15"/>
  <c r="B40" i="15"/>
  <c r="B60" i="15"/>
  <c r="B59" i="15"/>
  <c r="B62" i="15"/>
  <c r="B201" i="15"/>
  <c r="B182" i="15"/>
  <c r="B185" i="15"/>
  <c r="B186" i="15"/>
  <c r="B188" i="15"/>
  <c r="B181" i="15"/>
  <c r="B174" i="15"/>
  <c r="B165" i="15"/>
  <c r="B166" i="15"/>
  <c r="B168" i="15"/>
  <c r="B164" i="15"/>
  <c r="B159" i="15"/>
  <c r="B158" i="15"/>
  <c r="B151" i="15"/>
  <c r="B135" i="15"/>
  <c r="B136" i="15"/>
  <c r="B133" i="15"/>
  <c r="B126" i="15"/>
  <c r="B127" i="15"/>
  <c r="B125" i="15"/>
  <c r="B100" i="15"/>
  <c r="B103" i="15"/>
  <c r="B109" i="15"/>
  <c r="B118" i="15"/>
  <c r="B111" i="15"/>
  <c r="B119" i="15"/>
  <c r="B112" i="15"/>
  <c r="B120" i="15"/>
  <c r="B99" i="15"/>
  <c r="B91" i="15"/>
  <c r="B53" i="15"/>
  <c r="B55" i="15"/>
  <c r="B56" i="15"/>
  <c r="B57" i="15"/>
  <c r="B61" i="15"/>
  <c r="B58" i="15"/>
  <c r="B63" i="15"/>
  <c r="B64" i="15"/>
  <c r="B65" i="15"/>
  <c r="B67" i="15"/>
  <c r="B70" i="15"/>
  <c r="B76" i="15"/>
  <c r="B52" i="15"/>
  <c r="F46" i="15"/>
  <c r="F42" i="15"/>
  <c r="F43" i="15"/>
  <c r="F44" i="15"/>
  <c r="F45" i="15"/>
  <c r="F41" i="15"/>
  <c r="F36" i="15"/>
  <c r="F37" i="15"/>
  <c r="F38" i="15"/>
  <c r="F39" i="15"/>
  <c r="F35" i="15"/>
  <c r="B16" i="15"/>
  <c r="B17" i="15"/>
  <c r="B15" i="15"/>
  <c r="B5" i="15"/>
  <c r="B6" i="15"/>
  <c r="B7" i="15"/>
  <c r="B8" i="15"/>
  <c r="B9" i="15"/>
  <c r="B10" i="15"/>
  <c r="B11" i="15"/>
  <c r="B12" i="15"/>
  <c r="B13" i="15"/>
  <c r="B14" i="15"/>
  <c r="B4" i="15"/>
  <c r="B30" i="15"/>
  <c r="B31" i="15"/>
  <c r="B32" i="15"/>
  <c r="B33" i="15"/>
  <c r="B35" i="15"/>
  <c r="B36" i="15"/>
  <c r="B37" i="15"/>
  <c r="B38" i="15"/>
  <c r="B39" i="15"/>
  <c r="B41" i="15"/>
  <c r="B42" i="15"/>
  <c r="B43" i="15"/>
  <c r="B44" i="15"/>
  <c r="B45" i="15"/>
  <c r="B46" i="15"/>
  <c r="B29" i="15"/>
  <c r="B28" i="15"/>
  <c r="E28" i="29" l="1"/>
  <c r="E27" i="29"/>
  <c r="E9" i="29"/>
  <c r="E10" i="29"/>
  <c r="E8" i="29" l="1"/>
  <c r="E31" i="29"/>
  <c r="E35" i="29"/>
  <c r="E36" i="29"/>
  <c r="E6" i="29"/>
  <c r="E7" i="29"/>
  <c r="E40" i="29" l="1"/>
  <c r="E41" i="29"/>
  <c r="E42" i="29"/>
  <c r="E38" i="29"/>
  <c r="E39" i="29"/>
  <c r="E30" i="29"/>
  <c r="E25" i="29"/>
  <c r="E37" i="29"/>
  <c r="E84" i="29" l="1"/>
  <c r="H80" i="29" l="1"/>
  <c r="H74" i="29"/>
  <c r="H68" i="29"/>
  <c r="H63" i="29" s="1"/>
  <c r="H44" i="29"/>
  <c r="H22" i="29"/>
  <c r="H15" i="29"/>
  <c r="E78" i="29"/>
  <c r="E77" i="29"/>
  <c r="E71" i="29"/>
  <c r="E72" i="29"/>
  <c r="E23" i="29"/>
  <c r="E24" i="29"/>
  <c r="E13" i="29"/>
  <c r="E85" i="29"/>
  <c r="E83" i="29"/>
  <c r="E82" i="29"/>
  <c r="E81" i="29"/>
  <c r="E80" i="29"/>
  <c r="E79" i="29"/>
  <c r="E76" i="29"/>
  <c r="E75" i="29"/>
  <c r="E74" i="29"/>
  <c r="E73" i="29"/>
  <c r="E70" i="29"/>
  <c r="E69" i="29"/>
  <c r="E68" i="29"/>
  <c r="E67" i="29"/>
  <c r="E66" i="29"/>
  <c r="E65" i="29"/>
  <c r="E64" i="29"/>
  <c r="E63" i="29"/>
  <c r="E62" i="29"/>
  <c r="E61" i="29"/>
  <c r="E52" i="29"/>
  <c r="E46" i="29"/>
  <c r="E45" i="29"/>
  <c r="E44" i="29"/>
  <c r="E43" i="29"/>
  <c r="E22" i="29"/>
  <c r="E21" i="29"/>
  <c r="E20" i="29"/>
  <c r="E19" i="29"/>
  <c r="E17" i="29"/>
  <c r="E16" i="29"/>
  <c r="E15" i="29"/>
  <c r="E14" i="29"/>
  <c r="E5" i="29"/>
  <c r="E4" i="29"/>
  <c r="H3" i="29"/>
  <c r="E3" i="29"/>
  <c r="F22" i="4" l="1"/>
  <c r="G5" i="24" l="1"/>
  <c r="F5" i="24"/>
  <c r="E5" i="24"/>
  <c r="G4" i="24"/>
  <c r="F4" i="24"/>
  <c r="E4" i="24"/>
  <c r="D5" i="24"/>
  <c r="D4" i="24"/>
  <c r="G3" i="24"/>
  <c r="F3" i="24"/>
  <c r="E3" i="24"/>
  <c r="D3" i="24"/>
  <c r="G6" i="24" l="1"/>
  <c r="D6" i="24"/>
  <c r="F6" i="24"/>
  <c r="E6" i="24"/>
  <c r="D7" i="24"/>
  <c r="F11" i="19"/>
  <c r="F12" i="19"/>
  <c r="F13" i="19"/>
  <c r="F14" i="19"/>
  <c r="F15" i="19"/>
  <c r="F16" i="19"/>
  <c r="F10" i="19"/>
  <c r="D2" i="19"/>
  <c r="F5" i="19"/>
  <c r="F6" i="19"/>
  <c r="F7" i="19"/>
  <c r="F4" i="19"/>
  <c r="F8" i="19"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BoTong ZHANG</author>
  </authors>
  <commentList>
    <comment ref="E2" authorId="0" shapeId="0" xr:uid="{4EDB8DF9-14F2-4DC2-A503-E088F52D753E}">
      <text>
        <r>
          <rPr>
            <b/>
            <sz val="9"/>
            <color indexed="81"/>
            <rFont val="Tahoma"/>
            <family val="2"/>
          </rPr>
          <t>BoTong ZHANG:</t>
        </r>
        <r>
          <rPr>
            <sz val="9"/>
            <color indexed="81"/>
            <rFont val="Tahoma"/>
            <family val="2"/>
          </rPr>
          <t xml:space="preserve">
It will be calculated by the time range</t>
        </r>
      </text>
    </comment>
    <comment ref="G2" authorId="0" shapeId="0" xr:uid="{A30C9F8D-D3AB-43BD-B111-1A67E201E8E8}">
      <text>
        <r>
          <rPr>
            <b/>
            <sz val="9"/>
            <color indexed="81"/>
            <rFont val="Tahoma"/>
            <family val="2"/>
          </rPr>
          <t>BoTong ZHANG:</t>
        </r>
        <r>
          <rPr>
            <sz val="9"/>
            <color indexed="81"/>
            <rFont val="Tahoma"/>
            <family val="2"/>
          </rPr>
          <t xml:space="preserve">
A value greater than 0 means it should be a milestone</t>
        </r>
      </text>
    </comment>
    <comment ref="H2" authorId="0" shapeId="0" xr:uid="{238A7717-F75B-4FBE-9E66-3E43860D11F3}">
      <text>
        <r>
          <rPr>
            <b/>
            <sz val="9"/>
            <color indexed="81"/>
            <rFont val="Tahoma"/>
            <family val="2"/>
          </rPr>
          <t>BoTong ZHANG:</t>
        </r>
        <r>
          <rPr>
            <sz val="9"/>
            <color indexed="81"/>
            <rFont val="Tahoma"/>
            <family val="2"/>
          </rPr>
          <t xml:space="preserve">
0: means not started
100: means done
any value between min and max is the estimation of work has been done</t>
        </r>
      </text>
    </comment>
  </commentList>
</comments>
</file>

<file path=xl/sharedStrings.xml><?xml version="1.0" encoding="utf-8"?>
<sst xmlns="http://schemas.openxmlformats.org/spreadsheetml/2006/main" count="1034" uniqueCount="579">
  <si>
    <t>Author</t>
  </si>
  <si>
    <t>Contact</t>
  </si>
  <si>
    <t>Revision</t>
  </si>
  <si>
    <t>ID</t>
  </si>
  <si>
    <t>LEVEL</t>
  </si>
  <si>
    <t>STATUS</t>
  </si>
  <si>
    <t>REQUIREMENT</t>
  </si>
  <si>
    <t>Priorities</t>
  </si>
  <si>
    <t>Status</t>
  </si>
  <si>
    <t>Notifications</t>
  </si>
  <si>
    <t xml:space="preserve"> - </t>
  </si>
  <si>
    <t>Using This Worksheet</t>
  </si>
  <si>
    <t>Planning</t>
  </si>
  <si>
    <t>SP says: RAR</t>
  </si>
  <si>
    <t xml:space="preserve">These lists are used to populate the drop-down boxes </t>
  </si>
  <si>
    <t>Pending Approval</t>
  </si>
  <si>
    <t>SP says: FYI</t>
  </si>
  <si>
    <t xml:space="preserve">in the Projects worksheet. You can edit these lists as </t>
  </si>
  <si>
    <t>Approved</t>
  </si>
  <si>
    <t>SP says: NTD</t>
  </si>
  <si>
    <t xml:space="preserve">needed. For example, it may be more convenient to </t>
  </si>
  <si>
    <t>In Progress</t>
  </si>
  <si>
    <t>C says: RAR</t>
  </si>
  <si>
    <t xml:space="preserve">use names in place of "SP" (for service provider) and </t>
  </si>
  <si>
    <t>Pending Review</t>
  </si>
  <si>
    <t>C says: FYI</t>
  </si>
  <si>
    <t>"C" (for client).</t>
  </si>
  <si>
    <t>On Hold</t>
  </si>
  <si>
    <t>C says: NTD</t>
  </si>
  <si>
    <t>Completed</t>
  </si>
  <si>
    <t xml:space="preserve">For information about how these lists are used to </t>
  </si>
  <si>
    <t>populate the drop-down boxes, see the following article:</t>
  </si>
  <si>
    <t>http://www.vertex42.com/ExcelTips/drop-down-list.html</t>
  </si>
  <si>
    <t>Level</t>
  </si>
  <si>
    <t>-</t>
  </si>
  <si>
    <t>Must</t>
  </si>
  <si>
    <t>Optional</t>
  </si>
  <si>
    <t>Nice to have</t>
  </si>
  <si>
    <t>Deprecated</t>
  </si>
  <si>
    <t>High</t>
  </si>
  <si>
    <t>Med</t>
  </si>
  <si>
    <t>Low</t>
  </si>
  <si>
    <t>Done</t>
  </si>
  <si>
    <t>Date</t>
  </si>
  <si>
    <t>History</t>
  </si>
  <si>
    <t>COMMENT</t>
  </si>
  <si>
    <t>Deliverables</t>
  </si>
  <si>
    <t>Requirement Status</t>
  </si>
  <si>
    <t>Name</t>
  </si>
  <si>
    <t>Type</t>
  </si>
  <si>
    <t>CAN</t>
  </si>
  <si>
    <t>CN18</t>
  </si>
  <si>
    <t>CN19</t>
  </si>
  <si>
    <t>Ethernet</t>
  </si>
  <si>
    <t>CN20</t>
  </si>
  <si>
    <t>RS485</t>
  </si>
  <si>
    <t>NTC</t>
  </si>
  <si>
    <t>AI1</t>
  </si>
  <si>
    <t>AI2</t>
  </si>
  <si>
    <t>AI3</t>
  </si>
  <si>
    <t>AI4</t>
  </si>
  <si>
    <t>AI5</t>
  </si>
  <si>
    <t>AI6</t>
  </si>
  <si>
    <t>AI7</t>
  </si>
  <si>
    <t>AI8</t>
  </si>
  <si>
    <t>DI1</t>
  </si>
  <si>
    <t>DO1</t>
  </si>
  <si>
    <t>0-10vdc</t>
  </si>
  <si>
    <t>AO1</t>
  </si>
  <si>
    <t>AI12</t>
  </si>
  <si>
    <t>AI9</t>
  </si>
  <si>
    <t>AI10</t>
  </si>
  <si>
    <t>CN1</t>
  </si>
  <si>
    <t>DI2</t>
  </si>
  <si>
    <t>DI3</t>
  </si>
  <si>
    <t>DO2</t>
  </si>
  <si>
    <t>DI4</t>
  </si>
  <si>
    <t>AO2</t>
  </si>
  <si>
    <t>AI (M172)</t>
  </si>
  <si>
    <t>AI11</t>
  </si>
  <si>
    <t>NO.</t>
  </si>
  <si>
    <t>Category</t>
  </si>
  <si>
    <t>Repaired 
Version</t>
  </si>
  <si>
    <t>Found
Version</t>
  </si>
  <si>
    <t>Last
Date</t>
  </si>
  <si>
    <t>Issue
Description</t>
  </si>
  <si>
    <t>Comment</t>
  </si>
  <si>
    <t>GUI</t>
  </si>
  <si>
    <t>DOC</t>
  </si>
  <si>
    <t>Fixed</t>
  </si>
  <si>
    <t>Open</t>
  </si>
  <si>
    <t>Close</t>
  </si>
  <si>
    <t>As Design</t>
  </si>
  <si>
    <t>Total</t>
  </si>
  <si>
    <t>Sub Total</t>
  </si>
  <si>
    <t>Last Modification</t>
  </si>
  <si>
    <t>SW</t>
  </si>
  <si>
    <t>Task</t>
  </si>
  <si>
    <t>Due</t>
  </si>
  <si>
    <t>Days</t>
  </si>
  <si>
    <t>PRI</t>
  </si>
  <si>
    <t>BL</t>
  </si>
  <si>
    <t>PROG</t>
  </si>
  <si>
    <t>Owners</t>
  </si>
  <si>
    <t>Prerequisites</t>
  </si>
  <si>
    <t>Insert new rows above this one</t>
  </si>
  <si>
    <t>Insert new row before this</t>
  </si>
  <si>
    <t>BoTong ZHANG (SESA198459)</t>
  </si>
  <si>
    <t>botong.zhang@se.com</t>
  </si>
  <si>
    <t>1.0</t>
  </si>
  <si>
    <t>&lt;brief description here&gt;</t>
  </si>
  <si>
    <t>Created by BZ</t>
  </si>
  <si>
    <t>Generic Functions</t>
  </si>
  <si>
    <t>Ambient Monitoring</t>
  </si>
  <si>
    <t>GF</t>
  </si>
  <si>
    <t>AM</t>
  </si>
  <si>
    <t>EEV Control</t>
  </si>
  <si>
    <t>EC</t>
  </si>
  <si>
    <t>Compressor Control</t>
  </si>
  <si>
    <t>CC</t>
  </si>
  <si>
    <t>Condensor Fan Control</t>
  </si>
  <si>
    <t>CF</t>
  </si>
  <si>
    <t>Evaporator Fan Control</t>
  </si>
  <si>
    <t>Unit Operation</t>
  </si>
  <si>
    <t>UO</t>
  </si>
  <si>
    <t>Condensate Pump Control</t>
  </si>
  <si>
    <t>CP</t>
  </si>
  <si>
    <t>The configuration items saved in EEPROM can be reset to defaults by a modbus register. (Refer to MB-map)</t>
  </si>
  <si>
    <r>
      <t xml:space="preserve">The application should have two working modes, real and simulation. 
</t>
    </r>
    <r>
      <rPr>
        <b/>
        <sz val="11"/>
        <color theme="1"/>
        <rFont val="Calibri"/>
        <family val="2"/>
        <scheme val="minor"/>
      </rPr>
      <t>√ Real mode</t>
    </r>
    <r>
      <rPr>
        <sz val="11"/>
        <color theme="1"/>
        <rFont val="Calibri"/>
        <family val="2"/>
        <scheme val="minor"/>
      </rPr>
      <t xml:space="preserve">
All the functions are implemented by the real hardwares, for example, the readings are from sensors and the outputs are set to the actuators. This is the default mode when the controller is powered up. 
</t>
    </r>
    <r>
      <rPr>
        <b/>
        <sz val="11"/>
        <color theme="1"/>
        <rFont val="Calibri"/>
        <family val="2"/>
        <scheme val="minor"/>
      </rPr>
      <t>√ Simulation mode</t>
    </r>
    <r>
      <rPr>
        <sz val="11"/>
        <color theme="1"/>
        <rFont val="Calibri"/>
        <family val="2"/>
        <scheme val="minor"/>
      </rPr>
      <t xml:space="preserve">
The control related functions are exactly identical to the real mode except the inputs and outputs from the sensors and actuators are redirected to the data items. (Refer to MB-map)
 </t>
    </r>
  </si>
  <si>
    <t>DO5</t>
  </si>
  <si>
    <t>AO4</t>
  </si>
  <si>
    <t>AO5</t>
  </si>
  <si>
    <t>DI5</t>
  </si>
  <si>
    <t>DO8</t>
  </si>
  <si>
    <t>DI6</t>
  </si>
  <si>
    <t>DI7</t>
  </si>
  <si>
    <t>DI8</t>
  </si>
  <si>
    <t>DI9</t>
  </si>
  <si>
    <t>DI10</t>
  </si>
  <si>
    <t>AO3</t>
  </si>
  <si>
    <t>AO (M172)</t>
  </si>
  <si>
    <t>AO6</t>
  </si>
  <si>
    <t>Upper Return Air Temperature (RATu)</t>
  </si>
  <si>
    <t>Lower Return Air Temperature (RATl)</t>
  </si>
  <si>
    <t>Upper Supply Air Temperature (SATu)</t>
  </si>
  <si>
    <t>Lower Supply Air Temperature (SATl)</t>
  </si>
  <si>
    <t>Rack Inlet Air Temperature 1 (RCT1)</t>
  </si>
  <si>
    <t>Return Air Humidity (RAH)</t>
  </si>
  <si>
    <t>reserved</t>
  </si>
  <si>
    <t>*Type of input must be in pair</t>
  </si>
  <si>
    <t>Evaporator Fan Group 1 (EVF1)</t>
  </si>
  <si>
    <t>Evaporator Fan Group 1 (EVF2)</t>
  </si>
  <si>
    <t>DI (M172)</t>
  </si>
  <si>
    <t>DI11</t>
  </si>
  <si>
    <t>DI12</t>
  </si>
  <si>
    <t>Switch</t>
  </si>
  <si>
    <t>Remote shutdown input (RSS)</t>
  </si>
  <si>
    <t>Airfilter clogged detection (ACD)</t>
  </si>
  <si>
    <t>Leak detection (LKD)</t>
  </si>
  <si>
    <t>Upper condensate pan switch (CPSu)</t>
  </si>
  <si>
    <t>Lower condensate pan switch (CPSl)</t>
  </si>
  <si>
    <t>DO (M172)</t>
  </si>
  <si>
    <t>DO3</t>
  </si>
  <si>
    <t>DO4</t>
  </si>
  <si>
    <t>DO6</t>
  </si>
  <si>
    <t>DO7</t>
  </si>
  <si>
    <t>DO9</t>
  </si>
  <si>
    <t>DO10</t>
  </si>
  <si>
    <t>DO11</t>
  </si>
  <si>
    <t>DO12</t>
  </si>
  <si>
    <t>COM(M172)</t>
  </si>
  <si>
    <t>Master to expansion boards and CSCB</t>
  </si>
  <si>
    <t>Slave to local HMI</t>
  </si>
  <si>
    <t>Group</t>
  </si>
  <si>
    <t>CN17</t>
  </si>
  <si>
    <t>USB</t>
  </si>
  <si>
    <t>Program download interface</t>
  </si>
  <si>
    <t>CN16</t>
  </si>
  <si>
    <t>Online debug</t>
  </si>
  <si>
    <t>Pulse</t>
  </si>
  <si>
    <t>Evaporator Fan 1 Tacho</t>
  </si>
  <si>
    <t>Expansion Board (Carel)</t>
  </si>
  <si>
    <t>Rack Inlet Air Temperature 2 (RCT2)</t>
  </si>
  <si>
    <t>Evaporator Fan 2 Tacho</t>
  </si>
  <si>
    <t>Evaporator Fan 3 Tacho</t>
  </si>
  <si>
    <t>Evaporator Fan 4 Tacho</t>
  </si>
  <si>
    <t>Evaporator Fan 5 Tacho</t>
  </si>
  <si>
    <t>Evaporator Fan 6 Tacho</t>
  </si>
  <si>
    <t>EVD (M172 Expansion)</t>
  </si>
  <si>
    <t>?</t>
  </si>
  <si>
    <t>To M172</t>
  </si>
  <si>
    <t>Liquid Solenoid Valve (LSV)</t>
  </si>
  <si>
    <t>Evaporator Coil Outlet Temperature (EOT)</t>
  </si>
  <si>
    <t>Unit on/off status (UOS)</t>
  </si>
  <si>
    <t>Alarm status (ALS)</t>
  </si>
  <si>
    <t>Fan PSU 1 (FPS1)</t>
  </si>
  <si>
    <t>Fan PSU 2 (FPS2)</t>
  </si>
  <si>
    <t>Condensate pump (CPD)</t>
  </si>
  <si>
    <t>Heater 1 (HT1)</t>
  </si>
  <si>
    <t>Heater 2 (HT2)</t>
  </si>
  <si>
    <t>Some status variables can be recorded into the microSD card</t>
  </si>
  <si>
    <t>GP</t>
  </si>
  <si>
    <t>Group Operation</t>
  </si>
  <si>
    <t>DW.001</t>
  </si>
  <si>
    <t>Test Bench Setup</t>
  </si>
  <si>
    <t>TS</t>
  </si>
  <si>
    <t>TS.001</t>
  </si>
  <si>
    <t>M172 Implementation</t>
  </si>
  <si>
    <t>MI</t>
  </si>
  <si>
    <t>MI.001</t>
  </si>
  <si>
    <t>Documentary and Meetings</t>
  </si>
  <si>
    <t>DM</t>
  </si>
  <si>
    <t>Project preparation and high level design</t>
  </si>
  <si>
    <t>MI.002</t>
  </si>
  <si>
    <t>Collect hardware stuff</t>
  </si>
  <si>
    <t>Program framework</t>
  </si>
  <si>
    <t>Inputs and outputs should follow M172 IO map</t>
  </si>
  <si>
    <t>DW.002</t>
  </si>
  <si>
    <t>DW.003</t>
  </si>
  <si>
    <t>Get outdoor unit operation spec from SANHUA</t>
  </si>
  <si>
    <t>H</t>
  </si>
  <si>
    <t>M</t>
  </si>
  <si>
    <t>Fan fault warning is configurable.</t>
  </si>
  <si>
    <t>Fan tacho feedback can be enabled or disabled.</t>
  </si>
  <si>
    <t>VF</t>
  </si>
  <si>
    <t>TS.002</t>
  </si>
  <si>
    <t>Test bench build</t>
  </si>
  <si>
    <t>TS.003</t>
  </si>
  <si>
    <t>Test supervisor tool development</t>
  </si>
  <si>
    <t>First release</t>
  </si>
  <si>
    <t>Final release</t>
  </si>
  <si>
    <t>4-20mA</t>
  </si>
  <si>
    <t>Evaporator Coil Outlet Pressure (EOP)</t>
  </si>
  <si>
    <t>Update I/O map by adding evap coil outlet pressure sensor</t>
  </si>
  <si>
    <t>@startuml Unit Status SM</t>
  </si>
  <si>
    <t>[*] --&gt; OFF</t>
  </si>
  <si>
    <t>OFF : All actuators are fully stopped.</t>
  </si>
  <si>
    <t>OFF --&gt; STARTUP_DELAY : evTurnUnitOn</t>
  </si>
  <si>
    <t>OFF --&gt; MAINTENANCE : evTurnMaintenanceOn</t>
  </si>
  <si>
    <t>STARTUP_DELAY : No actions.</t>
  </si>
  <si>
    <t>STARTUP_DELAY --&gt; ON : evStartupDelayTimeout</t>
  </si>
  <si>
    <t>STARTUP_DELAY --&gt; OFF: evTurnUnitOff</t>
  </si>
  <si>
    <t>ON : The actuators is regulated\nby control logic.</t>
  </si>
  <si>
    <t>MAINTENANCE : Outputs of the actuators follow\n the instructions from operators.</t>
  </si>
  <si>
    <t>MAINTENANCE --&gt; OFF : evMaintenanceTimeout</t>
  </si>
  <si>
    <t>@enduml</t>
  </si>
  <si>
    <t>ON --&gt; OFF : evTurnUnitOff\nOR\nevRemoteShutdown</t>
  </si>
  <si>
    <t>When the unit status is 'ON', a digital output (UOS) is energized to indicate the unit is in auto operation.
Refer to 'M172 IO Map'</t>
  </si>
  <si>
    <t>General Binary Outputs Control</t>
  </si>
  <si>
    <t>BO</t>
  </si>
  <si>
    <t>When there's any alarm reported by the firmware, a digital output (ALS) is energized to indicate major fault is detected on the unit.
Refer to 'M172 IO Map'</t>
  </si>
  <si>
    <t>SV</t>
  </si>
  <si>
    <t>Soleniod Valve Control</t>
  </si>
  <si>
    <t>The firmware should be able to detect the condensate level in the pan by two water flow switches, a lower one (CPSl) and a upper (CPSu).</t>
  </si>
  <si>
    <t>The soleniod valve (liquid pipe valve) is controlled by a digital ouput (LSV).</t>
  </si>
  <si>
    <t>MI.003</t>
  </si>
  <si>
    <t>Component design</t>
  </si>
  <si>
    <t>MI.004</t>
  </si>
  <si>
    <t>MI.005</t>
  </si>
  <si>
    <t>Draft  version of FRS (combined with HLD)</t>
  </si>
  <si>
    <t>DW.004</t>
  </si>
  <si>
    <t>Get a sample of 'flying master' implementation from Eliwell team for the evaluation of group control on tech.</t>
  </si>
  <si>
    <t>L</t>
  </si>
  <si>
    <t>@startuml Solenoid Valve Control SM</t>
  </si>
  <si>
    <t>OFF : Valve is closed.</t>
  </si>
  <si>
    <t>OFF --&gt; ON : Compressor status is 'PRESTART' or\n'STARTED'</t>
  </si>
  <si>
    <t>ON : Valve is opened.</t>
  </si>
  <si>
    <t>ON --&gt; OFF : Compressor status is 'PUMPDOWN' or\n'STOPPED'</t>
  </si>
  <si>
    <t>@startuml Evaporator Fan Control SM</t>
  </si>
  <si>
    <t>OFF : Fan is fully stopped.</t>
  </si>
  <si>
    <t>OFF --&gt; ON : Unit status is 'ON'</t>
  </si>
  <si>
    <t>state ON {</t>
  </si>
  <si>
    <t xml:space="preserve">    VARIABLE_SPEED_RACK: PID(cool setpoint, Tmax_rack)</t>
  </si>
  <si>
    <t xml:space="preserve">    VARIABLE_SPEED_RACK --&gt; VARIABLE_SPEED_RAT : evIndoorFanStrategyUpdate</t>
  </si>
  <si>
    <t xml:space="preserve">    VARIABLE_SPEED_RAT: PID(Trat_sp, Trat_avg)</t>
  </si>
  <si>
    <t xml:space="preserve">    VARIABLE_SPEED_RAT --&gt; VARIABLE_SPEED_RACK : evIndoorFanStrategyUpdate</t>
  </si>
  <si>
    <t xml:space="preserve">    FIX_SPEED --&gt; VARIABLE_SPEED_RACK : evIndoorFanStrategyUpdate</t>
  </si>
  <si>
    <t xml:space="preserve">    FIX_SPEED --&gt; VARIABLE_SPEED_RAT : evIndoorFanStrategyUpdate</t>
  </si>
  <si>
    <t>}</t>
  </si>
  <si>
    <t>ON --&gt; OFF : Unit status is 'OFF'</t>
  </si>
  <si>
    <t xml:space="preserve">    [*] --&gt; STANDBY_SPEED</t>
  </si>
  <si>
    <t xml:space="preserve">    STANDBY_SPEED: Minimal speed without compressor running</t>
  </si>
  <si>
    <t xml:space="preserve">    STANDBY_SPEED --&gt; VARIABLE_SPEED_RACK : evCompressorRunning</t>
  </si>
  <si>
    <t xml:space="preserve">    STANDBY_SPEED --&gt; VARIABLE_SPEED_RAT : evCompressorRunning</t>
  </si>
  <si>
    <t xml:space="preserve">    STANDBY_SPEED --&gt; FIX_SPEED : evCompressorRunning</t>
  </si>
  <si>
    <t xml:space="preserve">    VARIABLE_SPEED_RACK --&gt; FIX_SPEED : evIndoorFanStrategyUpdate</t>
  </si>
  <si>
    <t xml:space="preserve">    VARIABLE_SPEED_RACK --&gt; EXCEPTION_SPEED : evBadRackAirMax</t>
  </si>
  <si>
    <t xml:space="preserve">    VARIABLE_SPEED_RACK --&gt; STANDBY_SPEED : evCompressorStopped</t>
  </si>
  <si>
    <t xml:space="preserve">    VARIABLE_SPEED_RAT --&gt; FIX_SPEED : evIndoorFanStrategyUpdate</t>
  </si>
  <si>
    <t xml:space="preserve">    VARIABLE_SPEED_RAT --&gt; EXCEPTION_SPEED : evBadReturnAirAvg</t>
  </si>
  <si>
    <t xml:space="preserve">    VARIABLE_SPEED_RAT --&gt; STANDBY_SPEED : evCompressorStopped</t>
  </si>
  <si>
    <t xml:space="preserve">    FIX_SPEED: Given constant speed</t>
  </si>
  <si>
    <t xml:space="preserve">    FIX_SPEED --&gt; STANDBY_SPEED : evCompressorStopped</t>
  </si>
  <si>
    <t xml:space="preserve">    EXCEPTION_SPEED: Min or max speed by strategy</t>
  </si>
  <si>
    <t xml:space="preserve">    EXCEPTION_SPEED --&gt; VARIABLE_SPEED_RACK : evGoodRackAirMax</t>
  </si>
  <si>
    <t xml:space="preserve">    EXCEPTION_SPEED --&gt; VARIABLE_SPEED_RAT : evGoodReturnAirAvg</t>
  </si>
  <si>
    <t xml:space="preserve">    EXCEPTION_SPEED --&gt; STANDBY_SPEED : evCompressorStopped</t>
  </si>
  <si>
    <t>@startuml Condensate Pump Control SM</t>
  </si>
  <si>
    <t>OFF : Pump is stopped.</t>
  </si>
  <si>
    <t>OFF --&gt; ON : evLowWaterFlowSwitchOn</t>
  </si>
  <si>
    <t>ON : Pump is running.</t>
  </si>
  <si>
    <t>ON --&gt; ON_DELAY : evLowWaterFlowSwitchOff</t>
  </si>
  <si>
    <t>ON_DELAY : Pump is running for a while</t>
  </si>
  <si>
    <t>ON_DELAY --&gt; OFF : evPumpOnDelayTimeout</t>
  </si>
  <si>
    <t>ON_DELAY --&gt; ON : evLowWaterFlowSwitchOn</t>
  </si>
  <si>
    <t>Get support from Eliwell</t>
  </si>
  <si>
    <t>SANHUA inputs</t>
  </si>
  <si>
    <t>Hardware stuff ready</t>
  </si>
  <si>
    <t>@startuml EEV Control SM Control SM</t>
  </si>
  <si>
    <t>[*] --&gt; INIT</t>
  </si>
  <si>
    <t>INIT : Fully closed the valve and then\nmove to the pre-position</t>
  </si>
  <si>
    <t>INIT --&gt; OFF : EVD is good</t>
  </si>
  <si>
    <t>OFF : Set to a configurable idle position.</t>
  </si>
  <si>
    <t>OFF --&gt; INIT : EVD fault occurred</t>
  </si>
  <si>
    <t xml:space="preserve">    [*] --&gt; PRE_OPEN</t>
  </si>
  <si>
    <t xml:space="preserve">    PRE_OPEN : Set to a configurable pre position</t>
  </si>
  <si>
    <t xml:space="preserve">    PRE_OPEN --&gt; AUTO : Compressor is about to run</t>
  </si>
  <si>
    <t xml:space="preserve">    AUTO : PID control based on evaproator superheat</t>
  </si>
  <si>
    <t xml:space="preserve">    AUTO --&gt; PUMPDOWN : Compressor status is 'PUMPDOWN'</t>
  </si>
  <si>
    <t xml:space="preserve">    AUTO --&gt; PRE_OPEN : Compressor status is 'STOPPED'</t>
  </si>
  <si>
    <t xml:space="preserve">    PUMPDOWN : Gradually move to full closed position</t>
  </si>
  <si>
    <t xml:space="preserve">    PUMPDOWN --&gt; PRE_OPEN : Compressor status is 'STOPPED'</t>
  </si>
  <si>
    <t>ON --&gt; INIT : EVD fault occurred</t>
  </si>
  <si>
    <t>Compressor and VFD status should be polled periodically.</t>
  </si>
  <si>
    <t>Any alarms from CSCB1 about the compressor and vfd should be also mapped to the modbus registers.</t>
  </si>
  <si>
    <t>DW.005</t>
  </si>
  <si>
    <t>MI.006</t>
  </si>
  <si>
    <t>MI.007</t>
  </si>
  <si>
    <t>Evaporator fan control</t>
  </si>
  <si>
    <t>EEV control</t>
  </si>
  <si>
    <t>Outdoor unit control</t>
  </si>
  <si>
    <t>MI.008</t>
  </si>
  <si>
    <t>MI.009</t>
  </si>
  <si>
    <t>MI.010</t>
  </si>
  <si>
    <t>MI.011</t>
  </si>
  <si>
    <t>Unit control</t>
  </si>
  <si>
    <t>MI.012</t>
  </si>
  <si>
    <t>MI.013</t>
  </si>
  <si>
    <t>@startuml Compressor Control SM Control SM</t>
  </si>
  <si>
    <t>OFF : Compressor is stopped.</t>
  </si>
  <si>
    <t>OFF --&gt; ON : Unit status is 'ON' and\nTsat is greater than setpoint and\nNo compressor fault</t>
  </si>
  <si>
    <t xml:space="preserve">    [*] --&gt; PRE_START</t>
  </si>
  <si>
    <t xml:space="preserve">    PRE_START : Waiting for EEV at pre-opened position</t>
  </si>
  <si>
    <t xml:space="preserve">    PRE_START --&gt; AUTO : EEV is 'PRE_OPEN'</t>
  </si>
  <si>
    <t xml:space="preserve">    PRE_START --&gt; OFF : Any compressor fault is detected </t>
  </si>
  <si>
    <t xml:space="preserve">    AUTO : PID control based on supply air temperature</t>
  </si>
  <si>
    <t xml:space="preserve">    AUTO --&gt; OFF : Any compressor fault is detected</t>
  </si>
  <si>
    <t xml:space="preserve">    PUMPDOWN : Set compressor speed a configurable constant</t>
  </si>
  <si>
    <t xml:space="preserve">    PUMPDOWN --&gt; OFF : Low pressure is below threshold or\npump down timeout is expired</t>
  </si>
  <si>
    <t>ON --&gt; OFF : Unit status is 'OFF' or\nTsat is much lower than threshold or\nany compressor fault is detected</t>
  </si>
  <si>
    <t>Simulation mode is not available on the formal release version.</t>
  </si>
  <si>
    <t>All MB data are exposed through one of RS485 ports from the controller. (Refer to Modbus Register Map)</t>
  </si>
  <si>
    <t>US customary and metric are supported for MODBUS variables.</t>
  </si>
  <si>
    <t>The average return air temperature is calculated by the upper and lower temperature probes. 
RATu : Upper probe measurement
RATl  : Lower probe measurement
RATg : Average measurement</t>
  </si>
  <si>
    <t>The average supply air temperature is calculated by the upper and lower temperature probes. 
SATu : Upper probe measurement
SATl  : Lower probe measurement
SATg : Average measurement</t>
  </si>
  <si>
    <t>The max rack inlet air temperature is calculated by the probes connected to each unit. At least one probe should be available in normal circumstance.
RCT1 : Upper probe measurement
RCT2  : Lower probe measurement
RCTh : Maximum measurement</t>
  </si>
  <si>
    <t>One humidity sensor is equipped on the return air side for RH measurement and the dew point can be calculated accordingly.
RTH : Return side measurement</t>
  </si>
  <si>
    <t>Humidity sensor presence is configurable.
RTH_is_present_cfg is YES or NO, YES by default</t>
  </si>
  <si>
    <t>Outdoor unit (CSCB1) should be able to report the outside amibent temperature.
OAT : Outdoor ambient temperature</t>
  </si>
  <si>
    <t>CW</t>
  </si>
  <si>
    <t>Chilled Water Valve Control</t>
  </si>
  <si>
    <t>Warning code must be unique.</t>
  </si>
  <si>
    <t>Alarm code must be unique.</t>
  </si>
  <si>
    <t xml:space="preserve">Alarm[2] : Lower return air temperature sensor fault 
Conditions :
    Entry  : Lower return temperature readings is not available from M172.
    Exit     : Reading is available.  </t>
  </si>
  <si>
    <t xml:space="preserve">Alarm[3] : Upper supply air temperature sensor fault
Conditions :
    Entry  : Upper supply temperature readings is not available from M172.
    Exit     : Reading is available.  </t>
  </si>
  <si>
    <t xml:space="preserve">Alarm[4] : Lower supply air temperature sensor fault
Conditions :
    Entry  : Lower supply temperature readings is not available from M172.
    Exit     : Reading is available.  </t>
  </si>
  <si>
    <t>Alarm[5] : Return air humidity sensor fault
Conditions:
    Entry  : RTH_is_present_cfg is YES and RTH is invalid.
    Exit     : Reading is available or RTH_is_present is NO.</t>
  </si>
  <si>
    <t>Warning[3]: None of rack inlet temperature
Conditions:
    Entry  : RCTh is not available.
    Exit     : RCTh is available.</t>
  </si>
  <si>
    <t>Warning[5]: Low humidity
Conditions:
    Entry  : RTH_is_present_cfg is YES and RTH is lower than RTH_low_cfg for RTH_timeout_cfg time of period.
    Exit     : RTH is greater than RTH_low_cfg or RTH_is_present_cfg is NO.
RTH_low_cfg is (10, 50)% with default 30%
RTH_timeout_cfg is [3, 60] minute with default 10 min</t>
  </si>
  <si>
    <t>Warning[6]: High humidity
Conditions:
    Entry  : RTH_is_present_cfg is YES and RTH is greater than RTH_high_cfg for RTH_timeout_cfg time of period.
    Exit     : RTH is greater than RTH_high_cfg or RTH_is_present_cfg is NO.
RTH_low_cfg is (50, 70)% with default 60%
RTH_timeout_cfg is [3, 60] minute with default 10 min</t>
  </si>
  <si>
    <t xml:space="preserve">Alarm[1] : Upper return air temperature sensor fault
Conditions :
    Entry  : Upper return temperature readings is not available from M172.
    Exit     : Reading is available.  </t>
  </si>
  <si>
    <t>Alarm sequence number in this section is from 1</t>
  </si>
  <si>
    <t>Warning sequence number in this section is from 1</t>
  </si>
  <si>
    <t xml:space="preserve">Fan control signal is from 0 to 10vdc and the actual range can be configured.
The minimal control signal (EvapFanCtrlSigMin) is configurable and its range is [0, 10)vdc with 2v by default.
The maximum control signal (EvapFanCtrlSigMax) is configurable and its range is (2, 10]vdc with 10v by default.
EvapFanCtrlSigMax must be greater than EvapFanCtrlSigMin. </t>
  </si>
  <si>
    <t>Fan control command (EvapFanCmd) is always presented by a range of 0 to 100%. The range should match the actual range of control signal, for example, 2 to 9 vdc for 0 to 100 percent.</t>
  </si>
  <si>
    <t>Airflow (EvapAirflow) can be calculated by total RPM from the fans having tacho feedback.</t>
  </si>
  <si>
    <t>When the unit is 'ON' and the compressor is not running, fan should be running with a constant speed (20%).</t>
  </si>
  <si>
    <t>Warning sequence number in this section is from 20</t>
  </si>
  <si>
    <t xml:space="preserve">Warning[20]: Evaporator Fan 1 Check
Conditions:
    Entry  : EvapFanTachoAct_0 cannot match EvapFanTachoEst_0+/-800rpm and EvapFanCmd &gt;= EvapFanCmdMin_cfg.
    Exit     : EvapFanTachoAct_0 cannot match EvapFanTachoEst_0+/-800rpm or EvapFanTachoAct_0 is 0%.
</t>
  </si>
  <si>
    <t>Each fan can have a tacho feedback by RPM and the estimated speed can be calculated based on EvapFanCmd.
EvapFanTachoAct_0...5
EvapFanTachoEst_0…5</t>
  </si>
  <si>
    <t xml:space="preserve">Warning[21]: Evaporator Fan 2 Check
Conditions:
    Entry  : EvapFanTachoAct_1 cannot match EvapFanTachoEst_1+/-800rpm and EvapFanCmd &gt;= EvapFanCmdMin_cfg.
    Exit     : EvapFanTachoAct_1 cannot match EvapFanTachoEst_1+/-800rpm or EvapFanTachoAct_1 is 0%.
</t>
  </si>
  <si>
    <t xml:space="preserve">Warning[22]: Evaporator Fan 3 Check
Conditions:
    Entry  : EvapFanTachoAct_2 cannot match EvapFanTachoEst_2+/-800rpm and EvapFanCmd &gt;= EvapFanCmdMin_cfg.
    Exit     : EvapFanTachoAct_2 cannot match EvapFanTachoEst_2+/-800rpm or EvapFanTachoAct_2 is 0%.
</t>
  </si>
  <si>
    <t xml:space="preserve">Warning[23]: Evaporator Fan 4 Check
Conditions:
    Entry  : EvapFanTachoAct_3 cannot match EvapFanTachoEst_3+/-800rpm and EvapFanCmd &gt;= EvapFanCmdMin_cfg.
    Exit     : EvapFanTachoAct_3 cannot match EvapFanTachoEst_3+/-800rpm or EvapFanTachoAct_3 is 0%.
</t>
  </si>
  <si>
    <t xml:space="preserve">Warning[24]: Evaporator Fan 5 Check
Conditions:
    Entry  : EvapFanTachoAct_4 cannot match EvapFanTachoEst_4+/-800rpm and EvapFanCmd &gt;= EvapFanCmdMin_cfg.
    Exit     : EvapFanTachoAct_4 cannot match EvapFanTachoEst_4+/-800rpm or EvapFanTachoAct_4 is 0%.
</t>
  </si>
  <si>
    <t xml:space="preserve">Warning[25]: Evaporator Fan 6 Check
Conditions:
    Entry  : EvapFanTachoAct_5 cannot match EvapFanTachoEst_5+/-800rpm and EvapFanCmd &gt;= EvapFanCmdMin_cfg.
    Exit     : EvapFanTachoAct_5 cannot match EvapFanTachoEst_5+/-800rpm or EvapFanTachoAct_5 is 0%.
</t>
  </si>
  <si>
    <t>TBD</t>
  </si>
  <si>
    <t>Warning sequence number in this section is from 50</t>
  </si>
  <si>
    <t>DW.006</t>
  </si>
  <si>
    <t>Eliwell EVD manual</t>
  </si>
  <si>
    <t>EEV is driven by an EVD controller through modbus communication on RS485.
Modbus registers for operation??</t>
  </si>
  <si>
    <t>Alarm sequence number in this section is from 50</t>
  </si>
  <si>
    <t>The evaporator coil superheat (Tevap_sh) is calculated by EOT and EOP.</t>
  </si>
  <si>
    <t>A temperature probe (EOT) installed on the outlet side of the coil is for the suction temperature measurement (Tcoil).</t>
  </si>
  <si>
    <t>A pressure probe (EOP) installed on the outlet side of the coil is for the suction pressure measurement (Pcoil).</t>
  </si>
  <si>
    <t xml:space="preserve">Alarm[50] : Coil temperature sensor fault
Conditions :
    Entry  : Tcoil is not available from M172.
    Exit     : Reading is available.  </t>
  </si>
  <si>
    <t xml:space="preserve">Alarm[51] : Coil pressure sensor fault
Conditions :
    Entry  : Pcoil is not available from M172.
    Exit     : Reading is available.  </t>
  </si>
  <si>
    <t xml:space="preserve">Alarm[52] : EVD offline
Conditions :
    Entry  : M172 cannot poll registers from EVD driver.
    Exit     : Polling registers success.  </t>
  </si>
  <si>
    <t xml:space="preserve">A fast DI input (pulse) module from Carel is applied for fan tacho feedback detection. M172 polls the registers by RS485 with standard modbus protocol to get the meausrement of each fan. </t>
  </si>
  <si>
    <t>DW.007</t>
  </si>
  <si>
    <t>Get Carel fast DI module spec</t>
  </si>
  <si>
    <t>Get EVD driver module  spec</t>
  </si>
  <si>
    <t>Carel fast DI module manual</t>
  </si>
  <si>
    <t>MODBUS register map for all users</t>
  </si>
  <si>
    <t>Warning[50] : Low Evaporator Superheat
    Entry   : EEV is at minimal position and Tevap_sh is lower than EvapLowSH_threshold_cfg for EvapLowSH_timeout_cfg.
    Exit      : Tevap_sh is greater than EvapLowSH_threshold_cfg.
EvapLowSH_threshold_cfg is from [1, 30] Celcius degree. 10C is default.
EvapLowSH_timeout_cfg is from [10, 600] seconds. 180s is default.</t>
  </si>
  <si>
    <t>Low Evaptorator Superheat' should be ignored for a few moment (EvapLowSH_forgiven_timeout_cfg) each time once the compressor is truly started.
EvapLowSH_forgiven_timeout_cfg is from [10, 600] seconds. 180s is default.</t>
  </si>
  <si>
    <t>Alarm[53] : Persistent Low Superheat
    Entry   :  'Low Evaporator Superheat' occurred EvapLowSH_max_times_cfg within an hour.
    Exit      : Manually reset
EvapLowSH_max_times_cfg is from [1, 60] with default 3.</t>
  </si>
  <si>
    <t>Alarm[54] : EVD Internal Fault
    Entry   : Any alarm reported by EVD module is captured.
    Exit      : No alarm from EVD module.</t>
  </si>
  <si>
    <t xml:space="preserve">Warning[52] : EVD check
    Entry   : Any warning reported by EVD module is captured.
    Exit      : No warning from EVD module. </t>
  </si>
  <si>
    <t>Warning sequence number in this section is from 60</t>
  </si>
  <si>
    <t>Alarm sequence number in this section is from 90</t>
  </si>
  <si>
    <t>Warning sequence number in this section is from 90</t>
  </si>
  <si>
    <t>When the fan is running (command and tacho are greater than 0), the working hours should be traced with a resolution of 1 hour.
EvapFanRunHours_0…5</t>
  </si>
  <si>
    <t>Fan run hours threshold (EvapFanRunHoursThreshold_cfg) is from 8736 (1 year) to 65535. 20208 (3 years) is default.</t>
  </si>
  <si>
    <t>EEV working time (EEVRunHours) should be traced with a percision of an hour.</t>
  </si>
  <si>
    <t>A binary hardware input (RSS) can override 'ON' status of the unit by putting it into 'OFF'.</t>
  </si>
  <si>
    <t>Alarm sequence number in this section is from 100</t>
  </si>
  <si>
    <t>Alarm[101] : Airfilter Clogged Detection
    Entry   : ACD is detected (switch is closed).
    Exit      : switch is opened.</t>
  </si>
  <si>
    <t>Alarm sequence number in this section is from 70</t>
  </si>
  <si>
    <t>Warning sequence number in this section is from 70</t>
  </si>
  <si>
    <t>______________________________________________________________________
UNIT STATUS                COMMAND
--------------------------------------------------------------------------------------------------
        OFF                           Off
--------------------------------------------------------------------------------------------------  
         ON                           PID(SAT_SP, SATg)
--------------------------------------------------------------------------------------------------
    SERVICE                       depends on user's instruction
______________________________________________________________________
Refer to 'Compressor Control SM' in 'Diagrams' sheet.</t>
  </si>
  <si>
    <t>The compressor should start and raise the max speed gradually if SATg is not available when the compressor is off. When SATg is recovered, the compressor control is back to normal process.</t>
  </si>
  <si>
    <t>The compressor will keep the current speed if SATg is not available when it is in normal control.</t>
  </si>
  <si>
    <t>If any of the EEV fault (alarm) is detected, the compressor should be shutdown immediately.</t>
  </si>
  <si>
    <t>If any of critical alarms from CSCB that can damanage the compressor are detected, the compressor should be shutdown immediately.</t>
  </si>
  <si>
    <t>If leakage detection alarm (8100) occurred, the compressor should be shutdown immediately.</t>
  </si>
  <si>
    <t>If pan full fault alarm (8090) occurred, the compressor should be shutdown immediately.</t>
  </si>
  <si>
    <t>Compressor driven by VFD is controlled by the outdoor control board (CSCB1) and the indoor controller (M172) will act as a Modbus master to communicate with CSCB1 by RS485 bus.</t>
  </si>
  <si>
    <t>Alarm[70] : CSCB1 Offline
    Entry   : M172 cannot poll the registers from CSCB1
    Exit      : Communication is good</t>
  </si>
  <si>
    <t>Compressor general management will be handled by CSCB1.
        - Driven by VFD
        - Perform capacity control requested by the indoor controller
        - Envelope control
        - High pressure protection
        - Low pressure protection
        - Oil return management
Refer to 'SANHUA CSCB1 Manual' wich I don't have so far:)</t>
  </si>
  <si>
    <t>Condensor fan is driven by the outdoor control board (CSCB1) or speed regulator?</t>
  </si>
  <si>
    <t>Fan status should be polled periodically?</t>
  </si>
  <si>
    <t>1.0 version</t>
  </si>
  <si>
    <t>Review and update FRS and HLD</t>
  </si>
  <si>
    <t>MI.014</t>
  </si>
  <si>
    <t>Pulse measurement (Carel h-DI module) test</t>
  </si>
  <si>
    <t>The 'holding register type' is one and only for data exchange by MODBUS on M172.</t>
  </si>
  <si>
    <t>The transition between real and simulation mode is triggered by selecting the mode from the small local screen on the controller.
When the controller is powered up, the default mode 'REAL' is showed up on the local screen. Long-pressing of the 'Enter' button is to toggle the controller mode.</t>
  </si>
  <si>
    <t>RS485-2 (CN1) is working as a MODBUS master to manage the I/O boards. 19200 8-E-1 is the parameters for communication.
          __________________________
           I/O board                       Address
           ------------------------------------
           CSCB1                                     1
           EVD                                         2
           Fan Tacho                             3
           *CPY                                       4
          __________________________
* CPY is not included in wave 1.</t>
  </si>
  <si>
    <t>RS485-1 (CN19) is the customer interface of data exchange by working as a MODBUS slave. By default, the communication parameters are 19200 8-E-1 and the address is 7.</t>
  </si>
  <si>
    <t>DDF overall design</t>
  </si>
  <si>
    <t>DW.008</t>
  </si>
  <si>
    <t>Get contact window for M172 tech support from IT team</t>
  </si>
  <si>
    <t>WHO ARE U?!</t>
  </si>
  <si>
    <t>[] Humidity sensor reading
[] Pressure sensor reading
[] Dew point caluclation
[] Saturation temperature calculation</t>
  </si>
  <si>
    <t xml:space="preserve">Temperature sensor </t>
  </si>
  <si>
    <t>DV</t>
  </si>
  <si>
    <t>DV.001</t>
  </si>
  <si>
    <t>DV.002</t>
  </si>
  <si>
    <t>Development Verification</t>
  </si>
  <si>
    <t>Humidity sensor</t>
  </si>
  <si>
    <t>DV.003</t>
  </si>
  <si>
    <t>Tacho meter</t>
  </si>
  <si>
    <t>DV.004</t>
  </si>
  <si>
    <t>Communication to DI board</t>
  </si>
  <si>
    <t>DV.005</t>
  </si>
  <si>
    <t>Communication to CAREL DI board</t>
  </si>
  <si>
    <t>DV.006</t>
  </si>
  <si>
    <t>Communication from supervisor (HMI)</t>
  </si>
  <si>
    <t>DV.007</t>
  </si>
  <si>
    <t>EEV</t>
  </si>
  <si>
    <t>DV.008</t>
  </si>
  <si>
    <t>VFD (compressor)</t>
  </si>
  <si>
    <t>[] Reading
[] Range
[] Accuracy</t>
  </si>
  <si>
    <t>[] Communication
[] Register polling traverse
[] Persistent communication
[] Communication fault and recovery</t>
  </si>
  <si>
    <t>Communication to CSCB1</t>
  </si>
  <si>
    <t>DV.009</t>
  </si>
  <si>
    <t>DV.010</t>
  </si>
  <si>
    <t>DV.011</t>
  </si>
  <si>
    <t>Evaporator fan</t>
  </si>
  <si>
    <t>Solenoid valve</t>
  </si>
  <si>
    <t>[] Communication
[] Persistent communication
[] Communication fault and recovery</t>
  </si>
  <si>
    <t>[] Operation
[] Tacho reading</t>
  </si>
  <si>
    <t>[] Operation</t>
  </si>
  <si>
    <t>DV.012</t>
  </si>
  <si>
    <t>Pressure sensor</t>
  </si>
  <si>
    <t>EVD and valve</t>
  </si>
  <si>
    <t>CSCB1</t>
  </si>
  <si>
    <t>[] EVD communication
[] EEV drive</t>
  </si>
  <si>
    <t>[] CSCB1 communication
[] Compressor drive</t>
  </si>
  <si>
    <t>TS.004</t>
  </si>
  <si>
    <t>MODBUS communication on RS485 monitor</t>
  </si>
  <si>
    <t>Refer to saaral.testbench.jpg</t>
  </si>
  <si>
    <t>[✔] Reading
[] Range
[] Accuracy</t>
  </si>
  <si>
    <t>[✔] Modbus communication
[✔] Measurement readings check
1kHz from M172 AO4 gives 992 around readings and 500Hz creates reading of 495-497</t>
  </si>
  <si>
    <t>M172 Holding Register Address Range,
8960    -  9959              status (1000)
9960    -  10159            warning (200)
10160  -  10359            alarm (200)
10360  -  10959            configuration (600)
10960  -   13959           'BZ172Lab' reserved 
16384  -  18431           nonvolatile configuration (2048)
18431  -  20479           'BZ172Lab' reserved
The register address is from 1 (PLC address).</t>
  </si>
  <si>
    <t xml:space="preserve">Unit status can be set anytime through unit command (bzUnitModeCfg).
bzUnitModeCfg is ON, OFF or MAINTENANCE (refer to Modbus Register Map) </t>
  </si>
  <si>
    <t xml:space="preserve">When the status is set to 'MAINTENANCE', a configurable timeout (bzUnitMainteanceTimeoutCfg) will be set.
bzUnitMainteanceTimeoutCfg is from [5, 10080] minutes with default 10. </t>
  </si>
  <si>
    <t>Unit 'MODE' (bzUnitStatus) is read only on Modbus. (rfer to Modbus Register Map)</t>
  </si>
  <si>
    <t>Statup delay (bzUnitStartupDelayCfg) is configurable.
bzUnitStartupDelayCfg is from [0, 300] seconds with default 0.</t>
  </si>
  <si>
    <t>1.1</t>
  </si>
  <si>
    <t>Warning code (bzWarningBase) must start from me (excluded). --------------👉</t>
  </si>
  <si>
    <t>Alarm code (bzAlarmBase) must start from me (excluded). --------------------👉</t>
  </si>
  <si>
    <t>Humidity and pressure sensor</t>
  </si>
  <si>
    <t>Relay</t>
  </si>
  <si>
    <t>FRS.UO
FRS.BO</t>
  </si>
  <si>
    <t>The actual output of ALS is configurable (bzMajorAlarmRelayCfg), by default the closed status of it means there's alarm.</t>
  </si>
  <si>
    <t>The actual output of UOS can is configurable(bzUnitStatusRelayCfg), by default the closed status of it means the unit is 'ON'.</t>
  </si>
  <si>
    <r>
      <t xml:space="preserve">[✔] M172 controllers x 2
[🕒] </t>
    </r>
    <r>
      <rPr>
        <sz val="11"/>
        <rFont val="Calibri"/>
        <family val="2"/>
        <scheme val="minor"/>
      </rPr>
      <t>CSCB x 1</t>
    </r>
    <r>
      <rPr>
        <sz val="11"/>
        <color theme="1"/>
        <rFont val="Calibri"/>
        <family val="2"/>
        <scheme val="minor"/>
      </rPr>
      <t xml:space="preserve">
[🕒] </t>
    </r>
    <r>
      <rPr>
        <sz val="11"/>
        <rFont val="Calibri"/>
        <family val="2"/>
        <scheme val="minor"/>
      </rPr>
      <t>EVD module x 1</t>
    </r>
    <r>
      <rPr>
        <sz val="11"/>
        <color theme="1"/>
        <rFont val="Calibri"/>
        <family val="2"/>
        <scheme val="minor"/>
      </rPr>
      <t xml:space="preserve">
[✔] Carel DI module x 1
[✔] 24vdc power supply x 1
[✔] 24vac power supply x 1
[✔] temperature sensor x 8  'Carel' Jan.26th
[🕒] </t>
    </r>
    <r>
      <rPr>
        <sz val="11"/>
        <rFont val="Calibri"/>
        <family val="2"/>
        <scheme val="minor"/>
      </rPr>
      <t>humidity sensor x 1</t>
    </r>
    <r>
      <rPr>
        <sz val="11"/>
        <color theme="1"/>
        <rFont val="Calibri"/>
        <family val="2"/>
        <scheme val="minor"/>
      </rPr>
      <t xml:space="preserve">
[🕒] </t>
    </r>
    <r>
      <rPr>
        <sz val="11"/>
        <rFont val="Calibri"/>
        <family val="2"/>
        <scheme val="minor"/>
      </rPr>
      <t>pressure sensor x 1</t>
    </r>
    <r>
      <rPr>
        <sz val="11"/>
        <color theme="1"/>
        <rFont val="Calibri"/>
        <family val="2"/>
        <scheme val="minor"/>
      </rPr>
      <t xml:space="preserve">
[✔] 4-20mA source (pressure sensor) x 1
[❌] &lt; 2k Hz signal source x 8
[🕒]</t>
    </r>
    <r>
      <rPr>
        <b/>
        <sz val="11"/>
        <color rgb="FFFF0000"/>
        <rFont val="Calibri"/>
        <family val="2"/>
        <scheme val="minor"/>
      </rPr>
      <t xml:space="preserve"> </t>
    </r>
    <r>
      <rPr>
        <sz val="11"/>
        <rFont val="Calibri"/>
        <family val="2"/>
        <scheme val="minor"/>
      </rPr>
      <t>EEV valve x 1</t>
    </r>
    <r>
      <rPr>
        <sz val="11"/>
        <color theme="1"/>
        <rFont val="Calibri"/>
        <family val="2"/>
        <scheme val="minor"/>
      </rPr>
      <t xml:space="preserve">
[✔] 24v LED (DO indicator) x 8
[✔] voltage meter (AO) x 2 'Carel' Jan.26th
[✔] switch (DI simulator) x 8 'Carel' Jan.26th
[✔] wires</t>
    </r>
  </si>
  <si>
    <t>Warning sequence number in this section is from 100</t>
  </si>
  <si>
    <t>Warning[100] : Autopilot Disengaged
    Entry   : Unit status is MAINTENANCE.
    Exit      : Unit status is NOT maintenance.</t>
  </si>
  <si>
    <t>FRS.VF</t>
  </si>
  <si>
    <t>______________________________________________________________________
UNIT STATUS                COMMAND
--------------------------------------------------------------------------------------------------
        OFF                           OFF
--------------------------------------------------------------------------------------------------  
         ON                           ON:  when the compressor is requested to start up
--------------------------------------------------------------------------------------------------
         ON                           OFF:  after the compressor is fully stopped
--------------------------------------------------------------------------------------------------
MAINTENANCE            depends on user's instruction
______________________________________________________________________
Refer to 'Soleniod Valve Control SM' in 'Diagrams' sheet.</t>
  </si>
  <si>
    <t>______________________________________________________________________
UNIT STATUS                COMMAND
--------------------------------------------------------------------------------------------------
        OFF                           Configurable pre-position (EEV_preopen_cfg)
--------------------------------------------------------------------------------------------------  
         ON                           PID(EvapSH_SP, Tevap_sh)
--------------------------------------------------------------------------------------------------
         ON                           Gradually close when compressor pump down is executed
--------------------------------------------------------------------------------------------------
 MAINTENANCE           depends on user's instruction
______________________________________________________________________
Refer to 'EEV Control SM' in 'Diagrams' sheet.</t>
  </si>
  <si>
    <t>Unit 'MAINTENANCE' mode</t>
  </si>
  <si>
    <t>With auto mode, fan output is regulated by a PID controller or a constant speed which depends on the unit status, mode and fan control strategies.
______________________________________________________________________
STATUS              MODE                 FAN STRATEGY             FAN COMMAND
                                                    (EvapFanStrategy_cfg)       (EvapFanCmd)
--------------------------------------------------------------------------------------------------  
    OFF                    any                               any                             full stop (0%)
--------------------------------------------------------------------------------------------------
    ON                   COOL                     InRow_CACS            PID(CoolSP_cfg, RCTh)
--------------------------------------------------------------------------------------------------
    ON                   COOL                     HACS_RACS      PID(SATSP_cfg + DeltaSP_cfg, RATg)
--------------------------------------------------------------------------------------------------
    ON                   COOL                             FIX                     a configurable constant speed
--------------------------------------------------------------------------------------------------
MAINTENANCE   any                             FIX                         a  constant speed
______________________________________________________________________
Refer to 'Evaporator Fan Control SM' in 'Diagrams' sheet.</t>
  </si>
  <si>
    <t>MI.017</t>
  </si>
  <si>
    <t>Condensate pump control</t>
    <phoneticPr fontId="25" type="noConversion"/>
  </si>
  <si>
    <t>FRS.CP</t>
    <phoneticPr fontId="25" type="noConversion"/>
  </si>
  <si>
    <t>Alarm[100] : Remote Shutdown
    Entry   : RSS is detected (switch is closed).
    Exit      : switch is opened.</t>
    <phoneticPr fontId="22" type="noConversion"/>
  </si>
  <si>
    <t>Alarm[90] : Pan Full Fault
    Entry   : CPSl is detected (switch is closed).
    Exit      : switch is opened.</t>
    <phoneticPr fontId="22" type="noConversion"/>
  </si>
  <si>
    <t>______________________________________________________________________
UNIT STATUS                PUMP COMMAND
--------------------------------------------------------------------------------------------------  
 ON or OFF                     ON:      when the lower switch is detected 
--------------------------------------------------------------------------------------------------
 ON or OFF                     OFF:    when the lower switch is back to normal and
                                                        bzCondensatePumpDelay2OffCfg is expired
--------------------------------------------------------------------------------------------------
 MAINTENANCE                   depends on user's instruction
______________________________________________________________________
Refer to 'Condensate Pump Control SM' in 'Diagrams' sheet.</t>
    <phoneticPr fontId="22" type="noConversion"/>
  </si>
  <si>
    <t>Pump running timeout (bzCondensatePumpDelay2OffCfg) is configurable.
bzCondensatePumpDelay2OffCfg is from [10, 600] seconds with default 30s.</t>
    <phoneticPr fontId="22" type="noConversion"/>
  </si>
  <si>
    <t>The unit is operational with four status, ON, STARTUP_DELAY, OFF and MAINTENANCE.
When the status is OFF, all the actuators are fully stopped (except condensate pump).
When the status is ON, the outputs of the actuators will follow its own protocol.
When the status is MAINTENANCE, the outputs of the actuators will follow its own protocol.
STARTUP_DELAY is a dummy status that is only for a delay to avoid electric impact to the grid when multiple units are requested to start up at the same time.
Refer to 'Unit Status SM' in Diagrams sheet.</t>
    <phoneticPr fontId="22" type="noConversion"/>
  </si>
  <si>
    <t>When the maintenance mode exits, all actuators should be stopped. And when the mode is activated again, all the actuators should be stopped until the manual command is given.</t>
  </si>
  <si>
    <t>MAINTENANCE mode command should not be stored permanently.</t>
  </si>
  <si>
    <t>Warning[90] : Condensate Pump Lifecycle
    Entry  : bzCondensatePumpRunhourLog is greater than bzCondensatePumpRunhourThresholdCfg.
    Exit      : bzCondensatePumpRunhourLog is less than bzCondensatePumpRunhourThresholdCfg.
bzCondensatePumpRunhourThresholdCfg is from [8736, 65535] with default 20208</t>
  </si>
  <si>
    <t>MI.015</t>
  </si>
  <si>
    <t>Ambinent temperature management</t>
  </si>
  <si>
    <t>FRS.AM</t>
  </si>
  <si>
    <t>Warning[4]: High rackinlet air temperature
Conditions:
    Entry  : RCTh is greater than bzHighRackinletTemperatureThresholdCfg for bzHighRackinletTemperatureTimeoutCfg time of period.
    Exit     : RCTh is below RCTh_max_threshold
bzHighRackinletTemperatureThresholdCfg is [25, 55]C with default 35C
bzHighRackinletTemperatureTimeoutCfg is [3, 60] minute with default 10 min</t>
  </si>
  <si>
    <t>Warning[1]: High return air temperature
Conditions:
    Entry  : RATg is greater than bzHighReturnTemperatureThresholdCfg for bzHighReturnTemperatureThresholdCfg of period.
    Exit     : RATg is below RATg_max_threshold
bzHighReturnTemperatureThresholdCfg is [35, 55]C with default 45C
bzHighReturnTemperatureThresholdCfg is [3, 60] minute with default 10 min</t>
  </si>
  <si>
    <t>The working mode of evaporator fan is selected by the configurable fan strategy (bzEvaporatorFanStrategyCfg).
There are three types of strategies, InRow_CACS(0), HACS_RACS(1) and CONSTANT_SPD(2). By default, it should be '0'.</t>
  </si>
  <si>
    <t xml:space="preserve">The configurable cool setpoint (bzCoolSetpointCfg) is from 15 to 30 celcius degree and the default is 18C. </t>
  </si>
  <si>
    <t>The configurable delta-T setpoint (bzDeltaTSetpointCfg) is from 2 to 20 celcius degree and the default is 10C.</t>
  </si>
  <si>
    <t>The configurable supply air temperature setopint (bzSupplyAirSetpoint) is one of the inputs for compressor speed regulation (cooling capacity control).
bzSupplyAirSetpoint is from [15, 30] Celcius degree with default 18c.</t>
  </si>
  <si>
    <t>Run hour (bzSoleniodValveRunhourLog) should be traced with a percision of an hour.</t>
  </si>
  <si>
    <t>Warning[60] : LSV Lifecycle
    Entry  : bzSoleniodValveRunhourLog &gt;  bzSolenoidValveRunhourThresholdCfg.
    Exit      : bzSoleniodValveRunhourLog &lt; bzSolenoidValveRunhourThresholdCfg.
bzSolenoidValveRunhourThresholdCfg is from [8736, 65535] with default 20208</t>
  </si>
  <si>
    <t>[✔] Real mode
[✔] Object model
[✔] Hardware interfaces
[✔] Timer
[✔] Slave device 
[✔] MODBUS communication model
[✔] NVM
[✔] Warning and alarm
[✔] Actuator working time 
[✔] Task model</t>
  </si>
  <si>
    <t>[✔] Code repository setup (Github)
[✔] Project creation</t>
  </si>
  <si>
    <t>IrACdx36.mb.monitor.com28.192008e1.exe</t>
  </si>
  <si>
    <t>FRS.EC</t>
  </si>
  <si>
    <t>FRS.CC
FRS.CF</t>
  </si>
  <si>
    <t>FRS.xx</t>
  </si>
  <si>
    <t>Warnings and alarms</t>
  </si>
  <si>
    <t>Alarm[102] : Leakage Detection
    Entry   : LKD is detected (switch is closed).
    Exit      : switch is opened.</t>
  </si>
  <si>
    <t>Alarm[103] : Airfilter Lifecycle
    Entry  : bzAirfilterRunhourLog is greater than bzAirfilterRunhourThresholdCfg.
    Exit      : bzAirfilterRunhourLog is less than bzAirfilterRunhourThresholdCfg.
bzAirfilterRunhourThresholdCfg is from [8736, 65535] with default 20208</t>
  </si>
  <si>
    <t xml:space="preserve">1.1 version </t>
  </si>
  <si>
    <t>If the inputs from the temperature sensors are not available and fan strategy is HACS_RACS, fan speed should be set to bzMinimumEvaporatorFanSpeedCfg.</t>
  </si>
  <si>
    <t>If the inputs from the temperature sensors are not available and fan strategy is InRow_CACS, fan speed should be set to bzMaximumEvaporatorFanSpeedCfg.</t>
  </si>
  <si>
    <t>PID output range is limited with the configurable min(bzMinimumEvaporatorFanSpeedCfg) and max(bzMaximumEvaporatorFanSpeedCfg) fan speed when the unit is in normal operation.
bzMinimumEvaporatorFanSpeedCfg is from 0% to 50% with default 30%
bzMaximumEvaporatorFanSpeedCfg is from 60% to 100% with default 100%</t>
  </si>
  <si>
    <t>The EEV minimal opening (bzMinimumEEVOpeningCfg) for auto control is configurable.
bzMinimumEEVOpeningCfg is from 0% to 50% with default 20%.</t>
  </si>
  <si>
    <t>The EEV pre-position (bzEEVPreOpeningCfg) is configurable.
bzEEVPreOpeningCfg is from [0, 100] % with default 40%</t>
  </si>
  <si>
    <t>The target evaporator superheat (bzEvapSuperheatSetpointCfg) is configurable.
bzEvapSuperheatSetpointCfg is from [1, 30] Celcius degree with default 8c.</t>
  </si>
  <si>
    <t>Maintain the minimal compressor speed (bzMinimumCompressorCommandCfg) when PID output is set to minimum.
bzMinimumCompressorCommandCfg is from [0, 100] % with default 20%.</t>
  </si>
  <si>
    <t>When the compressor is executing pump down process, a configurable constant speed (bzCompressorPumpDownCommandCfg) is given.
bzCompressorPumpDownCommandCfg is from [bzMinimumCompressorCommandCfg, 100] % with default 78%</t>
  </si>
  <si>
    <t>When SATg is lower than a minimal temperature threshold (bzMinimalSupplyAirTemperatureCfg) and the integral of the differential to the setpoint is greater than 480C*S, the compressor will be turned off.
bzMinimalSupplyAirTemperatureCfg is from [5, 15] c with default 12.5c</t>
  </si>
  <si>
    <t>When the suction pressure is lower than a threshold (bzCompressorPumpDownThresholdCfg) or timeout (bzCompressorPumpDownTimeout) is expired, pumpdown process is end.
bzCompressorPumpDownThresholdCfg is from [1.0, 10.0] bar with default 7.38bar
bzCompressorPumpDownTimeoutCfg is from [5, 60] second with default 30s.</t>
  </si>
  <si>
    <t>MI.018</t>
  </si>
  <si>
    <t>Whe RATg is greater than 20C and SATg is greater than SAT_SP, the compressor will be turned on and regulated by a PID controller.
If RATg is not available, ignore it.</t>
  </si>
  <si>
    <t>A deadband(bzEvapSuperheatDeadbandCfg) is set for EEV auto control to make the performance of PID output more stable. 
bzEvapSuperheatDeadbandCfg is from [0, 3] with default 1 celcius degree that gives ±1c tolerance to the set point.</t>
  </si>
  <si>
    <t>[✔] Modbus holding register address section
[✔] BZ172Lab.py for doc generation</t>
  </si>
  <si>
    <r>
      <t>[✔</t>
    </r>
    <r>
      <rPr>
        <sz val="11"/>
        <color theme="1"/>
        <rFont val="Calibri"/>
        <family val="3"/>
        <charset val="134"/>
        <scheme val="minor"/>
      </rPr>
      <t>] Temperature sensor
[] Humidity sensor
[] Fan tacho
[✔] Solenoid valve
[✔] Relays
[✔] Switches
[✔] Evaporator Fan
[🕒] EVD and EEV
[🕒] Compressor and VFD</t>
    </r>
  </si>
  <si>
    <r>
      <t>[✔</t>
    </r>
    <r>
      <rPr>
        <sz val="11"/>
        <color theme="1"/>
        <rFont val="Calibri"/>
        <family val="3"/>
        <charset val="134"/>
        <scheme val="minor"/>
      </rPr>
      <t>] Evaporator Fan
[✔] Pump
[✔] Solenoid valve
[🕒] EEV
[🕒] Compressor (VFD)</t>
    </r>
  </si>
  <si>
    <t>1.2</t>
  </si>
  <si>
    <t>The GREEN led (the bottom one) indicates the status of the controller.
Blinking                :  Application is working.
*The one which is solid on indicates the controller is powered on.</t>
  </si>
  <si>
    <t>If pan full fault alarm (8090) occurred, the evaporator fan should be stopped immediately to shun the possiblity of blowing the condensate out.</t>
  </si>
  <si>
    <t>Warning[2]: High supply air temperature
Conditions:
    Entry  : SATg is greater than bzHighSupplyTemperatureThresholdCfg for bzHighSupplyTemperatureThresholdCfg time of period and the actual output of compressor is greater than 95% of the max speed (Hz).
    Exit     : SATg is lower than SATg_max_threshold or the compressor is stopped.
bzHighSupplyTemperatureThresholdCfg is [25, 45]C  with default 30C
bzHighSupplyTemperatureThresholdCfg is [3, 60] minute with default 10 min</t>
  </si>
  <si>
    <t>When there's any alarm occurred, the RED led should be blinking as a prompt.</t>
  </si>
  <si>
    <t>When there's any warning occurred, the YELLOW led should be blinking to make a visual indication.</t>
  </si>
  <si>
    <t>BZ172Lab</t>
  </si>
  <si>
    <t>Warning[101] : Unit Lifecycle
    Entry  : bzUnitRunhourLog is greater than bzUnitRunhourThresholdCfg.
    Exit      : bzUnitRunhourLog is less than bzUnitRunhourThresholdCfg.
bzUnitRunhourThresholdCfg is from [8736, 65535] with default 20208</t>
  </si>
  <si>
    <t>Warning[51] : EEV Lifecycle
    Entry  : bzEEVRunHourLog &gt;  bzEEVRunHourThresholdCfg.
    Exit      : bzEEVRunHourLog &lt; bzEEVRunHourThresholdCfg.
bzEEVRunHourThresholdCfg is from [8736, 65535] with default 20208</t>
  </si>
  <si>
    <t>Warning[70] : Compressor Lifecycle
    Entry  : bzCompressorRunHourLog &gt;  bzCompressorRunHourThresholdCfg.
    Exit      : bzCompressorRunHourLog &lt; bzCompressorRunHourThresholdCfg.
bzCompressorRunHourThresholdCfg is from [8736, 65535] with default 20208</t>
  </si>
  <si>
    <t>Serial NO. and Model NO. can be preserved permanently.
Serial NO (bzSerialNO) is string type with max length of 15 bytes
Model NO (bzModelNO) is string type with max length of 15 bytes</t>
  </si>
  <si>
    <t>Alarm sequence number in this section is from 20</t>
  </si>
  <si>
    <t>Alarm[20] : No Airflow
Conditions:
    Entry  : Average fan tacho is zero when the fan command is greater than 0%
    Exit     : Average fan tacho is greater than 800 rpm or fan command is 0%</t>
  </si>
  <si>
    <t>Warnings and alrams are always available, but when the unit is under 'MAINTENANCE', no action will be taken whatever any alarm occurred.</t>
  </si>
  <si>
    <t>[✔] Communication
[✔] Register polling traverse
[✔] Persistent communication
[🕒] Communication fault and recovery</t>
  </si>
  <si>
    <t>[🕒] IrACdx36.exe</t>
  </si>
  <si>
    <t>BIOS (bzBIOSVersion) and application (bzAppVersion) version can be read from MODBUS.
Max length of version string is 8
The format of application version is YYMMMxxx where
YY  is two-digit year, 20 for 2020 for example
MMM is the  acronym of the month that it is released. (JAN,FEB,MAR,APL,MAY,JUN,JUL,AUG,SEP,OCT,NOV,DEC)
and xxx is ordinal number for the release times in the specific month</t>
  </si>
  <si>
    <t xml:space="preserve">Warning[28]: Evaporator Fan 1 Lifecycle
Conditions:
    Entry  : EvapFanRunHours_0 &gt; EvapFanRunHoursThreshold_cfg.
    Exit     : EvapFanRunHours_0 &lt; EvapFanRunHoursThreshold_cfg.
</t>
  </si>
  <si>
    <t xml:space="preserve">Warning[29]: Evaporator Fan 2 Lifecycle
Conditions:
    Entry  : EvapFanRunHours_1 &gt; EvapFanRunHoursThreshold_cfg.
    Exit     : EvapFanRunHours_1 &lt; EvapFanRunHoursThreshold_cfg.
</t>
  </si>
  <si>
    <t xml:space="preserve">Warning[30]: Evaporator Fan 3 Lifecycle
Conditions:
    Entry  : EvapFanRunHours_2 &gt; EvapFanRunHoursThreshold_cfg.
    Exit     : EvapFanRunHours_2 &lt; EvapFanRunHoursThreshold_cfg.
</t>
  </si>
  <si>
    <t xml:space="preserve">Warning[31]: Evaporator Fan 4 Lifecycle
Conditions:
    Entry  : EvapFanRunHours_3 &gt; EvapFanRunHoursThreshold_cfg.
    Exit     : EvapFanRunHours_3 &lt; EvapFanRunHoursThreshold_cfg.
</t>
  </si>
  <si>
    <t xml:space="preserve">Warning[32]: Evaporator Fan 5 Lifecycle
Conditions:
    Entry  : EvapFanRunHours_4 &gt; EvapFanRunHoursThreshold_cfg.
    Exit     : EvapFanRunHours_4 &lt; EvapFanRunHoursThreshold_cfg.
</t>
  </si>
  <si>
    <t xml:space="preserve">Warning[33]: Evaporator Fan 6 Lifecycle
Conditions:
    Entry  : EvapFanRunHours_5 &gt; EvapFanRunHoursThreshold_cfg.
    Exit     : EvapFanRunHours_5 &lt; EvapFanRunHoursThreshold_cfg.
</t>
  </si>
  <si>
    <t>Warning[36]: Fan Tacho Module Offline
Conditions:
    Entry  : Registers cannot be polled from Carel DI module from M172.
    Exit     : Polling success.</t>
  </si>
  <si>
    <t>Varieties of types of refrigerant are supported for superheat calculation and it's configurable. 
0 R22/1 R134a/2 R404A/3 R407C/4 R410A/5 R407A/6 R407F/7 R290/8 R507A/9 R717/10 R723/11 R1234ze/12 R744/13 R448A/14 R427A/15 R450 (N13)/16 R513A/17 R449A/18 R1234yf/19 R454B/20 R454C/21 R455A/22 R434A/23 R442A/24 R32/25 R452B/26 R452A/
bzRefrigerantTypeCfg is from 0 to 26 as showed above and 4 is default</t>
  </si>
  <si>
    <t>1.2 version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</si>
</sst>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44" formatCode="_(&quot;$&quot;* #,##0.00_);_(&quot;$&quot;* \(#,##0.00\);_(&quot;$&quot;* &quot;-&quot;??_);_(@_)"/>
    <numFmt numFmtId="43" formatCode="_(* #,##0.00_);_(* \(#,##0.00\);_(* &quot;-&quot;??_);_(@_)"/>
    <numFmt numFmtId="164" formatCode="[$-409]d\-mmm\-yyyy;@"/>
    <numFmt numFmtId="165" formatCode="[$-409]d\-mmm\-yy;@"/>
    <numFmt numFmtId="166" formatCode="yyyy\-mm\-dd;@"/>
    <numFmt numFmtId="167" formatCode="[$-409]d\-mmm;@"/>
  </numFmts>
  <fonts count="31">
    <font>
      <sz val="11"/>
      <color theme="1"/>
      <name val="Calibri"/>
      <family val="2"/>
      <scheme val="minor"/>
    </font>
    <font>
      <sz val="11"/>
      <color theme="1"/>
      <name val="Calibri"/>
      <family val="2"/>
      <scheme val="minor"/>
    </font>
    <font>
      <sz val="11"/>
      <color theme="1"/>
      <name val="Calibri"/>
      <family val="2"/>
      <charset val="134"/>
      <scheme val="minor"/>
    </font>
    <font>
      <u/>
      <sz val="11"/>
      <color theme="10"/>
      <name val="黑体"/>
      <family val="3"/>
      <charset val="134"/>
    </font>
    <font>
      <sz val="10"/>
      <name val="Arial"/>
      <family val="2"/>
    </font>
    <font>
      <u/>
      <sz val="10"/>
      <color indexed="12"/>
      <name val="Arial"/>
      <family val="2"/>
    </font>
    <font>
      <b/>
      <sz val="11"/>
      <color rgb="FFFA7D00"/>
      <name val="Calibri"/>
      <family val="2"/>
      <charset val="134"/>
      <scheme val="minor"/>
    </font>
    <font>
      <b/>
      <sz val="11"/>
      <color rgb="FF3F3F3F"/>
      <name val="Calibri"/>
      <family val="2"/>
      <charset val="134"/>
      <scheme val="minor"/>
    </font>
    <font>
      <b/>
      <sz val="10"/>
      <name val="Arial"/>
      <family val="2"/>
    </font>
    <font>
      <sz val="10"/>
      <color theme="4" tint="-0.249977111117893"/>
      <name val="Arial"/>
      <family val="2"/>
    </font>
    <font>
      <b/>
      <sz val="10"/>
      <color theme="4" tint="-0.249977111117893"/>
      <name val="Arial"/>
      <family val="2"/>
    </font>
    <font>
      <b/>
      <sz val="11"/>
      <color rgb="FF3F3F3F"/>
      <name val="Calibri"/>
      <family val="2"/>
      <scheme val="minor"/>
    </font>
    <font>
      <b/>
      <sz val="18"/>
      <color theme="3"/>
      <name val="Cambria"/>
      <family val="2"/>
      <scheme val="major"/>
    </font>
    <font>
      <b/>
      <sz val="11"/>
      <color rgb="FFFA7D00"/>
      <name val="Calibri"/>
      <family val="2"/>
      <scheme val="minor"/>
    </font>
    <font>
      <b/>
      <sz val="11"/>
      <color theme="0"/>
      <name val="Calibri"/>
      <family val="2"/>
      <scheme val="minor"/>
    </font>
    <font>
      <b/>
      <sz val="11"/>
      <color theme="1"/>
      <name val="Calibri"/>
      <family val="2"/>
      <scheme val="minor"/>
    </font>
    <font>
      <b/>
      <sz val="14"/>
      <color theme="3"/>
      <name val="Cambria"/>
      <family val="2"/>
      <scheme val="major"/>
    </font>
    <font>
      <b/>
      <sz val="15"/>
      <color theme="3"/>
      <name val="Calibri"/>
      <family val="2"/>
      <scheme val="minor"/>
    </font>
    <font>
      <b/>
      <i/>
      <sz val="11"/>
      <color theme="1"/>
      <name val="Calibri"/>
      <family val="2"/>
      <scheme val="minor"/>
    </font>
    <font>
      <sz val="9"/>
      <color indexed="81"/>
      <name val="Tahoma"/>
      <family val="2"/>
    </font>
    <font>
      <b/>
      <sz val="9"/>
      <color indexed="81"/>
      <name val="Tahoma"/>
      <family val="2"/>
    </font>
    <font>
      <b/>
      <sz val="11"/>
      <color theme="1"/>
      <name val="Calibri"/>
      <family val="2"/>
      <scheme val="minor"/>
    </font>
    <font>
      <sz val="9"/>
      <name val="Calibri"/>
      <family val="3"/>
      <charset val="134"/>
      <scheme val="minor"/>
    </font>
    <font>
      <b/>
      <i/>
      <sz val="11"/>
      <color theme="0" tint="-0.499984740745262"/>
      <name val="Calibri"/>
      <family val="2"/>
      <scheme val="minor"/>
    </font>
    <font>
      <b/>
      <sz val="28"/>
      <color theme="1"/>
      <name val="Calibri"/>
      <family val="2"/>
      <scheme val="minor"/>
    </font>
    <font>
      <sz val="8"/>
      <name val="Calibri"/>
      <family val="2"/>
      <scheme val="minor"/>
    </font>
    <font>
      <b/>
      <u/>
      <sz val="11"/>
      <color theme="1"/>
      <name val="Calibri"/>
      <family val="2"/>
      <scheme val="minor"/>
    </font>
    <font>
      <sz val="11"/>
      <color rgb="FFFF0000"/>
      <name val="Calibri"/>
      <family val="2"/>
      <scheme val="minor"/>
    </font>
    <font>
      <b/>
      <sz val="11"/>
      <color rgb="FFFF0000"/>
      <name val="Calibri"/>
      <family val="2"/>
      <scheme val="minor"/>
    </font>
    <font>
      <sz val="11"/>
      <name val="Calibri"/>
      <family val="2"/>
      <scheme val="minor"/>
    </font>
    <font>
      <sz val="11"/>
      <color theme="1"/>
      <name val="Calibri"/>
      <family val="3"/>
      <charset val="134"/>
      <scheme val="minor"/>
    </font>
  </fonts>
  <fills count="19">
    <fill>
      <patternFill patternType="none"/>
    </fill>
    <fill>
      <patternFill patternType="gray125"/>
    </fill>
    <fill>
      <patternFill patternType="solid">
        <fgColor rgb="FFF2F2F2"/>
      </patternFill>
    </fill>
    <fill>
      <patternFill patternType="solid">
        <fgColor rgb="FFFFCC99"/>
      </patternFill>
    </fill>
    <fill>
      <patternFill patternType="solid">
        <fgColor theme="4" tint="0.59999389629810485"/>
        <bgColor indexed="65"/>
      </patternFill>
    </fill>
    <fill>
      <patternFill patternType="solid">
        <fgColor theme="6" tint="0.79998168889431442"/>
        <bgColor indexed="65"/>
      </patternFill>
    </fill>
    <fill>
      <patternFill patternType="solid">
        <fgColor theme="4"/>
        <bgColor theme="4"/>
      </patternFill>
    </fill>
    <fill>
      <patternFill patternType="solid">
        <fgColor theme="4" tint="0.79998168889431442"/>
        <bgColor theme="4" tint="0.79998168889431442"/>
      </patternFill>
    </fill>
    <fill>
      <patternFill patternType="solid">
        <fgColor rgb="FFFFCCFF"/>
        <bgColor indexed="64"/>
      </patternFill>
    </fill>
    <fill>
      <patternFill patternType="solid">
        <fgColor rgb="FFCC99FF"/>
        <bgColor indexed="64"/>
      </patternFill>
    </fill>
    <fill>
      <patternFill patternType="solid">
        <fgColor rgb="FFFFFFCC"/>
        <bgColor indexed="64"/>
      </patternFill>
    </fill>
    <fill>
      <patternFill patternType="solid">
        <fgColor rgb="FFCCFFFF"/>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6"/>
        <bgColor indexed="64"/>
      </patternFill>
    </fill>
    <fill>
      <patternFill patternType="solid">
        <fgColor theme="4" tint="0.7999816888943144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6" tint="0.79998168889431442"/>
        <bgColor indexed="64"/>
      </patternFill>
    </fill>
  </fills>
  <borders count="57">
    <border>
      <left/>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thin">
        <color indexed="55"/>
      </left>
      <right style="thin">
        <color indexed="55"/>
      </right>
      <top style="thin">
        <color indexed="55"/>
      </top>
      <bottom style="thin">
        <color indexed="55"/>
      </bottom>
      <diagonal/>
    </border>
    <border>
      <left/>
      <right/>
      <top/>
      <bottom style="thin">
        <color theme="4"/>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bottom style="hair">
        <color indexed="64"/>
      </bottom>
      <diagonal/>
    </border>
    <border>
      <left style="thin">
        <color indexed="64"/>
      </left>
      <right/>
      <top/>
      <bottom style="hair">
        <color indexed="64"/>
      </bottom>
      <diagonal/>
    </border>
    <border>
      <left/>
      <right/>
      <top/>
      <bottom style="hair">
        <color indexed="64"/>
      </bottom>
      <diagonal/>
    </border>
    <border>
      <left style="thin">
        <color indexed="64"/>
      </left>
      <right style="thin">
        <color indexed="64"/>
      </right>
      <top style="thin">
        <color indexed="64"/>
      </top>
      <bottom style="thin">
        <color indexed="64"/>
      </bottom>
      <diagonal/>
    </border>
    <border>
      <left style="hair">
        <color indexed="64"/>
      </left>
      <right style="hair">
        <color indexed="64"/>
      </right>
      <top style="hair">
        <color indexed="64"/>
      </top>
      <bottom/>
      <diagonal/>
    </border>
    <border>
      <left/>
      <right/>
      <top style="thin">
        <color indexed="64"/>
      </top>
      <bottom/>
      <diagonal/>
    </border>
    <border>
      <left/>
      <right/>
      <top/>
      <bottom style="thick">
        <color theme="4"/>
      </bottom>
      <diagonal/>
    </border>
    <border>
      <left style="thin">
        <color indexed="64"/>
      </left>
      <right style="hair">
        <color indexed="64"/>
      </right>
      <top style="hair">
        <color indexed="64"/>
      </top>
      <bottom style="hair">
        <color indexed="64"/>
      </bottom>
      <diagonal/>
    </border>
    <border>
      <left style="thin">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style="thin">
        <color indexed="64"/>
      </right>
      <top style="hair">
        <color indexed="64"/>
      </top>
      <bottom style="hair">
        <color indexed="64"/>
      </bottom>
      <diagonal/>
    </border>
    <border>
      <left style="hair">
        <color indexed="64"/>
      </left>
      <right style="thin">
        <color indexed="64"/>
      </right>
      <top style="hair">
        <color indexed="64"/>
      </top>
      <bottom style="thin">
        <color indexed="64"/>
      </bottom>
      <diagonal/>
    </border>
    <border>
      <left/>
      <right/>
      <top/>
      <bottom style="thin">
        <color indexed="64"/>
      </bottom>
      <diagonal/>
    </border>
    <border>
      <left style="hair">
        <color indexed="64"/>
      </left>
      <right style="thin">
        <color indexed="64"/>
      </right>
      <top style="thin">
        <color rgb="FF3F3F3F"/>
      </top>
      <bottom style="hair">
        <color indexed="64"/>
      </bottom>
      <diagonal/>
    </border>
    <border>
      <left style="thin">
        <color indexed="64"/>
      </left>
      <right style="hair">
        <color indexed="64"/>
      </right>
      <top/>
      <bottom style="hair">
        <color indexed="64"/>
      </bottom>
      <diagonal/>
    </border>
    <border>
      <left style="hair">
        <color indexed="64"/>
      </left>
      <right style="thin">
        <color indexed="64"/>
      </right>
      <top/>
      <bottom style="hair">
        <color indexed="64"/>
      </bottom>
      <diagonal/>
    </border>
    <border>
      <left style="thin">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thin">
        <color indexed="64"/>
      </left>
      <right style="thin">
        <color theme="4" tint="0.39997558519241921"/>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bottom style="hair">
        <color indexed="64"/>
      </bottom>
      <diagonal/>
    </border>
    <border>
      <left style="thin">
        <color indexed="64"/>
      </left>
      <right/>
      <top/>
      <bottom/>
      <diagonal/>
    </border>
    <border>
      <left style="hair">
        <color indexed="64"/>
      </left>
      <right/>
      <top style="hair">
        <color indexed="64"/>
      </top>
      <bottom style="hair">
        <color indexed="64"/>
      </bottom>
      <diagonal/>
    </border>
    <border>
      <left style="hair">
        <color indexed="64"/>
      </left>
      <right/>
      <top style="hair">
        <color indexed="64"/>
      </top>
      <bottom/>
      <diagonal/>
    </border>
    <border>
      <left style="hair">
        <color indexed="64"/>
      </left>
      <right/>
      <top/>
      <bottom/>
      <diagonal/>
    </border>
    <border>
      <left/>
      <right/>
      <top style="hair">
        <color indexed="64"/>
      </top>
      <bottom style="hair">
        <color indexed="64"/>
      </bottom>
      <diagonal/>
    </border>
    <border>
      <left/>
      <right style="hair">
        <color indexed="64"/>
      </right>
      <top style="hair">
        <color indexed="64"/>
      </top>
      <bottom style="hair">
        <color indexed="64"/>
      </bottom>
      <diagonal/>
    </border>
    <border>
      <left/>
      <right style="hair">
        <color indexed="64"/>
      </right>
      <top style="hair">
        <color indexed="64"/>
      </top>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style="hair">
        <color indexed="64"/>
      </left>
      <right style="hair">
        <color indexed="64"/>
      </right>
      <top/>
      <bottom/>
      <diagonal/>
    </border>
    <border>
      <left style="hair">
        <color indexed="64"/>
      </left>
      <right style="thin">
        <color indexed="64"/>
      </right>
      <top/>
      <bottom/>
      <diagonal/>
    </border>
    <border>
      <left/>
      <right style="hair">
        <color indexed="64"/>
      </right>
      <top style="thin">
        <color indexed="64"/>
      </top>
      <bottom/>
      <diagonal/>
    </border>
    <border>
      <left/>
      <right style="hair">
        <color indexed="64"/>
      </right>
      <top/>
      <bottom style="hair">
        <color indexed="64"/>
      </bottom>
      <diagonal/>
    </border>
    <border>
      <left/>
      <right style="hair">
        <color indexed="64"/>
      </right>
      <top/>
      <bottom/>
      <diagonal/>
    </border>
    <border>
      <left style="thin">
        <color indexed="64"/>
      </left>
      <right style="hair">
        <color indexed="64"/>
      </right>
      <top style="hair">
        <color indexed="64"/>
      </top>
      <bottom/>
      <diagonal/>
    </border>
    <border>
      <left style="hair">
        <color indexed="64"/>
      </left>
      <right style="thin">
        <color indexed="64"/>
      </right>
      <top style="hair">
        <color indexed="64"/>
      </top>
      <bottom/>
      <diagonal/>
    </border>
    <border>
      <left style="hair">
        <color indexed="64"/>
      </left>
      <right/>
      <top style="thin">
        <color rgb="FF3F3F3F"/>
      </top>
      <bottom style="hair">
        <color indexed="64"/>
      </bottom>
      <diagonal/>
    </border>
    <border>
      <left style="thin">
        <color indexed="64"/>
      </left>
      <right style="thin">
        <color indexed="64"/>
      </right>
      <top style="hair">
        <color indexed="64"/>
      </top>
      <bottom/>
      <diagonal/>
    </border>
    <border>
      <left/>
      <right/>
      <top/>
      <bottom style="double">
        <color indexed="64"/>
      </bottom>
      <diagonal/>
    </border>
    <border>
      <left style="hair">
        <color indexed="64"/>
      </left>
      <right/>
      <top/>
      <bottom style="hair">
        <color indexed="64"/>
      </bottom>
      <diagonal/>
    </border>
    <border>
      <left/>
      <right style="hair">
        <color indexed="64"/>
      </right>
      <top/>
      <bottom style="double">
        <color indexed="64"/>
      </bottom>
      <diagonal/>
    </border>
    <border>
      <left style="thin">
        <color rgb="FF7F7F7F"/>
      </left>
      <right style="thin">
        <color rgb="FF7F7F7F"/>
      </right>
      <top/>
      <bottom style="thin">
        <color indexed="64"/>
      </bottom>
      <diagonal/>
    </border>
    <border>
      <left style="thin">
        <color rgb="FF7F7F7F"/>
      </left>
      <right style="thin">
        <color rgb="FF7F7F7F"/>
      </right>
      <top/>
      <bottom style="thin">
        <color rgb="FF7F7F7F"/>
      </bottom>
      <diagonal/>
    </border>
    <border>
      <left style="hair">
        <color indexed="64"/>
      </left>
      <right style="hair">
        <color indexed="64"/>
      </right>
      <top style="thin">
        <color rgb="FF3F3F3F"/>
      </top>
      <bottom/>
      <diagonal/>
    </border>
    <border>
      <left style="hair">
        <color indexed="64"/>
      </left>
      <right style="thin">
        <color indexed="64"/>
      </right>
      <top style="thin">
        <color rgb="FF3F3F3F"/>
      </top>
      <bottom/>
      <diagonal/>
    </border>
  </borders>
  <cellStyleXfs count="16">
    <xf numFmtId="0" fontId="0" fillId="0" borderId="0"/>
    <xf numFmtId="0" fontId="2" fillId="0" borderId="0">
      <alignment vertical="center"/>
    </xf>
    <xf numFmtId="0" fontId="3" fillId="0" borderId="0" applyNumberFormat="0" applyFill="0" applyBorder="0" applyAlignment="0" applyProtection="0">
      <alignment vertical="top"/>
      <protection locked="0"/>
    </xf>
    <xf numFmtId="43" fontId="4" fillId="0" borderId="0" applyFont="0" applyFill="0" applyBorder="0" applyAlignment="0" applyProtection="0"/>
    <xf numFmtId="44" fontId="4" fillId="0" borderId="0" applyFont="0" applyFill="0" applyBorder="0" applyAlignment="0" applyProtection="0"/>
    <xf numFmtId="0" fontId="5" fillId="0" borderId="0" applyNumberFormat="0" applyFill="0" applyBorder="0" applyAlignment="0" applyProtection="0">
      <alignment vertical="top"/>
      <protection locked="0"/>
    </xf>
    <xf numFmtId="9" fontId="4" fillId="0" borderId="0" applyFont="0" applyFill="0" applyBorder="0" applyAlignment="0" applyProtection="0"/>
    <xf numFmtId="0" fontId="6" fillId="2" borderId="1" applyNumberFormat="0" applyAlignment="0" applyProtection="0">
      <alignment vertical="center"/>
    </xf>
    <xf numFmtId="0" fontId="7" fillId="2" borderId="2" applyNumberFormat="0" applyAlignment="0" applyProtection="0">
      <alignment vertical="center"/>
    </xf>
    <xf numFmtId="0" fontId="4" fillId="0" borderId="0"/>
    <xf numFmtId="0" fontId="11" fillId="2" borderId="2" applyNumberFormat="0" applyAlignment="0" applyProtection="0"/>
    <xf numFmtId="0" fontId="12" fillId="0" borderId="0" applyNumberFormat="0" applyFill="0" applyBorder="0" applyAlignment="0" applyProtection="0"/>
    <xf numFmtId="0" fontId="13" fillId="2" borderId="1" applyNumberFormat="0" applyAlignment="0" applyProtection="0"/>
    <xf numFmtId="0" fontId="1" fillId="4" borderId="0" applyNumberFormat="0" applyBorder="0" applyAlignment="0" applyProtection="0"/>
    <xf numFmtId="0" fontId="1" fillId="5" borderId="0" applyNumberFormat="0" applyBorder="0" applyAlignment="0" applyProtection="0"/>
    <xf numFmtId="0" fontId="17" fillId="0" borderId="12" applyNumberFormat="0" applyFill="0" applyAlignment="0" applyProtection="0"/>
  </cellStyleXfs>
  <cellXfs count="225">
    <xf numFmtId="0" fontId="0" fillId="0" borderId="0" xfId="0"/>
    <xf numFmtId="0" fontId="2" fillId="0" borderId="0" xfId="1">
      <alignment vertical="center"/>
    </xf>
    <xf numFmtId="0" fontId="8" fillId="0" borderId="0" xfId="9" applyFont="1"/>
    <xf numFmtId="0" fontId="4" fillId="0" borderId="0" xfId="9"/>
    <xf numFmtId="0" fontId="9" fillId="0" borderId="0" xfId="9" applyFont="1"/>
    <xf numFmtId="0" fontId="4" fillId="0" borderId="3" xfId="9" applyBorder="1"/>
    <xf numFmtId="0" fontId="10" fillId="0" borderId="4" xfId="9" applyFont="1" applyBorder="1"/>
    <xf numFmtId="0" fontId="4" fillId="0" borderId="4" xfId="9" applyBorder="1"/>
    <xf numFmtId="0" fontId="9" fillId="0" borderId="0" xfId="9" applyFont="1" applyAlignment="1">
      <alignment horizontal="left" vertical="center" readingOrder="1"/>
    </xf>
    <xf numFmtId="0" fontId="11" fillId="2" borderId="2" xfId="10" applyAlignment="1">
      <alignment horizontal="left" vertical="center" wrapText="1"/>
    </xf>
    <xf numFmtId="164" fontId="11" fillId="2" borderId="2" xfId="10" applyNumberFormat="1" applyAlignment="1">
      <alignment horizontal="center" vertical="center"/>
    </xf>
    <xf numFmtId="0" fontId="13" fillId="2" borderId="9" xfId="12" applyBorder="1" applyAlignment="1">
      <alignment horizontal="center" vertical="center"/>
    </xf>
    <xf numFmtId="0" fontId="0" fillId="0" borderId="0" xfId="0" applyAlignment="1">
      <alignment vertical="center"/>
    </xf>
    <xf numFmtId="0" fontId="1" fillId="5" borderId="6" xfId="14" applyBorder="1" applyAlignment="1">
      <alignment horizontal="center" vertical="center"/>
    </xf>
    <xf numFmtId="0" fontId="1" fillId="5" borderId="5" xfId="14" applyBorder="1" applyAlignment="1">
      <alignment horizontal="center" vertical="center"/>
    </xf>
    <xf numFmtId="0" fontId="1" fillId="5" borderId="5" xfId="14" applyBorder="1" applyAlignment="1">
      <alignment wrapText="1"/>
    </xf>
    <xf numFmtId="0" fontId="1" fillId="5" borderId="5" xfId="14" applyBorder="1" applyAlignment="1">
      <alignment vertical="center" wrapText="1"/>
    </xf>
    <xf numFmtId="0" fontId="1" fillId="4" borderId="8" xfId="13" applyBorder="1" applyAlignment="1">
      <alignment horizontal="center" vertical="center"/>
    </xf>
    <xf numFmtId="0" fontId="15" fillId="4" borderId="7" xfId="13" applyFont="1" applyBorder="1" applyAlignment="1">
      <alignment horizontal="center" vertical="center"/>
    </xf>
    <xf numFmtId="0" fontId="15" fillId="4" borderId="8" xfId="13" applyFont="1" applyBorder="1" applyAlignment="1">
      <alignment horizontal="center" vertical="center"/>
    </xf>
    <xf numFmtId="0" fontId="1" fillId="5" borderId="10" xfId="14" applyBorder="1" applyAlignment="1">
      <alignment horizontal="center" vertical="center"/>
    </xf>
    <xf numFmtId="0" fontId="1" fillId="5" borderId="10" xfId="14" applyBorder="1" applyAlignment="1">
      <alignment vertical="center" wrapText="1"/>
    </xf>
    <xf numFmtId="0" fontId="0" fillId="0" borderId="11" xfId="0" applyBorder="1"/>
    <xf numFmtId="0" fontId="0" fillId="5" borderId="5" xfId="14" applyFont="1" applyBorder="1" applyAlignment="1">
      <alignment vertical="center" wrapText="1"/>
    </xf>
    <xf numFmtId="164" fontId="0" fillId="0" borderId="0" xfId="0" applyNumberFormat="1" applyAlignment="1">
      <alignment horizontal="center" vertical="center"/>
    </xf>
    <xf numFmtId="0" fontId="0" fillId="0" borderId="0" xfId="0" applyAlignment="1"/>
    <xf numFmtId="0" fontId="15" fillId="0" borderId="0" xfId="0" applyFont="1" applyBorder="1"/>
    <xf numFmtId="0" fontId="18" fillId="0" borderId="9" xfId="0" applyFont="1" applyBorder="1"/>
    <xf numFmtId="14" fontId="0" fillId="0" borderId="0" xfId="0" applyNumberFormat="1"/>
    <xf numFmtId="0" fontId="0" fillId="5" borderId="6" xfId="14" applyFont="1" applyBorder="1" applyAlignment="1">
      <alignment wrapText="1"/>
    </xf>
    <xf numFmtId="0" fontId="1" fillId="5" borderId="13" xfId="14" applyBorder="1" applyAlignment="1">
      <alignment horizontal="center" vertical="center"/>
    </xf>
    <xf numFmtId="0" fontId="0" fillId="5" borderId="13" xfId="14" applyFont="1" applyBorder="1" applyAlignment="1">
      <alignment horizontal="center" vertical="center"/>
    </xf>
    <xf numFmtId="0" fontId="1" fillId="5" borderId="16" xfId="14" applyBorder="1" applyAlignment="1">
      <alignment vertical="center" wrapText="1"/>
    </xf>
    <xf numFmtId="0" fontId="1" fillId="5" borderId="21" xfId="14" applyBorder="1" applyAlignment="1">
      <alignment vertical="center" wrapText="1"/>
    </xf>
    <xf numFmtId="0" fontId="0" fillId="5" borderId="16" xfId="14" applyFont="1" applyBorder="1" applyAlignment="1">
      <alignment vertical="center" wrapText="1"/>
    </xf>
    <xf numFmtId="0" fontId="0" fillId="0" borderId="0" xfId="0" applyAlignment="1">
      <alignment horizontal="center" vertical="center"/>
    </xf>
    <xf numFmtId="0" fontId="0" fillId="0" borderId="16" xfId="0" applyBorder="1"/>
    <xf numFmtId="0" fontId="0" fillId="0" borderId="17" xfId="0" applyBorder="1"/>
    <xf numFmtId="0" fontId="14" fillId="6" borderId="25" xfId="0" applyFont="1" applyFill="1" applyBorder="1" applyAlignment="1">
      <alignment horizontal="center" vertical="center"/>
    </xf>
    <xf numFmtId="0" fontId="14" fillId="6" borderId="26" xfId="0" applyFont="1" applyFill="1" applyBorder="1" applyAlignment="1">
      <alignment horizontal="center" vertical="center"/>
    </xf>
    <xf numFmtId="0" fontId="0" fillId="7" borderId="27" xfId="0" applyFill="1" applyBorder="1"/>
    <xf numFmtId="0" fontId="0" fillId="0" borderId="28" xfId="0" applyBorder="1"/>
    <xf numFmtId="0" fontId="0" fillId="0" borderId="29" xfId="0" applyBorder="1"/>
    <xf numFmtId="0" fontId="0" fillId="7" borderId="24" xfId="0" applyFill="1" applyBorder="1"/>
    <xf numFmtId="0" fontId="0" fillId="7" borderId="16" xfId="0" applyFill="1" applyBorder="1"/>
    <xf numFmtId="0" fontId="0" fillId="7" borderId="30" xfId="0" applyFill="1" applyBorder="1"/>
    <xf numFmtId="0" fontId="0" fillId="7" borderId="24" xfId="0" applyFill="1" applyBorder="1" applyAlignment="1">
      <alignment wrapText="1"/>
    </xf>
    <xf numFmtId="0" fontId="15" fillId="0" borderId="6" xfId="0" applyFont="1" applyBorder="1" applyAlignment="1">
      <alignment horizontal="center" vertical="center"/>
    </xf>
    <xf numFmtId="0" fontId="4" fillId="0" borderId="3" xfId="9" applyFont="1" applyFill="1" applyBorder="1"/>
    <xf numFmtId="0" fontId="4" fillId="0" borderId="3" xfId="9" applyFill="1" applyBorder="1"/>
    <xf numFmtId="0" fontId="0" fillId="0" borderId="5" xfId="0" applyBorder="1" applyAlignment="1">
      <alignment horizontal="center" vertical="center"/>
    </xf>
    <xf numFmtId="0" fontId="0" fillId="0" borderId="5" xfId="0" applyBorder="1" applyAlignment="1">
      <alignment horizontal="left" vertical="top" wrapText="1"/>
    </xf>
    <xf numFmtId="0" fontId="0" fillId="0" borderId="5" xfId="0" applyBorder="1" applyAlignment="1">
      <alignment horizontal="center" vertical="center" wrapText="1"/>
    </xf>
    <xf numFmtId="0" fontId="0" fillId="0" borderId="10" xfId="0" applyBorder="1" applyAlignment="1">
      <alignment horizontal="center" vertical="center"/>
    </xf>
    <xf numFmtId="0" fontId="15" fillId="0" borderId="6" xfId="0" applyFont="1" applyBorder="1" applyAlignment="1">
      <alignment horizontal="center" vertical="center" wrapText="1"/>
    </xf>
    <xf numFmtId="0" fontId="0" fillId="0" borderId="5" xfId="0" applyBorder="1" applyAlignment="1">
      <alignment horizontal="center" vertical="center"/>
    </xf>
    <xf numFmtId="0" fontId="21" fillId="0" borderId="6" xfId="0" applyFont="1" applyBorder="1" applyAlignment="1">
      <alignment horizontal="center" vertical="center"/>
    </xf>
    <xf numFmtId="165" fontId="0" fillId="0" borderId="5" xfId="0" applyNumberFormat="1" applyBorder="1" applyAlignment="1">
      <alignment horizontal="center" vertical="center"/>
    </xf>
    <xf numFmtId="165" fontId="0" fillId="0" borderId="10" xfId="0" applyNumberFormat="1" applyBorder="1" applyAlignment="1">
      <alignment horizontal="center" vertical="center"/>
    </xf>
    <xf numFmtId="0" fontId="0" fillId="0" borderId="36" xfId="0" applyBorder="1" applyAlignment="1">
      <alignment horizontal="center" vertical="center"/>
    </xf>
    <xf numFmtId="0" fontId="0" fillId="0" borderId="37" xfId="0" applyBorder="1" applyAlignment="1">
      <alignment horizontal="center" vertical="center"/>
    </xf>
    <xf numFmtId="0" fontId="0" fillId="0" borderId="32" xfId="0" applyBorder="1" applyAlignment="1">
      <alignment horizontal="left" vertical="top" wrapText="1"/>
    </xf>
    <xf numFmtId="0" fontId="0" fillId="0" borderId="35" xfId="0" applyBorder="1" applyAlignment="1">
      <alignment horizontal="left" vertical="top" wrapText="1"/>
    </xf>
    <xf numFmtId="0" fontId="0" fillId="0" borderId="10" xfId="0" applyBorder="1" applyAlignment="1">
      <alignment horizontal="left" vertical="top" wrapText="1"/>
    </xf>
    <xf numFmtId="0" fontId="0" fillId="0" borderId="34" xfId="0" applyBorder="1" applyAlignment="1">
      <alignment horizontal="left" vertical="top" wrapText="1"/>
    </xf>
    <xf numFmtId="0" fontId="0" fillId="0" borderId="0" xfId="0" applyBorder="1"/>
    <xf numFmtId="0" fontId="0" fillId="0" borderId="33" xfId="0" applyBorder="1" applyAlignment="1">
      <alignment horizontal="left" vertical="top" wrapText="1"/>
    </xf>
    <xf numFmtId="0" fontId="0" fillId="0" borderId="5" xfId="0" applyBorder="1" applyAlignment="1">
      <alignment horizontal="left" vertical="top"/>
    </xf>
    <xf numFmtId="0" fontId="0" fillId="0" borderId="0" xfId="0" applyAlignment="1">
      <alignment horizontal="right"/>
    </xf>
    <xf numFmtId="0" fontId="0" fillId="0" borderId="22" xfId="0" applyBorder="1" applyAlignment="1">
      <alignment horizontal="right" vertical="center"/>
    </xf>
    <xf numFmtId="0" fontId="0" fillId="0" borderId="23" xfId="0" applyBorder="1" applyAlignment="1">
      <alignment horizontal="right" vertical="center"/>
    </xf>
    <xf numFmtId="0" fontId="0" fillId="0" borderId="24" xfId="0" applyBorder="1" applyAlignment="1">
      <alignment horizontal="right" vertical="center"/>
    </xf>
    <xf numFmtId="0" fontId="0" fillId="0" borderId="13" xfId="0" applyBorder="1" applyAlignment="1">
      <alignment horizontal="right" vertical="center"/>
    </xf>
    <xf numFmtId="0" fontId="0" fillId="0" borderId="5" xfId="0" applyBorder="1" applyAlignment="1">
      <alignment horizontal="right" vertical="center"/>
    </xf>
    <xf numFmtId="0" fontId="0" fillId="0" borderId="16" xfId="0" applyBorder="1" applyAlignment="1">
      <alignment horizontal="right" vertical="center"/>
    </xf>
    <xf numFmtId="0" fontId="0" fillId="0" borderId="20" xfId="0" applyBorder="1" applyAlignment="1">
      <alignment horizontal="right" vertical="center"/>
    </xf>
    <xf numFmtId="0" fontId="0" fillId="0" borderId="41" xfId="0" applyBorder="1" applyAlignment="1">
      <alignment horizontal="right" vertical="center"/>
    </xf>
    <xf numFmtId="0" fontId="0" fillId="0" borderId="42" xfId="0" applyBorder="1" applyAlignment="1">
      <alignment horizontal="right" vertical="center"/>
    </xf>
    <xf numFmtId="0" fontId="18" fillId="0" borderId="31" xfId="0" applyFont="1" applyBorder="1" applyAlignment="1">
      <alignment horizontal="right" vertical="center"/>
    </xf>
    <xf numFmtId="0" fontId="15" fillId="0" borderId="0" xfId="0" applyFont="1" applyAlignment="1">
      <alignment horizontal="right"/>
    </xf>
    <xf numFmtId="0" fontId="18" fillId="0" borderId="0" xfId="0" applyFont="1" applyAlignment="1">
      <alignment horizontal="right"/>
    </xf>
    <xf numFmtId="0" fontId="18" fillId="0" borderId="16" xfId="0" applyFont="1" applyBorder="1" applyAlignment="1">
      <alignment horizontal="right" vertical="center"/>
    </xf>
    <xf numFmtId="0" fontId="0" fillId="0" borderId="43" xfId="0" applyBorder="1" applyAlignment="1">
      <alignment horizontal="right" vertical="center"/>
    </xf>
    <xf numFmtId="0" fontId="0" fillId="0" borderId="36" xfId="0" applyBorder="1" applyAlignment="1">
      <alignment horizontal="right" vertical="center"/>
    </xf>
    <xf numFmtId="0" fontId="0" fillId="0" borderId="44" xfId="0" applyBorder="1" applyAlignment="1">
      <alignment horizontal="right" vertical="center"/>
    </xf>
    <xf numFmtId="0" fontId="18" fillId="0" borderId="0" xfId="0" applyFont="1" applyBorder="1" applyAlignment="1">
      <alignment horizontal="right" vertical="center"/>
    </xf>
    <xf numFmtId="0" fontId="0" fillId="0" borderId="45" xfId="0" applyBorder="1"/>
    <xf numFmtId="0" fontId="18" fillId="0" borderId="5" xfId="0" applyFont="1" applyBorder="1" applyAlignment="1">
      <alignment horizontal="right" vertical="center"/>
    </xf>
    <xf numFmtId="0" fontId="0" fillId="0" borderId="5" xfId="0" applyBorder="1" applyAlignment="1">
      <alignment horizontal="center" vertical="center"/>
    </xf>
    <xf numFmtId="0" fontId="13" fillId="2" borderId="1" xfId="12" applyAlignment="1">
      <alignment horizontal="center" vertical="center"/>
    </xf>
    <xf numFmtId="9" fontId="0" fillId="0" borderId="0" xfId="0" applyNumberFormat="1"/>
    <xf numFmtId="0" fontId="0" fillId="5" borderId="46" xfId="14" applyFont="1" applyBorder="1" applyAlignment="1">
      <alignment horizontal="center" vertical="center"/>
    </xf>
    <xf numFmtId="0" fontId="1" fillId="5" borderId="47" xfId="14" applyBorder="1" applyAlignment="1">
      <alignment vertical="center" wrapText="1"/>
    </xf>
    <xf numFmtId="0" fontId="0" fillId="5" borderId="10" xfId="14" applyFont="1" applyBorder="1" applyAlignment="1">
      <alignment vertical="center" wrapText="1"/>
    </xf>
    <xf numFmtId="0" fontId="15" fillId="4" borderId="48" xfId="13" applyFont="1" applyBorder="1" applyAlignment="1">
      <alignment horizontal="left" vertical="center" wrapText="1"/>
    </xf>
    <xf numFmtId="0" fontId="1" fillId="4" borderId="19" xfId="13" applyBorder="1" applyAlignment="1">
      <alignment horizontal="center" vertical="center" wrapText="1"/>
    </xf>
    <xf numFmtId="0" fontId="15" fillId="4" borderId="32" xfId="13" applyFont="1" applyBorder="1" applyAlignment="1">
      <alignment horizontal="left" vertical="center" wrapText="1"/>
    </xf>
    <xf numFmtId="0" fontId="15" fillId="4" borderId="16" xfId="13" applyFont="1" applyBorder="1" applyAlignment="1">
      <alignment horizontal="center" vertical="center" wrapText="1"/>
    </xf>
    <xf numFmtId="0" fontId="0" fillId="7" borderId="29" xfId="0" applyFill="1" applyBorder="1"/>
    <xf numFmtId="0" fontId="0" fillId="7" borderId="21" xfId="0" applyFill="1" applyBorder="1"/>
    <xf numFmtId="0" fontId="0" fillId="7" borderId="21" xfId="0" applyFill="1" applyBorder="1" applyAlignment="1">
      <alignment wrapText="1"/>
    </xf>
    <xf numFmtId="0" fontId="0" fillId="0" borderId="27" xfId="0" applyBorder="1"/>
    <xf numFmtId="0" fontId="1" fillId="5" borderId="5" xfId="14" quotePrefix="1" applyBorder="1" applyAlignment="1">
      <alignment vertical="center" wrapText="1"/>
    </xf>
    <xf numFmtId="0" fontId="0" fillId="8" borderId="5" xfId="0" applyFill="1" applyBorder="1" applyAlignment="1">
      <alignment horizontal="left" vertical="center" wrapText="1"/>
    </xf>
    <xf numFmtId="0" fontId="0" fillId="9" borderId="5" xfId="0" applyFill="1" applyBorder="1" applyAlignment="1">
      <alignment horizontal="left" vertical="center" wrapText="1"/>
    </xf>
    <xf numFmtId="0" fontId="0" fillId="10" borderId="5" xfId="0" applyFill="1" applyBorder="1" applyAlignment="1">
      <alignment horizontal="left" vertical="center" wrapText="1"/>
    </xf>
    <xf numFmtId="0" fontId="0" fillId="11" borderId="5" xfId="0" applyFill="1" applyBorder="1" applyAlignment="1">
      <alignment horizontal="left" vertical="center" wrapText="1"/>
    </xf>
    <xf numFmtId="0" fontId="15" fillId="11" borderId="5" xfId="0" applyFont="1" applyFill="1" applyBorder="1" applyAlignment="1">
      <alignment horizontal="left" vertical="center" wrapText="1"/>
    </xf>
    <xf numFmtId="0" fontId="0" fillId="8" borderId="36" xfId="0" applyFill="1" applyBorder="1" applyAlignment="1">
      <alignment horizontal="center" vertical="center"/>
    </xf>
    <xf numFmtId="0" fontId="0" fillId="8" borderId="32" xfId="0" applyFill="1" applyBorder="1" applyAlignment="1">
      <alignment horizontal="left" vertical="center" wrapText="1"/>
    </xf>
    <xf numFmtId="0" fontId="0" fillId="9" borderId="36" xfId="0" applyFill="1" applyBorder="1" applyAlignment="1">
      <alignment horizontal="center" vertical="center"/>
    </xf>
    <xf numFmtId="0" fontId="0" fillId="9" borderId="32" xfId="0" applyFill="1" applyBorder="1" applyAlignment="1">
      <alignment horizontal="left" vertical="center" wrapText="1"/>
    </xf>
    <xf numFmtId="0" fontId="0" fillId="10" borderId="36" xfId="0" applyFill="1" applyBorder="1" applyAlignment="1">
      <alignment horizontal="center" vertical="center"/>
    </xf>
    <xf numFmtId="0" fontId="0" fillId="10" borderId="32" xfId="0" applyFill="1" applyBorder="1" applyAlignment="1">
      <alignment horizontal="left" vertical="center" wrapText="1"/>
    </xf>
    <xf numFmtId="0" fontId="0" fillId="11" borderId="36" xfId="0" applyFill="1" applyBorder="1" applyAlignment="1">
      <alignment horizontal="center" vertical="center"/>
    </xf>
    <xf numFmtId="0" fontId="0" fillId="11" borderId="32" xfId="0" applyFill="1" applyBorder="1" applyAlignment="1">
      <alignment horizontal="left" vertical="center" wrapText="1"/>
    </xf>
    <xf numFmtId="166" fontId="0" fillId="8" borderId="32" xfId="0" applyNumberFormat="1" applyFill="1" applyBorder="1" applyAlignment="1">
      <alignment horizontal="center" vertical="center"/>
    </xf>
    <xf numFmtId="166" fontId="0" fillId="9" borderId="32" xfId="0" applyNumberFormat="1" applyFill="1" applyBorder="1" applyAlignment="1">
      <alignment horizontal="center" vertical="center"/>
    </xf>
    <xf numFmtId="166" fontId="0" fillId="10" borderId="32" xfId="0" applyNumberFormat="1" applyFill="1" applyBorder="1" applyAlignment="1">
      <alignment horizontal="center" vertical="center"/>
    </xf>
    <xf numFmtId="166" fontId="0" fillId="11" borderId="32" xfId="0" applyNumberFormat="1" applyFill="1" applyBorder="1" applyAlignment="1">
      <alignment horizontal="center" vertical="center"/>
    </xf>
    <xf numFmtId="0" fontId="0" fillId="8" borderId="32" xfId="0" applyFill="1" applyBorder="1" applyAlignment="1">
      <alignment horizontal="center" vertical="center"/>
    </xf>
    <xf numFmtId="0" fontId="0" fillId="9" borderId="32" xfId="0" applyFill="1" applyBorder="1" applyAlignment="1">
      <alignment horizontal="center" vertical="center"/>
    </xf>
    <xf numFmtId="0" fontId="0" fillId="10" borderId="32" xfId="0" applyFill="1" applyBorder="1" applyAlignment="1">
      <alignment horizontal="center" vertical="center"/>
    </xf>
    <xf numFmtId="0" fontId="0" fillId="11" borderId="32" xfId="0" applyFill="1" applyBorder="1" applyAlignment="1">
      <alignment horizontal="center" vertical="center"/>
    </xf>
    <xf numFmtId="9" fontId="0" fillId="8" borderId="28" xfId="0" applyNumberFormat="1" applyFill="1" applyBorder="1" applyAlignment="1">
      <alignment horizontal="center" vertical="center"/>
    </xf>
    <xf numFmtId="9" fontId="0" fillId="9" borderId="28" xfId="0" applyNumberFormat="1" applyFill="1" applyBorder="1" applyAlignment="1">
      <alignment horizontal="center" vertical="center"/>
    </xf>
    <xf numFmtId="9" fontId="0" fillId="10" borderId="28" xfId="0" applyNumberFormat="1" applyFill="1" applyBorder="1" applyAlignment="1">
      <alignment horizontal="center" vertical="center"/>
    </xf>
    <xf numFmtId="9" fontId="0" fillId="11" borderId="28" xfId="0" applyNumberFormat="1" applyFill="1" applyBorder="1" applyAlignment="1">
      <alignment horizontal="center" vertical="center"/>
    </xf>
    <xf numFmtId="0" fontId="0" fillId="0" borderId="50" xfId="0" applyBorder="1" applyAlignment="1">
      <alignment horizontal="center" vertical="center"/>
    </xf>
    <xf numFmtId="0" fontId="0" fillId="0" borderId="52" xfId="0" applyBorder="1" applyAlignment="1">
      <alignment horizontal="center" vertical="center"/>
    </xf>
    <xf numFmtId="0" fontId="0" fillId="12" borderId="37" xfId="0" applyFill="1" applyBorder="1" applyAlignment="1">
      <alignment horizontal="center" vertical="center"/>
    </xf>
    <xf numFmtId="0" fontId="23" fillId="12" borderId="10" xfId="0" applyFont="1" applyFill="1" applyBorder="1" applyAlignment="1">
      <alignment horizontal="left" vertical="center" wrapText="1"/>
    </xf>
    <xf numFmtId="0" fontId="0" fillId="12" borderId="33" xfId="0" applyFill="1" applyBorder="1" applyAlignment="1">
      <alignment horizontal="center" vertical="center"/>
    </xf>
    <xf numFmtId="9" fontId="0" fillId="12" borderId="49" xfId="0" applyNumberFormat="1" applyFill="1" applyBorder="1" applyAlignment="1">
      <alignment horizontal="center" vertical="center"/>
    </xf>
    <xf numFmtId="0" fontId="0" fillId="12" borderId="10" xfId="0" applyFill="1" applyBorder="1" applyAlignment="1">
      <alignment horizontal="left" vertical="center" wrapText="1"/>
    </xf>
    <xf numFmtId="0" fontId="0" fillId="12" borderId="33" xfId="0" applyFill="1" applyBorder="1" applyAlignment="1">
      <alignment horizontal="left" vertical="center" wrapText="1"/>
    </xf>
    <xf numFmtId="1" fontId="26" fillId="13" borderId="30" xfId="0" applyNumberFormat="1" applyFont="1" applyFill="1" applyBorder="1" applyAlignment="1">
      <alignment horizontal="center" vertical="center"/>
    </xf>
    <xf numFmtId="1" fontId="26" fillId="13" borderId="28" xfId="0" applyNumberFormat="1" applyFont="1" applyFill="1" applyBorder="1" applyAlignment="1">
      <alignment horizontal="center" vertical="center"/>
    </xf>
    <xf numFmtId="0" fontId="0" fillId="13" borderId="44" xfId="0" applyFill="1" applyBorder="1" applyAlignment="1">
      <alignment horizontal="center" vertical="center"/>
    </xf>
    <xf numFmtId="0" fontId="15" fillId="13" borderId="6" xfId="0" applyFont="1" applyFill="1" applyBorder="1" applyAlignment="1">
      <alignment horizontal="left" vertical="center" wrapText="1"/>
    </xf>
    <xf numFmtId="166" fontId="0" fillId="13" borderId="51" xfId="0" applyNumberFormat="1" applyFill="1" applyBorder="1" applyAlignment="1">
      <alignment horizontal="center" vertical="center"/>
    </xf>
    <xf numFmtId="0" fontId="0" fillId="13" borderId="51" xfId="0" applyFill="1" applyBorder="1" applyAlignment="1">
      <alignment horizontal="center" vertical="center"/>
    </xf>
    <xf numFmtId="10" fontId="26" fillId="13" borderId="30" xfId="0" applyNumberFormat="1" applyFont="1" applyFill="1" applyBorder="1" applyAlignment="1">
      <alignment horizontal="center" vertical="center"/>
    </xf>
    <xf numFmtId="0" fontId="0" fillId="13" borderId="6" xfId="0" applyFill="1" applyBorder="1" applyAlignment="1">
      <alignment horizontal="left" vertical="center" wrapText="1"/>
    </xf>
    <xf numFmtId="0" fontId="0" fillId="13" borderId="51" xfId="0" applyFill="1" applyBorder="1" applyAlignment="1">
      <alignment horizontal="left" vertical="center" wrapText="1"/>
    </xf>
    <xf numFmtId="0" fontId="0" fillId="13" borderId="36" xfId="0" applyFill="1" applyBorder="1" applyAlignment="1">
      <alignment horizontal="center" vertical="center"/>
    </xf>
    <xf numFmtId="0" fontId="15" fillId="13" borderId="5" xfId="0" applyFont="1" applyFill="1" applyBorder="1" applyAlignment="1">
      <alignment horizontal="left" vertical="center" wrapText="1"/>
    </xf>
    <xf numFmtId="166" fontId="0" fillId="13" borderId="32" xfId="0" applyNumberFormat="1" applyFill="1" applyBorder="1" applyAlignment="1">
      <alignment horizontal="center" vertical="center"/>
    </xf>
    <xf numFmtId="0" fontId="0" fillId="13" borderId="32" xfId="0" applyFill="1" applyBorder="1" applyAlignment="1">
      <alignment horizontal="center" vertical="center"/>
    </xf>
    <xf numFmtId="10" fontId="26" fillId="13" borderId="28" xfId="0" applyNumberFormat="1" applyFont="1" applyFill="1" applyBorder="1" applyAlignment="1">
      <alignment horizontal="center" vertical="center"/>
    </xf>
    <xf numFmtId="0" fontId="0" fillId="13" borderId="5" xfId="0" applyFill="1" applyBorder="1" applyAlignment="1">
      <alignment horizontal="left" vertical="center" wrapText="1"/>
    </xf>
    <xf numFmtId="0" fontId="0" fillId="13" borderId="32" xfId="0" applyFill="1" applyBorder="1" applyAlignment="1">
      <alignment horizontal="left" vertical="center" wrapText="1"/>
    </xf>
    <xf numFmtId="0" fontId="27" fillId="14" borderId="0" xfId="0" applyFont="1" applyFill="1"/>
    <xf numFmtId="0" fontId="0" fillId="14" borderId="0" xfId="0" applyFill="1"/>
    <xf numFmtId="0" fontId="0" fillId="0" borderId="0" xfId="0" applyFill="1"/>
    <xf numFmtId="0" fontId="0" fillId="15" borderId="36" xfId="0" applyFill="1" applyBorder="1" applyAlignment="1">
      <alignment horizontal="center" vertical="center"/>
    </xf>
    <xf numFmtId="0" fontId="0" fillId="15" borderId="5" xfId="0" applyFont="1" applyFill="1" applyBorder="1" applyAlignment="1">
      <alignment horizontal="left" vertical="center" wrapText="1"/>
    </xf>
    <xf numFmtId="166" fontId="0" fillId="15" borderId="32" xfId="0" applyNumberFormat="1" applyFill="1" applyBorder="1" applyAlignment="1">
      <alignment horizontal="center" vertical="center"/>
    </xf>
    <xf numFmtId="0" fontId="0" fillId="15" borderId="5" xfId="0" applyFill="1" applyBorder="1" applyAlignment="1">
      <alignment horizontal="left" vertical="center" wrapText="1"/>
    </xf>
    <xf numFmtId="0" fontId="0" fillId="15" borderId="32" xfId="0" applyFill="1" applyBorder="1" applyAlignment="1">
      <alignment horizontal="center" vertical="center"/>
    </xf>
    <xf numFmtId="9" fontId="0" fillId="15" borderId="28" xfId="0" applyNumberFormat="1" applyFill="1" applyBorder="1" applyAlignment="1">
      <alignment horizontal="center" vertical="center"/>
    </xf>
    <xf numFmtId="0" fontId="0" fillId="15" borderId="32" xfId="0" applyFill="1" applyBorder="1" applyAlignment="1">
      <alignment horizontal="left" vertical="center" wrapText="1"/>
    </xf>
    <xf numFmtId="0" fontId="0" fillId="16" borderId="36" xfId="0" applyFill="1" applyBorder="1" applyAlignment="1">
      <alignment horizontal="center" vertical="center"/>
    </xf>
    <xf numFmtId="0" fontId="0" fillId="16" borderId="5" xfId="0" applyFill="1" applyBorder="1" applyAlignment="1">
      <alignment horizontal="left" vertical="center" wrapText="1"/>
    </xf>
    <xf numFmtId="166" fontId="0" fillId="16" borderId="32" xfId="0" applyNumberFormat="1" applyFill="1" applyBorder="1" applyAlignment="1">
      <alignment horizontal="center" vertical="center"/>
    </xf>
    <xf numFmtId="0" fontId="0" fillId="16" borderId="32" xfId="0" applyFill="1" applyBorder="1" applyAlignment="1">
      <alignment horizontal="center" vertical="center"/>
    </xf>
    <xf numFmtId="9" fontId="0" fillId="16" borderId="28" xfId="0" applyNumberFormat="1" applyFill="1" applyBorder="1" applyAlignment="1">
      <alignment horizontal="center" vertical="center"/>
    </xf>
    <xf numFmtId="0" fontId="0" fillId="16" borderId="32" xfId="0" applyFill="1" applyBorder="1" applyAlignment="1">
      <alignment horizontal="left" vertical="center" wrapText="1"/>
    </xf>
    <xf numFmtId="0" fontId="0" fillId="17" borderId="36" xfId="0" applyFill="1" applyBorder="1" applyAlignment="1">
      <alignment horizontal="center" vertical="center"/>
    </xf>
    <xf numFmtId="0" fontId="0" fillId="17" borderId="5" xfId="0" applyFill="1" applyBorder="1" applyAlignment="1">
      <alignment horizontal="left" vertical="center" wrapText="1"/>
    </xf>
    <xf numFmtId="166" fontId="0" fillId="17" borderId="32" xfId="0" applyNumberFormat="1" applyFill="1" applyBorder="1" applyAlignment="1">
      <alignment horizontal="center" vertical="center"/>
    </xf>
    <xf numFmtId="0" fontId="0" fillId="17" borderId="32" xfId="0" applyFill="1" applyBorder="1" applyAlignment="1">
      <alignment horizontal="center" vertical="center"/>
    </xf>
    <xf numFmtId="9" fontId="0" fillId="17" borderId="28" xfId="0" applyNumberFormat="1" applyFill="1" applyBorder="1" applyAlignment="1">
      <alignment horizontal="center" vertical="center"/>
    </xf>
    <xf numFmtId="0" fontId="0" fillId="17" borderId="32" xfId="0" applyFill="1" applyBorder="1" applyAlignment="1">
      <alignment horizontal="left" vertical="center" wrapText="1"/>
    </xf>
    <xf numFmtId="166" fontId="0" fillId="17" borderId="16" xfId="0" applyNumberFormat="1" applyFill="1" applyBorder="1" applyAlignment="1">
      <alignment horizontal="center" vertical="center"/>
    </xf>
    <xf numFmtId="0" fontId="0" fillId="17" borderId="13" xfId="0" applyFill="1" applyBorder="1" applyAlignment="1">
      <alignment horizontal="center" vertical="center"/>
    </xf>
    <xf numFmtId="166" fontId="0" fillId="15" borderId="16" xfId="0" applyNumberFormat="1" applyFill="1" applyBorder="1" applyAlignment="1">
      <alignment horizontal="center" vertical="center"/>
    </xf>
    <xf numFmtId="0" fontId="0" fillId="15" borderId="13" xfId="0" applyFill="1" applyBorder="1" applyAlignment="1">
      <alignment horizontal="center" vertical="center"/>
    </xf>
    <xf numFmtId="0" fontId="0" fillId="12" borderId="49" xfId="0" applyFill="1" applyBorder="1" applyAlignment="1">
      <alignment horizontal="center" vertical="center"/>
    </xf>
    <xf numFmtId="0" fontId="16" fillId="3" borderId="53" xfId="11" applyFont="1" applyFill="1" applyBorder="1" applyAlignment="1">
      <alignment horizontal="center" vertical="center"/>
    </xf>
    <xf numFmtId="0" fontId="16" fillId="3" borderId="54" xfId="11" applyFont="1" applyFill="1" applyBorder="1" applyAlignment="1">
      <alignment horizontal="center" vertical="center"/>
    </xf>
    <xf numFmtId="0" fontId="15" fillId="4" borderId="31" xfId="13" applyFont="1" applyBorder="1" applyAlignment="1">
      <alignment horizontal="center" vertical="center"/>
    </xf>
    <xf numFmtId="0" fontId="15" fillId="4" borderId="0" xfId="13" applyFont="1" applyBorder="1" applyAlignment="1">
      <alignment horizontal="center" vertical="center"/>
    </xf>
    <xf numFmtId="0" fontId="15" fillId="4" borderId="33" xfId="13" applyFont="1" applyBorder="1" applyAlignment="1">
      <alignment horizontal="left" vertical="center" wrapText="1"/>
    </xf>
    <xf numFmtId="0" fontId="15" fillId="4" borderId="47" xfId="13" applyFont="1" applyBorder="1" applyAlignment="1">
      <alignment horizontal="center" vertical="center" wrapText="1"/>
    </xf>
    <xf numFmtId="0" fontId="1" fillId="5" borderId="10" xfId="14" quotePrefix="1" applyBorder="1" applyAlignment="1">
      <alignment vertical="center" wrapText="1"/>
    </xf>
    <xf numFmtId="0" fontId="0" fillId="18" borderId="36" xfId="0" applyFill="1" applyBorder="1" applyAlignment="1">
      <alignment horizontal="center" vertical="center"/>
    </xf>
    <xf numFmtId="0" fontId="0" fillId="18" borderId="5" xfId="0" applyFill="1" applyBorder="1" applyAlignment="1">
      <alignment horizontal="left" vertical="center" wrapText="1"/>
    </xf>
    <xf numFmtId="166" fontId="0" fillId="18" borderId="32" xfId="0" applyNumberFormat="1" applyFill="1" applyBorder="1" applyAlignment="1">
      <alignment horizontal="center" vertical="center"/>
    </xf>
    <xf numFmtId="0" fontId="0" fillId="18" borderId="32" xfId="0" applyFill="1" applyBorder="1" applyAlignment="1">
      <alignment horizontal="center" vertical="center"/>
    </xf>
    <xf numFmtId="9" fontId="0" fillId="18" borderId="28" xfId="0" applyNumberFormat="1" applyFill="1" applyBorder="1" applyAlignment="1">
      <alignment horizontal="center" vertical="center"/>
    </xf>
    <xf numFmtId="0" fontId="0" fillId="18" borderId="32" xfId="0" applyFill="1" applyBorder="1" applyAlignment="1">
      <alignment horizontal="left" vertical="center" wrapText="1"/>
    </xf>
    <xf numFmtId="166" fontId="0" fillId="18" borderId="16" xfId="0" applyNumberFormat="1" applyFill="1" applyBorder="1" applyAlignment="1">
      <alignment horizontal="center" vertical="center"/>
    </xf>
    <xf numFmtId="0" fontId="0" fillId="18" borderId="13" xfId="0" applyFill="1" applyBorder="1" applyAlignment="1">
      <alignment horizontal="center" vertical="center"/>
    </xf>
    <xf numFmtId="166" fontId="0" fillId="16" borderId="16" xfId="0" applyNumberFormat="1" applyFill="1" applyBorder="1" applyAlignment="1">
      <alignment horizontal="center" vertical="center"/>
    </xf>
    <xf numFmtId="0" fontId="0" fillId="16" borderId="13" xfId="0" applyFill="1" applyBorder="1" applyAlignment="1">
      <alignment horizontal="center" vertical="center"/>
    </xf>
    <xf numFmtId="164" fontId="2" fillId="0" borderId="0" xfId="1" applyNumberFormat="1" applyAlignment="1">
      <alignment horizontal="left" vertical="center"/>
    </xf>
    <xf numFmtId="0" fontId="2" fillId="0" borderId="0" xfId="1" applyAlignment="1">
      <alignment horizontal="left" vertical="center"/>
    </xf>
    <xf numFmtId="49" fontId="2" fillId="0" borderId="0" xfId="1" applyNumberFormat="1" applyAlignment="1">
      <alignment horizontal="left" vertical="center"/>
    </xf>
    <xf numFmtId="0" fontId="24" fillId="0" borderId="0" xfId="1" applyFont="1" applyAlignment="1">
      <alignment horizontal="left" vertical="center" wrapText="1"/>
    </xf>
    <xf numFmtId="0" fontId="2" fillId="0" borderId="0" xfId="1" applyAlignment="1">
      <alignment horizontal="left" vertical="center" wrapText="1"/>
    </xf>
    <xf numFmtId="0" fontId="3" fillId="0" borderId="0" xfId="2" applyAlignment="1" applyProtection="1">
      <alignment horizontal="left" vertical="center"/>
    </xf>
    <xf numFmtId="0" fontId="11" fillId="2" borderId="2" xfId="10" applyAlignment="1">
      <alignment horizontal="center" vertical="center"/>
    </xf>
    <xf numFmtId="167" fontId="0" fillId="0" borderId="13" xfId="0" applyNumberFormat="1" applyBorder="1" applyAlignment="1">
      <alignment horizontal="center" vertical="center"/>
    </xf>
    <xf numFmtId="167" fontId="0" fillId="0" borderId="5" xfId="0" applyNumberFormat="1" applyBorder="1" applyAlignment="1">
      <alignment horizontal="center" vertical="center"/>
    </xf>
    <xf numFmtId="0" fontId="0" fillId="0" borderId="5" xfId="0" applyBorder="1" applyAlignment="1">
      <alignment horizontal="center" vertical="center"/>
    </xf>
    <xf numFmtId="0" fontId="0" fillId="0" borderId="55" xfId="0" applyBorder="1" applyAlignment="1">
      <alignment horizontal="center" vertical="center"/>
    </xf>
    <xf numFmtId="0" fontId="0" fillId="0" borderId="56" xfId="0" applyBorder="1" applyAlignment="1">
      <alignment horizontal="center" vertical="center"/>
    </xf>
    <xf numFmtId="0" fontId="17" fillId="0" borderId="12" xfId="15" applyAlignment="1">
      <alignment horizontal="left" vertical="center"/>
    </xf>
    <xf numFmtId="0" fontId="17" fillId="0" borderId="12" xfId="15" applyAlignment="1">
      <alignment horizontal="left"/>
    </xf>
    <xf numFmtId="167" fontId="0" fillId="0" borderId="14" xfId="0" applyNumberFormat="1" applyBorder="1" applyAlignment="1">
      <alignment horizontal="center" vertical="center"/>
    </xf>
    <xf numFmtId="167" fontId="0" fillId="0" borderId="15" xfId="0" applyNumberFormat="1" applyBorder="1" applyAlignment="1">
      <alignment horizontal="center" vertical="center"/>
    </xf>
    <xf numFmtId="49" fontId="0" fillId="0" borderId="5" xfId="0" applyNumberFormat="1" applyBorder="1" applyAlignment="1">
      <alignment horizontal="center" vertical="center"/>
    </xf>
    <xf numFmtId="49" fontId="0" fillId="0" borderId="15" xfId="0" applyNumberFormat="1" applyBorder="1" applyAlignment="1">
      <alignment horizontal="center" vertical="center"/>
    </xf>
    <xf numFmtId="0" fontId="0" fillId="0" borderId="15" xfId="0" applyBorder="1" applyAlignment="1">
      <alignment horizontal="center" vertical="center"/>
    </xf>
    <xf numFmtId="0" fontId="0" fillId="0" borderId="16" xfId="0" applyBorder="1" applyAlignment="1">
      <alignment horizontal="center" vertical="center"/>
    </xf>
    <xf numFmtId="0" fontId="0" fillId="0" borderId="17" xfId="0" applyBorder="1" applyAlignment="1">
      <alignment horizontal="center" vertical="center"/>
    </xf>
    <xf numFmtId="0" fontId="15" fillId="0" borderId="9" xfId="0" applyFont="1" applyBorder="1" applyAlignment="1">
      <alignment horizontal="left" vertical="center"/>
    </xf>
    <xf numFmtId="164" fontId="12" fillId="0" borderId="0" xfId="11" applyNumberFormat="1" applyAlignment="1">
      <alignment horizontal="center" vertical="center"/>
    </xf>
    <xf numFmtId="164" fontId="12" fillId="0" borderId="18" xfId="11" applyNumberFormat="1" applyBorder="1" applyAlignment="1">
      <alignment horizontal="center" vertical="center"/>
    </xf>
    <xf numFmtId="0" fontId="23" fillId="2" borderId="1" xfId="12" applyFont="1" applyAlignment="1">
      <alignment horizontal="center" vertical="center"/>
    </xf>
    <xf numFmtId="0" fontId="15" fillId="0" borderId="0" xfId="0" applyFont="1" applyAlignment="1">
      <alignment horizontal="center" vertical="center"/>
    </xf>
    <xf numFmtId="0" fontId="15" fillId="0" borderId="38" xfId="0" applyFont="1" applyBorder="1" applyAlignment="1">
      <alignment horizontal="right"/>
    </xf>
    <xf numFmtId="0" fontId="15" fillId="0" borderId="39" xfId="0" applyFont="1" applyBorder="1" applyAlignment="1">
      <alignment horizontal="right"/>
    </xf>
    <xf numFmtId="0" fontId="15" fillId="0" borderId="40" xfId="0" applyFont="1" applyBorder="1" applyAlignment="1">
      <alignment horizontal="right"/>
    </xf>
  </cellXfs>
  <cellStyles count="16">
    <cellStyle name="20% - Accent3" xfId="14" builtinId="38"/>
    <cellStyle name="40% - Accent1" xfId="13" builtinId="31"/>
    <cellStyle name="Calculation" xfId="12" builtinId="22"/>
    <cellStyle name="Calculation 2" xfId="7" xr:uid="{00000000-0005-0000-0000-000005000000}"/>
    <cellStyle name="Comma 2" xfId="3" xr:uid="{00000000-0005-0000-0000-000006000000}"/>
    <cellStyle name="Currency 2" xfId="4" xr:uid="{00000000-0005-0000-0000-000007000000}"/>
    <cellStyle name="Heading 1" xfId="15" builtinId="16"/>
    <cellStyle name="Hyperlink" xfId="2" builtinId="8"/>
    <cellStyle name="Hyperlink 2" xfId="5" xr:uid="{00000000-0005-0000-0000-00000C000000}"/>
    <cellStyle name="Normal" xfId="0" builtinId="0"/>
    <cellStyle name="Normal 2" xfId="1" xr:uid="{00000000-0005-0000-0000-00000F000000}"/>
    <cellStyle name="Normal 2 2" xfId="9" xr:uid="{00000000-0005-0000-0000-000010000000}"/>
    <cellStyle name="Output" xfId="10" builtinId="21"/>
    <cellStyle name="Output 2" xfId="8" xr:uid="{00000000-0005-0000-0000-000013000000}"/>
    <cellStyle name="Percent 2" xfId="6" xr:uid="{00000000-0005-0000-0000-000014000000}"/>
    <cellStyle name="Title" xfId="11" builtinId="15"/>
  </cellStyles>
  <dxfs count="132">
    <dxf>
      <fill>
        <patternFill patternType="solid">
          <bgColor rgb="FF92D050"/>
        </patternFill>
      </fill>
    </dxf>
    <dxf>
      <fill>
        <patternFill>
          <bgColor rgb="FFFF0000"/>
        </patternFill>
      </fill>
    </dxf>
    <dxf>
      <fill>
        <patternFill>
          <bgColor rgb="FFFFC000"/>
        </patternFill>
      </fill>
    </dxf>
    <dxf>
      <fill>
        <patternFill>
          <bgColor rgb="FF00B0F0"/>
        </patternFill>
      </fill>
    </dxf>
    <dxf>
      <font>
        <strike val="0"/>
        <color rgb="FF00B050"/>
      </font>
    </dxf>
    <dxf>
      <font>
        <b/>
        <i val="0"/>
        <color rgb="FFFF0000"/>
      </font>
      <border>
        <left style="thin">
          <color rgb="FFFF0000"/>
        </left>
        <right style="thin">
          <color rgb="FFFF0000"/>
        </right>
        <top style="thin">
          <color rgb="FFFF0000"/>
        </top>
        <bottom style="thin">
          <color rgb="FFFF0000"/>
        </bottom>
        <vertical/>
        <horizontal/>
      </border>
    </dxf>
    <dxf>
      <font>
        <b/>
        <i val="0"/>
        <color rgb="FFFF0000"/>
      </font>
    </dxf>
    <dxf>
      <font>
        <color theme="9" tint="-0.24994659260841701"/>
      </font>
    </dxf>
    <dxf>
      <font>
        <color rgb="FFFF0000"/>
      </font>
    </dxf>
    <dxf>
      <font>
        <color rgb="FF00B0F0"/>
      </font>
    </dxf>
    <dxf>
      <font>
        <color rgb="FF00B050"/>
      </font>
    </dxf>
    <dxf>
      <font>
        <color rgb="FF7030A0"/>
      </font>
    </dxf>
    <dxf>
      <font>
        <strike/>
        <color auto="1"/>
      </font>
    </dxf>
    <dxf>
      <font>
        <b val="0"/>
        <i/>
      </font>
    </dxf>
    <dxf>
      <font>
        <color theme="9" tint="-0.24994659260841701"/>
      </font>
    </dxf>
    <dxf>
      <font>
        <color rgb="FFFF0000"/>
      </font>
    </dxf>
    <dxf>
      <font>
        <color rgb="FF00B0F0"/>
      </font>
    </dxf>
    <dxf>
      <font>
        <color rgb="FF00B050"/>
      </font>
    </dxf>
    <dxf>
      <font>
        <color rgb="FF7030A0"/>
      </font>
    </dxf>
    <dxf>
      <font>
        <strike/>
        <color auto="1"/>
      </font>
    </dxf>
    <dxf>
      <font>
        <b val="0"/>
        <i/>
      </font>
    </dxf>
    <dxf>
      <font>
        <color theme="9" tint="-0.24994659260841701"/>
      </font>
    </dxf>
    <dxf>
      <font>
        <color rgb="FFFF0000"/>
      </font>
    </dxf>
    <dxf>
      <font>
        <color rgb="FF00B0F0"/>
      </font>
    </dxf>
    <dxf>
      <font>
        <color rgb="FF00B050"/>
      </font>
    </dxf>
    <dxf>
      <font>
        <color rgb="FF7030A0"/>
      </font>
    </dxf>
    <dxf>
      <font>
        <strike/>
        <color auto="1"/>
      </font>
    </dxf>
    <dxf>
      <font>
        <b val="0"/>
        <i/>
      </font>
    </dxf>
    <dxf>
      <font>
        <color theme="9" tint="-0.24994659260841701"/>
      </font>
    </dxf>
    <dxf>
      <font>
        <color rgb="FFFF0000"/>
      </font>
    </dxf>
    <dxf>
      <font>
        <color rgb="FF00B0F0"/>
      </font>
    </dxf>
    <dxf>
      <font>
        <color rgb="FF00B050"/>
      </font>
    </dxf>
    <dxf>
      <font>
        <color rgb="FF7030A0"/>
      </font>
    </dxf>
    <dxf>
      <font>
        <strike/>
        <color auto="1"/>
      </font>
    </dxf>
    <dxf>
      <font>
        <b val="0"/>
        <i/>
      </font>
    </dxf>
    <dxf>
      <font>
        <color theme="9" tint="-0.24994659260841701"/>
      </font>
    </dxf>
    <dxf>
      <font>
        <color rgb="FFFF0000"/>
      </font>
    </dxf>
    <dxf>
      <font>
        <color rgb="FF00B0F0"/>
      </font>
    </dxf>
    <dxf>
      <font>
        <color rgb="FF00B050"/>
      </font>
    </dxf>
    <dxf>
      <font>
        <color rgb="FF7030A0"/>
      </font>
    </dxf>
    <dxf>
      <font>
        <strike/>
        <color auto="1"/>
      </font>
    </dxf>
    <dxf>
      <font>
        <b val="0"/>
        <i/>
      </font>
    </dxf>
    <dxf>
      <font>
        <color theme="9" tint="-0.24994659260841701"/>
      </font>
    </dxf>
    <dxf>
      <font>
        <color rgb="FFFF0000"/>
      </font>
    </dxf>
    <dxf>
      <font>
        <color rgb="FF00B0F0"/>
      </font>
    </dxf>
    <dxf>
      <font>
        <color rgb="FF00B050"/>
      </font>
    </dxf>
    <dxf>
      <font>
        <color rgb="FF7030A0"/>
      </font>
    </dxf>
    <dxf>
      <font>
        <strike/>
        <color auto="1"/>
      </font>
    </dxf>
    <dxf>
      <font>
        <b val="0"/>
        <i/>
      </font>
    </dxf>
    <dxf>
      <font>
        <color theme="9" tint="-0.24994659260841701"/>
      </font>
    </dxf>
    <dxf>
      <font>
        <color rgb="FFFF0000"/>
      </font>
    </dxf>
    <dxf>
      <font>
        <color rgb="FF00B0F0"/>
      </font>
    </dxf>
    <dxf>
      <font>
        <color rgb="FF00B050"/>
      </font>
    </dxf>
    <dxf>
      <font>
        <color rgb="FF7030A0"/>
      </font>
    </dxf>
    <dxf>
      <font>
        <strike/>
        <color auto="1"/>
      </font>
    </dxf>
    <dxf>
      <font>
        <b val="0"/>
        <i/>
      </font>
    </dxf>
    <dxf>
      <font>
        <color theme="9" tint="-0.24994659260841701"/>
      </font>
    </dxf>
    <dxf>
      <font>
        <color rgb="FFFF0000"/>
      </font>
    </dxf>
    <dxf>
      <font>
        <color rgb="FF00B0F0"/>
      </font>
    </dxf>
    <dxf>
      <font>
        <color rgb="FF00B050"/>
      </font>
    </dxf>
    <dxf>
      <font>
        <color rgb="FF7030A0"/>
      </font>
    </dxf>
    <dxf>
      <font>
        <strike/>
        <color auto="1"/>
      </font>
    </dxf>
    <dxf>
      <font>
        <b val="0"/>
        <i/>
      </font>
    </dxf>
    <dxf>
      <font>
        <color theme="9" tint="-0.24994659260841701"/>
      </font>
    </dxf>
    <dxf>
      <font>
        <color rgb="FFFF0000"/>
      </font>
    </dxf>
    <dxf>
      <font>
        <color rgb="FF00B0F0"/>
      </font>
    </dxf>
    <dxf>
      <font>
        <color rgb="FF00B050"/>
      </font>
    </dxf>
    <dxf>
      <font>
        <color rgb="FF7030A0"/>
      </font>
    </dxf>
    <dxf>
      <font>
        <strike/>
        <color auto="1"/>
      </font>
    </dxf>
    <dxf>
      <font>
        <b val="0"/>
        <i/>
      </font>
    </dxf>
    <dxf>
      <font>
        <color theme="9" tint="-0.24994659260841701"/>
      </font>
    </dxf>
    <dxf>
      <font>
        <color rgb="FFFF0000"/>
      </font>
    </dxf>
    <dxf>
      <font>
        <color rgb="FF00B0F0"/>
      </font>
    </dxf>
    <dxf>
      <font>
        <color rgb="FF00B050"/>
      </font>
    </dxf>
    <dxf>
      <font>
        <color rgb="FF7030A0"/>
      </font>
    </dxf>
    <dxf>
      <font>
        <strike/>
        <color auto="1"/>
      </font>
    </dxf>
    <dxf>
      <font>
        <b val="0"/>
        <i/>
      </font>
    </dxf>
    <dxf>
      <font>
        <color theme="9" tint="-0.24994659260841701"/>
      </font>
    </dxf>
    <dxf>
      <font>
        <color rgb="FFFF0000"/>
      </font>
    </dxf>
    <dxf>
      <font>
        <color rgb="FF00B0F0"/>
      </font>
    </dxf>
    <dxf>
      <font>
        <color rgb="FF00B050"/>
      </font>
    </dxf>
    <dxf>
      <font>
        <color rgb="FF7030A0"/>
      </font>
    </dxf>
    <dxf>
      <font>
        <strike/>
        <color auto="1"/>
      </font>
    </dxf>
    <dxf>
      <font>
        <b val="0"/>
        <i/>
      </font>
    </dxf>
    <dxf>
      <font>
        <color theme="9" tint="-0.24994659260841701"/>
      </font>
    </dxf>
    <dxf>
      <font>
        <color rgb="FFFF0000"/>
      </font>
    </dxf>
    <dxf>
      <font>
        <color rgb="FF00B0F0"/>
      </font>
    </dxf>
    <dxf>
      <font>
        <color rgb="FF00B050"/>
      </font>
    </dxf>
    <dxf>
      <font>
        <color rgb="FF7030A0"/>
      </font>
    </dxf>
    <dxf>
      <font>
        <strike/>
        <color auto="1"/>
      </font>
    </dxf>
    <dxf>
      <font>
        <b val="0"/>
        <i/>
      </font>
    </dxf>
    <dxf>
      <font>
        <color theme="9" tint="-0.24994659260841701"/>
      </font>
    </dxf>
    <dxf>
      <font>
        <color rgb="FFFF0000"/>
      </font>
    </dxf>
    <dxf>
      <font>
        <color rgb="FF00B0F0"/>
      </font>
    </dxf>
    <dxf>
      <font>
        <color rgb="FF00B050"/>
      </font>
    </dxf>
    <dxf>
      <font>
        <color rgb="FF7030A0"/>
      </font>
    </dxf>
    <dxf>
      <font>
        <strike/>
        <color auto="1"/>
      </font>
    </dxf>
    <dxf>
      <font>
        <b val="0"/>
        <i/>
      </font>
    </dxf>
    <dxf>
      <alignment horizontal="left" vertical="top" textRotation="0" wrapText="1" indent="0" justifyLastLine="0" shrinkToFit="0" readingOrder="0"/>
      <border diagonalUp="0" diagonalDown="0" outline="0">
        <left style="hair">
          <color indexed="64"/>
        </left>
        <right/>
      </border>
    </dxf>
    <dxf>
      <alignment horizontal="center" vertical="center" textRotation="0" wrapText="0" indent="0" justifyLastLine="0" shrinkToFit="0" readingOrder="0"/>
    </dxf>
    <dxf>
      <numFmt numFmtId="165" formatCode="[$-409]d\-mmm\-yy;@"/>
      <alignment horizontal="center" vertical="center" textRotation="0" wrapText="0" indent="0" justifyLastLine="0" shrinkToFit="0" readingOrder="0"/>
    </dxf>
    <dxf>
      <alignment horizontal="center" vertical="center" textRotation="0" indent="0" justifyLastLine="0" shrinkToFit="0" readingOrder="0"/>
    </dxf>
    <dxf>
      <alignment horizontal="center" vertical="center" textRotation="0" wrapText="0" indent="0" justifyLastLine="0" shrinkToFit="0" readingOrder="0"/>
      <border diagonalUp="0" diagonalDown="0" outline="0">
        <left style="hair">
          <color indexed="64"/>
        </left>
        <right style="hair">
          <color indexed="64"/>
        </right>
        <top style="hair">
          <color indexed="64"/>
        </top>
        <bottom style="hair">
          <color indexed="64"/>
        </bottom>
      </border>
    </dxf>
    <dxf>
      <alignment horizontal="center" vertical="center" textRotation="0" wrapText="0" indent="0" justifyLastLine="0" shrinkToFit="0" readingOrder="0"/>
      <border diagonalUp="0" diagonalDown="0" outline="0">
        <left style="hair">
          <color indexed="64"/>
        </left>
        <right style="hair">
          <color indexed="64"/>
        </right>
        <top style="hair">
          <color indexed="64"/>
        </top>
        <bottom style="hair">
          <color indexed="64"/>
        </bottom>
      </border>
    </dxf>
    <dxf>
      <alignment horizontal="left" vertical="bottom" textRotation="0" wrapText="0" relativeIndent="0" justifyLastLine="0" shrinkToFit="0" readingOrder="0"/>
      <border diagonalUp="0" diagonalDown="0" outline="0">
        <left style="hair">
          <color indexed="64"/>
        </left>
        <right style="hair">
          <color indexed="64"/>
        </right>
        <top style="hair">
          <color indexed="64"/>
        </top>
        <bottom style="hair">
          <color indexed="64"/>
        </bottom>
      </border>
    </dxf>
    <dxf>
      <alignment horizontal="left" textRotation="0" wrapText="1" indent="0" justifyLastLine="0" shrinkToFit="0" readingOrder="0"/>
      <border diagonalUp="0" diagonalDown="0" outline="0">
        <left style="hair">
          <color indexed="64"/>
        </left>
        <right style="hair">
          <color indexed="64"/>
        </right>
        <top style="hair">
          <color indexed="64"/>
        </top>
        <bottom style="hair">
          <color indexed="64"/>
        </bottom>
      </border>
    </dxf>
    <dxf>
      <border outline="0">
        <top style="hair">
          <color indexed="64"/>
        </top>
      </border>
    </dxf>
    <dxf>
      <border outline="0">
        <left style="thin">
          <color indexed="64"/>
        </left>
        <right style="thin">
          <color indexed="64"/>
        </right>
        <top style="thin">
          <color indexed="64"/>
        </top>
        <bottom style="thin">
          <color indexed="64"/>
        </bottom>
      </border>
    </dxf>
    <dxf>
      <border outline="0">
        <bottom style="hair">
          <color indexed="64"/>
        </bottom>
      </border>
    </dxf>
    <dxf>
      <font>
        <b/>
        <i val="0"/>
        <strike val="0"/>
        <condense val="0"/>
        <extend val="0"/>
        <outline val="0"/>
        <shadow val="0"/>
        <u val="none"/>
        <vertAlign val="baseline"/>
        <sz val="11"/>
        <color theme="1"/>
        <name val="Calibri"/>
        <scheme val="minor"/>
      </font>
      <alignment horizontal="center" vertical="center" textRotation="0" wrapText="0" relativeIndent="0" justifyLastLine="0" shrinkToFit="0" readingOrder="0"/>
      <border diagonalUp="0" diagonalDown="0" outline="0">
        <left style="hair">
          <color indexed="64"/>
        </left>
        <right style="hair">
          <color indexed="64"/>
        </right>
        <top/>
        <bottom/>
      </border>
    </dxf>
    <dxf>
      <alignment horizontal="left" vertical="center" textRotation="0" wrapText="1" indent="0" justifyLastLine="0" shrinkToFit="0" readingOrder="0"/>
      <border diagonalUp="0" diagonalDown="0">
        <left style="hair">
          <color indexed="64"/>
        </left>
        <right/>
        <top style="hair">
          <color indexed="64"/>
        </top>
        <bottom style="hair">
          <color indexed="64"/>
        </bottom>
        <vertical style="hair">
          <color indexed="64"/>
        </vertical>
        <horizontal style="hair">
          <color indexed="64"/>
        </horizontal>
      </border>
    </dxf>
    <dxf>
      <alignment horizontal="left" vertical="center" textRotation="0" wrapText="1" indent="0" justifyLastLine="0" shrinkToFit="0" readingOrder="0"/>
      <border diagonalUp="0" diagonalDown="0">
        <left style="hair">
          <color indexed="64"/>
        </left>
        <right style="hair">
          <color indexed="64"/>
        </right>
        <top style="hair">
          <color indexed="64"/>
        </top>
        <bottom style="hair">
          <color indexed="64"/>
        </bottom>
        <vertical style="hair">
          <color indexed="64"/>
        </vertical>
        <horizontal style="hair">
          <color indexed="64"/>
        </horizontal>
      </border>
    </dxf>
    <dxf>
      <alignment horizontal="center" vertical="center" textRotation="0" wrapText="0" indent="0" justifyLastLine="0" shrinkToFit="0" readingOrder="0"/>
      <border diagonalUp="0" diagonalDown="0" outline="0">
        <left/>
        <right style="hair">
          <color indexed="64"/>
        </right>
        <top style="hair">
          <color indexed="64"/>
        </top>
        <bottom style="hair">
          <color indexed="64"/>
        </bottom>
      </border>
    </dxf>
    <dxf>
      <numFmt numFmtId="13" formatCode="0%"/>
      <alignment horizontal="center" vertical="center" textRotation="0" wrapText="0" indent="0" justifyLastLine="0" shrinkToFit="0" readingOrder="0"/>
      <border diagonalUp="0" diagonalDown="0">
        <left style="thin">
          <color indexed="64"/>
        </left>
        <right style="thin">
          <color indexed="64"/>
        </right>
        <top style="hair">
          <color indexed="64"/>
        </top>
        <bottom style="hair">
          <color indexed="64"/>
        </bottom>
        <vertical/>
        <horizontal style="hair">
          <color indexed="64"/>
        </horizontal>
      </border>
    </dxf>
    <dxf>
      <alignment horizontal="center" vertical="center" textRotation="0" wrapText="0" indent="0" justifyLastLine="0" shrinkToFit="0" readingOrder="0"/>
      <border diagonalUp="0" diagonalDown="0" outline="0">
        <left style="hair">
          <color indexed="64"/>
        </left>
        <right/>
        <top style="hair">
          <color indexed="64"/>
        </top>
        <bottom style="hair">
          <color indexed="64"/>
        </bottom>
      </border>
    </dxf>
    <dxf>
      <alignment horizontal="center" vertical="center" textRotation="0" wrapText="0" indent="0" justifyLastLine="0" shrinkToFit="0" readingOrder="0"/>
      <border diagonalUp="0" diagonalDown="0" outline="0">
        <left style="thin">
          <color indexed="64"/>
        </left>
        <right style="hair">
          <color indexed="64"/>
        </right>
        <top style="hair">
          <color indexed="64"/>
        </top>
        <bottom style="hair">
          <color indexed="64"/>
        </bottom>
      </border>
    </dxf>
    <dxf>
      <font>
        <b/>
        <strike val="0"/>
        <outline val="0"/>
        <shadow val="0"/>
        <u/>
        <vertAlign val="baseline"/>
        <sz val="11"/>
        <color theme="1"/>
        <name val="Calibri"/>
        <family val="2"/>
        <scheme val="minor"/>
      </font>
      <numFmt numFmtId="1" formatCode="0"/>
      <fill>
        <patternFill patternType="solid">
          <fgColor indexed="64"/>
          <bgColor theme="0" tint="-0.14999847407452621"/>
        </patternFill>
      </fill>
      <alignment horizontal="center" vertical="center" textRotation="0" wrapText="0" indent="0" justifyLastLine="0" shrinkToFit="0" readingOrder="0"/>
      <border diagonalUp="0" diagonalDown="0" outline="0">
        <left style="thin">
          <color indexed="64"/>
        </left>
        <right style="thin">
          <color indexed="64"/>
        </right>
        <top style="hair">
          <color indexed="64"/>
        </top>
        <bottom style="hair">
          <color indexed="64"/>
        </bottom>
      </border>
    </dxf>
    <dxf>
      <alignment horizontal="center" vertical="center" textRotation="0" wrapText="0" indent="0" justifyLastLine="0" shrinkToFit="0" readingOrder="0"/>
      <border diagonalUp="0" diagonalDown="0" outline="0">
        <left style="hair">
          <color indexed="64"/>
        </left>
        <right style="thin">
          <color indexed="64"/>
        </right>
        <top style="hair">
          <color indexed="64"/>
        </top>
        <bottom style="hair">
          <color indexed="64"/>
        </bottom>
      </border>
    </dxf>
    <dxf>
      <alignment horizontal="left" vertical="center" textRotation="0" wrapText="1" indent="0" justifyLastLine="0" shrinkToFit="0" readingOrder="0"/>
      <border diagonalUp="0" diagonalDown="0">
        <left style="hair">
          <color indexed="64"/>
        </left>
        <right style="hair">
          <color indexed="64"/>
        </right>
        <top style="hair">
          <color indexed="64"/>
        </top>
        <bottom style="hair">
          <color indexed="64"/>
        </bottom>
        <vertical style="hair">
          <color indexed="64"/>
        </vertical>
        <horizontal style="hair">
          <color indexed="64"/>
        </horizontal>
      </border>
    </dxf>
    <dxf>
      <alignment horizontal="center" vertical="center" textRotation="0" wrapText="0" indent="0" justifyLastLine="0" shrinkToFit="0" readingOrder="0"/>
      <border diagonalUp="0" diagonalDown="0">
        <left/>
        <right style="hair">
          <color indexed="64"/>
        </right>
        <top style="hair">
          <color indexed="64"/>
        </top>
        <bottom style="hair">
          <color indexed="64"/>
        </bottom>
        <vertical style="hair">
          <color indexed="64"/>
        </vertical>
        <horizontal style="hair">
          <color indexed="64"/>
        </horizontal>
      </border>
    </dxf>
    <dxf>
      <border diagonalUp="0" diagonalDown="0">
        <left style="thin">
          <color indexed="64"/>
        </left>
        <right style="thin">
          <color indexed="64"/>
        </right>
        <top style="thin">
          <color indexed="64"/>
        </top>
        <bottom style="thin">
          <color indexed="64"/>
        </bottom>
      </border>
    </dxf>
    <dxf>
      <border>
        <bottom style="double">
          <color indexed="64"/>
        </bottom>
      </border>
    </dxf>
    <dxf>
      <alignment horizontal="center" vertical="center" textRotation="0" wrapText="0" indent="0" justifyLastLine="0" shrinkToFit="0" readingOrder="0"/>
    </dxf>
    <dxf>
      <alignment horizontal="general" vertical="center" textRotation="0" wrapText="1" indent="0" justifyLastLine="0" shrinkToFit="0" readingOrder="0"/>
      <border diagonalUp="0" diagonalDown="0">
        <left style="hair">
          <color indexed="64"/>
        </left>
        <right style="thin">
          <color indexed="64"/>
        </right>
        <top style="hair">
          <color indexed="64"/>
        </top>
        <bottom/>
        <vertical/>
        <horizontal/>
      </border>
    </dxf>
    <dxf>
      <alignment horizontal="general" vertical="center" textRotation="0" wrapText="1" indent="0" justifyLastLine="0" shrinkToFit="0" readingOrder="0"/>
      <border diagonalUp="0" diagonalDown="0">
        <left style="hair">
          <color indexed="64"/>
        </left>
        <right style="hair">
          <color indexed="64"/>
        </right>
        <top style="hair">
          <color indexed="64"/>
        </top>
        <bottom/>
        <vertical/>
        <horizontal/>
      </border>
    </dxf>
    <dxf>
      <alignment horizontal="center" vertical="center" textRotation="0" wrapText="0" indent="0" justifyLastLine="0" shrinkToFit="0" readingOrder="0"/>
      <border diagonalUp="0" diagonalDown="0">
        <left style="hair">
          <color indexed="64"/>
        </left>
        <right style="hair">
          <color indexed="64"/>
        </right>
        <top style="hair">
          <color indexed="64"/>
        </top>
        <bottom/>
        <vertical/>
        <horizontal/>
      </border>
    </dxf>
    <dxf>
      <alignment horizontal="center" vertical="center" textRotation="0" wrapText="0" indent="0" justifyLastLine="0" shrinkToFit="0" readingOrder="0"/>
      <border diagonalUp="0" diagonalDown="0">
        <left style="hair">
          <color indexed="64"/>
        </left>
        <right style="hair">
          <color indexed="64"/>
        </right>
        <top style="hair">
          <color indexed="64"/>
        </top>
        <bottom/>
        <vertical/>
        <horizontal/>
      </border>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border diagonalUp="0" diagonalDown="0">
        <left style="thin">
          <color indexed="64"/>
        </left>
        <right style="hair">
          <color indexed="64"/>
        </right>
        <top style="hair">
          <color indexed="64"/>
        </top>
        <bottom/>
        <vertical/>
        <horizontal/>
      </border>
    </dxf>
    <dxf>
      <border outline="0">
        <top style="thin">
          <color rgb="FF3F3F3F"/>
        </top>
        <bottom style="hair">
          <color indexed="64"/>
        </bottom>
      </border>
    </dxf>
    <dxf>
      <font>
        <b/>
        <i val="0"/>
        <strike val="0"/>
        <condense val="0"/>
        <extend val="0"/>
        <outline val="0"/>
        <shadow val="0"/>
        <u val="none"/>
        <vertAlign val="baseline"/>
        <sz val="14"/>
        <color theme="3"/>
        <name val="Cambria"/>
        <family val="2"/>
        <scheme val="major"/>
      </font>
      <fill>
        <patternFill patternType="solid">
          <fgColor indexed="64"/>
          <bgColor rgb="FFFFCC99"/>
        </patternFill>
      </fill>
      <alignment horizontal="center" vertical="center" textRotation="0" wrapText="0" indent="0" justifyLastLine="0" shrinkToFit="0" readingOrder="0"/>
      <border diagonalUp="0" diagonalDown="0" outline="0">
        <left style="thin">
          <color rgb="FF7F7F7F"/>
        </left>
        <right style="thin">
          <color rgb="FF7F7F7F"/>
        </right>
        <top/>
        <bottom/>
      </border>
    </dxf>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xr9:uid="{455B5FC9-0DF1-4094-84D4-025C497470D0}">
      <tableStyleElement type="wholeTable" dxfId="131"/>
      <tableStyleElement type="headerRow" dxfId="13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externalLink" Target="externalLinks/externalLink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1"/>
          <c:order val="0"/>
          <c:tx>
            <c:strRef>
              <c:f>Track!$H$19</c:f>
              <c:strCache>
                <c:ptCount val="1"/>
                <c:pt idx="0">
                  <c:v>Planning</c:v>
                </c:pt>
              </c:strCache>
            </c:strRef>
          </c:tx>
          <c:invertIfNegative val="0"/>
          <c:cat>
            <c:numRef>
              <c:f>Track!$D$20:$D$40</c:f>
              <c:numCache>
                <c:formatCode>[$-409]d\-mmm;@</c:formatCode>
                <c:ptCount val="21"/>
                <c:pt idx="0">
                  <c:v>44221</c:v>
                </c:pt>
                <c:pt idx="1">
                  <c:v>44237</c:v>
                </c:pt>
                <c:pt idx="2">
                  <c:v>44256</c:v>
                </c:pt>
                <c:pt idx="3">
                  <c:v>44287</c:v>
                </c:pt>
              </c:numCache>
            </c:numRef>
          </c:cat>
          <c:val>
            <c:numRef>
              <c:f>Track!$H$20:$H$40</c:f>
              <c:numCache>
                <c:formatCode>General</c:formatCode>
                <c:ptCount val="21"/>
                <c:pt idx="0">
                  <c:v>8</c:v>
                </c:pt>
                <c:pt idx="1">
                  <c:v>9</c:v>
                </c:pt>
                <c:pt idx="2">
                  <c:v>4</c:v>
                </c:pt>
              </c:numCache>
            </c:numRef>
          </c:val>
          <c:extLst>
            <c:ext xmlns:c16="http://schemas.microsoft.com/office/drawing/2014/chart" uri="{C3380CC4-5D6E-409C-BE32-E72D297353CC}">
              <c16:uniqueId val="{00000000-5C00-40DB-853A-5BCBCCF7B372}"/>
            </c:ext>
          </c:extLst>
        </c:ser>
        <c:ser>
          <c:idx val="3"/>
          <c:order val="1"/>
          <c:tx>
            <c:strRef>
              <c:f>Track!$J$19</c:f>
              <c:strCache>
                <c:ptCount val="1"/>
                <c:pt idx="0">
                  <c:v>Approved</c:v>
                </c:pt>
              </c:strCache>
            </c:strRef>
          </c:tx>
          <c:invertIfNegative val="0"/>
          <c:cat>
            <c:numRef>
              <c:f>Track!$D$20:$D$40</c:f>
              <c:numCache>
                <c:formatCode>[$-409]d\-mmm;@</c:formatCode>
                <c:ptCount val="21"/>
                <c:pt idx="0">
                  <c:v>44221</c:v>
                </c:pt>
                <c:pt idx="1">
                  <c:v>44237</c:v>
                </c:pt>
                <c:pt idx="2">
                  <c:v>44256</c:v>
                </c:pt>
                <c:pt idx="3">
                  <c:v>44287</c:v>
                </c:pt>
              </c:numCache>
            </c:numRef>
          </c:cat>
          <c:val>
            <c:numRef>
              <c:f>Track!$J$20:$J$40</c:f>
              <c:numCache>
                <c:formatCode>General</c:formatCode>
                <c:ptCount val="21"/>
                <c:pt idx="0">
                  <c:v>108</c:v>
                </c:pt>
                <c:pt idx="1">
                  <c:v>59</c:v>
                </c:pt>
                <c:pt idx="2">
                  <c:v>32</c:v>
                </c:pt>
              </c:numCache>
            </c:numRef>
          </c:val>
          <c:extLst>
            <c:ext xmlns:c16="http://schemas.microsoft.com/office/drawing/2014/chart" uri="{C3380CC4-5D6E-409C-BE32-E72D297353CC}">
              <c16:uniqueId val="{00000001-5C00-40DB-853A-5BCBCCF7B372}"/>
            </c:ext>
          </c:extLst>
        </c:ser>
        <c:ser>
          <c:idx val="5"/>
          <c:order val="2"/>
          <c:tx>
            <c:strRef>
              <c:f>Track!$L$19</c:f>
              <c:strCache>
                <c:ptCount val="1"/>
                <c:pt idx="0">
                  <c:v>Pending Approval</c:v>
                </c:pt>
              </c:strCache>
            </c:strRef>
          </c:tx>
          <c:invertIfNegative val="0"/>
          <c:cat>
            <c:numRef>
              <c:f>Track!$D$20:$D$40</c:f>
              <c:numCache>
                <c:formatCode>[$-409]d\-mmm;@</c:formatCode>
                <c:ptCount val="21"/>
                <c:pt idx="0">
                  <c:v>44221</c:v>
                </c:pt>
                <c:pt idx="1">
                  <c:v>44237</c:v>
                </c:pt>
                <c:pt idx="2">
                  <c:v>44256</c:v>
                </c:pt>
                <c:pt idx="3">
                  <c:v>44287</c:v>
                </c:pt>
              </c:numCache>
            </c:numRef>
          </c:cat>
          <c:val>
            <c:numRef>
              <c:f>Track!$L$20:$L$40</c:f>
              <c:numCache>
                <c:formatCode>General</c:formatCode>
                <c:ptCount val="21"/>
                <c:pt idx="0">
                  <c:v>11</c:v>
                </c:pt>
                <c:pt idx="1">
                  <c:v>10</c:v>
                </c:pt>
                <c:pt idx="2">
                  <c:v>10</c:v>
                </c:pt>
              </c:numCache>
            </c:numRef>
          </c:val>
          <c:extLst>
            <c:ext xmlns:c16="http://schemas.microsoft.com/office/drawing/2014/chart" uri="{C3380CC4-5D6E-409C-BE32-E72D297353CC}">
              <c16:uniqueId val="{00000002-5C00-40DB-853A-5BCBCCF7B372}"/>
            </c:ext>
          </c:extLst>
        </c:ser>
        <c:ser>
          <c:idx val="7"/>
          <c:order val="3"/>
          <c:tx>
            <c:strRef>
              <c:f>Track!$N$19</c:f>
              <c:strCache>
                <c:ptCount val="1"/>
                <c:pt idx="0">
                  <c:v>In Progress</c:v>
                </c:pt>
              </c:strCache>
            </c:strRef>
          </c:tx>
          <c:invertIfNegative val="0"/>
          <c:cat>
            <c:numRef>
              <c:f>Track!$D$20:$D$40</c:f>
              <c:numCache>
                <c:formatCode>[$-409]d\-mmm;@</c:formatCode>
                <c:ptCount val="21"/>
                <c:pt idx="0">
                  <c:v>44221</c:v>
                </c:pt>
                <c:pt idx="1">
                  <c:v>44237</c:v>
                </c:pt>
                <c:pt idx="2">
                  <c:v>44256</c:v>
                </c:pt>
                <c:pt idx="3">
                  <c:v>44287</c:v>
                </c:pt>
              </c:numCache>
            </c:numRef>
          </c:cat>
          <c:val>
            <c:numRef>
              <c:f>Track!$N$20:$N$40</c:f>
              <c:numCache>
                <c:formatCode>General</c:formatCode>
                <c:ptCount val="21"/>
                <c:pt idx="0">
                  <c:v>0</c:v>
                </c:pt>
                <c:pt idx="1">
                  <c:v>7</c:v>
                </c:pt>
                <c:pt idx="2">
                  <c:v>15</c:v>
                </c:pt>
              </c:numCache>
            </c:numRef>
          </c:val>
          <c:extLst>
            <c:ext xmlns:c16="http://schemas.microsoft.com/office/drawing/2014/chart" uri="{C3380CC4-5D6E-409C-BE32-E72D297353CC}">
              <c16:uniqueId val="{00000003-5C00-40DB-853A-5BCBCCF7B372}"/>
            </c:ext>
          </c:extLst>
        </c:ser>
        <c:ser>
          <c:idx val="9"/>
          <c:order val="4"/>
          <c:tx>
            <c:strRef>
              <c:f>Track!$P$19</c:f>
              <c:strCache>
                <c:ptCount val="1"/>
                <c:pt idx="0">
                  <c:v>Completed</c:v>
                </c:pt>
              </c:strCache>
            </c:strRef>
          </c:tx>
          <c:invertIfNegative val="0"/>
          <c:cat>
            <c:numRef>
              <c:f>Track!$D$20:$D$40</c:f>
              <c:numCache>
                <c:formatCode>[$-409]d\-mmm;@</c:formatCode>
                <c:ptCount val="21"/>
                <c:pt idx="0">
                  <c:v>44221</c:v>
                </c:pt>
                <c:pt idx="1">
                  <c:v>44237</c:v>
                </c:pt>
                <c:pt idx="2">
                  <c:v>44256</c:v>
                </c:pt>
                <c:pt idx="3">
                  <c:v>44287</c:v>
                </c:pt>
              </c:numCache>
            </c:numRef>
          </c:cat>
          <c:val>
            <c:numRef>
              <c:f>Track!$P$20:$P$40</c:f>
              <c:numCache>
                <c:formatCode>General</c:formatCode>
                <c:ptCount val="21"/>
                <c:pt idx="0">
                  <c:v>0</c:v>
                </c:pt>
                <c:pt idx="1">
                  <c:v>56</c:v>
                </c:pt>
                <c:pt idx="2">
                  <c:v>90</c:v>
                </c:pt>
              </c:numCache>
            </c:numRef>
          </c:val>
          <c:extLst>
            <c:ext xmlns:c16="http://schemas.microsoft.com/office/drawing/2014/chart" uri="{C3380CC4-5D6E-409C-BE32-E72D297353CC}">
              <c16:uniqueId val="{00000004-5C00-40DB-853A-5BCBCCF7B372}"/>
            </c:ext>
          </c:extLst>
        </c:ser>
        <c:dLbls>
          <c:showLegendKey val="0"/>
          <c:showVal val="0"/>
          <c:showCatName val="0"/>
          <c:showSerName val="0"/>
          <c:showPercent val="0"/>
          <c:showBubbleSize val="0"/>
        </c:dLbls>
        <c:gapWidth val="150"/>
        <c:overlap val="100"/>
        <c:axId val="162296576"/>
        <c:axId val="162298112"/>
      </c:barChart>
      <c:catAx>
        <c:axId val="162296576"/>
        <c:scaling>
          <c:orientation val="minMax"/>
        </c:scaling>
        <c:delete val="0"/>
        <c:axPos val="b"/>
        <c:numFmt formatCode="[$-409]d\-mmm;@" sourceLinked="1"/>
        <c:majorTickMark val="none"/>
        <c:minorTickMark val="none"/>
        <c:tickLblPos val="nextTo"/>
        <c:txPr>
          <a:bodyPr/>
          <a:lstStyle/>
          <a:p>
            <a:pPr>
              <a:defRPr lang="en-US"/>
            </a:pPr>
            <a:endParaRPr lang="en-US"/>
          </a:p>
        </c:txPr>
        <c:crossAx val="162298112"/>
        <c:crosses val="autoZero"/>
        <c:auto val="0"/>
        <c:lblAlgn val="ctr"/>
        <c:lblOffset val="100"/>
        <c:noMultiLvlLbl val="0"/>
      </c:catAx>
      <c:valAx>
        <c:axId val="162298112"/>
        <c:scaling>
          <c:orientation val="minMax"/>
        </c:scaling>
        <c:delete val="0"/>
        <c:axPos val="l"/>
        <c:majorGridlines/>
        <c:numFmt formatCode="General" sourceLinked="1"/>
        <c:majorTickMark val="none"/>
        <c:minorTickMark val="none"/>
        <c:tickLblPos val="nextTo"/>
        <c:txPr>
          <a:bodyPr/>
          <a:lstStyle/>
          <a:p>
            <a:pPr>
              <a:defRPr lang="en-US"/>
            </a:pPr>
            <a:endParaRPr lang="en-US"/>
          </a:p>
        </c:txPr>
        <c:crossAx val="162296576"/>
        <c:crosses val="autoZero"/>
        <c:crossBetween val="between"/>
      </c:valAx>
    </c:plotArea>
    <c:legend>
      <c:legendPos val="t"/>
      <c:overlay val="0"/>
      <c:txPr>
        <a:bodyPr/>
        <a:lstStyle/>
        <a:p>
          <a:pPr>
            <a:defRPr lang="en-US"/>
          </a:pPr>
          <a:endParaRPr lang="en-US"/>
        </a:p>
      </c:txPr>
    </c:legend>
    <c:plotVisOnly val="1"/>
    <c:dispBlanksAs val="gap"/>
    <c:showDLblsOverMax val="0"/>
  </c:chart>
  <c:printSettings>
    <c:headerFooter/>
    <c:pageMargins b="0.75000000000000711" l="0.70000000000000062" r="0.70000000000000062" t="0.75000000000000711" header="0.30000000000000032" footer="0.30000000000000032"/>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3.xml.rels><?xml version="1.0" encoding="UTF-8" standalone="yes"?>
<Relationships xmlns="http://schemas.openxmlformats.org/package/2006/relationships"><Relationship Id="rId1"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xdr:from>
      <xdr:col>6</xdr:col>
      <xdr:colOff>133348</xdr:colOff>
      <xdr:row>2</xdr:row>
      <xdr:rowOff>171450</xdr:rowOff>
    </xdr:from>
    <xdr:to>
      <xdr:col>17</xdr:col>
      <xdr:colOff>19050</xdr:colOff>
      <xdr:row>16</xdr:row>
      <xdr:rowOff>19050</xdr:rowOff>
    </xdr:to>
    <xdr:graphicFrame macro="">
      <xdr:nvGraphicFramePr>
        <xdr:cNvPr id="9" name="Chart 8">
          <a:extLst>
            <a:ext uri="{FF2B5EF4-FFF2-40B4-BE49-F238E27FC236}">
              <a16:creationId xmlns:a16="http://schemas.microsoft.com/office/drawing/2014/main" id="{00000000-0008-0000-02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0</xdr:colOff>
      <xdr:row>73</xdr:row>
      <xdr:rowOff>0</xdr:rowOff>
    </xdr:from>
    <xdr:to>
      <xdr:col>31</xdr:col>
      <xdr:colOff>446019</xdr:colOff>
      <xdr:row>113</xdr:row>
      <xdr:rowOff>180000</xdr:rowOff>
    </xdr:to>
    <xdr:pic>
      <xdr:nvPicPr>
        <xdr:cNvPr id="6" name="Picture 5">
          <a:extLst>
            <a:ext uri="{FF2B5EF4-FFF2-40B4-BE49-F238E27FC236}">
              <a16:creationId xmlns:a16="http://schemas.microsoft.com/office/drawing/2014/main" id="{9905EEA1-DE9A-403B-A2D2-40AE53BB3979}"/>
            </a:ext>
          </a:extLst>
        </xdr:cNvPr>
        <xdr:cNvPicPr>
          <a:picLocks noChangeAspect="1"/>
        </xdr:cNvPicPr>
      </xdr:nvPicPr>
      <xdr:blipFill>
        <a:blip xmlns:r="http://schemas.openxmlformats.org/officeDocument/2006/relationships" r:embed="rId1"/>
        <a:stretch>
          <a:fillRect/>
        </a:stretch>
      </xdr:blipFill>
      <xdr:spPr>
        <a:xfrm>
          <a:off x="6096000" y="8953500"/>
          <a:ext cx="13247619" cy="7800000"/>
        </a:xfrm>
        <a:prstGeom prst="rect">
          <a:avLst/>
        </a:prstGeom>
      </xdr:spPr>
    </xdr:pic>
    <xdr:clientData/>
  </xdr:twoCellAnchor>
  <xdr:twoCellAnchor editAs="oneCell">
    <xdr:from>
      <xdr:col>7</xdr:col>
      <xdr:colOff>0</xdr:colOff>
      <xdr:row>53</xdr:row>
      <xdr:rowOff>0</xdr:rowOff>
    </xdr:from>
    <xdr:to>
      <xdr:col>14</xdr:col>
      <xdr:colOff>285181</xdr:colOff>
      <xdr:row>67</xdr:row>
      <xdr:rowOff>180619</xdr:rowOff>
    </xdr:to>
    <xdr:pic>
      <xdr:nvPicPr>
        <xdr:cNvPr id="8" name="Picture 7">
          <a:extLst>
            <a:ext uri="{FF2B5EF4-FFF2-40B4-BE49-F238E27FC236}">
              <a16:creationId xmlns:a16="http://schemas.microsoft.com/office/drawing/2014/main" id="{266ADD72-0874-4B71-8F41-6B7BE88E0B17}"/>
            </a:ext>
          </a:extLst>
        </xdr:cNvPr>
        <xdr:cNvPicPr>
          <a:picLocks noChangeAspect="1"/>
        </xdr:cNvPicPr>
      </xdr:nvPicPr>
      <xdr:blipFill>
        <a:blip xmlns:r="http://schemas.openxmlformats.org/officeDocument/2006/relationships" r:embed="rId2"/>
        <a:stretch>
          <a:fillRect/>
        </a:stretch>
      </xdr:blipFill>
      <xdr:spPr>
        <a:xfrm>
          <a:off x="4267200" y="5143500"/>
          <a:ext cx="4552381" cy="2847619"/>
        </a:xfrm>
        <a:prstGeom prst="rect">
          <a:avLst/>
        </a:prstGeom>
      </xdr:spPr>
    </xdr:pic>
    <xdr:clientData/>
  </xdr:twoCellAnchor>
  <xdr:twoCellAnchor editAs="oneCell">
    <xdr:from>
      <xdr:col>9</xdr:col>
      <xdr:colOff>0</xdr:colOff>
      <xdr:row>1</xdr:row>
      <xdr:rowOff>0</xdr:rowOff>
    </xdr:from>
    <xdr:to>
      <xdr:col>19</xdr:col>
      <xdr:colOff>323048</xdr:colOff>
      <xdr:row>23</xdr:row>
      <xdr:rowOff>37571</xdr:rowOff>
    </xdr:to>
    <xdr:pic>
      <xdr:nvPicPr>
        <xdr:cNvPr id="12" name="Picture 11">
          <a:extLst>
            <a:ext uri="{FF2B5EF4-FFF2-40B4-BE49-F238E27FC236}">
              <a16:creationId xmlns:a16="http://schemas.microsoft.com/office/drawing/2014/main" id="{C8379E83-93B2-40A2-8C72-88F5066207D7}"/>
            </a:ext>
          </a:extLst>
        </xdr:cNvPr>
        <xdr:cNvPicPr>
          <a:picLocks noChangeAspect="1"/>
        </xdr:cNvPicPr>
      </xdr:nvPicPr>
      <xdr:blipFill>
        <a:blip xmlns:r="http://schemas.openxmlformats.org/officeDocument/2006/relationships" r:embed="rId3"/>
        <a:stretch>
          <a:fillRect/>
        </a:stretch>
      </xdr:blipFill>
      <xdr:spPr>
        <a:xfrm>
          <a:off x="5486400" y="190500"/>
          <a:ext cx="6419048" cy="4228571"/>
        </a:xfrm>
        <a:prstGeom prst="rect">
          <a:avLst/>
        </a:prstGeom>
      </xdr:spPr>
    </xdr:pic>
    <xdr:clientData/>
  </xdr:twoCellAnchor>
  <xdr:twoCellAnchor editAs="oneCell">
    <xdr:from>
      <xdr:col>9</xdr:col>
      <xdr:colOff>0</xdr:colOff>
      <xdr:row>27</xdr:row>
      <xdr:rowOff>0</xdr:rowOff>
    </xdr:from>
    <xdr:to>
      <xdr:col>17</xdr:col>
      <xdr:colOff>332724</xdr:colOff>
      <xdr:row>47</xdr:row>
      <xdr:rowOff>123333</xdr:rowOff>
    </xdr:to>
    <xdr:pic>
      <xdr:nvPicPr>
        <xdr:cNvPr id="13" name="Picture 12">
          <a:extLst>
            <a:ext uri="{FF2B5EF4-FFF2-40B4-BE49-F238E27FC236}">
              <a16:creationId xmlns:a16="http://schemas.microsoft.com/office/drawing/2014/main" id="{E770823D-4367-4386-8F2A-84A75210D046}"/>
            </a:ext>
          </a:extLst>
        </xdr:cNvPr>
        <xdr:cNvPicPr>
          <a:picLocks noChangeAspect="1"/>
        </xdr:cNvPicPr>
      </xdr:nvPicPr>
      <xdr:blipFill>
        <a:blip xmlns:r="http://schemas.openxmlformats.org/officeDocument/2006/relationships" r:embed="rId4"/>
        <a:stretch>
          <a:fillRect/>
        </a:stretch>
      </xdr:blipFill>
      <xdr:spPr>
        <a:xfrm>
          <a:off x="5486400" y="5143500"/>
          <a:ext cx="5209524" cy="3933333"/>
        </a:xfrm>
        <a:prstGeom prst="rect">
          <a:avLst/>
        </a:prstGeom>
      </xdr:spPr>
    </xdr:pic>
    <xdr:clientData/>
  </xdr:twoCellAnchor>
  <xdr:twoCellAnchor editAs="oneCell">
    <xdr:from>
      <xdr:col>10</xdr:col>
      <xdr:colOff>0</xdr:colOff>
      <xdr:row>121</xdr:row>
      <xdr:rowOff>0</xdr:rowOff>
    </xdr:from>
    <xdr:to>
      <xdr:col>20</xdr:col>
      <xdr:colOff>227809</xdr:colOff>
      <xdr:row>158</xdr:row>
      <xdr:rowOff>170548</xdr:rowOff>
    </xdr:to>
    <xdr:pic>
      <xdr:nvPicPr>
        <xdr:cNvPr id="2" name="Picture 1">
          <a:extLst>
            <a:ext uri="{FF2B5EF4-FFF2-40B4-BE49-F238E27FC236}">
              <a16:creationId xmlns:a16="http://schemas.microsoft.com/office/drawing/2014/main" id="{47C0BF2C-3B78-4F30-A8AE-27159ED8DAA1}"/>
            </a:ext>
          </a:extLst>
        </xdr:cNvPr>
        <xdr:cNvPicPr>
          <a:picLocks noChangeAspect="1"/>
        </xdr:cNvPicPr>
      </xdr:nvPicPr>
      <xdr:blipFill>
        <a:blip xmlns:r="http://schemas.openxmlformats.org/officeDocument/2006/relationships" r:embed="rId5"/>
        <a:stretch>
          <a:fillRect/>
        </a:stretch>
      </xdr:blipFill>
      <xdr:spPr>
        <a:xfrm>
          <a:off x="6096000" y="23050500"/>
          <a:ext cx="6323809" cy="7219048"/>
        </a:xfrm>
        <a:prstGeom prst="rect">
          <a:avLst/>
        </a:prstGeom>
      </xdr:spPr>
    </xdr:pic>
    <xdr:clientData/>
  </xdr:twoCellAnchor>
  <xdr:twoCellAnchor editAs="oneCell">
    <xdr:from>
      <xdr:col>10</xdr:col>
      <xdr:colOff>0</xdr:colOff>
      <xdr:row>163</xdr:row>
      <xdr:rowOff>0</xdr:rowOff>
    </xdr:from>
    <xdr:to>
      <xdr:col>25</xdr:col>
      <xdr:colOff>94095</xdr:colOff>
      <xdr:row>188</xdr:row>
      <xdr:rowOff>189881</xdr:rowOff>
    </xdr:to>
    <xdr:pic>
      <xdr:nvPicPr>
        <xdr:cNvPr id="3" name="Picture 2">
          <a:extLst>
            <a:ext uri="{FF2B5EF4-FFF2-40B4-BE49-F238E27FC236}">
              <a16:creationId xmlns:a16="http://schemas.microsoft.com/office/drawing/2014/main" id="{9FCCA483-3767-4201-B9B7-644600B2014A}"/>
            </a:ext>
          </a:extLst>
        </xdr:cNvPr>
        <xdr:cNvPicPr>
          <a:picLocks noChangeAspect="1"/>
        </xdr:cNvPicPr>
      </xdr:nvPicPr>
      <xdr:blipFill>
        <a:blip xmlns:r="http://schemas.openxmlformats.org/officeDocument/2006/relationships" r:embed="rId6"/>
        <a:stretch>
          <a:fillRect/>
        </a:stretch>
      </xdr:blipFill>
      <xdr:spPr>
        <a:xfrm>
          <a:off x="6096000" y="31051500"/>
          <a:ext cx="9238095" cy="495238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12</xdr:col>
      <xdr:colOff>75276</xdr:colOff>
      <xdr:row>23</xdr:row>
      <xdr:rowOff>56595</xdr:rowOff>
    </xdr:to>
    <xdr:pic>
      <xdr:nvPicPr>
        <xdr:cNvPr id="2" name="Picture 1">
          <a:extLst>
            <a:ext uri="{FF2B5EF4-FFF2-40B4-BE49-F238E27FC236}">
              <a16:creationId xmlns:a16="http://schemas.microsoft.com/office/drawing/2014/main" id="{064326DC-130C-4BB3-BF4D-4307AC463C22}"/>
            </a:ext>
          </a:extLst>
        </xdr:cNvPr>
        <xdr:cNvPicPr>
          <a:picLocks noChangeAspect="1"/>
        </xdr:cNvPicPr>
      </xdr:nvPicPr>
      <xdr:blipFill>
        <a:blip xmlns:r="http://schemas.openxmlformats.org/officeDocument/2006/relationships" r:embed="rId1"/>
        <a:stretch>
          <a:fillRect/>
        </a:stretch>
      </xdr:blipFill>
      <xdr:spPr>
        <a:xfrm>
          <a:off x="0" y="0"/>
          <a:ext cx="7390476" cy="443809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sesa198459/Downloads/M172%20Control%20Requirements%20for%20ETO%20Project%20-%20by%20SH%20team%202017-5-23.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bzbtzhan/Downloads/project-tracking.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d.docs.live.net/Users/bzbtzhan/Downloads/project-tracking.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bzbtzhan/AppData/Local/Temp/notesC9812B/Control%20FRS%20for%20MS%20ETO%20Project%20by%20SH%20Team%202016-3-14.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https://d.docs.live.net/Users/bzbtzhan/AppData/Local/Temp/notesC9812B/Control%20FRS%20for%20MS%20ETO%20Project%20by%20SH%20Team%202016-3-1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verview"/>
      <sheetName val="Change Log"/>
      <sheetName val="Track"/>
      <sheetName val="System Diagram"/>
      <sheetName val="Requirements"/>
      <sheetName val="Verification Tracking"/>
      <sheetName val="Diagrams"/>
      <sheetName val="FCU step response"/>
      <sheetName val="Lab Test Log"/>
      <sheetName val="M172 Compact IO Map"/>
      <sheetName val="Working Instructions"/>
      <sheetName val="伤心地铁"/>
      <sheetName val="M172 IO Map"/>
      <sheetName val="User Interface Guide"/>
      <sheetName val="Sensible Cooling Power Calc"/>
      <sheetName val="AFC Control Spec"/>
      <sheetName val="FRS Template"/>
      <sheetName val="Build Plan"/>
      <sheetName val="Settings"/>
    </sheetNames>
    <sheetDataSet>
      <sheetData sheetId="0" refreshError="1"/>
      <sheetData sheetId="1" refreshError="1"/>
      <sheetData sheetId="2" refreshError="1"/>
      <sheetData sheetId="3" refreshError="1"/>
      <sheetData sheetId="4">
        <row r="5">
          <cell r="D5" t="str">
            <v>Must</v>
          </cell>
          <cell r="E5" t="str">
            <v>Completed</v>
          </cell>
        </row>
        <row r="6">
          <cell r="D6" t="str">
            <v>Nice to have</v>
          </cell>
          <cell r="E6" t="str">
            <v>On Hold</v>
          </cell>
        </row>
        <row r="7">
          <cell r="D7" t="str">
            <v>Nice to have</v>
          </cell>
          <cell r="E7" t="str">
            <v>On Hold</v>
          </cell>
        </row>
        <row r="8">
          <cell r="D8" t="str">
            <v>Must</v>
          </cell>
          <cell r="E8" t="str">
            <v>Completed</v>
          </cell>
        </row>
        <row r="9">
          <cell r="D9" t="str">
            <v>Must</v>
          </cell>
          <cell r="E9" t="str">
            <v>In Progress</v>
          </cell>
        </row>
        <row r="10">
          <cell r="D10" t="str">
            <v>Must</v>
          </cell>
          <cell r="E10" t="str">
            <v>Completed</v>
          </cell>
        </row>
        <row r="11">
          <cell r="D11" t="str">
            <v>Deprecated</v>
          </cell>
          <cell r="E11" t="str">
            <v xml:space="preserve"> - </v>
          </cell>
        </row>
        <row r="12">
          <cell r="D12" t="str">
            <v>Must</v>
          </cell>
          <cell r="E12" t="str">
            <v>Completed</v>
          </cell>
        </row>
        <row r="13">
          <cell r="D13" t="str">
            <v>Must</v>
          </cell>
          <cell r="E13" t="str">
            <v>Completed</v>
          </cell>
        </row>
        <row r="14">
          <cell r="D14" t="str">
            <v>Must</v>
          </cell>
          <cell r="E14" t="str">
            <v>Completed</v>
          </cell>
        </row>
        <row r="15">
          <cell r="D15" t="str">
            <v>Must</v>
          </cell>
          <cell r="E15" t="str">
            <v>In Progress</v>
          </cell>
        </row>
        <row r="16">
          <cell r="D16" t="str">
            <v>Must</v>
          </cell>
          <cell r="E16" t="str">
            <v>In Progress</v>
          </cell>
        </row>
        <row r="17">
          <cell r="D17" t="str">
            <v>Must</v>
          </cell>
          <cell r="E17" t="str">
            <v>Completed</v>
          </cell>
        </row>
        <row r="18">
          <cell r="D18" t="str">
            <v>Must</v>
          </cell>
          <cell r="E18" t="str">
            <v>Completed</v>
          </cell>
        </row>
        <row r="19">
          <cell r="D19" t="str">
            <v>Must</v>
          </cell>
          <cell r="E19" t="str">
            <v>Completed</v>
          </cell>
        </row>
        <row r="20">
          <cell r="D20" t="str">
            <v>Must</v>
          </cell>
          <cell r="E20" t="str">
            <v>Completed</v>
          </cell>
        </row>
        <row r="21">
          <cell r="D21" t="str">
            <v>Must</v>
          </cell>
          <cell r="E21" t="str">
            <v>Completed</v>
          </cell>
        </row>
        <row r="22">
          <cell r="D22" t="str">
            <v>Must</v>
          </cell>
          <cell r="E22" t="str">
            <v>Completed</v>
          </cell>
        </row>
        <row r="23">
          <cell r="D23" t="str">
            <v>Must</v>
          </cell>
          <cell r="E23" t="str">
            <v>Completed</v>
          </cell>
        </row>
        <row r="24">
          <cell r="D24" t="str">
            <v>Must</v>
          </cell>
          <cell r="E24" t="str">
            <v>In Progress</v>
          </cell>
        </row>
        <row r="25">
          <cell r="D25" t="str">
            <v>Nice to have</v>
          </cell>
          <cell r="E25" t="str">
            <v>On Hold</v>
          </cell>
        </row>
        <row r="26">
          <cell r="D26" t="str">
            <v>Nice to have</v>
          </cell>
          <cell r="E26" t="str">
            <v>On Hold</v>
          </cell>
        </row>
        <row r="27">
          <cell r="D27" t="str">
            <v>Nice to have</v>
          </cell>
          <cell r="E27" t="str">
            <v>In Progress</v>
          </cell>
        </row>
        <row r="32">
          <cell r="D32" t="str">
            <v>Must</v>
          </cell>
          <cell r="E32" t="str">
            <v>Completed</v>
          </cell>
        </row>
        <row r="33">
          <cell r="D33" t="str">
            <v>Must</v>
          </cell>
          <cell r="E33" t="str">
            <v>Completed</v>
          </cell>
        </row>
        <row r="34">
          <cell r="D34" t="str">
            <v>Must</v>
          </cell>
          <cell r="E34" t="str">
            <v>Completed</v>
          </cell>
        </row>
        <row r="35">
          <cell r="D35" t="str">
            <v>Deprecated</v>
          </cell>
          <cell r="E35" t="str">
            <v xml:space="preserve"> - </v>
          </cell>
        </row>
        <row r="36">
          <cell r="D36" t="str">
            <v>Deprecated</v>
          </cell>
          <cell r="E36" t="str">
            <v xml:space="preserve"> - </v>
          </cell>
        </row>
        <row r="37">
          <cell r="D37" t="str">
            <v>Must</v>
          </cell>
          <cell r="E37" t="str">
            <v>Completed</v>
          </cell>
        </row>
        <row r="38">
          <cell r="D38" t="str">
            <v>Must</v>
          </cell>
          <cell r="E38" t="str">
            <v>Completed</v>
          </cell>
        </row>
        <row r="39">
          <cell r="D39" t="str">
            <v>Must</v>
          </cell>
          <cell r="E39" t="str">
            <v>Completed</v>
          </cell>
        </row>
        <row r="40">
          <cell r="D40" t="str">
            <v>Must</v>
          </cell>
          <cell r="E40" t="str">
            <v>Completed</v>
          </cell>
        </row>
        <row r="41">
          <cell r="D41" t="str">
            <v>Must</v>
          </cell>
          <cell r="E41" t="str">
            <v>Completed</v>
          </cell>
        </row>
        <row r="42">
          <cell r="D42" t="str">
            <v>Must</v>
          </cell>
          <cell r="E42" t="str">
            <v>Completed</v>
          </cell>
        </row>
        <row r="43">
          <cell r="D43" t="str">
            <v>Nice to have</v>
          </cell>
          <cell r="E43" t="str">
            <v>Completed</v>
          </cell>
        </row>
        <row r="44">
          <cell r="D44" t="str">
            <v>Must</v>
          </cell>
          <cell r="E44" t="str">
            <v>Completed</v>
          </cell>
        </row>
        <row r="45">
          <cell r="D45" t="str">
            <v>Must</v>
          </cell>
          <cell r="E45" t="str">
            <v>Completed</v>
          </cell>
        </row>
        <row r="46">
          <cell r="D46" t="str">
            <v>Must</v>
          </cell>
          <cell r="E46" t="str">
            <v>Completed</v>
          </cell>
        </row>
        <row r="47">
          <cell r="D47" t="str">
            <v>Must</v>
          </cell>
          <cell r="E47" t="str">
            <v>Completed</v>
          </cell>
        </row>
        <row r="48">
          <cell r="D48" t="str">
            <v>Must</v>
          </cell>
          <cell r="E48" t="str">
            <v>Completed</v>
          </cell>
        </row>
        <row r="49">
          <cell r="D49" t="str">
            <v>Must</v>
          </cell>
          <cell r="E49" t="str">
            <v>In Progress</v>
          </cell>
        </row>
        <row r="54">
          <cell r="D54" t="str">
            <v>Must</v>
          </cell>
          <cell r="E54" t="str">
            <v>Completed</v>
          </cell>
        </row>
        <row r="55">
          <cell r="D55" t="str">
            <v>Must</v>
          </cell>
          <cell r="E55" t="str">
            <v>Completed</v>
          </cell>
        </row>
        <row r="56">
          <cell r="D56" t="str">
            <v>Must</v>
          </cell>
          <cell r="E56" t="str">
            <v>Completed</v>
          </cell>
        </row>
        <row r="57">
          <cell r="D57" t="str">
            <v>Must</v>
          </cell>
          <cell r="E57" t="str">
            <v>Completed</v>
          </cell>
        </row>
        <row r="58">
          <cell r="D58" t="str">
            <v>Must</v>
          </cell>
          <cell r="E58" t="str">
            <v>Completed</v>
          </cell>
        </row>
        <row r="59">
          <cell r="D59" t="str">
            <v>Must</v>
          </cell>
          <cell r="E59" t="str">
            <v>Completed</v>
          </cell>
        </row>
        <row r="60">
          <cell r="D60" t="str">
            <v>Deprecated</v>
          </cell>
          <cell r="E60" t="str">
            <v xml:space="preserve"> - </v>
          </cell>
        </row>
        <row r="61">
          <cell r="D61" t="str">
            <v>Nice to have</v>
          </cell>
          <cell r="E61" t="str">
            <v>Completed</v>
          </cell>
        </row>
        <row r="62">
          <cell r="D62" t="str">
            <v>Must</v>
          </cell>
          <cell r="E62" t="str">
            <v>Completed</v>
          </cell>
        </row>
        <row r="63">
          <cell r="D63" t="str">
            <v>Deprecated</v>
          </cell>
          <cell r="E63" t="str">
            <v xml:space="preserve"> - </v>
          </cell>
        </row>
        <row r="69">
          <cell r="D69" t="str">
            <v>Must</v>
          </cell>
          <cell r="E69" t="str">
            <v>Completed</v>
          </cell>
        </row>
        <row r="70">
          <cell r="D70" t="str">
            <v>Must</v>
          </cell>
          <cell r="E70" t="str">
            <v>Completed</v>
          </cell>
        </row>
        <row r="71">
          <cell r="D71" t="str">
            <v>Must</v>
          </cell>
          <cell r="E71" t="str">
            <v>Completed</v>
          </cell>
        </row>
        <row r="72">
          <cell r="D72" t="str">
            <v>Must</v>
          </cell>
          <cell r="E72" t="str">
            <v>Completed</v>
          </cell>
        </row>
        <row r="73">
          <cell r="D73" t="str">
            <v>Must</v>
          </cell>
          <cell r="E73" t="str">
            <v>Completed</v>
          </cell>
        </row>
        <row r="74">
          <cell r="D74" t="str">
            <v>Must</v>
          </cell>
          <cell r="E74" t="str">
            <v>Completed</v>
          </cell>
        </row>
        <row r="75">
          <cell r="D75" t="str">
            <v>Must</v>
          </cell>
          <cell r="E75" t="str">
            <v>Completed</v>
          </cell>
        </row>
        <row r="76">
          <cell r="D76" t="str">
            <v>Must</v>
          </cell>
          <cell r="E76" t="str">
            <v>Completed</v>
          </cell>
        </row>
        <row r="77">
          <cell r="D77" t="str">
            <v>Must</v>
          </cell>
          <cell r="E77" t="str">
            <v>Completed</v>
          </cell>
        </row>
        <row r="78">
          <cell r="D78" t="str">
            <v>Must</v>
          </cell>
          <cell r="E78" t="str">
            <v>Completed</v>
          </cell>
        </row>
        <row r="79">
          <cell r="D79" t="str">
            <v>Must</v>
          </cell>
          <cell r="E79" t="str">
            <v>Completed</v>
          </cell>
        </row>
        <row r="80">
          <cell r="D80" t="str">
            <v>Must</v>
          </cell>
          <cell r="E80" t="str">
            <v>Completed</v>
          </cell>
        </row>
        <row r="81">
          <cell r="D81" t="str">
            <v>Must</v>
          </cell>
          <cell r="E81" t="str">
            <v>Completed</v>
          </cell>
        </row>
        <row r="82">
          <cell r="D82" t="str">
            <v>Must</v>
          </cell>
          <cell r="E82" t="str">
            <v>In Progress</v>
          </cell>
        </row>
        <row r="83">
          <cell r="D83" t="str">
            <v>Must</v>
          </cell>
          <cell r="E83" t="str">
            <v>Completed</v>
          </cell>
        </row>
        <row r="84">
          <cell r="D84" t="str">
            <v>Must</v>
          </cell>
          <cell r="E84" t="str">
            <v>Completed</v>
          </cell>
        </row>
        <row r="85">
          <cell r="D85" t="str">
            <v>Must</v>
          </cell>
          <cell r="E85" t="str">
            <v>Completed</v>
          </cell>
        </row>
        <row r="86">
          <cell r="D86" t="str">
            <v>Must</v>
          </cell>
          <cell r="E86" t="str">
            <v>Completed</v>
          </cell>
        </row>
        <row r="87">
          <cell r="D87" t="str">
            <v>Must</v>
          </cell>
          <cell r="E87" t="str">
            <v>Completed</v>
          </cell>
        </row>
        <row r="88">
          <cell r="D88" t="str">
            <v>Nice to have</v>
          </cell>
          <cell r="E88" t="str">
            <v>In Progress</v>
          </cell>
        </row>
        <row r="89">
          <cell r="D89" t="str">
            <v>Nice to have</v>
          </cell>
          <cell r="E89" t="str">
            <v>In Progress</v>
          </cell>
        </row>
        <row r="90">
          <cell r="D90" t="str">
            <v>Must</v>
          </cell>
          <cell r="E90" t="str">
            <v>Completed</v>
          </cell>
        </row>
        <row r="91">
          <cell r="D91" t="str">
            <v>Deprecated</v>
          </cell>
          <cell r="E91" t="str">
            <v xml:space="preserve"> - </v>
          </cell>
        </row>
        <row r="92">
          <cell r="D92" t="str">
            <v>Must</v>
          </cell>
          <cell r="E92" t="str">
            <v>Completed</v>
          </cell>
        </row>
        <row r="93">
          <cell r="D93" t="str">
            <v>Must</v>
          </cell>
          <cell r="E93" t="str">
            <v>In Progress</v>
          </cell>
        </row>
        <row r="97">
          <cell r="D97" t="str">
            <v>Must</v>
          </cell>
          <cell r="E97" t="str">
            <v>Completed</v>
          </cell>
        </row>
        <row r="98">
          <cell r="D98" t="str">
            <v>Must</v>
          </cell>
          <cell r="E98" t="str">
            <v>Completed</v>
          </cell>
        </row>
        <row r="99">
          <cell r="D99" t="str">
            <v>Must</v>
          </cell>
          <cell r="E99" t="str">
            <v>Completed</v>
          </cell>
        </row>
        <row r="100">
          <cell r="D100" t="str">
            <v>Must</v>
          </cell>
          <cell r="E100" t="str">
            <v>Completed</v>
          </cell>
        </row>
        <row r="101">
          <cell r="D101" t="str">
            <v>Must</v>
          </cell>
          <cell r="E101" t="str">
            <v>Completed</v>
          </cell>
        </row>
        <row r="102">
          <cell r="D102" t="str">
            <v>Must</v>
          </cell>
          <cell r="E102" t="str">
            <v>Completed</v>
          </cell>
        </row>
        <row r="103">
          <cell r="D103" t="str">
            <v>Must</v>
          </cell>
          <cell r="E103" t="str">
            <v>Completed</v>
          </cell>
        </row>
        <row r="104">
          <cell r="D104" t="str">
            <v>Must</v>
          </cell>
          <cell r="E104" t="str">
            <v>Completed</v>
          </cell>
        </row>
        <row r="105">
          <cell r="D105" t="str">
            <v>Must</v>
          </cell>
          <cell r="E105" t="str">
            <v>Completed</v>
          </cell>
        </row>
        <row r="106">
          <cell r="D106" t="str">
            <v>Must</v>
          </cell>
          <cell r="E106" t="str">
            <v>In Progress</v>
          </cell>
        </row>
        <row r="107">
          <cell r="D107" t="str">
            <v>Must</v>
          </cell>
          <cell r="E107" t="str">
            <v>Completed</v>
          </cell>
        </row>
        <row r="108">
          <cell r="D108" t="str">
            <v>Must</v>
          </cell>
          <cell r="E108" t="str">
            <v>Completed</v>
          </cell>
        </row>
        <row r="109">
          <cell r="D109" t="str">
            <v>Must</v>
          </cell>
          <cell r="E109" t="str">
            <v>Completed</v>
          </cell>
        </row>
        <row r="110">
          <cell r="D110" t="str">
            <v>Must</v>
          </cell>
          <cell r="E110" t="str">
            <v>Completed</v>
          </cell>
        </row>
        <row r="111">
          <cell r="D111" t="str">
            <v>Must</v>
          </cell>
          <cell r="E111" t="str">
            <v>In Progress</v>
          </cell>
        </row>
        <row r="112">
          <cell r="D112" t="str">
            <v>Must</v>
          </cell>
          <cell r="E112" t="str">
            <v>In Progress</v>
          </cell>
        </row>
        <row r="113">
          <cell r="D113" t="str">
            <v>Must</v>
          </cell>
          <cell r="E113" t="str">
            <v>Completed</v>
          </cell>
        </row>
        <row r="114">
          <cell r="D114" t="str">
            <v>Must</v>
          </cell>
          <cell r="E114" t="str">
            <v>Completed</v>
          </cell>
        </row>
        <row r="115">
          <cell r="D115" t="str">
            <v>Must</v>
          </cell>
          <cell r="E115" t="str">
            <v>Completed</v>
          </cell>
        </row>
        <row r="116">
          <cell r="D116" t="str">
            <v>Must</v>
          </cell>
          <cell r="E116" t="str">
            <v>Completed</v>
          </cell>
        </row>
        <row r="117">
          <cell r="D117" t="str">
            <v>Must</v>
          </cell>
          <cell r="E117" t="str">
            <v>In Progress</v>
          </cell>
        </row>
        <row r="118">
          <cell r="D118" t="str">
            <v>Must</v>
          </cell>
          <cell r="E118" t="str">
            <v>In Progress</v>
          </cell>
        </row>
        <row r="119">
          <cell r="D119" t="str">
            <v>Must</v>
          </cell>
          <cell r="E119" t="str">
            <v>In Progress</v>
          </cell>
        </row>
        <row r="120">
          <cell r="D120" t="str">
            <v>Must</v>
          </cell>
          <cell r="E120" t="str">
            <v>In Progress</v>
          </cell>
        </row>
        <row r="121">
          <cell r="D121" t="str">
            <v>Nice to have</v>
          </cell>
          <cell r="E121" t="str">
            <v>Completed</v>
          </cell>
        </row>
        <row r="122">
          <cell r="D122" t="str">
            <v>Must</v>
          </cell>
          <cell r="E122" t="str">
            <v>In Progress</v>
          </cell>
        </row>
        <row r="123">
          <cell r="D123" t="str">
            <v>Deprecated</v>
          </cell>
          <cell r="E123" t="str">
            <v>In Progress</v>
          </cell>
        </row>
        <row r="124">
          <cell r="D124" t="str">
            <v>Nice to have</v>
          </cell>
          <cell r="E124" t="str">
            <v>In Progress</v>
          </cell>
        </row>
        <row r="125">
          <cell r="D125" t="str">
            <v>Nice to have</v>
          </cell>
          <cell r="E125" t="str">
            <v>In Progress</v>
          </cell>
        </row>
        <row r="126">
          <cell r="D126" t="str">
            <v>Nice to have</v>
          </cell>
          <cell r="E126" t="str">
            <v>In Progress</v>
          </cell>
        </row>
        <row r="127">
          <cell r="D127" t="str">
            <v>Must</v>
          </cell>
          <cell r="E127" t="str">
            <v>Completed</v>
          </cell>
        </row>
        <row r="131">
          <cell r="D131" t="str">
            <v>Must</v>
          </cell>
          <cell r="E131" t="str">
            <v>Completed</v>
          </cell>
        </row>
        <row r="132">
          <cell r="D132" t="str">
            <v>Must</v>
          </cell>
          <cell r="E132" t="str">
            <v>Completed</v>
          </cell>
        </row>
        <row r="133">
          <cell r="D133" t="str">
            <v>Must</v>
          </cell>
          <cell r="E133" t="str">
            <v>In Progress</v>
          </cell>
        </row>
        <row r="134">
          <cell r="D134" t="str">
            <v>Deprecated</v>
          </cell>
          <cell r="E134" t="str">
            <v xml:space="preserve"> - </v>
          </cell>
        </row>
        <row r="135">
          <cell r="D135" t="str">
            <v>Must</v>
          </cell>
          <cell r="E135" t="str">
            <v>Completed</v>
          </cell>
        </row>
        <row r="136">
          <cell r="D136" t="str">
            <v>Deprecated</v>
          </cell>
          <cell r="E136" t="str">
            <v xml:space="preserve"> - </v>
          </cell>
        </row>
        <row r="137">
          <cell r="D137" t="str">
            <v>Must</v>
          </cell>
          <cell r="E137" t="str">
            <v>Completed</v>
          </cell>
        </row>
        <row r="138">
          <cell r="D138" t="str">
            <v>Must</v>
          </cell>
          <cell r="E138" t="str">
            <v>In Progress</v>
          </cell>
        </row>
        <row r="139">
          <cell r="D139" t="str">
            <v>Must</v>
          </cell>
          <cell r="E139" t="str">
            <v>In Progress</v>
          </cell>
        </row>
        <row r="143">
          <cell r="D143" t="str">
            <v>Deprecated</v>
          </cell>
          <cell r="E143" t="str">
            <v xml:space="preserve"> - </v>
          </cell>
        </row>
        <row r="144">
          <cell r="D144" t="str">
            <v>Deprecated</v>
          </cell>
          <cell r="E144" t="str">
            <v xml:space="preserve"> - </v>
          </cell>
        </row>
        <row r="145">
          <cell r="D145" t="str">
            <v>Deprecated</v>
          </cell>
          <cell r="E145" t="str">
            <v xml:space="preserve"> - </v>
          </cell>
        </row>
        <row r="146">
          <cell r="D146" t="str">
            <v>Deprecated</v>
          </cell>
          <cell r="E146" t="str">
            <v xml:space="preserve"> - </v>
          </cell>
        </row>
        <row r="147">
          <cell r="D147" t="str">
            <v>Deprecated</v>
          </cell>
          <cell r="E147" t="str">
            <v xml:space="preserve"> - </v>
          </cell>
        </row>
        <row r="148">
          <cell r="D148" t="str">
            <v>Must</v>
          </cell>
          <cell r="E148" t="str">
            <v>In Progress</v>
          </cell>
        </row>
        <row r="149">
          <cell r="D149" t="str">
            <v>Must</v>
          </cell>
          <cell r="E149" t="str">
            <v>In Progress</v>
          </cell>
        </row>
        <row r="150">
          <cell r="D150" t="str">
            <v>Must</v>
          </cell>
          <cell r="E150" t="str">
            <v>In Progress</v>
          </cell>
        </row>
        <row r="151">
          <cell r="D151" t="str">
            <v>Must</v>
          </cell>
          <cell r="E151" t="str">
            <v>Completed</v>
          </cell>
        </row>
        <row r="152">
          <cell r="D152" t="str">
            <v>Must</v>
          </cell>
          <cell r="E152" t="str">
            <v>Completed</v>
          </cell>
        </row>
        <row r="157">
          <cell r="D157" t="str">
            <v>Nice to have</v>
          </cell>
          <cell r="E157" t="str">
            <v>On Hold</v>
          </cell>
        </row>
        <row r="158">
          <cell r="D158" t="str">
            <v>Nice to have</v>
          </cell>
          <cell r="E158" t="str">
            <v>On Hold</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ow r="2">
          <cell r="B2" t="str">
            <v xml:space="preserve"> - </v>
          </cell>
          <cell r="D2" t="str">
            <v>-</v>
          </cell>
        </row>
        <row r="3">
          <cell r="B3" t="str">
            <v>Planning</v>
          </cell>
          <cell r="D3" t="str">
            <v>Must</v>
          </cell>
        </row>
        <row r="4">
          <cell r="B4" t="str">
            <v>Pending Approval</v>
          </cell>
          <cell r="D4" t="str">
            <v>Optional</v>
          </cell>
        </row>
        <row r="5">
          <cell r="B5" t="str">
            <v>Approved</v>
          </cell>
          <cell r="D5" t="str">
            <v>Nice to have</v>
          </cell>
        </row>
        <row r="6">
          <cell r="B6" t="str">
            <v>In Progress</v>
          </cell>
          <cell r="D6" t="str">
            <v>Deprecated</v>
          </cell>
        </row>
        <row r="7">
          <cell r="B7" t="str">
            <v>Pending Review</v>
          </cell>
        </row>
        <row r="8">
          <cell r="B8" t="str">
            <v>On Hold</v>
          </cell>
        </row>
        <row r="9">
          <cell r="B9" t="str">
            <v>Completed</v>
          </cell>
        </row>
        <row r="15">
          <cell r="A15" t="str">
            <v>Fixed</v>
          </cell>
        </row>
        <row r="16">
          <cell r="A16" t="str">
            <v>Open</v>
          </cell>
        </row>
        <row r="17">
          <cell r="A17" t="str">
            <v>Close</v>
          </cell>
        </row>
        <row r="18">
          <cell r="A18" t="str">
            <v>As Design</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jects"/>
      <sheetName val="Settings"/>
      <sheetName val="Help"/>
      <sheetName val="©"/>
    </sheetNames>
    <sheetDataSet>
      <sheetData sheetId="0"/>
      <sheetData sheetId="1">
        <row r="1">
          <cell r="A1" t="str">
            <v>Priorities</v>
          </cell>
          <cell r="C1" t="str">
            <v>Notifications</v>
          </cell>
        </row>
        <row r="2">
          <cell r="C2" t="str">
            <v xml:space="preserve"> - </v>
          </cell>
        </row>
        <row r="3">
          <cell r="C3" t="str">
            <v>SP says: RAR</v>
          </cell>
        </row>
        <row r="4">
          <cell r="C4" t="str">
            <v>SP says: FYI</v>
          </cell>
        </row>
        <row r="5">
          <cell r="C5" t="str">
            <v>SP says: NTD</v>
          </cell>
        </row>
        <row r="6">
          <cell r="C6" t="str">
            <v>C says: RAR</v>
          </cell>
        </row>
        <row r="7">
          <cell r="C7" t="str">
            <v>C says: FYI</v>
          </cell>
        </row>
        <row r="8">
          <cell r="C8" t="str">
            <v>C says: NTD</v>
          </cell>
        </row>
        <row r="9">
          <cell r="C9">
            <v>0</v>
          </cell>
        </row>
        <row r="10">
          <cell r="C10">
            <v>0</v>
          </cell>
        </row>
        <row r="11">
          <cell r="C11">
            <v>0</v>
          </cell>
        </row>
        <row r="12">
          <cell r="C12">
            <v>0</v>
          </cell>
        </row>
        <row r="13">
          <cell r="C13">
            <v>0</v>
          </cell>
        </row>
        <row r="14">
          <cell r="C14">
            <v>0</v>
          </cell>
        </row>
        <row r="15">
          <cell r="C15">
            <v>0</v>
          </cell>
        </row>
        <row r="16">
          <cell r="C16">
            <v>0</v>
          </cell>
        </row>
        <row r="17">
          <cell r="C17">
            <v>0</v>
          </cell>
        </row>
        <row r="18">
          <cell r="C18">
            <v>0</v>
          </cell>
        </row>
        <row r="19">
          <cell r="C19">
            <v>0</v>
          </cell>
        </row>
        <row r="20">
          <cell r="C20">
            <v>0</v>
          </cell>
        </row>
      </sheetData>
      <sheetData sheetId="2" refreshError="1"/>
      <sheetData sheetId="3"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jects"/>
      <sheetName val="Settings"/>
      <sheetName val="Help"/>
      <sheetName val="©"/>
    </sheetNames>
    <sheetDataSet>
      <sheetData sheetId="0"/>
      <sheetData sheetId="1">
        <row r="1">
          <cell r="A1" t="str">
            <v>Priorities</v>
          </cell>
          <cell r="C1" t="str">
            <v>Notifications</v>
          </cell>
        </row>
        <row r="2">
          <cell r="C2" t="str">
            <v xml:space="preserve"> - </v>
          </cell>
        </row>
        <row r="3">
          <cell r="C3" t="str">
            <v>SP says: RAR</v>
          </cell>
        </row>
        <row r="4">
          <cell r="C4" t="str">
            <v>SP says: FYI</v>
          </cell>
        </row>
        <row r="5">
          <cell r="C5" t="str">
            <v>SP says: NTD</v>
          </cell>
        </row>
        <row r="6">
          <cell r="C6" t="str">
            <v>C says: RAR</v>
          </cell>
        </row>
        <row r="7">
          <cell r="C7" t="str">
            <v>C says: FYI</v>
          </cell>
        </row>
        <row r="8">
          <cell r="C8" t="str">
            <v>C says: NTD</v>
          </cell>
        </row>
        <row r="9">
          <cell r="C9">
            <v>0</v>
          </cell>
        </row>
        <row r="10">
          <cell r="C10">
            <v>0</v>
          </cell>
        </row>
        <row r="11">
          <cell r="C11">
            <v>0</v>
          </cell>
        </row>
        <row r="12">
          <cell r="C12">
            <v>0</v>
          </cell>
        </row>
        <row r="13">
          <cell r="C13">
            <v>0</v>
          </cell>
        </row>
        <row r="14">
          <cell r="C14">
            <v>0</v>
          </cell>
        </row>
        <row r="15">
          <cell r="C15">
            <v>0</v>
          </cell>
        </row>
        <row r="16">
          <cell r="C16">
            <v>0</v>
          </cell>
        </row>
        <row r="17">
          <cell r="C17">
            <v>0</v>
          </cell>
        </row>
        <row r="18">
          <cell r="C18">
            <v>0</v>
          </cell>
        </row>
        <row r="19">
          <cell r="C19">
            <v>0</v>
          </cell>
        </row>
        <row r="20">
          <cell r="C20">
            <v>0</v>
          </cell>
        </row>
      </sheetData>
      <sheetData sheetId="2" refreshError="1"/>
      <sheetData sheetId="3"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verview"/>
      <sheetName val="Change Log"/>
      <sheetName val="Build Plan"/>
      <sheetName val="Diagram"/>
      <sheetName val="General Function (GF)"/>
      <sheetName val="Ambient Management (AM)"/>
      <sheetName val="Unit Control (UC)"/>
      <sheetName val="CW Flow Control (CFC)"/>
      <sheetName val="Air Flow Control (AFC)"/>
      <sheetName val="Condensate Control (CC)"/>
      <sheetName val="Air Filter Management (AFM)"/>
      <sheetName val="GUI(remove)"/>
      <sheetName val="Settings"/>
      <sheetName val="Modbus and Alarm List"/>
    </sheetNames>
    <sheetDataSet>
      <sheetData sheetId="0" refreshError="1"/>
      <sheetData sheetId="1" refreshError="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ow r="2">
          <cell r="A2" t="str">
            <v xml:space="preserve"> - </v>
          </cell>
          <cell r="B2" t="str">
            <v xml:space="preserve"> - </v>
          </cell>
        </row>
        <row r="3">
          <cell r="A3" t="str">
            <v>High</v>
          </cell>
          <cell r="B3" t="str">
            <v>Planning</v>
          </cell>
        </row>
        <row r="4">
          <cell r="A4" t="str">
            <v>Med</v>
          </cell>
          <cell r="B4" t="str">
            <v>Pending Approval</v>
          </cell>
        </row>
        <row r="5">
          <cell r="A5" t="str">
            <v>Low</v>
          </cell>
          <cell r="B5" t="str">
            <v>Approved</v>
          </cell>
        </row>
        <row r="6">
          <cell r="A6" t="str">
            <v>Done</v>
          </cell>
          <cell r="B6" t="str">
            <v>In Progress</v>
          </cell>
        </row>
        <row r="7">
          <cell r="B7" t="str">
            <v>Pending Review</v>
          </cell>
        </row>
        <row r="8">
          <cell r="B8" t="str">
            <v>On Hold</v>
          </cell>
        </row>
        <row r="9">
          <cell r="B9" t="str">
            <v>Completed</v>
          </cell>
        </row>
      </sheetData>
      <sheetData sheetId="13"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verview"/>
      <sheetName val="Change Log"/>
      <sheetName val="Build Plan"/>
      <sheetName val="Diagram"/>
      <sheetName val="General Function (GF)"/>
      <sheetName val="Ambient Management (AM)"/>
      <sheetName val="Unit Control (UC)"/>
      <sheetName val="CW Flow Control (CFC)"/>
      <sheetName val="Air Flow Control (AFC)"/>
      <sheetName val="Condensate Control (CC)"/>
      <sheetName val="Air Filter Management (AFM)"/>
      <sheetName val="GUI(remove)"/>
      <sheetName val="Settings"/>
      <sheetName val="Modbus and Alarm List"/>
    </sheetNames>
    <sheetDataSet>
      <sheetData sheetId="0" refreshError="1"/>
      <sheetData sheetId="1" refreshError="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ow r="2">
          <cell r="A2" t="str">
            <v xml:space="preserve"> - </v>
          </cell>
          <cell r="B2" t="str">
            <v xml:space="preserve"> - </v>
          </cell>
        </row>
        <row r="3">
          <cell r="A3" t="str">
            <v>High</v>
          </cell>
          <cell r="B3" t="str">
            <v>Planning</v>
          </cell>
        </row>
        <row r="4">
          <cell r="A4" t="str">
            <v>Med</v>
          </cell>
          <cell r="B4" t="str">
            <v>Pending Approval</v>
          </cell>
        </row>
        <row r="5">
          <cell r="A5" t="str">
            <v>Low</v>
          </cell>
          <cell r="B5" t="str">
            <v>Approved</v>
          </cell>
        </row>
        <row r="6">
          <cell r="A6" t="str">
            <v>Done</v>
          </cell>
          <cell r="B6" t="str">
            <v>In Progress</v>
          </cell>
        </row>
        <row r="7">
          <cell r="B7" t="str">
            <v>Pending Review</v>
          </cell>
        </row>
        <row r="8">
          <cell r="B8" t="str">
            <v>On Hold</v>
          </cell>
        </row>
        <row r="9">
          <cell r="B9" t="str">
            <v>Completed</v>
          </cell>
        </row>
      </sheetData>
      <sheetData sheetId="13"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A4C32D8-628E-4DC9-877D-4ED51980429C}" name="Table2" displayName="Table2" ref="B2:F206" totalsRowShown="0" headerRowDxfId="129" tableBorderDxfId="128">
  <autoFilter ref="B2:F206" xr:uid="{CDEA0ADE-0555-4D01-8A61-CFA14708222C}"/>
  <tableColumns count="5">
    <tableColumn id="1" xr3:uid="{EEC440CC-C59E-404F-9916-B7B335C0A1FA}" name="ID" dataDxfId="127"/>
    <tableColumn id="2" xr3:uid="{0D454755-1962-49B9-A9AE-DE3621F55672}" name="LEVEL" dataDxfId="126"/>
    <tableColumn id="3" xr3:uid="{9BA24605-273E-4985-933B-06818CBA9537}" name="STATUS" dataDxfId="125"/>
    <tableColumn id="4" xr3:uid="{53754EA4-50A6-4DD8-9232-D08866425BE4}" name="REQUIREMENT" dataDxfId="124"/>
    <tableColumn id="5" xr3:uid="{1B4BE84A-D954-4677-AFFC-A0D5CAB7D3BA}" name="COMMENT" dataDxfId="123"/>
  </tableColumns>
  <tableStyleInfo name="TableStyleMedium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AF4E3A6-1435-4943-A0FB-7E69B9E573B3}" name="Table1" displayName="Table1" ref="B2:K86" totalsRowShown="0" headerRowDxfId="122" headerRowBorderDxfId="121" tableBorderDxfId="120">
  <autoFilter ref="B2:K86" xr:uid="{00000000-0009-0000-0100-000001000000}"/>
  <tableColumns count="10">
    <tableColumn id="1" xr3:uid="{BA3BC7BB-ECE4-462B-8824-97F388F144C5}" name="ID" dataDxfId="119"/>
    <tableColumn id="2" xr3:uid="{C7FEB3E5-CB44-4B6C-9037-3D4D80F11092}" name="Task" dataDxfId="118"/>
    <tableColumn id="6" xr3:uid="{DA8AC2B3-0FDD-4A71-9D23-75C65B931AE5}" name="Due" dataDxfId="117"/>
    <tableColumn id="11" xr3:uid="{79F1150C-F5DC-407D-B8EC-D7D0577E0197}" name="Days" dataDxfId="116">
      <calculatedColumnFormula>IF(OR(ISBLANK(Table1[[#This Row],[Due]]),TODAY()&gt;Table1[[#This Row],[Due]]),0,NETWORKDAYS(TODAY(),Table1[[#This Row],[Due]]))</calculatedColumnFormula>
    </tableColumn>
    <tableColumn id="3" xr3:uid="{9690982A-833C-4E42-9ED5-2EFA892551CE}" name="PRI" dataDxfId="115"/>
    <tableColumn id="7" xr3:uid="{94174600-EB70-4A9B-9222-C70BB59D0A17}" name="BL" dataDxfId="114"/>
    <tableColumn id="4" xr3:uid="{89F020A6-CB77-4228-B7A9-9FA1CA50D659}" name="PROG" dataDxfId="113"/>
    <tableColumn id="8" xr3:uid="{62190683-A6A8-4A1D-8C2C-F4AA5A1AA84F}" name="Owners" dataDxfId="112"/>
    <tableColumn id="9" xr3:uid="{212AD8CC-8A46-4EF1-A572-52656BE74CC0}" name="Prerequisites" dataDxfId="111"/>
    <tableColumn id="10" xr3:uid="{47B4D71F-1414-4149-9932-EF0D1879BE1E}" name="Deliverables" dataDxfId="110"/>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0000000}" name="VerificationTable" displayName="VerificationTable" ref="B9:I29" totalsRowShown="0" headerRowDxfId="109" headerRowBorderDxfId="108" tableBorderDxfId="107" totalsRowBorderDxfId="106">
  <tableColumns count="8">
    <tableColumn id="2" xr3:uid="{00000000-0010-0000-0000-000002000000}" name="NO." dataDxfId="105"/>
    <tableColumn id="1" xr3:uid="{00000000-0010-0000-0000-000001000000}" name="Issue_x000a_Description" dataDxfId="104"/>
    <tableColumn id="10" xr3:uid="{00000000-0010-0000-0000-00000A000000}" name="Category" dataDxfId="103"/>
    <tableColumn id="7" xr3:uid="{00000000-0010-0000-0000-000007000000}" name="Found_x000a_Version" dataDxfId="102"/>
    <tableColumn id="8" xr3:uid="{00000000-0010-0000-0000-000008000000}" name="Repaired _x000a_Version" dataDxfId="101"/>
    <tableColumn id="9" xr3:uid="{00000000-0010-0000-0000-000009000000}" name="Last_x000a_Date" dataDxfId="100"/>
    <tableColumn id="3" xr3:uid="{00000000-0010-0000-0000-000003000000}" name="Status" dataDxfId="99"/>
    <tableColumn id="4" xr3:uid="{00000000-0010-0000-0000-000004000000}" name="Comment" dataDxfId="98"/>
  </tableColumns>
  <tableStyleInfo name="TableStyleMedium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botong.zhang@se.com"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1.vml"/><Relationship Id="rId1" Type="http://schemas.openxmlformats.org/officeDocument/2006/relationships/printerSettings" Target="../printerSettings/printerSettings4.bin"/><Relationship Id="rId4" Type="http://schemas.openxmlformats.org/officeDocument/2006/relationships/comments" Target="../comments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D4:O22"/>
  <sheetViews>
    <sheetView showGridLines="0" topLeftCell="A4" workbookViewId="0">
      <selection activeCell="D10" sqref="D10:O13"/>
    </sheetView>
  </sheetViews>
  <sheetFormatPr defaultColWidth="9.140625" defaultRowHeight="15"/>
  <cols>
    <col min="1" max="16384" width="9.140625" style="1"/>
  </cols>
  <sheetData>
    <row r="4" spans="4:15">
      <c r="D4" s="199" t="s">
        <v>559</v>
      </c>
      <c r="E4" s="199"/>
      <c r="F4" s="199"/>
      <c r="G4" s="199"/>
      <c r="H4" s="199"/>
      <c r="I4" s="199"/>
      <c r="J4" s="199"/>
      <c r="K4" s="199"/>
      <c r="L4" s="199"/>
      <c r="M4" s="199"/>
      <c r="N4" s="199"/>
      <c r="O4" s="199"/>
    </row>
    <row r="5" spans="4:15">
      <c r="D5" s="199"/>
      <c r="E5" s="199"/>
      <c r="F5" s="199"/>
      <c r="G5" s="199"/>
      <c r="H5" s="199"/>
      <c r="I5" s="199"/>
      <c r="J5" s="199"/>
      <c r="K5" s="199"/>
      <c r="L5" s="199"/>
      <c r="M5" s="199"/>
      <c r="N5" s="199"/>
      <c r="O5" s="199"/>
    </row>
    <row r="6" spans="4:15">
      <c r="D6" s="199"/>
      <c r="E6" s="199"/>
      <c r="F6" s="199"/>
      <c r="G6" s="199"/>
      <c r="H6" s="199"/>
      <c r="I6" s="199"/>
      <c r="J6" s="199"/>
      <c r="K6" s="199"/>
      <c r="L6" s="199"/>
      <c r="M6" s="199"/>
      <c r="N6" s="199"/>
      <c r="O6" s="199"/>
    </row>
    <row r="7" spans="4:15">
      <c r="D7" s="199"/>
      <c r="E7" s="199"/>
      <c r="F7" s="199"/>
      <c r="G7" s="199"/>
      <c r="H7" s="199"/>
      <c r="I7" s="199"/>
      <c r="J7" s="199"/>
      <c r="K7" s="199"/>
      <c r="L7" s="199"/>
      <c r="M7" s="199"/>
      <c r="N7" s="199"/>
      <c r="O7" s="199"/>
    </row>
    <row r="10" spans="4:15">
      <c r="D10" s="200" t="s">
        <v>110</v>
      </c>
      <c r="E10" s="200"/>
      <c r="F10" s="200"/>
      <c r="G10" s="200"/>
      <c r="H10" s="200"/>
      <c r="I10" s="200"/>
      <c r="J10" s="200"/>
      <c r="K10" s="200"/>
      <c r="L10" s="200"/>
      <c r="M10" s="200"/>
      <c r="N10" s="200"/>
      <c r="O10" s="200"/>
    </row>
    <row r="11" spans="4:15">
      <c r="D11" s="200"/>
      <c r="E11" s="200"/>
      <c r="F11" s="200"/>
      <c r="G11" s="200"/>
      <c r="H11" s="200"/>
      <c r="I11" s="200"/>
      <c r="J11" s="200"/>
      <c r="K11" s="200"/>
      <c r="L11" s="200"/>
      <c r="M11" s="200"/>
      <c r="N11" s="200"/>
      <c r="O11" s="200"/>
    </row>
    <row r="12" spans="4:15">
      <c r="D12" s="200"/>
      <c r="E12" s="200"/>
      <c r="F12" s="200"/>
      <c r="G12" s="200"/>
      <c r="H12" s="200"/>
      <c r="I12" s="200"/>
      <c r="J12" s="200"/>
      <c r="K12" s="200"/>
      <c r="L12" s="200"/>
      <c r="M12" s="200"/>
      <c r="N12" s="200"/>
      <c r="O12" s="200"/>
    </row>
    <row r="13" spans="4:15">
      <c r="D13" s="200"/>
      <c r="E13" s="200"/>
      <c r="F13" s="200"/>
      <c r="G13" s="200"/>
      <c r="H13" s="200"/>
      <c r="I13" s="200"/>
      <c r="J13" s="200"/>
      <c r="K13" s="200"/>
      <c r="L13" s="200"/>
      <c r="M13" s="200"/>
      <c r="N13" s="200"/>
      <c r="O13" s="200"/>
    </row>
    <row r="19" spans="4:10">
      <c r="D19" s="197" t="s">
        <v>0</v>
      </c>
      <c r="E19" s="197"/>
      <c r="F19" s="197" t="s">
        <v>107</v>
      </c>
      <c r="G19" s="197"/>
      <c r="H19" s="197"/>
      <c r="I19" s="197"/>
      <c r="J19" s="197"/>
    </row>
    <row r="20" spans="4:10">
      <c r="D20" s="197" t="s">
        <v>1</v>
      </c>
      <c r="E20" s="197"/>
      <c r="F20" s="201" t="s">
        <v>108</v>
      </c>
      <c r="G20" s="201"/>
      <c r="H20" s="201"/>
      <c r="I20" s="201"/>
      <c r="J20" s="201"/>
    </row>
    <row r="21" spans="4:10">
      <c r="D21" s="197" t="s">
        <v>2</v>
      </c>
      <c r="E21" s="197"/>
      <c r="F21" s="198" t="s">
        <v>553</v>
      </c>
      <c r="G21" s="198"/>
      <c r="H21" s="198"/>
      <c r="I21" s="198"/>
    </row>
    <row r="22" spans="4:10">
      <c r="D22" s="1" t="s">
        <v>95</v>
      </c>
      <c r="F22" s="196">
        <f ca="1">TODAY()</f>
        <v>44257</v>
      </c>
      <c r="G22" s="196"/>
      <c r="H22" s="196"/>
      <c r="I22" s="196"/>
    </row>
  </sheetData>
  <mergeCells count="9">
    <mergeCell ref="F22:I22"/>
    <mergeCell ref="D21:E21"/>
    <mergeCell ref="F21:I21"/>
    <mergeCell ref="D4:O7"/>
    <mergeCell ref="D10:O13"/>
    <mergeCell ref="D19:E19"/>
    <mergeCell ref="F19:J19"/>
    <mergeCell ref="D20:E20"/>
    <mergeCell ref="F20:J20"/>
  </mergeCells>
  <phoneticPr fontId="22" type="noConversion"/>
  <hyperlinks>
    <hyperlink ref="F20" r:id="rId1" xr:uid="{7F18C49C-D96F-4BBB-9788-C7336218EF0D}"/>
  </hyperlinks>
  <pageMargins left="0.7" right="0.7" top="0.75" bottom="0.75" header="0.3" footer="0.3"/>
  <pageSetup paperSize="9" orientation="portrait" r:id="rId2"/>
  <ignoredErrors>
    <ignoredError sqref="F21" numberStoredAsText="1"/>
  </ignoredError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6"/>
  <dimension ref="A1:J20"/>
  <sheetViews>
    <sheetView showGridLines="0" workbookViewId="0">
      <selection activeCell="K13" sqref="K13"/>
    </sheetView>
  </sheetViews>
  <sheetFormatPr defaultColWidth="9.140625" defaultRowHeight="12.75"/>
  <cols>
    <col min="1" max="1" width="12.140625" style="3" customWidth="1"/>
    <col min="2" max="2" width="17.42578125" style="3" customWidth="1"/>
    <col min="3" max="4" width="13.42578125" style="3" customWidth="1"/>
    <col min="5" max="5" width="5.7109375" style="3" customWidth="1"/>
    <col min="6" max="16384" width="9.140625" style="3"/>
  </cols>
  <sheetData>
    <row r="1" spans="1:10">
      <c r="A1" s="2" t="s">
        <v>7</v>
      </c>
      <c r="B1" s="2" t="s">
        <v>8</v>
      </c>
      <c r="C1" s="2" t="s">
        <v>9</v>
      </c>
      <c r="D1" s="2" t="s">
        <v>33</v>
      </c>
      <c r="F1" s="4"/>
    </row>
    <row r="2" spans="1:10">
      <c r="A2" s="5" t="s">
        <v>10</v>
      </c>
      <c r="B2" s="5" t="s">
        <v>10</v>
      </c>
      <c r="C2" s="5" t="s">
        <v>10</v>
      </c>
      <c r="D2" s="5" t="s">
        <v>34</v>
      </c>
      <c r="F2" s="6" t="s">
        <v>11</v>
      </c>
      <c r="G2" s="7"/>
      <c r="H2" s="7"/>
      <c r="I2" s="7"/>
      <c r="J2" s="7"/>
    </row>
    <row r="3" spans="1:10">
      <c r="A3" s="5" t="s">
        <v>39</v>
      </c>
      <c r="B3" s="5" t="s">
        <v>12</v>
      </c>
      <c r="C3" s="5" t="s">
        <v>13</v>
      </c>
      <c r="D3" s="5" t="s">
        <v>35</v>
      </c>
      <c r="F3" s="4" t="s">
        <v>14</v>
      </c>
    </row>
    <row r="4" spans="1:10">
      <c r="A4" s="5" t="s">
        <v>40</v>
      </c>
      <c r="B4" s="5" t="s">
        <v>15</v>
      </c>
      <c r="C4" s="5" t="s">
        <v>16</v>
      </c>
      <c r="D4" s="5" t="s">
        <v>36</v>
      </c>
      <c r="F4" s="4" t="s">
        <v>17</v>
      </c>
    </row>
    <row r="5" spans="1:10">
      <c r="A5" s="5" t="s">
        <v>41</v>
      </c>
      <c r="B5" s="5" t="s">
        <v>18</v>
      </c>
      <c r="C5" s="5" t="s">
        <v>19</v>
      </c>
      <c r="D5" s="5" t="s">
        <v>37</v>
      </c>
      <c r="F5" s="4" t="s">
        <v>20</v>
      </c>
    </row>
    <row r="6" spans="1:10">
      <c r="A6" s="5" t="s">
        <v>42</v>
      </c>
      <c r="B6" s="5" t="s">
        <v>21</v>
      </c>
      <c r="C6" s="5" t="s">
        <v>22</v>
      </c>
      <c r="D6" s="5" t="s">
        <v>38</v>
      </c>
      <c r="F6" s="4" t="s">
        <v>23</v>
      </c>
    </row>
    <row r="7" spans="1:10">
      <c r="A7" s="5"/>
      <c r="B7" s="5" t="s">
        <v>24</v>
      </c>
      <c r="C7" s="5" t="s">
        <v>25</v>
      </c>
      <c r="D7" s="5"/>
      <c r="F7" s="8" t="s">
        <v>26</v>
      </c>
    </row>
    <row r="8" spans="1:10">
      <c r="A8" s="5"/>
      <c r="B8" s="5" t="s">
        <v>27</v>
      </c>
      <c r="C8" s="5" t="s">
        <v>28</v>
      </c>
      <c r="D8" s="5"/>
      <c r="F8" s="4"/>
    </row>
    <row r="9" spans="1:10">
      <c r="A9" s="5"/>
      <c r="B9" s="5" t="s">
        <v>29</v>
      </c>
      <c r="C9" s="5"/>
      <c r="D9" s="5"/>
      <c r="F9" s="4" t="s">
        <v>30</v>
      </c>
    </row>
    <row r="10" spans="1:10">
      <c r="A10" s="5"/>
      <c r="B10" s="5"/>
      <c r="C10" s="5"/>
      <c r="D10" s="5"/>
      <c r="F10" s="8" t="s">
        <v>31</v>
      </c>
    </row>
    <row r="11" spans="1:10">
      <c r="A11" s="5"/>
      <c r="B11" s="5"/>
      <c r="C11" s="5"/>
      <c r="D11" s="5"/>
      <c r="F11" s="8" t="s">
        <v>32</v>
      </c>
    </row>
    <row r="12" spans="1:10">
      <c r="A12" s="5"/>
      <c r="B12" s="5"/>
      <c r="C12" s="5"/>
      <c r="D12" s="5"/>
      <c r="F12" s="4"/>
    </row>
    <row r="13" spans="1:10">
      <c r="A13" s="5"/>
      <c r="B13" s="5"/>
      <c r="C13" s="5"/>
      <c r="D13" s="5"/>
      <c r="F13" s="4"/>
    </row>
    <row r="14" spans="1:10">
      <c r="A14" s="5"/>
      <c r="B14" s="5"/>
      <c r="C14" s="5"/>
      <c r="D14" s="5"/>
      <c r="F14" s="4"/>
    </row>
    <row r="15" spans="1:10">
      <c r="A15" s="48" t="s">
        <v>89</v>
      </c>
      <c r="B15" s="5"/>
      <c r="C15" s="5"/>
      <c r="D15" s="5"/>
      <c r="F15" s="4"/>
    </row>
    <row r="16" spans="1:10">
      <c r="A16" s="49" t="s">
        <v>90</v>
      </c>
      <c r="B16" s="5"/>
      <c r="C16" s="5"/>
      <c r="D16" s="5"/>
      <c r="F16" s="4"/>
    </row>
    <row r="17" spans="1:6">
      <c r="A17" s="5" t="s">
        <v>91</v>
      </c>
      <c r="B17" s="5"/>
      <c r="C17" s="5"/>
      <c r="D17" s="5"/>
      <c r="F17" s="4"/>
    </row>
    <row r="18" spans="1:6">
      <c r="A18" s="5" t="s">
        <v>92</v>
      </c>
      <c r="B18" s="5"/>
      <c r="C18" s="5"/>
      <c r="D18" s="5"/>
      <c r="F18" s="4"/>
    </row>
    <row r="19" spans="1:6">
      <c r="A19" s="5"/>
      <c r="B19" s="5"/>
      <c r="C19" s="5"/>
      <c r="D19" s="5"/>
      <c r="F19" s="4"/>
    </row>
    <row r="20" spans="1:6">
      <c r="A20" s="5"/>
      <c r="B20" s="5"/>
      <c r="C20" s="5"/>
      <c r="D20" s="5"/>
    </row>
  </sheetData>
  <phoneticPr fontId="22" type="noConversion"/>
  <pageMargins left="0.75" right="0.75" top="1" bottom="1" header="0.5" footer="0.5"/>
  <pageSetup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E3:F17"/>
  <sheetViews>
    <sheetView showGridLines="0" workbookViewId="0">
      <selection activeCell="F9" sqref="F9"/>
    </sheetView>
  </sheetViews>
  <sheetFormatPr defaultColWidth="9.140625" defaultRowHeight="15"/>
  <cols>
    <col min="1" max="4" width="9.140625" style="1"/>
    <col min="5" max="5" width="17.140625" style="1" customWidth="1"/>
    <col min="6" max="6" width="85.7109375" style="1" customWidth="1"/>
    <col min="7" max="16384" width="9.140625" style="1"/>
  </cols>
  <sheetData>
    <row r="3" spans="5:6">
      <c r="E3" s="11" t="s">
        <v>43</v>
      </c>
      <c r="F3" s="11" t="s">
        <v>44</v>
      </c>
    </row>
    <row r="4" spans="5:6">
      <c r="E4" s="10">
        <v>44202</v>
      </c>
      <c r="F4" s="9" t="s">
        <v>111</v>
      </c>
    </row>
    <row r="5" spans="5:6">
      <c r="E5" s="10">
        <v>44208</v>
      </c>
      <c r="F5" s="9" t="s">
        <v>233</v>
      </c>
    </row>
    <row r="6" spans="5:6">
      <c r="E6" s="10">
        <v>44221</v>
      </c>
      <c r="F6" s="9" t="s">
        <v>431</v>
      </c>
    </row>
    <row r="7" spans="5:6">
      <c r="E7" s="10">
        <v>44237</v>
      </c>
      <c r="F7" s="9" t="s">
        <v>536</v>
      </c>
    </row>
    <row r="8" spans="5:6">
      <c r="E8" s="10">
        <v>44256</v>
      </c>
      <c r="F8" s="9" t="s">
        <v>578</v>
      </c>
    </row>
    <row r="9" spans="5:6">
      <c r="E9" s="10">
        <v>44287</v>
      </c>
      <c r="F9" s="9"/>
    </row>
    <row r="10" spans="5:6">
      <c r="E10" s="10"/>
      <c r="F10" s="9"/>
    </row>
    <row r="11" spans="5:6">
      <c r="E11" s="10"/>
      <c r="F11" s="9"/>
    </row>
    <row r="12" spans="5:6">
      <c r="E12" s="10"/>
      <c r="F12" s="9"/>
    </row>
    <row r="13" spans="5:6">
      <c r="E13" s="10"/>
      <c r="F13" s="9"/>
    </row>
    <row r="14" spans="5:6">
      <c r="E14" s="10"/>
      <c r="F14" s="9"/>
    </row>
    <row r="15" spans="5:6">
      <c r="E15" s="10"/>
      <c r="F15" s="9"/>
    </row>
    <row r="16" spans="5:6">
      <c r="E16" s="10"/>
      <c r="F16" s="9"/>
    </row>
    <row r="17" spans="5:6">
      <c r="E17" s="10"/>
      <c r="F17" s="9"/>
    </row>
  </sheetData>
  <phoneticPr fontId="2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D2:S41"/>
  <sheetViews>
    <sheetView showGridLines="0" workbookViewId="0">
      <selection activeCell="F23" sqref="F23:G23"/>
    </sheetView>
  </sheetViews>
  <sheetFormatPr defaultRowHeight="15"/>
  <cols>
    <col min="19" max="19" width="9.140625" customWidth="1"/>
  </cols>
  <sheetData>
    <row r="2" spans="4:7">
      <c r="D2" s="218">
        <f ca="1">TODAY()</f>
        <v>44257</v>
      </c>
      <c r="E2" s="218"/>
      <c r="F2" s="218"/>
    </row>
    <row r="3" spans="4:7">
      <c r="D3" s="219"/>
      <c r="E3" s="219"/>
      <c r="F3" s="219"/>
    </row>
    <row r="4" spans="4:7">
      <c r="D4" s="217" t="s">
        <v>35</v>
      </c>
      <c r="E4" s="217"/>
      <c r="F4" s="27">
        <f>COUNTIF(FRS.Level, D4)</f>
        <v>139</v>
      </c>
      <c r="G4" s="26"/>
    </row>
    <row r="5" spans="4:7">
      <c r="D5" s="217" t="s">
        <v>36</v>
      </c>
      <c r="E5" s="217"/>
      <c r="F5" s="27">
        <f>COUNTIF(FRS.Level, D5)</f>
        <v>7</v>
      </c>
      <c r="G5" s="26"/>
    </row>
    <row r="6" spans="4:7">
      <c r="D6" s="217" t="s">
        <v>37</v>
      </c>
      <c r="E6" s="217"/>
      <c r="F6" s="27">
        <f>COUNTIF(FRS.Level, D6)</f>
        <v>6</v>
      </c>
      <c r="G6" s="26"/>
    </row>
    <row r="7" spans="4:7">
      <c r="D7" s="217" t="s">
        <v>38</v>
      </c>
      <c r="E7" s="217"/>
      <c r="F7" s="27">
        <f>COUNTIF(FRS.Level, D7)</f>
        <v>0</v>
      </c>
      <c r="G7" s="26"/>
    </row>
    <row r="8" spans="4:7">
      <c r="D8" s="25"/>
      <c r="E8" s="25"/>
      <c r="F8" s="27">
        <f>SUM(F4:F7)</f>
        <v>152</v>
      </c>
      <c r="G8" s="26"/>
    </row>
    <row r="10" spans="4:7">
      <c r="D10" s="217" t="s">
        <v>12</v>
      </c>
      <c r="E10" s="217"/>
      <c r="F10" s="27">
        <f t="shared" ref="F10:F16" si="0">COUNTIF(FRS.Status,D10)</f>
        <v>4</v>
      </c>
    </row>
    <row r="11" spans="4:7">
      <c r="D11" s="217" t="s">
        <v>15</v>
      </c>
      <c r="E11" s="217"/>
      <c r="F11" s="27">
        <f t="shared" si="0"/>
        <v>10</v>
      </c>
    </row>
    <row r="12" spans="4:7">
      <c r="D12" s="217" t="s">
        <v>18</v>
      </c>
      <c r="E12" s="217"/>
      <c r="F12" s="27">
        <f t="shared" si="0"/>
        <v>32</v>
      </c>
    </row>
    <row r="13" spans="4:7">
      <c r="D13" s="217" t="s">
        <v>21</v>
      </c>
      <c r="E13" s="217"/>
      <c r="F13" s="27">
        <f t="shared" si="0"/>
        <v>15</v>
      </c>
    </row>
    <row r="14" spans="4:7">
      <c r="D14" s="217" t="s">
        <v>24</v>
      </c>
      <c r="E14" s="217"/>
      <c r="F14" s="27">
        <f t="shared" si="0"/>
        <v>0</v>
      </c>
    </row>
    <row r="15" spans="4:7">
      <c r="D15" s="217" t="s">
        <v>27</v>
      </c>
      <c r="E15" s="217"/>
      <c r="F15" s="27">
        <f t="shared" si="0"/>
        <v>1</v>
      </c>
    </row>
    <row r="16" spans="4:7">
      <c r="D16" s="217" t="s">
        <v>29</v>
      </c>
      <c r="E16" s="217"/>
      <c r="F16" s="27">
        <f t="shared" si="0"/>
        <v>90</v>
      </c>
    </row>
    <row r="18" spans="4:19" ht="20.25" thickBot="1">
      <c r="D18" s="209" t="s">
        <v>46</v>
      </c>
      <c r="E18" s="209"/>
      <c r="F18" s="209"/>
      <c r="G18" s="209"/>
      <c r="H18" s="208" t="s">
        <v>47</v>
      </c>
      <c r="I18" s="208"/>
      <c r="J18" s="208"/>
      <c r="K18" s="208"/>
      <c r="L18" s="208"/>
      <c r="M18" s="208"/>
      <c r="N18" s="208"/>
      <c r="O18" s="208"/>
      <c r="P18" s="208"/>
      <c r="Q18" s="208"/>
    </row>
    <row r="19" spans="4:19" ht="15.75" thickTop="1">
      <c r="D19" s="202" t="s">
        <v>43</v>
      </c>
      <c r="E19" s="202"/>
      <c r="F19" s="202" t="s">
        <v>2</v>
      </c>
      <c r="G19" s="202"/>
      <c r="H19" s="202" t="s">
        <v>12</v>
      </c>
      <c r="I19" s="202"/>
      <c r="J19" s="202" t="s">
        <v>18</v>
      </c>
      <c r="K19" s="202"/>
      <c r="L19" s="202" t="s">
        <v>15</v>
      </c>
      <c r="M19" s="202"/>
      <c r="N19" s="202" t="s">
        <v>21</v>
      </c>
      <c r="O19" s="202"/>
      <c r="P19" s="202" t="s">
        <v>29</v>
      </c>
      <c r="Q19" s="202"/>
    </row>
    <row r="20" spans="4:19">
      <c r="D20" s="203">
        <v>44221</v>
      </c>
      <c r="E20" s="204"/>
      <c r="F20" s="212" t="s">
        <v>109</v>
      </c>
      <c r="G20" s="212"/>
      <c r="H20" s="205">
        <v>8</v>
      </c>
      <c r="I20" s="205"/>
      <c r="J20" s="205">
        <v>108</v>
      </c>
      <c r="K20" s="205"/>
      <c r="L20" s="205">
        <v>11</v>
      </c>
      <c r="M20" s="205"/>
      <c r="N20" s="205">
        <v>0</v>
      </c>
      <c r="O20" s="205"/>
      <c r="P20" s="206">
        <v>0</v>
      </c>
      <c r="Q20" s="207"/>
      <c r="S20" s="28"/>
    </row>
    <row r="21" spans="4:19">
      <c r="D21" s="203">
        <v>44237</v>
      </c>
      <c r="E21" s="204"/>
      <c r="F21" s="212" t="s">
        <v>489</v>
      </c>
      <c r="G21" s="212"/>
      <c r="H21" s="205">
        <v>9</v>
      </c>
      <c r="I21" s="205"/>
      <c r="J21" s="205">
        <v>59</v>
      </c>
      <c r="K21" s="205"/>
      <c r="L21" s="205">
        <v>10</v>
      </c>
      <c r="M21" s="205"/>
      <c r="N21" s="205">
        <v>7</v>
      </c>
      <c r="O21" s="205"/>
      <c r="P21" s="205">
        <v>56</v>
      </c>
      <c r="Q21" s="215"/>
    </row>
    <row r="22" spans="4:19">
      <c r="D22" s="203">
        <v>44256</v>
      </c>
      <c r="E22" s="204"/>
      <c r="F22" s="212" t="s">
        <v>553</v>
      </c>
      <c r="G22" s="212"/>
      <c r="H22" s="205">
        <v>4</v>
      </c>
      <c r="I22" s="205"/>
      <c r="J22" s="205">
        <v>32</v>
      </c>
      <c r="K22" s="205"/>
      <c r="L22" s="205">
        <v>10</v>
      </c>
      <c r="M22" s="205"/>
      <c r="N22" s="205">
        <v>15</v>
      </c>
      <c r="O22" s="205"/>
      <c r="P22" s="205">
        <v>90</v>
      </c>
      <c r="Q22" s="215"/>
    </row>
    <row r="23" spans="4:19">
      <c r="D23" s="203">
        <v>44287</v>
      </c>
      <c r="E23" s="204"/>
      <c r="F23" s="212"/>
      <c r="G23" s="212"/>
      <c r="H23" s="205"/>
      <c r="I23" s="205"/>
      <c r="J23" s="205"/>
      <c r="K23" s="205"/>
      <c r="L23" s="205"/>
      <c r="M23" s="205"/>
      <c r="N23" s="205"/>
      <c r="O23" s="205"/>
      <c r="P23" s="205"/>
      <c r="Q23" s="215"/>
    </row>
    <row r="24" spans="4:19">
      <c r="D24" s="203"/>
      <c r="E24" s="204"/>
      <c r="F24" s="212"/>
      <c r="G24" s="212"/>
      <c r="H24" s="205"/>
      <c r="I24" s="205"/>
      <c r="J24" s="205"/>
      <c r="K24" s="205"/>
      <c r="L24" s="205"/>
      <c r="M24" s="205"/>
      <c r="N24" s="205"/>
      <c r="O24" s="205"/>
      <c r="P24" s="205"/>
      <c r="Q24" s="215"/>
    </row>
    <row r="25" spans="4:19">
      <c r="D25" s="203"/>
      <c r="E25" s="204"/>
      <c r="F25" s="212"/>
      <c r="G25" s="212"/>
      <c r="H25" s="205"/>
      <c r="I25" s="205"/>
      <c r="J25" s="205"/>
      <c r="K25" s="205"/>
      <c r="L25" s="205"/>
      <c r="M25" s="205"/>
      <c r="N25" s="205"/>
      <c r="O25" s="205"/>
      <c r="P25" s="205"/>
      <c r="Q25" s="215"/>
    </row>
    <row r="26" spans="4:19">
      <c r="D26" s="203"/>
      <c r="E26" s="204"/>
      <c r="F26" s="212"/>
      <c r="G26" s="212"/>
      <c r="H26" s="205"/>
      <c r="I26" s="205"/>
      <c r="J26" s="205"/>
      <c r="K26" s="205"/>
      <c r="L26" s="205"/>
      <c r="M26" s="205"/>
      <c r="N26" s="205"/>
      <c r="O26" s="205"/>
      <c r="P26" s="205"/>
      <c r="Q26" s="215"/>
    </row>
    <row r="27" spans="4:19">
      <c r="D27" s="203"/>
      <c r="E27" s="204"/>
      <c r="F27" s="212"/>
      <c r="G27" s="212"/>
      <c r="H27" s="205"/>
      <c r="I27" s="205"/>
      <c r="J27" s="205"/>
      <c r="K27" s="205"/>
      <c r="L27" s="205"/>
      <c r="M27" s="205"/>
      <c r="N27" s="205"/>
      <c r="O27" s="205"/>
      <c r="P27" s="205"/>
      <c r="Q27" s="215"/>
    </row>
    <row r="28" spans="4:19">
      <c r="D28" s="203"/>
      <c r="E28" s="204"/>
      <c r="F28" s="212"/>
      <c r="G28" s="212"/>
      <c r="H28" s="205"/>
      <c r="I28" s="205"/>
      <c r="J28" s="205"/>
      <c r="K28" s="205"/>
      <c r="L28" s="205"/>
      <c r="M28" s="205"/>
      <c r="N28" s="205"/>
      <c r="O28" s="205"/>
      <c r="P28" s="205"/>
      <c r="Q28" s="215"/>
    </row>
    <row r="29" spans="4:19">
      <c r="D29" s="203"/>
      <c r="E29" s="204"/>
      <c r="F29" s="212"/>
      <c r="G29" s="212"/>
      <c r="H29" s="205"/>
      <c r="I29" s="205"/>
      <c r="J29" s="205"/>
      <c r="K29" s="205"/>
      <c r="L29" s="205"/>
      <c r="M29" s="205"/>
      <c r="N29" s="205"/>
      <c r="O29" s="205"/>
      <c r="P29" s="205"/>
      <c r="Q29" s="215"/>
    </row>
    <row r="30" spans="4:19">
      <c r="D30" s="203"/>
      <c r="E30" s="204"/>
      <c r="F30" s="212"/>
      <c r="G30" s="212"/>
      <c r="H30" s="205"/>
      <c r="I30" s="205"/>
      <c r="J30" s="205"/>
      <c r="K30" s="205"/>
      <c r="L30" s="205"/>
      <c r="M30" s="205"/>
      <c r="N30" s="205"/>
      <c r="O30" s="205"/>
      <c r="P30" s="205"/>
      <c r="Q30" s="215"/>
    </row>
    <row r="31" spans="4:19">
      <c r="D31" s="203"/>
      <c r="E31" s="204"/>
      <c r="F31" s="212"/>
      <c r="G31" s="212"/>
      <c r="H31" s="205"/>
      <c r="I31" s="205"/>
      <c r="J31" s="205"/>
      <c r="K31" s="205"/>
      <c r="L31" s="205"/>
      <c r="M31" s="205"/>
      <c r="N31" s="205"/>
      <c r="O31" s="205"/>
      <c r="P31" s="205"/>
      <c r="Q31" s="215"/>
    </row>
    <row r="32" spans="4:19">
      <c r="D32" s="203"/>
      <c r="E32" s="204"/>
      <c r="F32" s="212"/>
      <c r="G32" s="212"/>
      <c r="H32" s="205"/>
      <c r="I32" s="205"/>
      <c r="J32" s="205"/>
      <c r="K32" s="205"/>
      <c r="L32" s="205"/>
      <c r="M32" s="205"/>
      <c r="N32" s="205"/>
      <c r="O32" s="205"/>
      <c r="P32" s="205"/>
      <c r="Q32" s="215"/>
    </row>
    <row r="33" spans="4:17">
      <c r="D33" s="203"/>
      <c r="E33" s="204"/>
      <c r="F33" s="212"/>
      <c r="G33" s="212"/>
      <c r="H33" s="205"/>
      <c r="I33" s="205"/>
      <c r="J33" s="205"/>
      <c r="K33" s="205"/>
      <c r="L33" s="205"/>
      <c r="M33" s="205"/>
      <c r="N33" s="205"/>
      <c r="O33" s="205"/>
      <c r="P33" s="205"/>
      <c r="Q33" s="215"/>
    </row>
    <row r="34" spans="4:17">
      <c r="D34" s="203"/>
      <c r="E34" s="204"/>
      <c r="F34" s="212"/>
      <c r="G34" s="212"/>
      <c r="H34" s="205"/>
      <c r="I34" s="205"/>
      <c r="J34" s="205"/>
      <c r="K34" s="205"/>
      <c r="L34" s="205"/>
      <c r="M34" s="205"/>
      <c r="N34" s="205"/>
      <c r="O34" s="205"/>
      <c r="P34" s="205"/>
      <c r="Q34" s="215"/>
    </row>
    <row r="35" spans="4:17">
      <c r="D35" s="203"/>
      <c r="E35" s="204"/>
      <c r="F35" s="212"/>
      <c r="G35" s="212"/>
      <c r="H35" s="205"/>
      <c r="I35" s="205"/>
      <c r="J35" s="205"/>
      <c r="K35" s="205"/>
      <c r="L35" s="205"/>
      <c r="M35" s="205"/>
      <c r="N35" s="205"/>
      <c r="O35" s="205"/>
      <c r="P35" s="205"/>
      <c r="Q35" s="215"/>
    </row>
    <row r="36" spans="4:17">
      <c r="D36" s="203"/>
      <c r="E36" s="204"/>
      <c r="F36" s="212"/>
      <c r="G36" s="212"/>
      <c r="H36" s="205"/>
      <c r="I36" s="205"/>
      <c r="J36" s="205"/>
      <c r="K36" s="205"/>
      <c r="L36" s="205"/>
      <c r="M36" s="205"/>
      <c r="N36" s="205"/>
      <c r="O36" s="205"/>
      <c r="P36" s="205"/>
      <c r="Q36" s="215"/>
    </row>
    <row r="37" spans="4:17">
      <c r="D37" s="203"/>
      <c r="E37" s="204"/>
      <c r="F37" s="212"/>
      <c r="G37" s="212"/>
      <c r="H37" s="205"/>
      <c r="I37" s="205"/>
      <c r="J37" s="205"/>
      <c r="K37" s="205"/>
      <c r="L37" s="205"/>
      <c r="M37" s="205"/>
      <c r="N37" s="205"/>
      <c r="O37" s="205"/>
      <c r="P37" s="205"/>
      <c r="Q37" s="215"/>
    </row>
    <row r="38" spans="4:17">
      <c r="D38" s="203"/>
      <c r="E38" s="204"/>
      <c r="F38" s="212"/>
      <c r="G38" s="212"/>
      <c r="H38" s="205"/>
      <c r="I38" s="205"/>
      <c r="J38" s="205"/>
      <c r="K38" s="205"/>
      <c r="L38" s="205"/>
      <c r="M38" s="205"/>
      <c r="N38" s="205"/>
      <c r="O38" s="205"/>
      <c r="P38" s="205"/>
      <c r="Q38" s="215"/>
    </row>
    <row r="39" spans="4:17">
      <c r="D39" s="203"/>
      <c r="E39" s="204"/>
      <c r="F39" s="212"/>
      <c r="G39" s="212"/>
      <c r="H39" s="205"/>
      <c r="I39" s="205"/>
      <c r="J39" s="205"/>
      <c r="K39" s="205"/>
      <c r="L39" s="205"/>
      <c r="M39" s="205"/>
      <c r="N39" s="205"/>
      <c r="O39" s="205"/>
      <c r="P39" s="205"/>
      <c r="Q39" s="215"/>
    </row>
    <row r="40" spans="4:17">
      <c r="D40" s="210"/>
      <c r="E40" s="211"/>
      <c r="F40" s="213"/>
      <c r="G40" s="213"/>
      <c r="H40" s="214"/>
      <c r="I40" s="214"/>
      <c r="J40" s="214"/>
      <c r="K40" s="214"/>
      <c r="L40" s="214"/>
      <c r="M40" s="214"/>
      <c r="N40" s="214"/>
      <c r="O40" s="214"/>
      <c r="P40" s="214"/>
      <c r="Q40" s="216"/>
    </row>
    <row r="41" spans="4:17">
      <c r="D41" s="24"/>
      <c r="E41" s="24"/>
    </row>
  </sheetData>
  <mergeCells count="168">
    <mergeCell ref="D34:E34"/>
    <mergeCell ref="F34:G34"/>
    <mergeCell ref="H34:I34"/>
    <mergeCell ref="J34:K34"/>
    <mergeCell ref="L34:M34"/>
    <mergeCell ref="N34:O34"/>
    <mergeCell ref="P34:Q34"/>
    <mergeCell ref="D35:E35"/>
    <mergeCell ref="F35:G35"/>
    <mergeCell ref="H35:I35"/>
    <mergeCell ref="J35:K35"/>
    <mergeCell ref="L35:M35"/>
    <mergeCell ref="N35:O35"/>
    <mergeCell ref="P35:Q35"/>
    <mergeCell ref="D31:E31"/>
    <mergeCell ref="F31:G31"/>
    <mergeCell ref="H31:I31"/>
    <mergeCell ref="J31:K31"/>
    <mergeCell ref="L31:M31"/>
    <mergeCell ref="N31:O31"/>
    <mergeCell ref="P31:Q31"/>
    <mergeCell ref="D29:E29"/>
    <mergeCell ref="F29:G29"/>
    <mergeCell ref="H29:I29"/>
    <mergeCell ref="J29:K29"/>
    <mergeCell ref="L29:M29"/>
    <mergeCell ref="N29:O29"/>
    <mergeCell ref="P29:Q29"/>
    <mergeCell ref="D30:E30"/>
    <mergeCell ref="F30:G30"/>
    <mergeCell ref="H30:I30"/>
    <mergeCell ref="J30:K30"/>
    <mergeCell ref="L30:M30"/>
    <mergeCell ref="N30:O30"/>
    <mergeCell ref="P30:Q30"/>
    <mergeCell ref="D14:E14"/>
    <mergeCell ref="D15:E15"/>
    <mergeCell ref="D16:E16"/>
    <mergeCell ref="D2:F3"/>
    <mergeCell ref="D4:E4"/>
    <mergeCell ref="D5:E5"/>
    <mergeCell ref="D6:E6"/>
    <mergeCell ref="D7:E7"/>
    <mergeCell ref="D10:E10"/>
    <mergeCell ref="D11:E11"/>
    <mergeCell ref="D12:E12"/>
    <mergeCell ref="D13:E13"/>
    <mergeCell ref="P38:Q38"/>
    <mergeCell ref="P39:Q39"/>
    <mergeCell ref="P40:Q40"/>
    <mergeCell ref="P26:Q26"/>
    <mergeCell ref="P27:Q27"/>
    <mergeCell ref="P28:Q28"/>
    <mergeCell ref="P32:Q32"/>
    <mergeCell ref="P33:Q33"/>
    <mergeCell ref="P36:Q36"/>
    <mergeCell ref="P21:Q21"/>
    <mergeCell ref="P22:Q22"/>
    <mergeCell ref="P23:Q23"/>
    <mergeCell ref="P24:Q24"/>
    <mergeCell ref="P25:Q25"/>
    <mergeCell ref="N33:O33"/>
    <mergeCell ref="N36:O36"/>
    <mergeCell ref="N37:O37"/>
    <mergeCell ref="P37:Q37"/>
    <mergeCell ref="J21:K21"/>
    <mergeCell ref="J22:K22"/>
    <mergeCell ref="L21:M21"/>
    <mergeCell ref="L22:M22"/>
    <mergeCell ref="L23:M23"/>
    <mergeCell ref="L24:M24"/>
    <mergeCell ref="L25:M25"/>
    <mergeCell ref="N38:O38"/>
    <mergeCell ref="N39:O39"/>
    <mergeCell ref="N24:O24"/>
    <mergeCell ref="N25:O25"/>
    <mergeCell ref="N26:O26"/>
    <mergeCell ref="N27:O27"/>
    <mergeCell ref="N28:O28"/>
    <mergeCell ref="N32:O32"/>
    <mergeCell ref="N21:O21"/>
    <mergeCell ref="N22:O22"/>
    <mergeCell ref="N23:O23"/>
    <mergeCell ref="L37:M37"/>
    <mergeCell ref="L38:M38"/>
    <mergeCell ref="L39:M39"/>
    <mergeCell ref="J23:K23"/>
    <mergeCell ref="J24:K24"/>
    <mergeCell ref="J25:K25"/>
    <mergeCell ref="L40:M40"/>
    <mergeCell ref="L26:M26"/>
    <mergeCell ref="L27:M27"/>
    <mergeCell ref="L28:M28"/>
    <mergeCell ref="L32:M32"/>
    <mergeCell ref="L33:M33"/>
    <mergeCell ref="L36:M36"/>
    <mergeCell ref="N40:O40"/>
    <mergeCell ref="J33:K33"/>
    <mergeCell ref="J36:K36"/>
    <mergeCell ref="J37:K37"/>
    <mergeCell ref="J38:K38"/>
    <mergeCell ref="J39:K39"/>
    <mergeCell ref="J40:K40"/>
    <mergeCell ref="J26:K26"/>
    <mergeCell ref="J27:K27"/>
    <mergeCell ref="J28:K28"/>
    <mergeCell ref="J32:K32"/>
    <mergeCell ref="F40:G40"/>
    <mergeCell ref="F24:G24"/>
    <mergeCell ref="F25:G25"/>
    <mergeCell ref="F26:G26"/>
    <mergeCell ref="F27:G27"/>
    <mergeCell ref="F28:G28"/>
    <mergeCell ref="F32:G32"/>
    <mergeCell ref="H21:I21"/>
    <mergeCell ref="H22:I22"/>
    <mergeCell ref="H23:I23"/>
    <mergeCell ref="H24:I24"/>
    <mergeCell ref="H25:I25"/>
    <mergeCell ref="H37:I37"/>
    <mergeCell ref="H38:I38"/>
    <mergeCell ref="H39:I39"/>
    <mergeCell ref="H40:I40"/>
    <mergeCell ref="H26:I26"/>
    <mergeCell ref="H27:I27"/>
    <mergeCell ref="H28:I28"/>
    <mergeCell ref="H32:I32"/>
    <mergeCell ref="H33:I33"/>
    <mergeCell ref="H36:I36"/>
    <mergeCell ref="D37:E37"/>
    <mergeCell ref="D38:E38"/>
    <mergeCell ref="D39:E39"/>
    <mergeCell ref="D40:E40"/>
    <mergeCell ref="F20:G20"/>
    <mergeCell ref="F21:G21"/>
    <mergeCell ref="F22:G22"/>
    <mergeCell ref="F23:G23"/>
    <mergeCell ref="D26:E26"/>
    <mergeCell ref="D27:E27"/>
    <mergeCell ref="D28:E28"/>
    <mergeCell ref="D32:E32"/>
    <mergeCell ref="D33:E33"/>
    <mergeCell ref="D36:E36"/>
    <mergeCell ref="D21:E21"/>
    <mergeCell ref="D22:E22"/>
    <mergeCell ref="D23:E23"/>
    <mergeCell ref="D24:E24"/>
    <mergeCell ref="D25:E25"/>
    <mergeCell ref="F33:G33"/>
    <mergeCell ref="F36:G36"/>
    <mergeCell ref="F37:G37"/>
    <mergeCell ref="F38:G38"/>
    <mergeCell ref="F39:G39"/>
    <mergeCell ref="L19:M19"/>
    <mergeCell ref="N19:O19"/>
    <mergeCell ref="P19:Q19"/>
    <mergeCell ref="D20:E20"/>
    <mergeCell ref="H20:I20"/>
    <mergeCell ref="L20:M20"/>
    <mergeCell ref="P20:Q20"/>
    <mergeCell ref="H18:Q18"/>
    <mergeCell ref="D19:E19"/>
    <mergeCell ref="F19:G19"/>
    <mergeCell ref="D18:G18"/>
    <mergeCell ref="H19:I19"/>
    <mergeCell ref="J19:K19"/>
    <mergeCell ref="J20:K20"/>
    <mergeCell ref="N20:O20"/>
  </mergeCells>
  <phoneticPr fontId="22" type="noConversion"/>
  <dataValidations disablePrompts="1" count="1">
    <dataValidation type="list" allowBlank="1" showInputMessage="1" showErrorMessage="1" sqref="D10:E16" xr:uid="{00000000-0002-0000-0200-000000000000}">
      <formula1>settings.status</formula1>
    </dataValidation>
  </dataValidations>
  <pageMargins left="0.7" right="0.7" top="0.75" bottom="0.75" header="0.3" footer="0.3"/>
  <pageSetup paperSize="9" orientation="portrait" r:id="rId1"/>
  <ignoredErrors>
    <ignoredError sqref="F20:F22" numberStoredAsText="1"/>
  </ignoredError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pageSetUpPr fitToPage="1"/>
  </sheetPr>
  <dimension ref="B1:F214"/>
  <sheetViews>
    <sheetView showGridLines="0" zoomScaleNormal="100" workbookViewId="0">
      <pane xSplit="1" ySplit="2" topLeftCell="B99" activePane="bottomRight" state="frozen"/>
      <selection pane="topRight"/>
      <selection pane="bottomLeft"/>
      <selection pane="bottomRight" activeCell="D108" sqref="D108"/>
    </sheetView>
  </sheetViews>
  <sheetFormatPr defaultRowHeight="15" outlineLevelRow="1"/>
  <cols>
    <col min="1" max="1" width="9.140625" customWidth="1"/>
    <col min="2" max="4" width="18.28515625" customWidth="1"/>
    <col min="5" max="5" width="73.140625" customWidth="1"/>
    <col min="6" max="6" width="36.5703125" customWidth="1"/>
  </cols>
  <sheetData>
    <row r="1" spans="2:6" ht="15" customHeight="1"/>
    <row r="2" spans="2:6" ht="18">
      <c r="B2" s="179" t="s">
        <v>3</v>
      </c>
      <c r="C2" s="179" t="s">
        <v>4</v>
      </c>
      <c r="D2" s="179" t="s">
        <v>5</v>
      </c>
      <c r="E2" s="180" t="s">
        <v>6</v>
      </c>
      <c r="F2" s="180" t="s">
        <v>45</v>
      </c>
    </row>
    <row r="3" spans="2:6">
      <c r="B3" s="18" t="s">
        <v>114</v>
      </c>
      <c r="C3" s="17"/>
      <c r="D3" s="17"/>
      <c r="E3" s="94" t="s">
        <v>112</v>
      </c>
      <c r="F3" s="95"/>
    </row>
    <row r="4" spans="2:6" ht="180" outlineLevel="1">
      <c r="B4" s="30" t="str">
        <f t="shared" ref="B4:B24" si="0">_xlfn.CONCAT(GF_ID,".",TEXT(ROW()-ROW(GF_ID), "000"))</f>
        <v>GF.001</v>
      </c>
      <c r="C4" s="13" t="s">
        <v>35</v>
      </c>
      <c r="D4" s="13" t="s">
        <v>18</v>
      </c>
      <c r="E4" s="29" t="s">
        <v>128</v>
      </c>
      <c r="F4" s="34"/>
    </row>
    <row r="5" spans="2:6" ht="90" outlineLevel="1">
      <c r="B5" s="30" t="str">
        <f t="shared" si="0"/>
        <v>GF.002</v>
      </c>
      <c r="C5" s="14" t="s">
        <v>35</v>
      </c>
      <c r="D5" s="13" t="s">
        <v>29</v>
      </c>
      <c r="E5" s="15" t="s">
        <v>436</v>
      </c>
      <c r="F5" s="33"/>
    </row>
    <row r="6" spans="2:6" outlineLevel="1">
      <c r="B6" s="30" t="str">
        <f t="shared" si="0"/>
        <v>GF.003</v>
      </c>
      <c r="C6" s="14" t="s">
        <v>37</v>
      </c>
      <c r="D6" s="13" t="s">
        <v>18</v>
      </c>
      <c r="E6" s="15" t="s">
        <v>350</v>
      </c>
      <c r="F6" s="33"/>
    </row>
    <row r="7" spans="2:6" ht="30" outlineLevel="1">
      <c r="B7" s="30" t="str">
        <f t="shared" si="0"/>
        <v>GF.004</v>
      </c>
      <c r="C7" s="14" t="s">
        <v>35</v>
      </c>
      <c r="D7" s="13" t="s">
        <v>18</v>
      </c>
      <c r="E7" s="15" t="s">
        <v>127</v>
      </c>
      <c r="F7" s="33"/>
    </row>
    <row r="8" spans="2:6" ht="30" outlineLevel="1">
      <c r="B8" s="30" t="str">
        <f t="shared" si="0"/>
        <v>GF.005</v>
      </c>
      <c r="C8" s="14" t="s">
        <v>35</v>
      </c>
      <c r="D8" s="13" t="s">
        <v>29</v>
      </c>
      <c r="E8" s="15" t="s">
        <v>351</v>
      </c>
      <c r="F8" s="33"/>
    </row>
    <row r="9" spans="2:6" outlineLevel="1">
      <c r="B9" s="30" t="str">
        <f t="shared" si="0"/>
        <v>GF.006</v>
      </c>
      <c r="C9" s="14" t="s">
        <v>37</v>
      </c>
      <c r="D9" s="13" t="s">
        <v>12</v>
      </c>
      <c r="E9" s="15" t="s">
        <v>200</v>
      </c>
      <c r="F9" s="33"/>
    </row>
    <row r="10" spans="2:6" outlineLevel="1">
      <c r="B10" s="30" t="str">
        <f t="shared" si="0"/>
        <v>GF.007</v>
      </c>
      <c r="C10" s="14" t="s">
        <v>35</v>
      </c>
      <c r="D10" s="13" t="s">
        <v>29</v>
      </c>
      <c r="E10" s="15" t="s">
        <v>216</v>
      </c>
      <c r="F10" s="33"/>
    </row>
    <row r="11" spans="2:6" ht="45" outlineLevel="1">
      <c r="B11" s="30" t="str">
        <f t="shared" si="0"/>
        <v>GF.008</v>
      </c>
      <c r="C11" s="14" t="s">
        <v>35</v>
      </c>
      <c r="D11" s="13" t="s">
        <v>18</v>
      </c>
      <c r="E11" s="15" t="s">
        <v>563</v>
      </c>
      <c r="F11" s="33"/>
    </row>
    <row r="12" spans="2:6" ht="135" outlineLevel="1">
      <c r="B12" s="30" t="str">
        <f t="shared" si="0"/>
        <v>GF.009</v>
      </c>
      <c r="C12" s="14" t="s">
        <v>35</v>
      </c>
      <c r="D12" s="13" t="s">
        <v>29</v>
      </c>
      <c r="E12" s="15" t="s">
        <v>569</v>
      </c>
      <c r="F12" s="33"/>
    </row>
    <row r="13" spans="2:6" outlineLevel="1">
      <c r="B13" s="30" t="str">
        <f t="shared" si="0"/>
        <v>GF.010</v>
      </c>
      <c r="C13" s="14" t="s">
        <v>36</v>
      </c>
      <c r="D13" s="13" t="s">
        <v>12</v>
      </c>
      <c r="E13" s="15" t="s">
        <v>352</v>
      </c>
      <c r="F13" s="33"/>
    </row>
    <row r="14" spans="2:6" outlineLevel="1">
      <c r="B14" s="30" t="str">
        <f t="shared" si="0"/>
        <v>GF.011</v>
      </c>
      <c r="C14" s="14" t="s">
        <v>35</v>
      </c>
      <c r="D14" s="13" t="s">
        <v>29</v>
      </c>
      <c r="E14" s="15" t="s">
        <v>490</v>
      </c>
      <c r="F14" s="33">
        <v>9960</v>
      </c>
    </row>
    <row r="15" spans="2:6" outlineLevel="1">
      <c r="B15" s="30" t="str">
        <f t="shared" si="0"/>
        <v>GF.012</v>
      </c>
      <c r="C15" s="14" t="s">
        <v>35</v>
      </c>
      <c r="D15" s="13" t="s">
        <v>29</v>
      </c>
      <c r="E15" s="15" t="s">
        <v>361</v>
      </c>
      <c r="F15" s="33"/>
    </row>
    <row r="16" spans="2:6" outlineLevel="1">
      <c r="B16" s="30" t="str">
        <f t="shared" si="0"/>
        <v>GF.013</v>
      </c>
      <c r="C16" s="14" t="s">
        <v>35</v>
      </c>
      <c r="D16" s="13" t="s">
        <v>29</v>
      </c>
      <c r="E16" s="15" t="s">
        <v>491</v>
      </c>
      <c r="F16" s="33">
        <v>10160</v>
      </c>
    </row>
    <row r="17" spans="2:6" outlineLevel="1">
      <c r="B17" s="30" t="str">
        <f t="shared" si="0"/>
        <v>GF.014</v>
      </c>
      <c r="C17" s="14" t="s">
        <v>35</v>
      </c>
      <c r="D17" s="13" t="s">
        <v>29</v>
      </c>
      <c r="E17" s="15" t="s">
        <v>362</v>
      </c>
      <c r="F17" s="33"/>
    </row>
    <row r="18" spans="2:6" ht="165" outlineLevel="1">
      <c r="B18" s="30" t="str">
        <f t="shared" si="0"/>
        <v>GF.015</v>
      </c>
      <c r="C18" s="14" t="s">
        <v>35</v>
      </c>
      <c r="D18" s="13" t="s">
        <v>29</v>
      </c>
      <c r="E18" s="15" t="s">
        <v>484</v>
      </c>
      <c r="F18" s="33"/>
    </row>
    <row r="19" spans="2:6" ht="30" outlineLevel="1">
      <c r="B19" s="30" t="str">
        <f t="shared" si="0"/>
        <v>GF.016</v>
      </c>
      <c r="C19" s="14" t="s">
        <v>35</v>
      </c>
      <c r="D19" s="13" t="s">
        <v>29</v>
      </c>
      <c r="E19" s="15" t="s">
        <v>435</v>
      </c>
      <c r="F19" s="33"/>
    </row>
    <row r="20" spans="2:6" ht="195" outlineLevel="1">
      <c r="B20" s="30" t="str">
        <f t="shared" si="0"/>
        <v>GF.017</v>
      </c>
      <c r="C20" s="20" t="s">
        <v>35</v>
      </c>
      <c r="D20" s="20" t="s">
        <v>21</v>
      </c>
      <c r="E20" s="21" t="s">
        <v>437</v>
      </c>
      <c r="F20" s="92"/>
    </row>
    <row r="21" spans="2:6" ht="45" outlineLevel="1">
      <c r="B21" s="30" t="str">
        <f t="shared" si="0"/>
        <v>GF.018</v>
      </c>
      <c r="C21" s="20" t="s">
        <v>35</v>
      </c>
      <c r="D21" s="20" t="s">
        <v>29</v>
      </c>
      <c r="E21" s="21" t="s">
        <v>438</v>
      </c>
      <c r="F21" s="92"/>
    </row>
    <row r="22" spans="2:6" ht="60" outlineLevel="1">
      <c r="B22" s="30" t="str">
        <f t="shared" si="0"/>
        <v>GF.019</v>
      </c>
      <c r="C22" s="20" t="s">
        <v>37</v>
      </c>
      <c r="D22" s="20" t="s">
        <v>29</v>
      </c>
      <c r="E22" s="21" t="s">
        <v>554</v>
      </c>
      <c r="F22" s="92"/>
    </row>
    <row r="23" spans="2:6" ht="30" outlineLevel="1">
      <c r="B23" s="30" t="str">
        <f t="shared" si="0"/>
        <v>GF.020</v>
      </c>
      <c r="C23" s="20" t="s">
        <v>37</v>
      </c>
      <c r="D23" s="20" t="s">
        <v>29</v>
      </c>
      <c r="E23" s="21" t="s">
        <v>558</v>
      </c>
      <c r="F23" s="92"/>
    </row>
    <row r="24" spans="2:6" outlineLevel="1">
      <c r="B24" s="30" t="str">
        <f t="shared" si="0"/>
        <v>GF.021</v>
      </c>
      <c r="C24" s="20" t="s">
        <v>37</v>
      </c>
      <c r="D24" s="20" t="s">
        <v>29</v>
      </c>
      <c r="E24" s="21" t="s">
        <v>557</v>
      </c>
      <c r="F24" s="92"/>
    </row>
    <row r="25" spans="2:6" outlineLevel="1">
      <c r="B25" s="30"/>
      <c r="C25" s="14"/>
      <c r="D25" s="13"/>
      <c r="E25" s="15"/>
      <c r="F25" s="33"/>
    </row>
    <row r="26" spans="2:6" outlineLevel="1">
      <c r="B26" s="30"/>
      <c r="C26" s="14"/>
      <c r="D26" s="13"/>
      <c r="E26" s="15"/>
      <c r="F26" s="33"/>
    </row>
    <row r="27" spans="2:6">
      <c r="B27" s="18" t="s">
        <v>115</v>
      </c>
      <c r="C27" s="19"/>
      <c r="D27" s="19"/>
      <c r="E27" s="96" t="s">
        <v>113</v>
      </c>
      <c r="F27" s="97"/>
    </row>
    <row r="28" spans="2:6" ht="90" outlineLevel="1">
      <c r="B28" s="31" t="str">
        <f t="shared" ref="B28:B46" si="1">_xlfn.CONCAT(AM_ID,".",TEXT(ROW()-ROW(AM_ID), "000"))</f>
        <v>AM.001</v>
      </c>
      <c r="C28" s="14" t="s">
        <v>35</v>
      </c>
      <c r="D28" s="14" t="s">
        <v>29</v>
      </c>
      <c r="E28" s="23" t="s">
        <v>353</v>
      </c>
      <c r="F28" s="32"/>
    </row>
    <row r="29" spans="2:6" ht="90" outlineLevel="1">
      <c r="B29" s="31" t="str">
        <f t="shared" si="1"/>
        <v>AM.002</v>
      </c>
      <c r="C29" s="14" t="s">
        <v>35</v>
      </c>
      <c r="D29" s="14" t="s">
        <v>29</v>
      </c>
      <c r="E29" s="23" t="s">
        <v>354</v>
      </c>
      <c r="F29" s="32"/>
    </row>
    <row r="30" spans="2:6" ht="90" outlineLevel="1">
      <c r="B30" s="31" t="str">
        <f t="shared" si="1"/>
        <v>AM.003</v>
      </c>
      <c r="C30" s="14" t="s">
        <v>35</v>
      </c>
      <c r="D30" s="14" t="s">
        <v>29</v>
      </c>
      <c r="E30" s="23" t="s">
        <v>355</v>
      </c>
      <c r="F30" s="32"/>
    </row>
    <row r="31" spans="2:6" ht="60" outlineLevel="1">
      <c r="B31" s="31" t="str">
        <f t="shared" si="1"/>
        <v>AM.004</v>
      </c>
      <c r="C31" s="14" t="s">
        <v>35</v>
      </c>
      <c r="D31" s="14" t="s">
        <v>18</v>
      </c>
      <c r="E31" s="23" t="s">
        <v>356</v>
      </c>
      <c r="F31" s="32"/>
    </row>
    <row r="32" spans="2:6" ht="45" outlineLevel="1">
      <c r="B32" s="31" t="str">
        <f t="shared" si="1"/>
        <v>AM.005</v>
      </c>
      <c r="C32" s="14" t="s">
        <v>36</v>
      </c>
      <c r="D32" s="14" t="s">
        <v>12</v>
      </c>
      <c r="E32" s="23" t="s">
        <v>357</v>
      </c>
      <c r="F32" s="32"/>
    </row>
    <row r="33" spans="2:6" ht="60" outlineLevel="1">
      <c r="B33" s="31" t="str">
        <f t="shared" si="1"/>
        <v>AM.006</v>
      </c>
      <c r="C33" s="14" t="s">
        <v>36</v>
      </c>
      <c r="D33" s="14" t="s">
        <v>12</v>
      </c>
      <c r="E33" s="23" t="s">
        <v>358</v>
      </c>
      <c r="F33" s="32"/>
    </row>
    <row r="34" spans="2:6" outlineLevel="1">
      <c r="B34" s="31" t="str">
        <f t="shared" si="1"/>
        <v>AM.007</v>
      </c>
      <c r="C34" s="14" t="s">
        <v>35</v>
      </c>
      <c r="D34" s="14" t="s">
        <v>29</v>
      </c>
      <c r="E34" s="23" t="s">
        <v>371</v>
      </c>
      <c r="F34" s="32"/>
    </row>
    <row r="35" spans="2:6" ht="60" outlineLevel="1">
      <c r="B35" s="31" t="str">
        <f t="shared" si="1"/>
        <v>AM.008</v>
      </c>
      <c r="C35" s="14" t="s">
        <v>35</v>
      </c>
      <c r="D35" s="14" t="s">
        <v>29</v>
      </c>
      <c r="E35" s="23" t="s">
        <v>370</v>
      </c>
      <c r="F35" s="32">
        <f>ALARM_BASE + MID(E35, SEARCH("[",E35) + 1, SEARCH("]",E35) - SEARCH("[",E35) - 1)</f>
        <v>10161</v>
      </c>
    </row>
    <row r="36" spans="2:6" ht="60" outlineLevel="1">
      <c r="B36" s="31" t="str">
        <f t="shared" si="1"/>
        <v>AM.009</v>
      </c>
      <c r="C36" s="14" t="s">
        <v>35</v>
      </c>
      <c r="D36" s="14" t="s">
        <v>29</v>
      </c>
      <c r="E36" s="23" t="s">
        <v>363</v>
      </c>
      <c r="F36" s="32">
        <f>ALARM_BASE + MID(E36, SEARCH("[",E36) + 1, SEARCH("]",E36) - SEARCH("[",E36) - 1)</f>
        <v>10162</v>
      </c>
    </row>
    <row r="37" spans="2:6" ht="60" outlineLevel="1">
      <c r="B37" s="31" t="str">
        <f t="shared" si="1"/>
        <v>AM.010</v>
      </c>
      <c r="C37" s="14" t="s">
        <v>35</v>
      </c>
      <c r="D37" s="14" t="s">
        <v>29</v>
      </c>
      <c r="E37" s="23" t="s">
        <v>364</v>
      </c>
      <c r="F37" s="32">
        <f>ALARM_BASE + MID(E37, SEARCH("[",E37) + 1, SEARCH("]",E37) - SEARCH("[",E37) - 1)</f>
        <v>10163</v>
      </c>
    </row>
    <row r="38" spans="2:6" ht="60" outlineLevel="1">
      <c r="B38" s="31" t="str">
        <f t="shared" si="1"/>
        <v>AM.011</v>
      </c>
      <c r="C38" s="14" t="s">
        <v>35</v>
      </c>
      <c r="D38" s="14" t="s">
        <v>29</v>
      </c>
      <c r="E38" s="23" t="s">
        <v>365</v>
      </c>
      <c r="F38" s="32">
        <f>ALARM_BASE + MID(E38, SEARCH("[",E38) + 1, SEARCH("]",E38) - SEARCH("[",E38) - 1)</f>
        <v>10164</v>
      </c>
    </row>
    <row r="39" spans="2:6" ht="60" outlineLevel="1">
      <c r="B39" s="31" t="str">
        <f t="shared" si="1"/>
        <v>AM.012</v>
      </c>
      <c r="C39" s="14" t="s">
        <v>35</v>
      </c>
      <c r="D39" s="14" t="s">
        <v>18</v>
      </c>
      <c r="E39" s="23" t="s">
        <v>366</v>
      </c>
      <c r="F39" s="32">
        <f>ALARM_BASE + MID(E39, SEARCH("[",E39) + 1, SEARCH("]",E39) - SEARCH("[",E39) - 1)</f>
        <v>10165</v>
      </c>
    </row>
    <row r="40" spans="2:6" outlineLevel="1">
      <c r="B40" s="31" t="str">
        <f t="shared" si="1"/>
        <v>AM.013</v>
      </c>
      <c r="C40" s="14" t="s">
        <v>35</v>
      </c>
      <c r="D40" s="14" t="s">
        <v>29</v>
      </c>
      <c r="E40" s="23" t="s">
        <v>372</v>
      </c>
      <c r="F40" s="32"/>
    </row>
    <row r="41" spans="2:6" ht="120" outlineLevel="1">
      <c r="B41" s="31" t="str">
        <f t="shared" si="1"/>
        <v>AM.014</v>
      </c>
      <c r="C41" s="14" t="s">
        <v>35</v>
      </c>
      <c r="D41" s="14" t="s">
        <v>29</v>
      </c>
      <c r="E41" s="23" t="s">
        <v>520</v>
      </c>
      <c r="F41" s="32">
        <f t="shared" ref="F41:F46" si="2">WARNING_BASE + MID(E41, SEARCH("[",E41) + 1, SEARCH("]",E41) - SEARCH("[",E41) - 1)</f>
        <v>9961</v>
      </c>
    </row>
    <row r="42" spans="2:6" ht="135" outlineLevel="1">
      <c r="B42" s="31" t="str">
        <f t="shared" si="1"/>
        <v>AM.015</v>
      </c>
      <c r="C42" s="14" t="s">
        <v>35</v>
      </c>
      <c r="D42" s="14" t="s">
        <v>29</v>
      </c>
      <c r="E42" s="23" t="s">
        <v>556</v>
      </c>
      <c r="F42" s="32">
        <f t="shared" si="2"/>
        <v>9962</v>
      </c>
    </row>
    <row r="43" spans="2:6" ht="60" outlineLevel="1">
      <c r="B43" s="31" t="str">
        <f t="shared" si="1"/>
        <v>AM.016</v>
      </c>
      <c r="C43" s="14" t="s">
        <v>35</v>
      </c>
      <c r="D43" s="14" t="s">
        <v>29</v>
      </c>
      <c r="E43" s="23" t="s">
        <v>367</v>
      </c>
      <c r="F43" s="32">
        <f t="shared" si="2"/>
        <v>9963</v>
      </c>
    </row>
    <row r="44" spans="2:6" ht="120" outlineLevel="1">
      <c r="B44" s="31" t="str">
        <f t="shared" si="1"/>
        <v>AM.017</v>
      </c>
      <c r="C44" s="14" t="s">
        <v>35</v>
      </c>
      <c r="D44" s="14" t="s">
        <v>29</v>
      </c>
      <c r="E44" s="23" t="s">
        <v>519</v>
      </c>
      <c r="F44" s="32">
        <f t="shared" si="2"/>
        <v>9964</v>
      </c>
    </row>
    <row r="45" spans="2:6" ht="120" outlineLevel="1">
      <c r="B45" s="31" t="str">
        <f t="shared" si="1"/>
        <v>AM.018</v>
      </c>
      <c r="C45" s="14" t="s">
        <v>35</v>
      </c>
      <c r="D45" s="14" t="s">
        <v>18</v>
      </c>
      <c r="E45" s="23" t="s">
        <v>368</v>
      </c>
      <c r="F45" s="32">
        <f t="shared" si="2"/>
        <v>9965</v>
      </c>
    </row>
    <row r="46" spans="2:6" ht="120" outlineLevel="1">
      <c r="B46" s="31" t="str">
        <f t="shared" si="1"/>
        <v>AM.019</v>
      </c>
      <c r="C46" s="14" t="s">
        <v>35</v>
      </c>
      <c r="D46" s="14" t="s">
        <v>18</v>
      </c>
      <c r="E46" s="23" t="s">
        <v>369</v>
      </c>
      <c r="F46" s="32">
        <f t="shared" si="2"/>
        <v>9966</v>
      </c>
    </row>
    <row r="47" spans="2:6" outlineLevel="1">
      <c r="B47" s="31"/>
      <c r="C47" s="14"/>
      <c r="D47" s="14"/>
      <c r="E47" s="23"/>
      <c r="F47" s="32"/>
    </row>
    <row r="48" spans="2:6" outlineLevel="1">
      <c r="B48" s="31"/>
      <c r="C48" s="14"/>
      <c r="D48" s="14"/>
      <c r="E48" s="23"/>
      <c r="F48" s="32"/>
    </row>
    <row r="49" spans="2:6" outlineLevel="1">
      <c r="B49" s="30"/>
      <c r="C49" s="14"/>
      <c r="D49" s="14"/>
      <c r="E49" s="16"/>
      <c r="F49" s="32"/>
    </row>
    <row r="50" spans="2:6" outlineLevel="1">
      <c r="B50" s="30"/>
      <c r="C50" s="14"/>
      <c r="D50" s="14"/>
      <c r="E50" s="93"/>
      <c r="F50" s="92"/>
    </row>
    <row r="51" spans="2:6">
      <c r="B51" s="18" t="s">
        <v>224</v>
      </c>
      <c r="C51" s="19"/>
      <c r="D51" s="19"/>
      <c r="E51" s="96" t="s">
        <v>122</v>
      </c>
      <c r="F51" s="97"/>
    </row>
    <row r="52" spans="2:6" ht="120" outlineLevel="1">
      <c r="B52" s="30" t="str">
        <f t="shared" ref="B52:B85" si="3">_xlfn.CONCAT(VF_ID,".",TEXT(ROW()-ROW(VF_ID), "000"))</f>
        <v>VF.001</v>
      </c>
      <c r="C52" s="14" t="s">
        <v>35</v>
      </c>
      <c r="D52" s="14" t="s">
        <v>21</v>
      </c>
      <c r="E52" s="23" t="s">
        <v>373</v>
      </c>
      <c r="F52" s="32"/>
    </row>
    <row r="53" spans="2:6" ht="45" outlineLevel="1">
      <c r="B53" s="30" t="str">
        <f t="shared" si="3"/>
        <v>VF.002</v>
      </c>
      <c r="C53" s="14" t="s">
        <v>35</v>
      </c>
      <c r="D53" s="14" t="s">
        <v>21</v>
      </c>
      <c r="E53" s="16" t="s">
        <v>374</v>
      </c>
      <c r="F53" s="32"/>
    </row>
    <row r="54" spans="2:6" ht="45" outlineLevel="1">
      <c r="B54" s="30" t="str">
        <f t="shared" si="3"/>
        <v>VF.003</v>
      </c>
      <c r="C54" s="20" t="s">
        <v>35</v>
      </c>
      <c r="D54" s="20" t="s">
        <v>15</v>
      </c>
      <c r="E54" s="21" t="s">
        <v>397</v>
      </c>
      <c r="F54" s="92"/>
    </row>
    <row r="55" spans="2:6" ht="60" outlineLevel="1">
      <c r="B55" s="30" t="str">
        <f t="shared" si="3"/>
        <v>VF.004</v>
      </c>
      <c r="C55" s="14" t="s">
        <v>35</v>
      </c>
      <c r="D55" s="14" t="s">
        <v>18</v>
      </c>
      <c r="E55" s="16" t="s">
        <v>379</v>
      </c>
      <c r="F55" s="32"/>
    </row>
    <row r="56" spans="2:6" ht="30" outlineLevel="1">
      <c r="B56" s="30" t="str">
        <f t="shared" si="3"/>
        <v>VF.005</v>
      </c>
      <c r="C56" s="14" t="s">
        <v>36</v>
      </c>
      <c r="D56" s="14" t="s">
        <v>18</v>
      </c>
      <c r="E56" s="16" t="s">
        <v>375</v>
      </c>
      <c r="F56" s="32"/>
    </row>
    <row r="57" spans="2:6" outlineLevel="1">
      <c r="B57" s="30" t="str">
        <f t="shared" si="3"/>
        <v>VF.006</v>
      </c>
      <c r="C57" s="14" t="s">
        <v>36</v>
      </c>
      <c r="D57" s="14" t="s">
        <v>18</v>
      </c>
      <c r="E57" s="16" t="s">
        <v>223</v>
      </c>
      <c r="F57" s="32"/>
    </row>
    <row r="58" spans="2:6" ht="75" outlineLevel="1">
      <c r="B58" s="30" t="str">
        <f t="shared" si="3"/>
        <v>VF.007</v>
      </c>
      <c r="C58" s="14" t="s">
        <v>35</v>
      </c>
      <c r="D58" s="14" t="s">
        <v>29</v>
      </c>
      <c r="E58" s="102" t="s">
        <v>521</v>
      </c>
      <c r="F58" s="32"/>
    </row>
    <row r="59" spans="2:6" ht="30" outlineLevel="1">
      <c r="B59" s="30" t="str">
        <f t="shared" si="3"/>
        <v>VF.008</v>
      </c>
      <c r="C59" s="20" t="s">
        <v>35</v>
      </c>
      <c r="D59" s="20" t="s">
        <v>29</v>
      </c>
      <c r="E59" s="185" t="s">
        <v>522</v>
      </c>
      <c r="F59" s="92"/>
    </row>
    <row r="60" spans="2:6" ht="30" outlineLevel="1">
      <c r="B60" s="30" t="str">
        <f t="shared" si="3"/>
        <v>VF.009</v>
      </c>
      <c r="C60" s="20" t="s">
        <v>35</v>
      </c>
      <c r="D60" s="20" t="s">
        <v>29</v>
      </c>
      <c r="E60" s="185" t="s">
        <v>523</v>
      </c>
      <c r="F60" s="92"/>
    </row>
    <row r="61" spans="2:6" ht="300" outlineLevel="1">
      <c r="B61" s="30" t="str">
        <f t="shared" si="3"/>
        <v>VF.010</v>
      </c>
      <c r="C61" s="14" t="s">
        <v>35</v>
      </c>
      <c r="D61" s="14" t="s">
        <v>29</v>
      </c>
      <c r="E61" s="16" t="s">
        <v>504</v>
      </c>
      <c r="F61" s="32"/>
    </row>
    <row r="62" spans="2:6" ht="90" outlineLevel="1">
      <c r="B62" s="30" t="str">
        <f t="shared" si="3"/>
        <v>VF.011</v>
      </c>
      <c r="C62" s="20" t="s">
        <v>35</v>
      </c>
      <c r="D62" s="20" t="s">
        <v>29</v>
      </c>
      <c r="E62" s="21" t="s">
        <v>539</v>
      </c>
      <c r="F62" s="92"/>
    </row>
    <row r="63" spans="2:6" ht="30" outlineLevel="1">
      <c r="B63" s="30" t="str">
        <f t="shared" si="3"/>
        <v>VF.012</v>
      </c>
      <c r="C63" s="14" t="s">
        <v>36</v>
      </c>
      <c r="D63" s="14" t="s">
        <v>27</v>
      </c>
      <c r="E63" s="16" t="s">
        <v>376</v>
      </c>
      <c r="F63" s="32"/>
    </row>
    <row r="64" spans="2:6" ht="30" outlineLevel="1">
      <c r="B64" s="30" t="str">
        <f t="shared" si="3"/>
        <v>VF.013</v>
      </c>
      <c r="C64" s="14" t="s">
        <v>35</v>
      </c>
      <c r="D64" s="14" t="s">
        <v>29</v>
      </c>
      <c r="E64" s="16" t="s">
        <v>538</v>
      </c>
      <c r="F64" s="32"/>
    </row>
    <row r="65" spans="2:6" ht="30" outlineLevel="1">
      <c r="B65" s="30" t="str">
        <f t="shared" si="3"/>
        <v>VF.014</v>
      </c>
      <c r="C65" s="14" t="s">
        <v>35</v>
      </c>
      <c r="D65" s="14" t="s">
        <v>29</v>
      </c>
      <c r="E65" s="16" t="s">
        <v>537</v>
      </c>
      <c r="F65" s="32"/>
    </row>
    <row r="66" spans="2:6" ht="30" outlineLevel="1">
      <c r="B66" s="30" t="str">
        <f t="shared" si="3"/>
        <v>VF.015</v>
      </c>
      <c r="C66" s="20" t="s">
        <v>35</v>
      </c>
      <c r="D66" s="20" t="s">
        <v>29</v>
      </c>
      <c r="E66" s="21" t="s">
        <v>555</v>
      </c>
      <c r="F66" s="92"/>
    </row>
    <row r="67" spans="2:6" ht="45" outlineLevel="1">
      <c r="B67" s="30" t="str">
        <f t="shared" si="3"/>
        <v>VF.016</v>
      </c>
      <c r="C67" s="14" t="s">
        <v>35</v>
      </c>
      <c r="D67" s="14" t="s">
        <v>18</v>
      </c>
      <c r="E67" s="16" t="s">
        <v>411</v>
      </c>
      <c r="F67" s="32"/>
    </row>
    <row r="68" spans="2:6" ht="30" outlineLevel="1">
      <c r="B68" s="30" t="str">
        <f t="shared" si="3"/>
        <v>VF.017</v>
      </c>
      <c r="C68" s="20" t="s">
        <v>35</v>
      </c>
      <c r="D68" s="14" t="s">
        <v>18</v>
      </c>
      <c r="E68" s="21" t="s">
        <v>412</v>
      </c>
      <c r="F68" s="92"/>
    </row>
    <row r="69" spans="2:6" outlineLevel="1">
      <c r="B69" s="30" t="str">
        <f t="shared" si="3"/>
        <v>VF.018</v>
      </c>
      <c r="C69" s="20" t="s">
        <v>35</v>
      </c>
      <c r="D69" s="20" t="s">
        <v>21</v>
      </c>
      <c r="E69" s="21" t="s">
        <v>377</v>
      </c>
      <c r="F69" s="92"/>
    </row>
    <row r="70" spans="2:6" ht="105" outlineLevel="1">
      <c r="B70" s="30" t="str">
        <f t="shared" si="3"/>
        <v>VF.019</v>
      </c>
      <c r="C70" s="14" t="s">
        <v>35</v>
      </c>
      <c r="D70" s="14" t="s">
        <v>21</v>
      </c>
      <c r="E70" s="16" t="s">
        <v>378</v>
      </c>
      <c r="F70" s="32">
        <f t="shared" ref="F70:F75" si="4">WARNING_BASE + MID(E70, SEARCH("[",E70) + 1, SEARCH("]",E70) - SEARCH("[",E70) - 1)</f>
        <v>9980</v>
      </c>
    </row>
    <row r="71" spans="2:6" ht="105" outlineLevel="1">
      <c r="B71" s="30" t="str">
        <f t="shared" si="3"/>
        <v>VF.020</v>
      </c>
      <c r="C71" s="14" t="s">
        <v>35</v>
      </c>
      <c r="D71" s="14" t="s">
        <v>21</v>
      </c>
      <c r="E71" s="16" t="s">
        <v>380</v>
      </c>
      <c r="F71" s="32">
        <f t="shared" si="4"/>
        <v>9981</v>
      </c>
    </row>
    <row r="72" spans="2:6" ht="105" outlineLevel="1">
      <c r="B72" s="30" t="str">
        <f t="shared" si="3"/>
        <v>VF.021</v>
      </c>
      <c r="C72" s="14" t="s">
        <v>35</v>
      </c>
      <c r="D72" s="14" t="s">
        <v>21</v>
      </c>
      <c r="E72" s="16" t="s">
        <v>381</v>
      </c>
      <c r="F72" s="32">
        <f t="shared" si="4"/>
        <v>9982</v>
      </c>
    </row>
    <row r="73" spans="2:6" ht="105" outlineLevel="1">
      <c r="B73" s="30" t="str">
        <f t="shared" si="3"/>
        <v>VF.022</v>
      </c>
      <c r="C73" s="14" t="s">
        <v>35</v>
      </c>
      <c r="D73" s="14" t="s">
        <v>21</v>
      </c>
      <c r="E73" s="16" t="s">
        <v>382</v>
      </c>
      <c r="F73" s="32">
        <f t="shared" si="4"/>
        <v>9983</v>
      </c>
    </row>
    <row r="74" spans="2:6" ht="105" outlineLevel="1">
      <c r="B74" s="30" t="str">
        <f t="shared" si="3"/>
        <v>VF.023</v>
      </c>
      <c r="C74" s="14" t="s">
        <v>35</v>
      </c>
      <c r="D74" s="14" t="s">
        <v>21</v>
      </c>
      <c r="E74" s="16" t="s">
        <v>383</v>
      </c>
      <c r="F74" s="32">
        <f t="shared" si="4"/>
        <v>9984</v>
      </c>
    </row>
    <row r="75" spans="2:6" ht="105" outlineLevel="1">
      <c r="B75" s="30" t="str">
        <f t="shared" si="3"/>
        <v>VF.024</v>
      </c>
      <c r="C75" s="14" t="s">
        <v>35</v>
      </c>
      <c r="D75" s="14" t="s">
        <v>21</v>
      </c>
      <c r="E75" s="16" t="s">
        <v>384</v>
      </c>
      <c r="F75" s="32">
        <f t="shared" si="4"/>
        <v>9985</v>
      </c>
    </row>
    <row r="76" spans="2:6" outlineLevel="1">
      <c r="B76" s="30" t="str">
        <f t="shared" si="3"/>
        <v>VF.025</v>
      </c>
      <c r="C76" s="14" t="s">
        <v>36</v>
      </c>
      <c r="D76" s="14" t="s">
        <v>18</v>
      </c>
      <c r="E76" s="16" t="s">
        <v>222</v>
      </c>
      <c r="F76" s="32"/>
    </row>
    <row r="77" spans="2:6" ht="75" outlineLevel="1">
      <c r="B77" s="30" t="str">
        <f t="shared" si="3"/>
        <v>VF.026</v>
      </c>
      <c r="C77" s="20" t="s">
        <v>35</v>
      </c>
      <c r="D77" s="20" t="s">
        <v>29</v>
      </c>
      <c r="E77" s="16" t="s">
        <v>570</v>
      </c>
      <c r="F77" s="32">
        <f t="shared" ref="F77:F83" si="5">WARNING_BASE + MID(E77, SEARCH("[",E77) + 1, SEARCH("]",E77) - SEARCH("[",E77) - 1)</f>
        <v>9988</v>
      </c>
    </row>
    <row r="78" spans="2:6" ht="75" outlineLevel="1">
      <c r="B78" s="30" t="str">
        <f t="shared" si="3"/>
        <v>VF.027</v>
      </c>
      <c r="C78" s="20" t="s">
        <v>35</v>
      </c>
      <c r="D78" s="20" t="s">
        <v>29</v>
      </c>
      <c r="E78" s="16" t="s">
        <v>571</v>
      </c>
      <c r="F78" s="32">
        <f t="shared" si="5"/>
        <v>9989</v>
      </c>
    </row>
    <row r="79" spans="2:6" ht="75" outlineLevel="1">
      <c r="B79" s="30" t="str">
        <f t="shared" si="3"/>
        <v>VF.028</v>
      </c>
      <c r="C79" s="20" t="s">
        <v>35</v>
      </c>
      <c r="D79" s="20" t="s">
        <v>29</v>
      </c>
      <c r="E79" s="16" t="s">
        <v>572</v>
      </c>
      <c r="F79" s="32">
        <f t="shared" si="5"/>
        <v>9990</v>
      </c>
    </row>
    <row r="80" spans="2:6" ht="75" outlineLevel="1">
      <c r="B80" s="30" t="str">
        <f t="shared" si="3"/>
        <v>VF.029</v>
      </c>
      <c r="C80" s="20" t="s">
        <v>35</v>
      </c>
      <c r="D80" s="20" t="s">
        <v>29</v>
      </c>
      <c r="E80" s="16" t="s">
        <v>573</v>
      </c>
      <c r="F80" s="32">
        <f t="shared" si="5"/>
        <v>9991</v>
      </c>
    </row>
    <row r="81" spans="2:6" ht="75" outlineLevel="1">
      <c r="B81" s="30" t="str">
        <f t="shared" si="3"/>
        <v>VF.030</v>
      </c>
      <c r="C81" s="20" t="s">
        <v>35</v>
      </c>
      <c r="D81" s="20" t="s">
        <v>29</v>
      </c>
      <c r="E81" s="16" t="s">
        <v>574</v>
      </c>
      <c r="F81" s="32">
        <f t="shared" si="5"/>
        <v>9992</v>
      </c>
    </row>
    <row r="82" spans="2:6" ht="75" outlineLevel="1">
      <c r="B82" s="30" t="str">
        <f t="shared" si="3"/>
        <v>VF.031</v>
      </c>
      <c r="C82" s="20" t="s">
        <v>35</v>
      </c>
      <c r="D82" s="20" t="s">
        <v>29</v>
      </c>
      <c r="E82" s="16" t="s">
        <v>575</v>
      </c>
      <c r="F82" s="32">
        <f t="shared" si="5"/>
        <v>9993</v>
      </c>
    </row>
    <row r="83" spans="2:6" ht="60" outlineLevel="1">
      <c r="B83" s="30" t="str">
        <f t="shared" si="3"/>
        <v>VF.032</v>
      </c>
      <c r="C83" s="20" t="s">
        <v>35</v>
      </c>
      <c r="D83" s="14" t="s">
        <v>18</v>
      </c>
      <c r="E83" s="16" t="s">
        <v>576</v>
      </c>
      <c r="F83" s="32">
        <f t="shared" si="5"/>
        <v>9996</v>
      </c>
    </row>
    <row r="84" spans="2:6" outlineLevel="1">
      <c r="B84" s="30" t="str">
        <f t="shared" si="3"/>
        <v>VF.033</v>
      </c>
      <c r="C84" s="14" t="s">
        <v>35</v>
      </c>
      <c r="D84" s="14" t="s">
        <v>18</v>
      </c>
      <c r="E84" s="21" t="s">
        <v>564</v>
      </c>
      <c r="F84" s="32"/>
    </row>
    <row r="85" spans="2:6" ht="60" outlineLevel="1">
      <c r="B85" s="30" t="str">
        <f t="shared" si="3"/>
        <v>VF.034</v>
      </c>
      <c r="C85" s="20" t="s">
        <v>35</v>
      </c>
      <c r="D85" s="20" t="s">
        <v>18</v>
      </c>
      <c r="E85" s="21" t="s">
        <v>565</v>
      </c>
      <c r="F85" s="32">
        <f>ALARM_BASE + MID(E85, SEARCH("[",E85) + 1, SEARCH("]",E85) - SEARCH("[",E85) - 1)</f>
        <v>10180</v>
      </c>
    </row>
    <row r="86" spans="2:6" outlineLevel="1">
      <c r="B86" s="91"/>
      <c r="C86" s="20"/>
      <c r="D86" s="20"/>
      <c r="E86" s="21"/>
      <c r="F86" s="92"/>
    </row>
    <row r="87" spans="2:6" outlineLevel="1">
      <c r="B87" s="91"/>
      <c r="C87" s="20"/>
      <c r="D87" s="20"/>
      <c r="E87" s="21"/>
      <c r="F87" s="92"/>
    </row>
    <row r="88" spans="2:6" outlineLevel="1">
      <c r="B88" s="30"/>
      <c r="C88" s="14"/>
      <c r="D88" s="14"/>
      <c r="E88" s="16"/>
      <c r="F88" s="32"/>
    </row>
    <row r="89" spans="2:6" outlineLevel="1">
      <c r="B89" s="30"/>
      <c r="C89" s="14"/>
      <c r="D89" s="14"/>
      <c r="E89" s="16"/>
      <c r="F89" s="32"/>
    </row>
    <row r="90" spans="2:6">
      <c r="B90" s="18" t="s">
        <v>359</v>
      </c>
      <c r="C90" s="19"/>
      <c r="D90" s="19"/>
      <c r="E90" s="96" t="s">
        <v>360</v>
      </c>
      <c r="F90" s="97"/>
    </row>
    <row r="91" spans="2:6" outlineLevel="1">
      <c r="B91" s="91" t="str">
        <f>_xlfn.CONCAT(CW_ID,".",TEXT(ROW()-ROW(CW_ID), "000"))</f>
        <v>CW.001</v>
      </c>
      <c r="C91" s="20" t="s">
        <v>34</v>
      </c>
      <c r="D91" s="20" t="s">
        <v>10</v>
      </c>
      <c r="E91" s="21" t="s">
        <v>385</v>
      </c>
      <c r="F91" s="92"/>
    </row>
    <row r="92" spans="2:6" outlineLevel="1">
      <c r="B92" s="91"/>
      <c r="C92" s="20"/>
      <c r="D92" s="20"/>
      <c r="E92" s="21"/>
      <c r="F92" s="92"/>
    </row>
    <row r="93" spans="2:6" outlineLevel="1">
      <c r="B93" s="91"/>
      <c r="C93" s="20"/>
      <c r="D93" s="20"/>
      <c r="E93" s="21"/>
      <c r="F93" s="92"/>
    </row>
    <row r="94" spans="2:6" outlineLevel="1">
      <c r="B94" s="91"/>
      <c r="C94" s="20"/>
      <c r="D94" s="20"/>
      <c r="E94" s="21"/>
      <c r="F94" s="92"/>
    </row>
    <row r="95" spans="2:6" outlineLevel="1">
      <c r="B95" s="30"/>
      <c r="C95" s="14"/>
      <c r="D95" s="14"/>
      <c r="E95" s="16"/>
      <c r="F95" s="32"/>
    </row>
    <row r="96" spans="2:6" outlineLevel="1">
      <c r="B96" s="30"/>
      <c r="C96" s="14"/>
      <c r="D96" s="14"/>
      <c r="E96" s="23"/>
      <c r="F96" s="32"/>
    </row>
    <row r="97" spans="2:6" outlineLevel="1">
      <c r="B97" s="30"/>
      <c r="C97" s="14"/>
      <c r="D97" s="14"/>
      <c r="E97" s="21"/>
      <c r="F97" s="92"/>
    </row>
    <row r="98" spans="2:6">
      <c r="B98" s="18" t="s">
        <v>117</v>
      </c>
      <c r="C98" s="19"/>
      <c r="D98" s="19"/>
      <c r="E98" s="96" t="s">
        <v>116</v>
      </c>
      <c r="F98" s="97"/>
    </row>
    <row r="99" spans="2:6" ht="30" outlineLevel="1">
      <c r="B99" s="31" t="str">
        <f t="shared" ref="B99:B120" si="6">_xlfn.CONCAT(EC_ID,".",TEXT(ROW()-ROW(EC_ID), "000"))</f>
        <v>EC.001</v>
      </c>
      <c r="C99" s="14" t="s">
        <v>35</v>
      </c>
      <c r="D99" s="14" t="s">
        <v>15</v>
      </c>
      <c r="E99" s="16" t="s">
        <v>389</v>
      </c>
      <c r="F99" s="32"/>
    </row>
    <row r="100" spans="2:6" outlineLevel="1">
      <c r="B100" s="31" t="str">
        <f t="shared" si="6"/>
        <v>EC.002</v>
      </c>
      <c r="C100" s="14" t="s">
        <v>35</v>
      </c>
      <c r="D100" s="14" t="s">
        <v>29</v>
      </c>
      <c r="E100" s="16" t="s">
        <v>391</v>
      </c>
      <c r="F100" s="32"/>
    </row>
    <row r="101" spans="2:6" ht="30" outlineLevel="1">
      <c r="B101" s="31" t="str">
        <f t="shared" si="6"/>
        <v>EC.003</v>
      </c>
      <c r="C101" s="20" t="s">
        <v>35</v>
      </c>
      <c r="D101" s="14" t="s">
        <v>29</v>
      </c>
      <c r="E101" s="21" t="s">
        <v>392</v>
      </c>
      <c r="F101" s="92"/>
    </row>
    <row r="102" spans="2:6" ht="30" outlineLevel="1">
      <c r="B102" s="31" t="str">
        <f t="shared" si="6"/>
        <v>EC.004</v>
      </c>
      <c r="C102" s="20" t="s">
        <v>35</v>
      </c>
      <c r="D102" s="14" t="s">
        <v>21</v>
      </c>
      <c r="E102" s="21" t="s">
        <v>393</v>
      </c>
      <c r="F102" s="92"/>
    </row>
    <row r="103" spans="2:6" ht="210" outlineLevel="1">
      <c r="B103" s="31" t="str">
        <f t="shared" si="6"/>
        <v>EC.005</v>
      </c>
      <c r="C103" s="14" t="s">
        <v>35</v>
      </c>
      <c r="D103" s="14" t="s">
        <v>21</v>
      </c>
      <c r="E103" s="21" t="s">
        <v>502</v>
      </c>
      <c r="F103" s="32"/>
    </row>
    <row r="104" spans="2:6" ht="60" outlineLevel="1">
      <c r="B104" s="31" t="str">
        <f t="shared" si="6"/>
        <v>EC.006</v>
      </c>
      <c r="C104" s="20" t="s">
        <v>35</v>
      </c>
      <c r="D104" s="20" t="s">
        <v>29</v>
      </c>
      <c r="E104" s="21" t="s">
        <v>540</v>
      </c>
      <c r="F104" s="92"/>
    </row>
    <row r="105" spans="2:6" ht="45" outlineLevel="1">
      <c r="B105" s="31" t="str">
        <f t="shared" si="6"/>
        <v>EC.007</v>
      </c>
      <c r="C105" s="20" t="s">
        <v>35</v>
      </c>
      <c r="D105" s="20" t="s">
        <v>29</v>
      </c>
      <c r="E105" s="21" t="s">
        <v>541</v>
      </c>
      <c r="F105" s="92"/>
    </row>
    <row r="106" spans="2:6" ht="60" outlineLevel="1">
      <c r="B106" s="31" t="str">
        <f t="shared" si="6"/>
        <v>EC.008</v>
      </c>
      <c r="C106" s="20" t="s">
        <v>35</v>
      </c>
      <c r="D106" s="20" t="s">
        <v>29</v>
      </c>
      <c r="E106" s="21" t="s">
        <v>542</v>
      </c>
      <c r="F106" s="92"/>
    </row>
    <row r="107" spans="2:6" ht="60" outlineLevel="1">
      <c r="B107" s="31" t="str">
        <f t="shared" si="6"/>
        <v>EC.009</v>
      </c>
      <c r="C107" s="20" t="s">
        <v>35</v>
      </c>
      <c r="D107" s="20" t="s">
        <v>29</v>
      </c>
      <c r="E107" s="21" t="s">
        <v>549</v>
      </c>
      <c r="F107" s="92"/>
    </row>
    <row r="108" spans="2:6" ht="120" outlineLevel="1">
      <c r="B108" s="31" t="str">
        <f t="shared" si="6"/>
        <v>EC.010</v>
      </c>
      <c r="C108" s="20" t="s">
        <v>37</v>
      </c>
      <c r="D108" s="20" t="s">
        <v>18</v>
      </c>
      <c r="E108" s="21" t="s">
        <v>577</v>
      </c>
      <c r="F108" s="92"/>
    </row>
    <row r="109" spans="2:6" outlineLevel="1">
      <c r="B109" s="31" t="str">
        <f t="shared" si="6"/>
        <v>EC.011</v>
      </c>
      <c r="C109" s="14" t="s">
        <v>35</v>
      </c>
      <c r="D109" s="14" t="s">
        <v>29</v>
      </c>
      <c r="E109" s="21" t="s">
        <v>413</v>
      </c>
      <c r="F109" s="32"/>
    </row>
    <row r="110" spans="2:6" outlineLevel="1">
      <c r="B110" s="31" t="str">
        <f t="shared" si="6"/>
        <v>EC.012</v>
      </c>
      <c r="C110" s="20" t="s">
        <v>35</v>
      </c>
      <c r="D110" s="20" t="s">
        <v>29</v>
      </c>
      <c r="E110" s="21" t="s">
        <v>386</v>
      </c>
      <c r="F110" s="92"/>
    </row>
    <row r="111" spans="2:6" ht="105" outlineLevel="1">
      <c r="B111" s="31" t="str">
        <f t="shared" si="6"/>
        <v>EC.013</v>
      </c>
      <c r="C111" s="14" t="s">
        <v>35</v>
      </c>
      <c r="D111" s="14" t="s">
        <v>18</v>
      </c>
      <c r="E111" s="16" t="s">
        <v>403</v>
      </c>
      <c r="F111" s="32">
        <f t="shared" ref="F111:F114" si="7">WARNING_BASE + MID(E111, SEARCH("[",E111) + 1, SEARCH("]",E111) - SEARCH("[",E111) - 1)</f>
        <v>10010</v>
      </c>
    </row>
    <row r="112" spans="2:6" ht="75" outlineLevel="1">
      <c r="B112" s="31" t="str">
        <f t="shared" si="6"/>
        <v>EC.014</v>
      </c>
      <c r="C112" s="14" t="s">
        <v>35</v>
      </c>
      <c r="D112" s="14" t="s">
        <v>18</v>
      </c>
      <c r="E112" s="102" t="s">
        <v>404</v>
      </c>
      <c r="F112" s="32"/>
    </row>
    <row r="113" spans="2:6" ht="75" outlineLevel="1">
      <c r="B113" s="31" t="str">
        <f t="shared" si="6"/>
        <v>EC.015</v>
      </c>
      <c r="C113" s="20" t="s">
        <v>35</v>
      </c>
      <c r="D113" s="20" t="s">
        <v>29</v>
      </c>
      <c r="E113" s="185" t="s">
        <v>561</v>
      </c>
      <c r="F113" s="32">
        <f t="shared" si="7"/>
        <v>10011</v>
      </c>
    </row>
    <row r="114" spans="2:6" ht="45" outlineLevel="1">
      <c r="B114" s="31" t="str">
        <f t="shared" si="6"/>
        <v>EC.016</v>
      </c>
      <c r="C114" s="20" t="s">
        <v>35</v>
      </c>
      <c r="D114" s="20" t="s">
        <v>15</v>
      </c>
      <c r="E114" s="185" t="s">
        <v>407</v>
      </c>
      <c r="F114" s="32">
        <f t="shared" si="7"/>
        <v>10012</v>
      </c>
    </row>
    <row r="115" spans="2:6" outlineLevel="1">
      <c r="B115" s="31" t="str">
        <f t="shared" si="6"/>
        <v>EC.017</v>
      </c>
      <c r="C115" s="20" t="s">
        <v>35</v>
      </c>
      <c r="D115" s="20" t="s">
        <v>18</v>
      </c>
      <c r="E115" s="21" t="s">
        <v>390</v>
      </c>
      <c r="F115" s="92"/>
    </row>
    <row r="116" spans="2:6" ht="60" outlineLevel="1">
      <c r="B116" s="31" t="str">
        <f t="shared" si="6"/>
        <v>EC.018</v>
      </c>
      <c r="C116" s="20" t="s">
        <v>35</v>
      </c>
      <c r="D116" s="20" t="s">
        <v>29</v>
      </c>
      <c r="E116" s="21" t="s">
        <v>394</v>
      </c>
      <c r="F116" s="32">
        <f>ALARM_BASE + MID(E116, SEARCH("[",E116) + 1, SEARCH("]",E116) - SEARCH("[",E116) - 1)</f>
        <v>10210</v>
      </c>
    </row>
    <row r="117" spans="2:6" ht="60" outlineLevel="1">
      <c r="B117" s="31" t="str">
        <f t="shared" si="6"/>
        <v>EC.019</v>
      </c>
      <c r="C117" s="20" t="s">
        <v>35</v>
      </c>
      <c r="D117" s="20" t="s">
        <v>18</v>
      </c>
      <c r="E117" s="21" t="s">
        <v>395</v>
      </c>
      <c r="F117" s="32">
        <f>ALARM_BASE + MID(E117, SEARCH("[",E117) + 1, SEARCH("]",E117) - SEARCH("[",E117) - 1)</f>
        <v>10211</v>
      </c>
    </row>
    <row r="118" spans="2:6" ht="60" outlineLevel="1">
      <c r="B118" s="31" t="str">
        <f t="shared" si="6"/>
        <v>EC.020</v>
      </c>
      <c r="C118" s="14" t="s">
        <v>35</v>
      </c>
      <c r="D118" s="14" t="s">
        <v>18</v>
      </c>
      <c r="E118" s="16" t="s">
        <v>396</v>
      </c>
      <c r="F118" s="32">
        <f>ALARM_BASE + MID(E118, SEARCH("[",E118) + 1, SEARCH("]",E118) - SEARCH("[",E118) - 1)</f>
        <v>10212</v>
      </c>
    </row>
    <row r="119" spans="2:6" ht="90" outlineLevel="1">
      <c r="B119" s="31" t="str">
        <f t="shared" si="6"/>
        <v>EC.021</v>
      </c>
      <c r="C119" s="14" t="s">
        <v>35</v>
      </c>
      <c r="D119" s="14" t="s">
        <v>18</v>
      </c>
      <c r="E119" s="16" t="s">
        <v>405</v>
      </c>
      <c r="F119" s="32">
        <f>ALARM_BASE + MID(E119, SEARCH("[",E119) + 1, SEARCH("]",E119) - SEARCH("[",E119) - 1)</f>
        <v>10213</v>
      </c>
    </row>
    <row r="120" spans="2:6" ht="45" outlineLevel="1">
      <c r="B120" s="31" t="str">
        <f t="shared" si="6"/>
        <v>EC.022</v>
      </c>
      <c r="C120" s="14" t="s">
        <v>35</v>
      </c>
      <c r="D120" s="14" t="s">
        <v>15</v>
      </c>
      <c r="E120" s="16" t="s">
        <v>406</v>
      </c>
      <c r="F120" s="32">
        <f>ALARM_BASE + MID(E120, SEARCH("[",E120) + 1, SEARCH("]",E120) - SEARCH("[",E120) - 1)</f>
        <v>10214</v>
      </c>
    </row>
    <row r="121" spans="2:6" outlineLevel="1">
      <c r="B121" s="91"/>
      <c r="C121" s="20"/>
      <c r="D121" s="20"/>
      <c r="E121" s="21"/>
      <c r="F121" s="92"/>
    </row>
    <row r="122" spans="2:6" outlineLevel="1">
      <c r="B122" s="31"/>
      <c r="C122" s="14"/>
      <c r="D122" s="14"/>
      <c r="E122" s="16"/>
      <c r="F122" s="32"/>
    </row>
    <row r="123" spans="2:6" outlineLevel="1">
      <c r="B123" s="31"/>
      <c r="C123" s="14"/>
      <c r="D123" s="14"/>
      <c r="E123" s="16"/>
      <c r="F123" s="32"/>
    </row>
    <row r="124" spans="2:6">
      <c r="B124" s="18" t="s">
        <v>251</v>
      </c>
      <c r="C124" s="19"/>
      <c r="D124" s="19"/>
      <c r="E124" s="96" t="s">
        <v>252</v>
      </c>
      <c r="F124" s="97"/>
    </row>
    <row r="125" spans="2:6" outlineLevel="1">
      <c r="B125" s="31" t="str">
        <f>_xlfn.CONCAT(SV_ID,".",TEXT(ROW()-ROW(SV_ID), "000"))</f>
        <v>SV.001</v>
      </c>
      <c r="C125" s="14" t="s">
        <v>35</v>
      </c>
      <c r="D125" s="14" t="s">
        <v>29</v>
      </c>
      <c r="E125" s="16" t="s">
        <v>254</v>
      </c>
      <c r="F125" s="32"/>
    </row>
    <row r="126" spans="2:6" ht="210" outlineLevel="1">
      <c r="B126" s="31" t="str">
        <f>_xlfn.CONCAT(SV_ID,".",TEXT(ROW()-ROW(SV_ID), "000"))</f>
        <v>SV.002</v>
      </c>
      <c r="C126" s="14" t="s">
        <v>35</v>
      </c>
      <c r="D126" s="14" t="s">
        <v>21</v>
      </c>
      <c r="E126" s="21" t="s">
        <v>501</v>
      </c>
      <c r="F126" s="32"/>
    </row>
    <row r="127" spans="2:6" ht="30" outlineLevel="1">
      <c r="B127" s="31" t="str">
        <f>_xlfn.CONCAT(SV_ID,".",TEXT(ROW()-ROW(SV_ID), "000"))</f>
        <v>SV.003</v>
      </c>
      <c r="C127" s="14" t="s">
        <v>35</v>
      </c>
      <c r="D127" s="14" t="s">
        <v>29</v>
      </c>
      <c r="E127" s="21" t="s">
        <v>525</v>
      </c>
      <c r="F127" s="32"/>
    </row>
    <row r="128" spans="2:6" outlineLevel="1">
      <c r="B128" s="31" t="str">
        <f>_xlfn.CONCAT(SV_ID,".",TEXT(ROW()-ROW(SV_ID), "000"))</f>
        <v>SV.004</v>
      </c>
      <c r="C128" s="20" t="s">
        <v>35</v>
      </c>
      <c r="D128" s="20" t="s">
        <v>29</v>
      </c>
      <c r="E128" s="21" t="s">
        <v>408</v>
      </c>
      <c r="F128" s="92"/>
    </row>
    <row r="129" spans="2:6" ht="105" outlineLevel="1">
      <c r="B129" s="31" t="str">
        <f>_xlfn.CONCAT(SV_ID,".",TEXT(ROW()-ROW(SV_ID), "000"))</f>
        <v>SV.005</v>
      </c>
      <c r="C129" s="20" t="s">
        <v>35</v>
      </c>
      <c r="D129" s="20" t="s">
        <v>29</v>
      </c>
      <c r="E129" s="185" t="s">
        <v>526</v>
      </c>
      <c r="F129" s="32">
        <f t="shared" ref="F129" si="8">WARNING_BASE + MID(E129, SEARCH("[",E129) + 1, SEARCH("]",E129) - SEARCH("[",E129) - 1)</f>
        <v>10020</v>
      </c>
    </row>
    <row r="130" spans="2:6" outlineLevel="1">
      <c r="B130" s="31"/>
      <c r="C130" s="14"/>
      <c r="D130" s="14"/>
      <c r="E130" s="16"/>
      <c r="F130" s="32"/>
    </row>
    <row r="131" spans="2:6" outlineLevel="1">
      <c r="B131" s="31"/>
      <c r="C131" s="14"/>
      <c r="D131" s="14"/>
      <c r="E131" s="16"/>
      <c r="F131" s="32"/>
    </row>
    <row r="132" spans="2:6">
      <c r="B132" s="18" t="s">
        <v>119</v>
      </c>
      <c r="C132" s="19"/>
      <c r="D132" s="19"/>
      <c r="E132" s="96" t="s">
        <v>118</v>
      </c>
      <c r="F132" s="97"/>
    </row>
    <row r="133" spans="2:6" ht="45" outlineLevel="1">
      <c r="B133" s="91" t="str">
        <f t="shared" ref="B133:B153" si="9">_xlfn.CONCAT(CC_ID,".",TEXT(ROW()-ROW(CC_ID), "000"))</f>
        <v>CC.001</v>
      </c>
      <c r="C133" s="20" t="s">
        <v>35</v>
      </c>
      <c r="D133" s="20" t="s">
        <v>15</v>
      </c>
      <c r="E133" s="16" t="s">
        <v>426</v>
      </c>
      <c r="F133" s="92"/>
    </row>
    <row r="134" spans="2:6" ht="135" outlineLevel="1">
      <c r="B134" s="91" t="str">
        <f t="shared" si="9"/>
        <v>CC.002</v>
      </c>
      <c r="C134" s="20" t="s">
        <v>35</v>
      </c>
      <c r="D134" s="20" t="s">
        <v>15</v>
      </c>
      <c r="E134" s="21" t="s">
        <v>428</v>
      </c>
      <c r="F134" s="92"/>
    </row>
    <row r="135" spans="2:6" outlineLevel="1">
      <c r="B135" s="91" t="str">
        <f t="shared" si="9"/>
        <v>CC.003</v>
      </c>
      <c r="C135" s="20" t="s">
        <v>35</v>
      </c>
      <c r="D135" s="20" t="s">
        <v>18</v>
      </c>
      <c r="E135" s="21" t="s">
        <v>323</v>
      </c>
      <c r="F135" s="92"/>
    </row>
    <row r="136" spans="2:6" ht="180" outlineLevel="1">
      <c r="B136" s="91" t="str">
        <f t="shared" si="9"/>
        <v>CC.004</v>
      </c>
      <c r="C136" s="20" t="s">
        <v>35</v>
      </c>
      <c r="D136" s="20" t="s">
        <v>21</v>
      </c>
      <c r="E136" s="21" t="s">
        <v>419</v>
      </c>
      <c r="F136" s="92"/>
    </row>
    <row r="137" spans="2:6" ht="45" outlineLevel="1">
      <c r="B137" s="91" t="str">
        <f t="shared" si="9"/>
        <v>CC.005</v>
      </c>
      <c r="C137" s="20" t="s">
        <v>35</v>
      </c>
      <c r="D137" s="20" t="s">
        <v>29</v>
      </c>
      <c r="E137" s="21" t="s">
        <v>548</v>
      </c>
      <c r="F137" s="92"/>
    </row>
    <row r="138" spans="2:6" ht="45" outlineLevel="1">
      <c r="B138" s="91" t="str">
        <f t="shared" si="9"/>
        <v>CC.006</v>
      </c>
      <c r="C138" s="20" t="s">
        <v>35</v>
      </c>
      <c r="D138" s="20" t="s">
        <v>29</v>
      </c>
      <c r="E138" s="21" t="s">
        <v>543</v>
      </c>
      <c r="F138" s="92"/>
    </row>
    <row r="139" spans="2:6" ht="90" outlineLevel="1">
      <c r="B139" s="91" t="str">
        <f t="shared" si="9"/>
        <v>CC.007</v>
      </c>
      <c r="C139" s="20" t="s">
        <v>35</v>
      </c>
      <c r="D139" s="20" t="s">
        <v>29</v>
      </c>
      <c r="E139" s="21" t="s">
        <v>546</v>
      </c>
      <c r="F139" s="92"/>
    </row>
    <row r="140" spans="2:6" ht="60" outlineLevel="1">
      <c r="B140" s="91" t="str">
        <f t="shared" si="9"/>
        <v>CC.008</v>
      </c>
      <c r="C140" s="20" t="s">
        <v>35</v>
      </c>
      <c r="D140" s="20" t="s">
        <v>29</v>
      </c>
      <c r="E140" s="21" t="s">
        <v>544</v>
      </c>
      <c r="F140" s="92"/>
    </row>
    <row r="141" spans="2:6" ht="60" outlineLevel="1">
      <c r="B141" s="91" t="str">
        <f t="shared" si="9"/>
        <v>CC.009</v>
      </c>
      <c r="C141" s="20" t="s">
        <v>35</v>
      </c>
      <c r="D141" s="20" t="s">
        <v>29</v>
      </c>
      <c r="E141" s="21" t="s">
        <v>545</v>
      </c>
      <c r="F141" s="92"/>
    </row>
    <row r="142" spans="2:6" ht="60" outlineLevel="1">
      <c r="B142" s="91" t="str">
        <f t="shared" si="9"/>
        <v>CC.010</v>
      </c>
      <c r="C142" s="20" t="s">
        <v>35</v>
      </c>
      <c r="D142" s="20" t="s">
        <v>29</v>
      </c>
      <c r="E142" s="21" t="s">
        <v>524</v>
      </c>
      <c r="F142" s="92"/>
    </row>
    <row r="143" spans="2:6" ht="45" outlineLevel="1">
      <c r="B143" s="91" t="str">
        <f t="shared" si="9"/>
        <v>CC.011</v>
      </c>
      <c r="C143" s="20" t="s">
        <v>35</v>
      </c>
      <c r="D143" s="20" t="s">
        <v>18</v>
      </c>
      <c r="E143" s="21" t="s">
        <v>420</v>
      </c>
      <c r="F143" s="92"/>
    </row>
    <row r="144" spans="2:6" ht="30" outlineLevel="1">
      <c r="B144" s="91" t="str">
        <f t="shared" si="9"/>
        <v>CC.012</v>
      </c>
      <c r="C144" s="20" t="s">
        <v>35</v>
      </c>
      <c r="D144" s="20" t="s">
        <v>18</v>
      </c>
      <c r="E144" s="21" t="s">
        <v>421</v>
      </c>
      <c r="F144" s="92"/>
    </row>
    <row r="145" spans="2:6" ht="30" outlineLevel="1">
      <c r="B145" s="91" t="str">
        <f t="shared" si="9"/>
        <v>CC.013</v>
      </c>
      <c r="C145" s="20" t="s">
        <v>35</v>
      </c>
      <c r="D145" s="20" t="s">
        <v>18</v>
      </c>
      <c r="E145" s="21" t="s">
        <v>422</v>
      </c>
      <c r="F145" s="92"/>
    </row>
    <row r="146" spans="2:6" ht="30" outlineLevel="1">
      <c r="B146" s="91" t="str">
        <f t="shared" si="9"/>
        <v>CC.014</v>
      </c>
      <c r="C146" s="20" t="s">
        <v>35</v>
      </c>
      <c r="D146" s="20" t="s">
        <v>15</v>
      </c>
      <c r="E146" s="21" t="s">
        <v>423</v>
      </c>
      <c r="F146" s="92"/>
    </row>
    <row r="147" spans="2:6" ht="30" outlineLevel="1">
      <c r="B147" s="91" t="str">
        <f t="shared" si="9"/>
        <v>CC.015</v>
      </c>
      <c r="C147" s="20" t="s">
        <v>35</v>
      </c>
      <c r="D147" s="20" t="s">
        <v>18</v>
      </c>
      <c r="E147" s="21" t="s">
        <v>424</v>
      </c>
      <c r="F147" s="92"/>
    </row>
    <row r="148" spans="2:6" ht="30" outlineLevel="1">
      <c r="B148" s="91" t="str">
        <f t="shared" si="9"/>
        <v>CC.016</v>
      </c>
      <c r="C148" s="20" t="s">
        <v>35</v>
      </c>
      <c r="D148" s="20" t="s">
        <v>18</v>
      </c>
      <c r="E148" s="21" t="s">
        <v>425</v>
      </c>
      <c r="F148" s="92"/>
    </row>
    <row r="149" spans="2:6" outlineLevel="1">
      <c r="B149" s="91" t="str">
        <f t="shared" si="9"/>
        <v>CC.017</v>
      </c>
      <c r="C149" s="20" t="s">
        <v>35</v>
      </c>
      <c r="D149" s="20" t="s">
        <v>18</v>
      </c>
      <c r="E149" s="21" t="s">
        <v>417</v>
      </c>
      <c r="F149" s="92"/>
    </row>
    <row r="150" spans="2:6" ht="45" outlineLevel="1">
      <c r="B150" s="91" t="str">
        <f t="shared" si="9"/>
        <v>CC.018</v>
      </c>
      <c r="C150" s="20" t="s">
        <v>35</v>
      </c>
      <c r="D150" s="20" t="s">
        <v>18</v>
      </c>
      <c r="E150" s="16" t="s">
        <v>427</v>
      </c>
      <c r="F150" s="32">
        <f>ALARM_BASE + MID(E150, SEARCH("[",E150) + 1, SEARCH("]",E150) - SEARCH("[",E150) - 1)</f>
        <v>10230</v>
      </c>
    </row>
    <row r="151" spans="2:6" ht="30" outlineLevel="1">
      <c r="B151" s="91" t="str">
        <f t="shared" si="9"/>
        <v>CC.019</v>
      </c>
      <c r="C151" s="20" t="s">
        <v>35</v>
      </c>
      <c r="D151" s="20" t="s">
        <v>15</v>
      </c>
      <c r="E151" s="21" t="s">
        <v>324</v>
      </c>
      <c r="F151" s="92"/>
    </row>
    <row r="152" spans="2:6" outlineLevel="1">
      <c r="B152" s="91" t="str">
        <f t="shared" si="9"/>
        <v>CC.020</v>
      </c>
      <c r="C152" s="20" t="s">
        <v>35</v>
      </c>
      <c r="D152" s="20" t="s">
        <v>29</v>
      </c>
      <c r="E152" s="21" t="s">
        <v>418</v>
      </c>
      <c r="F152" s="92"/>
    </row>
    <row r="153" spans="2:6" ht="75" outlineLevel="1">
      <c r="B153" s="91" t="str">
        <f t="shared" si="9"/>
        <v>CC.021</v>
      </c>
      <c r="C153" s="20" t="s">
        <v>35</v>
      </c>
      <c r="D153" s="20" t="s">
        <v>29</v>
      </c>
      <c r="E153" s="185" t="s">
        <v>562</v>
      </c>
      <c r="F153" s="32">
        <f t="shared" ref="F153" si="10">WARNING_BASE + MID(E153, SEARCH("[",E153) + 1, SEARCH("]",E153) - SEARCH("[",E153) - 1)</f>
        <v>10030</v>
      </c>
    </row>
    <row r="154" spans="2:6" outlineLevel="1">
      <c r="B154" s="91"/>
      <c r="C154" s="20"/>
      <c r="D154" s="20"/>
      <c r="E154" s="21"/>
      <c r="F154" s="92"/>
    </row>
    <row r="155" spans="2:6" outlineLevel="1">
      <c r="B155" s="91"/>
      <c r="C155" s="20"/>
      <c r="D155" s="20"/>
      <c r="E155" s="21"/>
      <c r="F155" s="92"/>
    </row>
    <row r="156" spans="2:6" outlineLevel="1">
      <c r="B156" s="91"/>
      <c r="C156" s="20"/>
      <c r="D156" s="20"/>
      <c r="E156" s="21"/>
      <c r="F156" s="92"/>
    </row>
    <row r="157" spans="2:6">
      <c r="B157" s="18" t="s">
        <v>121</v>
      </c>
      <c r="C157" s="19"/>
      <c r="D157" s="19"/>
      <c r="E157" s="96" t="s">
        <v>120</v>
      </c>
      <c r="F157" s="97"/>
    </row>
    <row r="158" spans="2:6" ht="30" outlineLevel="1">
      <c r="B158" s="91" t="str">
        <f>_xlfn.CONCAT(CF_ID,".",TEXT(ROW()-ROW(CF_ID), "000"))</f>
        <v>CF.001</v>
      </c>
      <c r="C158" s="20" t="s">
        <v>35</v>
      </c>
      <c r="D158" s="20" t="s">
        <v>15</v>
      </c>
      <c r="E158" s="16" t="s">
        <v>429</v>
      </c>
      <c r="F158" s="92"/>
    </row>
    <row r="159" spans="2:6" outlineLevel="1">
      <c r="B159" s="91" t="str">
        <f>_xlfn.CONCAT(CF_ID,".",TEXT(ROW()-ROW(CF_ID), "000"))</f>
        <v>CF.002</v>
      </c>
      <c r="C159" s="20" t="s">
        <v>35</v>
      </c>
      <c r="D159" s="20" t="s">
        <v>15</v>
      </c>
      <c r="E159" s="21" t="s">
        <v>430</v>
      </c>
      <c r="F159" s="92"/>
    </row>
    <row r="160" spans="2:6" outlineLevel="1">
      <c r="B160" s="91"/>
      <c r="C160" s="20"/>
      <c r="D160" s="20"/>
      <c r="E160" s="21"/>
      <c r="F160" s="92"/>
    </row>
    <row r="161" spans="2:6" outlineLevel="1">
      <c r="B161" s="91"/>
      <c r="C161" s="20"/>
      <c r="D161" s="20"/>
      <c r="E161" s="21"/>
      <c r="F161" s="92"/>
    </row>
    <row r="162" spans="2:6" outlineLevel="1">
      <c r="B162" s="91"/>
      <c r="C162" s="20"/>
      <c r="D162" s="20"/>
      <c r="E162" s="21"/>
      <c r="F162" s="92"/>
    </row>
    <row r="163" spans="2:6">
      <c r="B163" s="18" t="s">
        <v>126</v>
      </c>
      <c r="C163" s="19"/>
      <c r="D163" s="19"/>
      <c r="E163" s="96" t="s">
        <v>125</v>
      </c>
      <c r="F163" s="97"/>
    </row>
    <row r="164" spans="2:6" ht="30" outlineLevel="1">
      <c r="B164" s="91" t="str">
        <f t="shared" ref="B164:B170" si="11">_xlfn.CONCAT(CP_ID,".",TEXT(ROW()-ROW(CP_ID), "000"))</f>
        <v>CP.001</v>
      </c>
      <c r="C164" s="20" t="s">
        <v>35</v>
      </c>
      <c r="D164" s="20" t="s">
        <v>29</v>
      </c>
      <c r="E164" s="21" t="s">
        <v>253</v>
      </c>
      <c r="F164" s="92"/>
    </row>
    <row r="165" spans="2:6" ht="195" outlineLevel="1">
      <c r="B165" s="91" t="str">
        <f t="shared" si="11"/>
        <v>CP.002</v>
      </c>
      <c r="C165" s="20" t="s">
        <v>35</v>
      </c>
      <c r="D165" s="20" t="s">
        <v>29</v>
      </c>
      <c r="E165" s="21" t="s">
        <v>510</v>
      </c>
      <c r="F165" s="92"/>
    </row>
    <row r="166" spans="2:6" ht="45" outlineLevel="1">
      <c r="B166" s="91" t="str">
        <f t="shared" si="11"/>
        <v>CP.003</v>
      </c>
      <c r="C166" s="20" t="s">
        <v>35</v>
      </c>
      <c r="D166" s="20" t="s">
        <v>29</v>
      </c>
      <c r="E166" s="21" t="s">
        <v>511</v>
      </c>
      <c r="F166" s="92"/>
    </row>
    <row r="167" spans="2:6" outlineLevel="1">
      <c r="B167" s="91" t="str">
        <f t="shared" si="11"/>
        <v>CP.004</v>
      </c>
      <c r="C167" s="20" t="s">
        <v>35</v>
      </c>
      <c r="D167" s="20" t="s">
        <v>29</v>
      </c>
      <c r="E167" s="21" t="s">
        <v>409</v>
      </c>
      <c r="F167" s="92"/>
    </row>
    <row r="168" spans="2:6" ht="45" outlineLevel="1">
      <c r="B168" s="91" t="str">
        <f t="shared" si="11"/>
        <v>CP.005</v>
      </c>
      <c r="C168" s="20" t="s">
        <v>35</v>
      </c>
      <c r="D168" s="20" t="s">
        <v>29</v>
      </c>
      <c r="E168" s="21" t="s">
        <v>509</v>
      </c>
      <c r="F168" s="32">
        <f>ALARM_BASE + MID(E168, SEARCH("[",E168) + 1, SEARCH("]",E168) - SEARCH("[",E168) - 1)</f>
        <v>10250</v>
      </c>
    </row>
    <row r="169" spans="2:6" outlineLevel="1">
      <c r="B169" s="91" t="str">
        <f t="shared" si="11"/>
        <v>CP.006</v>
      </c>
      <c r="C169" s="20" t="s">
        <v>35</v>
      </c>
      <c r="D169" s="20" t="s">
        <v>29</v>
      </c>
      <c r="E169" s="21" t="s">
        <v>410</v>
      </c>
      <c r="F169" s="92"/>
    </row>
    <row r="170" spans="2:6" ht="120" outlineLevel="1">
      <c r="B170" s="91" t="str">
        <f t="shared" si="11"/>
        <v>CP.007</v>
      </c>
      <c r="C170" s="20" t="s">
        <v>35</v>
      </c>
      <c r="D170" s="20" t="s">
        <v>29</v>
      </c>
      <c r="E170" s="185" t="s">
        <v>515</v>
      </c>
      <c r="F170" s="32">
        <f t="shared" ref="F170" si="12">WARNING_BASE + MID(E170, SEARCH("[",E170) + 1, SEARCH("]",E170) - SEARCH("[",E170) - 1)</f>
        <v>10050</v>
      </c>
    </row>
    <row r="171" spans="2:6" outlineLevel="1">
      <c r="B171" s="91"/>
      <c r="C171" s="20"/>
      <c r="D171" s="20"/>
      <c r="E171" s="21"/>
      <c r="F171" s="92"/>
    </row>
    <row r="172" spans="2:6" outlineLevel="1">
      <c r="B172" s="91"/>
      <c r="C172" s="20"/>
      <c r="D172" s="20"/>
      <c r="E172" s="21"/>
      <c r="F172" s="92"/>
    </row>
    <row r="173" spans="2:6">
      <c r="B173" s="18" t="s">
        <v>249</v>
      </c>
      <c r="C173" s="19"/>
      <c r="D173" s="19"/>
      <c r="E173" s="96" t="s">
        <v>248</v>
      </c>
      <c r="F173" s="97"/>
    </row>
    <row r="174" spans="2:6" ht="45" outlineLevel="1">
      <c r="B174" s="91" t="str">
        <f>_xlfn.CONCAT(BO_ID,".",TEXT(ROW()-ROW(BO_ID), "000"))</f>
        <v>BO.001</v>
      </c>
      <c r="C174" s="20" t="s">
        <v>35</v>
      </c>
      <c r="D174" s="20" t="s">
        <v>29</v>
      </c>
      <c r="E174" s="21" t="s">
        <v>247</v>
      </c>
      <c r="F174" s="92"/>
    </row>
    <row r="175" spans="2:6" ht="30" outlineLevel="1">
      <c r="B175" s="91" t="str">
        <f>_xlfn.CONCAT(BO_ID,".",TEXT(ROW()-ROW(BO_ID), "000"))</f>
        <v>BO.002</v>
      </c>
      <c r="C175" s="20" t="s">
        <v>35</v>
      </c>
      <c r="D175" s="20" t="s">
        <v>29</v>
      </c>
      <c r="E175" s="21" t="s">
        <v>496</v>
      </c>
      <c r="F175" s="92"/>
    </row>
    <row r="176" spans="2:6" ht="45" outlineLevel="1">
      <c r="B176" s="91" t="str">
        <f>_xlfn.CONCAT(BO_ID,".",TEXT(ROW()-ROW(BO_ID), "000"))</f>
        <v>BO.003</v>
      </c>
      <c r="C176" s="20" t="s">
        <v>35</v>
      </c>
      <c r="D176" s="20" t="s">
        <v>21</v>
      </c>
      <c r="E176" s="21" t="s">
        <v>250</v>
      </c>
      <c r="F176" s="92"/>
    </row>
    <row r="177" spans="2:6" ht="30" outlineLevel="1">
      <c r="B177" s="91" t="str">
        <f>_xlfn.CONCAT(BO_ID,".",TEXT(ROW()-ROW(BO_ID), "000"))</f>
        <v>BO.004</v>
      </c>
      <c r="C177" s="20" t="s">
        <v>35</v>
      </c>
      <c r="D177" s="20" t="s">
        <v>29</v>
      </c>
      <c r="E177" s="21" t="s">
        <v>495</v>
      </c>
      <c r="F177" s="92"/>
    </row>
    <row r="178" spans="2:6" outlineLevel="1">
      <c r="B178" s="91"/>
      <c r="C178" s="20"/>
      <c r="D178" s="20"/>
      <c r="E178" s="21"/>
      <c r="F178" s="92"/>
    </row>
    <row r="179" spans="2:6" outlineLevel="1">
      <c r="B179" s="91"/>
      <c r="C179" s="20"/>
      <c r="D179" s="20"/>
      <c r="E179" s="21"/>
      <c r="F179" s="92"/>
    </row>
    <row r="180" spans="2:6">
      <c r="B180" s="18" t="s">
        <v>124</v>
      </c>
      <c r="C180" s="19"/>
      <c r="D180" s="19"/>
      <c r="E180" s="96" t="s">
        <v>123</v>
      </c>
      <c r="F180" s="97"/>
    </row>
    <row r="181" spans="2:6" ht="210" outlineLevel="1">
      <c r="B181" s="91" t="str">
        <f t="shared" ref="B181:B197" si="13">_xlfn.CONCAT(UO_ID,".",TEXT(ROW()-ROW(UO_ID), "000"))</f>
        <v>UO.001</v>
      </c>
      <c r="C181" s="20" t="s">
        <v>35</v>
      </c>
      <c r="D181" s="20" t="s">
        <v>29</v>
      </c>
      <c r="E181" s="21" t="s">
        <v>512</v>
      </c>
      <c r="F181" s="92"/>
    </row>
    <row r="182" spans="2:6" ht="45" outlineLevel="1">
      <c r="B182" s="91" t="str">
        <f t="shared" si="13"/>
        <v>UO.002</v>
      </c>
      <c r="C182" s="20" t="s">
        <v>35</v>
      </c>
      <c r="D182" s="20" t="s">
        <v>29</v>
      </c>
      <c r="E182" s="21" t="s">
        <v>485</v>
      </c>
      <c r="F182" s="92"/>
    </row>
    <row r="183" spans="2:6" outlineLevel="1">
      <c r="B183" s="91" t="str">
        <f t="shared" si="13"/>
        <v>UO.003</v>
      </c>
      <c r="C183" s="20" t="s">
        <v>35</v>
      </c>
      <c r="D183" s="20" t="s">
        <v>29</v>
      </c>
      <c r="E183" s="21" t="s">
        <v>514</v>
      </c>
      <c r="F183" s="92"/>
    </row>
    <row r="184" spans="2:6" ht="30" outlineLevel="1">
      <c r="B184" s="91" t="str">
        <f t="shared" si="13"/>
        <v>UO.004</v>
      </c>
      <c r="C184" s="20" t="s">
        <v>35</v>
      </c>
      <c r="D184" s="20" t="s">
        <v>29</v>
      </c>
      <c r="E184" s="21" t="s">
        <v>566</v>
      </c>
      <c r="F184" s="92"/>
    </row>
    <row r="185" spans="2:6" ht="30" outlineLevel="1">
      <c r="B185" s="91" t="str">
        <f t="shared" si="13"/>
        <v>UO.005</v>
      </c>
      <c r="C185" s="20" t="s">
        <v>35</v>
      </c>
      <c r="D185" s="20" t="s">
        <v>29</v>
      </c>
      <c r="E185" s="21" t="s">
        <v>414</v>
      </c>
      <c r="F185" s="92"/>
    </row>
    <row r="186" spans="2:6" ht="45" outlineLevel="1">
      <c r="B186" s="91" t="str">
        <f t="shared" si="13"/>
        <v>UO.006</v>
      </c>
      <c r="C186" s="20" t="s">
        <v>35</v>
      </c>
      <c r="D186" s="20" t="s">
        <v>29</v>
      </c>
      <c r="E186" s="21" t="s">
        <v>486</v>
      </c>
      <c r="F186" s="92"/>
    </row>
    <row r="187" spans="2:6" ht="45" outlineLevel="1">
      <c r="B187" s="91" t="str">
        <f t="shared" si="13"/>
        <v>UO.007</v>
      </c>
      <c r="C187" s="20" t="s">
        <v>35</v>
      </c>
      <c r="D187" s="20" t="s">
        <v>29</v>
      </c>
      <c r="E187" s="21" t="s">
        <v>513</v>
      </c>
      <c r="F187" s="92"/>
    </row>
    <row r="188" spans="2:6" ht="30" outlineLevel="1">
      <c r="B188" s="91" t="str">
        <f t="shared" si="13"/>
        <v>UO.008</v>
      </c>
      <c r="C188" s="20" t="s">
        <v>35</v>
      </c>
      <c r="D188" s="20" t="s">
        <v>29</v>
      </c>
      <c r="E188" s="21" t="s">
        <v>487</v>
      </c>
      <c r="F188" s="92"/>
    </row>
    <row r="189" spans="2:6" ht="30" outlineLevel="1">
      <c r="B189" s="91" t="str">
        <f t="shared" si="13"/>
        <v>UO.009</v>
      </c>
      <c r="C189" s="20" t="s">
        <v>35</v>
      </c>
      <c r="D189" s="20" t="s">
        <v>29</v>
      </c>
      <c r="E189" s="21" t="s">
        <v>488</v>
      </c>
      <c r="F189" s="92"/>
    </row>
    <row r="190" spans="2:6" outlineLevel="1">
      <c r="B190" s="91" t="str">
        <f t="shared" si="13"/>
        <v>UO.010</v>
      </c>
      <c r="C190" s="20" t="s">
        <v>35</v>
      </c>
      <c r="D190" s="20" t="s">
        <v>29</v>
      </c>
      <c r="E190" s="21" t="s">
        <v>498</v>
      </c>
      <c r="F190" s="92"/>
    </row>
    <row r="191" spans="2:6" ht="45" outlineLevel="1">
      <c r="B191" s="91" t="str">
        <f t="shared" si="13"/>
        <v>UO.011</v>
      </c>
      <c r="C191" s="20" t="s">
        <v>35</v>
      </c>
      <c r="D191" s="20" t="s">
        <v>29</v>
      </c>
      <c r="E191" s="185" t="s">
        <v>499</v>
      </c>
      <c r="F191" s="32">
        <f t="shared" ref="F191:F192" si="14">WARNING_BASE + MID(E191, SEARCH("[",E191) + 1, SEARCH("]",E191) - SEARCH("[",E191) - 1)</f>
        <v>10060</v>
      </c>
    </row>
    <row r="192" spans="2:6" ht="75" outlineLevel="1">
      <c r="B192" s="91" t="str">
        <f t="shared" si="13"/>
        <v>UO.012</v>
      </c>
      <c r="C192" s="20" t="s">
        <v>35</v>
      </c>
      <c r="D192" s="20" t="s">
        <v>29</v>
      </c>
      <c r="E192" s="185" t="s">
        <v>560</v>
      </c>
      <c r="F192" s="32">
        <f t="shared" si="14"/>
        <v>10061</v>
      </c>
    </row>
    <row r="193" spans="2:6" outlineLevel="1">
      <c r="B193" s="91" t="str">
        <f t="shared" si="13"/>
        <v>UO.013</v>
      </c>
      <c r="C193" s="20" t="s">
        <v>35</v>
      </c>
      <c r="D193" s="20" t="s">
        <v>29</v>
      </c>
      <c r="E193" s="21" t="s">
        <v>415</v>
      </c>
      <c r="F193" s="92"/>
    </row>
    <row r="194" spans="2:6" ht="45" outlineLevel="1">
      <c r="B194" s="91" t="str">
        <f t="shared" si="13"/>
        <v>UO.014</v>
      </c>
      <c r="C194" s="20" t="s">
        <v>35</v>
      </c>
      <c r="D194" s="20" t="s">
        <v>29</v>
      </c>
      <c r="E194" s="21" t="s">
        <v>508</v>
      </c>
      <c r="F194" s="32">
        <f>ALARM_BASE + MID(E194, SEARCH("[",E194) + 1, SEARCH("]",E194) - SEARCH("[",E194) - 1)</f>
        <v>10260</v>
      </c>
    </row>
    <row r="195" spans="2:6" ht="45" outlineLevel="1">
      <c r="B195" s="91" t="str">
        <f t="shared" si="13"/>
        <v>UO.015</v>
      </c>
      <c r="C195" s="20" t="s">
        <v>35</v>
      </c>
      <c r="D195" s="20" t="s">
        <v>29</v>
      </c>
      <c r="E195" s="21" t="s">
        <v>416</v>
      </c>
      <c r="F195" s="32">
        <f>ALARM_BASE + MID(E195, SEARCH("[",E195) + 1, SEARCH("]",E195) - SEARCH("[",E195) - 1)</f>
        <v>10261</v>
      </c>
    </row>
    <row r="196" spans="2:6" ht="45" outlineLevel="1">
      <c r="B196" s="91" t="str">
        <f t="shared" si="13"/>
        <v>UO.016</v>
      </c>
      <c r="C196" s="20" t="s">
        <v>35</v>
      </c>
      <c r="D196" s="20" t="s">
        <v>29</v>
      </c>
      <c r="E196" s="21" t="s">
        <v>534</v>
      </c>
      <c r="F196" s="32">
        <f>ALARM_BASE + MID(E196, SEARCH("[",E196) + 1, SEARCH("]",E196) - SEARCH("[",E196) - 1)</f>
        <v>10262</v>
      </c>
    </row>
    <row r="197" spans="2:6" ht="90" outlineLevel="1">
      <c r="B197" s="91" t="str">
        <f t="shared" si="13"/>
        <v>UO.017</v>
      </c>
      <c r="C197" s="20" t="s">
        <v>35</v>
      </c>
      <c r="D197" s="20" t="s">
        <v>29</v>
      </c>
      <c r="E197" s="21" t="s">
        <v>535</v>
      </c>
      <c r="F197" s="32">
        <f>ALARM_BASE + MID(E197, SEARCH("[",E197) + 1, SEARCH("]",E197) - SEARCH("[",E197) - 1)</f>
        <v>10263</v>
      </c>
    </row>
    <row r="198" spans="2:6" outlineLevel="1">
      <c r="B198" s="91"/>
      <c r="C198" s="20"/>
      <c r="D198" s="20"/>
      <c r="E198" s="21"/>
      <c r="F198" s="92"/>
    </row>
    <row r="199" spans="2:6" outlineLevel="1">
      <c r="B199" s="91"/>
      <c r="C199" s="20"/>
      <c r="D199" s="20"/>
      <c r="E199" s="21"/>
      <c r="F199" s="92"/>
    </row>
    <row r="200" spans="2:6">
      <c r="B200" s="18" t="s">
        <v>201</v>
      </c>
      <c r="C200" s="19"/>
      <c r="D200" s="19"/>
      <c r="E200" s="96" t="s">
        <v>202</v>
      </c>
      <c r="F200" s="97"/>
    </row>
    <row r="201" spans="2:6" outlineLevel="1">
      <c r="B201" s="91" t="str">
        <f>_xlfn.CONCAT(GP_ID,".",TEXT(ROW()-ROW(GP_ID), "000"))</f>
        <v>GP.001</v>
      </c>
      <c r="C201" s="20"/>
      <c r="D201" s="20"/>
      <c r="E201" s="21"/>
      <c r="F201" s="92"/>
    </row>
    <row r="202" spans="2:6" outlineLevel="1">
      <c r="B202" s="91"/>
      <c r="C202" s="20"/>
      <c r="D202" s="20"/>
      <c r="E202" s="21"/>
      <c r="F202" s="92"/>
    </row>
    <row r="203" spans="2:6" outlineLevel="1">
      <c r="B203" s="91"/>
      <c r="C203" s="20"/>
      <c r="D203" s="20"/>
      <c r="E203" s="21"/>
      <c r="F203" s="92"/>
    </row>
    <row r="204" spans="2:6" outlineLevel="1">
      <c r="B204" s="91"/>
      <c r="C204" s="20"/>
      <c r="D204" s="20"/>
      <c r="E204" s="21"/>
      <c r="F204" s="92"/>
    </row>
    <row r="205" spans="2:6" outlineLevel="1">
      <c r="B205" s="91"/>
      <c r="C205" s="20"/>
      <c r="D205" s="20"/>
      <c r="E205" s="21"/>
      <c r="F205" s="92"/>
    </row>
    <row r="206" spans="2:6">
      <c r="B206" s="181"/>
      <c r="C206" s="182"/>
      <c r="D206" s="182"/>
      <c r="E206" s="183"/>
      <c r="F206" s="184"/>
    </row>
    <row r="207" spans="2:6" outlineLevel="1">
      <c r="B207" s="91"/>
      <c r="C207" s="20"/>
      <c r="D207" s="20"/>
      <c r="E207" s="21"/>
      <c r="F207" s="92"/>
    </row>
    <row r="208" spans="2:6" outlineLevel="1">
      <c r="B208" s="91"/>
      <c r="C208" s="20"/>
      <c r="D208" s="20"/>
      <c r="E208" s="21"/>
      <c r="F208" s="92"/>
    </row>
    <row r="209" spans="2:6" outlineLevel="1">
      <c r="B209" s="91"/>
      <c r="C209" s="20"/>
      <c r="D209" s="20"/>
      <c r="E209" s="21"/>
      <c r="F209" s="92"/>
    </row>
    <row r="210" spans="2:6" outlineLevel="1">
      <c r="B210" s="91"/>
      <c r="C210" s="20"/>
      <c r="D210" s="20"/>
      <c r="E210" s="21"/>
      <c r="F210" s="92"/>
    </row>
    <row r="211" spans="2:6" outlineLevel="1">
      <c r="B211" s="91"/>
      <c r="C211" s="20"/>
      <c r="D211" s="20"/>
      <c r="E211" s="21"/>
      <c r="F211" s="92"/>
    </row>
    <row r="212" spans="2:6" outlineLevel="1">
      <c r="B212" s="91"/>
      <c r="C212" s="20"/>
      <c r="D212" s="20"/>
      <c r="E212" s="21"/>
      <c r="F212" s="92"/>
    </row>
    <row r="213" spans="2:6">
      <c r="B213" s="220" t="s">
        <v>106</v>
      </c>
      <c r="C213" s="220"/>
      <c r="D213" s="220"/>
      <c r="E213" s="220"/>
      <c r="F213" s="220"/>
    </row>
    <row r="214" spans="2:6">
      <c r="B214" s="22"/>
      <c r="C214" s="22"/>
      <c r="D214" s="22"/>
      <c r="E214" s="22"/>
      <c r="F214" s="22"/>
    </row>
  </sheetData>
  <mergeCells count="1">
    <mergeCell ref="B213:F213"/>
  </mergeCells>
  <phoneticPr fontId="22" type="noConversion"/>
  <conditionalFormatting sqref="E201:E205 E174:E179 E207:E212 E2:E16 E95:E123 E126:E131 E164:E172 E158:E162 E181:E199 E133:E156 E18:E89">
    <cfRule type="expression" dxfId="97" priority="93">
      <formula>$C2="Nice to have"</formula>
    </cfRule>
    <cfRule type="expression" dxfId="96" priority="98">
      <formula>$C2="Deprecated"</formula>
    </cfRule>
  </conditionalFormatting>
  <conditionalFormatting sqref="D201:D205 D174:D179 D207:D212 D126:D131 D3:D16 D95:D123 D164:D172 D158:D162 D181:D199 D18:D89 D133:D156">
    <cfRule type="cellIs" dxfId="95" priority="92" operator="equal">
      <formula>"In Progress"</formula>
    </cfRule>
    <cfRule type="cellIs" dxfId="94" priority="94" operator="equal">
      <formula>"Completed"</formula>
    </cfRule>
    <cfRule type="cellIs" dxfId="93" priority="95" operator="equal">
      <formula>"Approved"</formula>
    </cfRule>
    <cfRule type="cellIs" dxfId="92" priority="96" operator="equal">
      <formula>"On Hold"</formula>
    </cfRule>
    <cfRule type="cellIs" dxfId="91" priority="97" operator="equal">
      <formula>"Pending Approval"</formula>
    </cfRule>
  </conditionalFormatting>
  <conditionalFormatting sqref="E132">
    <cfRule type="expression" dxfId="90" priority="86">
      <formula>$C132="Nice to have"</formula>
    </cfRule>
    <cfRule type="expression" dxfId="89" priority="91">
      <formula>$C132="Deprecated"</formula>
    </cfRule>
  </conditionalFormatting>
  <conditionalFormatting sqref="D132">
    <cfRule type="cellIs" dxfId="88" priority="85" operator="equal">
      <formula>"In Progress"</formula>
    </cfRule>
    <cfRule type="cellIs" dxfId="87" priority="87" operator="equal">
      <formula>"Completed"</formula>
    </cfRule>
    <cfRule type="cellIs" dxfId="86" priority="88" operator="equal">
      <formula>"Approved"</formula>
    </cfRule>
    <cfRule type="cellIs" dxfId="85" priority="89" operator="equal">
      <formula>"On Hold"</formula>
    </cfRule>
    <cfRule type="cellIs" dxfId="84" priority="90" operator="equal">
      <formula>"Pending Approval"</formula>
    </cfRule>
  </conditionalFormatting>
  <conditionalFormatting sqref="E157">
    <cfRule type="expression" dxfId="83" priority="79">
      <formula>$C157="Nice to have"</formula>
    </cfRule>
    <cfRule type="expression" dxfId="82" priority="84">
      <formula>$C157="Deprecated"</formula>
    </cfRule>
  </conditionalFormatting>
  <conditionalFormatting sqref="D157">
    <cfRule type="cellIs" dxfId="81" priority="78" operator="equal">
      <formula>"In Progress"</formula>
    </cfRule>
    <cfRule type="cellIs" dxfId="80" priority="80" operator="equal">
      <formula>"Completed"</formula>
    </cfRule>
    <cfRule type="cellIs" dxfId="79" priority="81" operator="equal">
      <formula>"Approved"</formula>
    </cfRule>
    <cfRule type="cellIs" dxfId="78" priority="82" operator="equal">
      <formula>"On Hold"</formula>
    </cfRule>
    <cfRule type="cellIs" dxfId="77" priority="83" operator="equal">
      <formula>"Pending Approval"</formula>
    </cfRule>
  </conditionalFormatting>
  <conditionalFormatting sqref="E163">
    <cfRule type="expression" dxfId="76" priority="72">
      <formula>$C163="Nice to have"</formula>
    </cfRule>
    <cfRule type="expression" dxfId="75" priority="77">
      <formula>$C163="Deprecated"</formula>
    </cfRule>
  </conditionalFormatting>
  <conditionalFormatting sqref="D163">
    <cfRule type="cellIs" dxfId="74" priority="71" operator="equal">
      <formula>"In Progress"</formula>
    </cfRule>
    <cfRule type="cellIs" dxfId="73" priority="73" operator="equal">
      <formula>"Completed"</formula>
    </cfRule>
    <cfRule type="cellIs" dxfId="72" priority="74" operator="equal">
      <formula>"Approved"</formula>
    </cfRule>
    <cfRule type="cellIs" dxfId="71" priority="75" operator="equal">
      <formula>"On Hold"</formula>
    </cfRule>
    <cfRule type="cellIs" dxfId="70" priority="76" operator="equal">
      <formula>"Pending Approval"</formula>
    </cfRule>
  </conditionalFormatting>
  <conditionalFormatting sqref="E180">
    <cfRule type="expression" dxfId="69" priority="65">
      <formula>$C180="Nice to have"</formula>
    </cfRule>
    <cfRule type="expression" dxfId="68" priority="70">
      <formula>$C180="Deprecated"</formula>
    </cfRule>
  </conditionalFormatting>
  <conditionalFormatting sqref="D180">
    <cfRule type="cellIs" dxfId="67" priority="64" operator="equal">
      <formula>"In Progress"</formula>
    </cfRule>
    <cfRule type="cellIs" dxfId="66" priority="66" operator="equal">
      <formula>"Completed"</formula>
    </cfRule>
    <cfRule type="cellIs" dxfId="65" priority="67" operator="equal">
      <formula>"Approved"</formula>
    </cfRule>
    <cfRule type="cellIs" dxfId="64" priority="68" operator="equal">
      <formula>"On Hold"</formula>
    </cfRule>
    <cfRule type="cellIs" dxfId="63" priority="69" operator="equal">
      <formula>"Pending Approval"</formula>
    </cfRule>
  </conditionalFormatting>
  <conditionalFormatting sqref="E200">
    <cfRule type="expression" dxfId="62" priority="58">
      <formula>$C200="Nice to have"</formula>
    </cfRule>
    <cfRule type="expression" dxfId="61" priority="63">
      <formula>$C200="Deprecated"</formula>
    </cfRule>
  </conditionalFormatting>
  <conditionalFormatting sqref="D200">
    <cfRule type="cellIs" dxfId="60" priority="57" operator="equal">
      <formula>"In Progress"</formula>
    </cfRule>
    <cfRule type="cellIs" dxfId="59" priority="59" operator="equal">
      <formula>"Completed"</formula>
    </cfRule>
    <cfRule type="cellIs" dxfId="58" priority="60" operator="equal">
      <formula>"Approved"</formula>
    </cfRule>
    <cfRule type="cellIs" dxfId="57" priority="61" operator="equal">
      <formula>"On Hold"</formula>
    </cfRule>
    <cfRule type="cellIs" dxfId="56" priority="62" operator="equal">
      <formula>"Pending Approval"</formula>
    </cfRule>
  </conditionalFormatting>
  <conditionalFormatting sqref="E206">
    <cfRule type="expression" dxfId="55" priority="51">
      <formula>$C206="Nice to have"</formula>
    </cfRule>
    <cfRule type="expression" dxfId="54" priority="56">
      <formula>$C206="Deprecated"</formula>
    </cfRule>
  </conditionalFormatting>
  <conditionalFormatting sqref="D206">
    <cfRule type="cellIs" dxfId="53" priority="50" operator="equal">
      <formula>"In Progress"</formula>
    </cfRule>
    <cfRule type="cellIs" dxfId="52" priority="52" operator="equal">
      <formula>"Completed"</formula>
    </cfRule>
    <cfRule type="cellIs" dxfId="51" priority="53" operator="equal">
      <formula>"Approved"</formula>
    </cfRule>
    <cfRule type="cellIs" dxfId="50" priority="54" operator="equal">
      <formula>"On Hold"</formula>
    </cfRule>
    <cfRule type="cellIs" dxfId="49" priority="55" operator="equal">
      <formula>"Pending Approval"</formula>
    </cfRule>
  </conditionalFormatting>
  <conditionalFormatting sqref="E173">
    <cfRule type="expression" dxfId="48" priority="37">
      <formula>$C173="Nice to have"</formula>
    </cfRule>
    <cfRule type="expression" dxfId="47" priority="42">
      <formula>$C173="Deprecated"</formula>
    </cfRule>
  </conditionalFormatting>
  <conditionalFormatting sqref="D173">
    <cfRule type="cellIs" dxfId="46" priority="36" operator="equal">
      <formula>"In Progress"</formula>
    </cfRule>
    <cfRule type="cellIs" dxfId="45" priority="38" operator="equal">
      <formula>"Completed"</formula>
    </cfRule>
    <cfRule type="cellIs" dxfId="44" priority="39" operator="equal">
      <formula>"Approved"</formula>
    </cfRule>
    <cfRule type="cellIs" dxfId="43" priority="40" operator="equal">
      <formula>"On Hold"</formula>
    </cfRule>
    <cfRule type="cellIs" dxfId="42" priority="41" operator="equal">
      <formula>"Pending Approval"</formula>
    </cfRule>
  </conditionalFormatting>
  <conditionalFormatting sqref="E124">
    <cfRule type="expression" dxfId="41" priority="30">
      <formula>$C124="Nice to have"</formula>
    </cfRule>
    <cfRule type="expression" dxfId="40" priority="35">
      <formula>$C124="Deprecated"</formula>
    </cfRule>
  </conditionalFormatting>
  <conditionalFormatting sqref="D124">
    <cfRule type="cellIs" dxfId="39" priority="29" operator="equal">
      <formula>"In Progress"</formula>
    </cfRule>
    <cfRule type="cellIs" dxfId="38" priority="31" operator="equal">
      <formula>"Completed"</formula>
    </cfRule>
    <cfRule type="cellIs" dxfId="37" priority="32" operator="equal">
      <formula>"Approved"</formula>
    </cfRule>
    <cfRule type="cellIs" dxfId="36" priority="33" operator="equal">
      <formula>"On Hold"</formula>
    </cfRule>
    <cfRule type="cellIs" dxfId="35" priority="34" operator="equal">
      <formula>"Pending Approval"</formula>
    </cfRule>
  </conditionalFormatting>
  <conditionalFormatting sqref="E125">
    <cfRule type="expression" dxfId="34" priority="23">
      <formula>$C125="Nice to have"</formula>
    </cfRule>
    <cfRule type="expression" dxfId="33" priority="28">
      <formula>$C125="Deprecated"</formula>
    </cfRule>
  </conditionalFormatting>
  <conditionalFormatting sqref="D125">
    <cfRule type="cellIs" dxfId="32" priority="22" operator="equal">
      <formula>"In Progress"</formula>
    </cfRule>
    <cfRule type="cellIs" dxfId="31" priority="24" operator="equal">
      <formula>"Completed"</formula>
    </cfRule>
    <cfRule type="cellIs" dxfId="30" priority="25" operator="equal">
      <formula>"Approved"</formula>
    </cfRule>
    <cfRule type="cellIs" dxfId="29" priority="26" operator="equal">
      <formula>"On Hold"</formula>
    </cfRule>
    <cfRule type="cellIs" dxfId="28" priority="27" operator="equal">
      <formula>"Pending Approval"</formula>
    </cfRule>
  </conditionalFormatting>
  <conditionalFormatting sqref="E91:E94">
    <cfRule type="expression" dxfId="27" priority="16">
      <formula>$C91="Nice to have"</formula>
    </cfRule>
    <cfRule type="expression" dxfId="26" priority="21">
      <formula>$C91="Deprecated"</formula>
    </cfRule>
  </conditionalFormatting>
  <conditionalFormatting sqref="D91:D94">
    <cfRule type="cellIs" dxfId="25" priority="15" operator="equal">
      <formula>"In Progress"</formula>
    </cfRule>
    <cfRule type="cellIs" dxfId="24" priority="17" operator="equal">
      <formula>"Completed"</formula>
    </cfRule>
    <cfRule type="cellIs" dxfId="23" priority="18" operator="equal">
      <formula>"Approved"</formula>
    </cfRule>
    <cfRule type="cellIs" dxfId="22" priority="19" operator="equal">
      <formula>"On Hold"</formula>
    </cfRule>
    <cfRule type="cellIs" dxfId="21" priority="20" operator="equal">
      <formula>"Pending Approval"</formula>
    </cfRule>
  </conditionalFormatting>
  <conditionalFormatting sqref="E90">
    <cfRule type="expression" dxfId="20" priority="9">
      <formula>$C90="Nice to have"</formula>
    </cfRule>
    <cfRule type="expression" dxfId="19" priority="14">
      <formula>$C90="Deprecated"</formula>
    </cfRule>
  </conditionalFormatting>
  <conditionalFormatting sqref="D90">
    <cfRule type="cellIs" dxfId="18" priority="8" operator="equal">
      <formula>"In Progress"</formula>
    </cfRule>
    <cfRule type="cellIs" dxfId="17" priority="10" operator="equal">
      <formula>"Completed"</formula>
    </cfRule>
    <cfRule type="cellIs" dxfId="16" priority="11" operator="equal">
      <formula>"Approved"</formula>
    </cfRule>
    <cfRule type="cellIs" dxfId="15" priority="12" operator="equal">
      <formula>"On Hold"</formula>
    </cfRule>
    <cfRule type="cellIs" dxfId="14" priority="13" operator="equal">
      <formula>"Pending Approval"</formula>
    </cfRule>
  </conditionalFormatting>
  <conditionalFormatting sqref="E17">
    <cfRule type="expression" dxfId="13" priority="2">
      <formula>$C17="Nice to have"</formula>
    </cfRule>
    <cfRule type="expression" dxfId="12" priority="7">
      <formula>$C17="Deprecated"</formula>
    </cfRule>
  </conditionalFormatting>
  <conditionalFormatting sqref="D17">
    <cfRule type="cellIs" dxfId="11" priority="1" operator="equal">
      <formula>"In Progress"</formula>
    </cfRule>
    <cfRule type="cellIs" dxfId="10" priority="3" operator="equal">
      <formula>"Completed"</formula>
    </cfRule>
    <cfRule type="cellIs" dxfId="9" priority="4" operator="equal">
      <formula>"Approved"</formula>
    </cfRule>
    <cfRule type="cellIs" dxfId="8" priority="5" operator="equal">
      <formula>"On Hold"</formula>
    </cfRule>
    <cfRule type="cellIs" dxfId="7" priority="6" operator="equal">
      <formula>"Pending Approval"</formula>
    </cfRule>
  </conditionalFormatting>
  <dataValidations count="2">
    <dataValidation type="list" allowBlank="1" showInputMessage="1" showErrorMessage="1" sqref="C3:C212" xr:uid="{00000000-0002-0000-0400-000000000000}">
      <formula1>settings.level</formula1>
    </dataValidation>
    <dataValidation type="list" allowBlank="1" showInputMessage="1" showErrorMessage="1" sqref="D3:D212" xr:uid="{00000000-0002-0000-0400-000001000000}">
      <formula1>settings.status</formula1>
    </dataValidation>
  </dataValidations>
  <pageMargins left="0.25" right="0.25" top="0.75" bottom="0.75" header="0.3" footer="0.3"/>
  <pageSetup paperSize="9" scale="56" fitToHeight="0"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C1D18A-550F-418B-B18E-9DAD1CC7BE2C}">
  <dimension ref="B1:K86"/>
  <sheetViews>
    <sheetView showGridLines="0" tabSelected="1" zoomScaleNormal="100" workbookViewId="0">
      <pane xSplit="3" ySplit="2" topLeftCell="D3" activePane="bottomRight" state="frozen"/>
      <selection pane="topRight"/>
      <selection pane="bottomLeft"/>
      <selection pane="bottomRight" activeCell="H36" sqref="H36"/>
    </sheetView>
  </sheetViews>
  <sheetFormatPr defaultRowHeight="15" outlineLevelRow="1"/>
  <cols>
    <col min="1" max="1" width="2.85546875" customWidth="1"/>
    <col min="2" max="2" width="11.140625" customWidth="1"/>
    <col min="3" max="3" width="42.85546875" customWidth="1"/>
    <col min="4" max="4" width="11.140625" customWidth="1"/>
    <col min="5" max="5" width="8.5703125" customWidth="1"/>
    <col min="6" max="8" width="9.85546875" customWidth="1"/>
    <col min="9" max="9" width="13.7109375" customWidth="1"/>
    <col min="10" max="10" width="17.140625" customWidth="1"/>
    <col min="11" max="11" width="42.85546875" customWidth="1"/>
    <col min="12" max="12" width="27.5703125" customWidth="1"/>
  </cols>
  <sheetData>
    <row r="1" spans="2:11">
      <c r="G1" s="90"/>
      <c r="H1" s="90"/>
    </row>
    <row r="2" spans="2:11" s="12" customFormat="1" ht="15.75" thickBot="1">
      <c r="B2" s="128" t="s">
        <v>3</v>
      </c>
      <c r="C2" s="128" t="s">
        <v>97</v>
      </c>
      <c r="D2" s="128" t="s">
        <v>98</v>
      </c>
      <c r="E2" s="128" t="s">
        <v>99</v>
      </c>
      <c r="F2" s="128" t="s">
        <v>100</v>
      </c>
      <c r="G2" s="128" t="s">
        <v>101</v>
      </c>
      <c r="H2" s="128" t="s">
        <v>102</v>
      </c>
      <c r="I2" s="129" t="s">
        <v>103</v>
      </c>
      <c r="J2" s="128" t="s">
        <v>104</v>
      </c>
      <c r="K2" s="128" t="s">
        <v>46</v>
      </c>
    </row>
    <row r="3" spans="2:11" ht="15.75" thickTop="1">
      <c r="B3" s="138" t="s">
        <v>211</v>
      </c>
      <c r="C3" s="139" t="s">
        <v>210</v>
      </c>
      <c r="D3" s="140">
        <v>44348</v>
      </c>
      <c r="E3" s="136">
        <f ca="1">IF(OR(ISBLANK(Table1[[#This Row],[Due]]),TODAY()&gt;Table1[[#This Row],[Due]]),0,NETWORKDAYS(TODAY(),Table1[[#This Row],[Due]]))</f>
        <v>66</v>
      </c>
      <c r="F3" s="138"/>
      <c r="G3" s="141"/>
      <c r="H3" s="142">
        <f>SUM(H4:H14)/COUNT(H4:H14)</f>
        <v>0.3</v>
      </c>
      <c r="I3" s="138"/>
      <c r="J3" s="143"/>
      <c r="K3" s="144"/>
    </row>
    <row r="4" spans="2:11" outlineLevel="1">
      <c r="B4" s="168" t="s">
        <v>203</v>
      </c>
      <c r="C4" s="169" t="s">
        <v>259</v>
      </c>
      <c r="D4" s="170">
        <v>44221</v>
      </c>
      <c r="E4" s="137">
        <f ca="1">IF(OR(ISBLANK(Table1[[#This Row],[Due]]),TODAY()&gt;Table1[[#This Row],[Due]]),0,NETWORKDAYS(TODAY(),Table1[[#This Row],[Due]]))</f>
        <v>0</v>
      </c>
      <c r="F4" s="168" t="s">
        <v>221</v>
      </c>
      <c r="G4" s="171">
        <v>1</v>
      </c>
      <c r="H4" s="172">
        <v>1</v>
      </c>
      <c r="I4" s="168"/>
      <c r="J4" s="169"/>
      <c r="K4" s="173"/>
    </row>
    <row r="5" spans="2:11" ht="30" outlineLevel="1">
      <c r="B5" s="168" t="s">
        <v>217</v>
      </c>
      <c r="C5" s="169" t="s">
        <v>219</v>
      </c>
      <c r="D5" s="170">
        <v>44265</v>
      </c>
      <c r="E5" s="137">
        <f ca="1">IF(OR(ISBLANK(Table1[[#This Row],[Due]]),TODAY()&gt;Table1[[#This Row],[Due]]),0,NETWORKDAYS(TODAY(),Table1[[#This Row],[Due]]))</f>
        <v>7</v>
      </c>
      <c r="F5" s="168" t="s">
        <v>220</v>
      </c>
      <c r="G5" s="171">
        <v>1</v>
      </c>
      <c r="H5" s="172">
        <v>0</v>
      </c>
      <c r="I5" s="168"/>
      <c r="J5" s="169" t="s">
        <v>306</v>
      </c>
      <c r="K5" s="173"/>
    </row>
    <row r="6" spans="2:11" outlineLevel="1">
      <c r="B6" s="168" t="s">
        <v>218</v>
      </c>
      <c r="C6" s="169" t="s">
        <v>432</v>
      </c>
      <c r="D6" s="170">
        <v>44265</v>
      </c>
      <c r="E6" s="137">
        <f ca="1">IF(OR(ISBLANK(Table1[[#This Row],[Due]]),TODAY()&gt;Table1[[#This Row],[Due]]),0,NETWORKDAYS(TODAY(),Table1[[#This Row],[Due]]))</f>
        <v>7</v>
      </c>
      <c r="F6" s="168" t="s">
        <v>221</v>
      </c>
      <c r="G6" s="171"/>
      <c r="H6" s="172">
        <v>0.4</v>
      </c>
      <c r="I6" s="168"/>
      <c r="J6" s="169"/>
      <c r="K6" s="173"/>
    </row>
    <row r="7" spans="2:11" ht="45" outlineLevel="1">
      <c r="B7" s="168" t="s">
        <v>260</v>
      </c>
      <c r="C7" s="169" t="s">
        <v>261</v>
      </c>
      <c r="D7" s="170">
        <v>44287</v>
      </c>
      <c r="E7" s="137">
        <f ca="1">IF(OR(ISBLANK(Table1[[#This Row],[Due]]),TODAY()&gt;Table1[[#This Row],[Due]]),0,NETWORKDAYS(TODAY(),Table1[[#This Row],[Due]]))</f>
        <v>23</v>
      </c>
      <c r="F7" s="168" t="s">
        <v>262</v>
      </c>
      <c r="G7" s="171"/>
      <c r="H7" s="172">
        <v>0</v>
      </c>
      <c r="I7" s="168"/>
      <c r="J7" s="169" t="s">
        <v>305</v>
      </c>
      <c r="K7" s="173"/>
    </row>
    <row r="8" spans="2:11" outlineLevel="1">
      <c r="B8" s="168" t="s">
        <v>325</v>
      </c>
      <c r="C8" s="169" t="s">
        <v>402</v>
      </c>
      <c r="D8" s="170">
        <v>44348</v>
      </c>
      <c r="E8" s="137">
        <f ca="1">IF(OR(ISBLANK(Table1[[#This Row],[Due]]),TODAY()&gt;Table1[[#This Row],[Due]]),0,NETWORKDAYS(TODAY(),Table1[[#This Row],[Due]]))</f>
        <v>66</v>
      </c>
      <c r="F8" s="168" t="s">
        <v>262</v>
      </c>
      <c r="G8" s="171"/>
      <c r="H8" s="172">
        <v>0</v>
      </c>
      <c r="I8" s="168"/>
      <c r="J8" s="169"/>
      <c r="K8" s="173"/>
    </row>
    <row r="9" spans="2:11" ht="30" outlineLevel="1">
      <c r="B9" s="168" t="s">
        <v>387</v>
      </c>
      <c r="C9" s="169" t="s">
        <v>400</v>
      </c>
      <c r="D9" s="174">
        <v>44265</v>
      </c>
      <c r="E9" s="137">
        <f ca="1">IF(OR(ISBLANK(Table1[[#This Row],[Due]]),TODAY()&gt;Table1[[#This Row],[Due]]),0,NETWORKDAYS(TODAY(),Table1[[#This Row],[Due]]))</f>
        <v>7</v>
      </c>
      <c r="F9" s="175" t="s">
        <v>221</v>
      </c>
      <c r="G9" s="171"/>
      <c r="H9" s="172">
        <v>0</v>
      </c>
      <c r="I9" s="168"/>
      <c r="J9" s="169" t="s">
        <v>388</v>
      </c>
      <c r="K9" s="173"/>
    </row>
    <row r="10" spans="2:11" ht="30" outlineLevel="1">
      <c r="B10" s="168" t="s">
        <v>398</v>
      </c>
      <c r="C10" s="169" t="s">
        <v>399</v>
      </c>
      <c r="D10" s="174">
        <v>44238</v>
      </c>
      <c r="E10" s="137">
        <f ca="1">IF(OR(ISBLANK(Table1[[#This Row],[Due]]),TODAY()&gt;Table1[[#This Row],[Due]]),0,NETWORKDAYS(TODAY(),Table1[[#This Row],[Due]]))</f>
        <v>0</v>
      </c>
      <c r="F10" s="175" t="s">
        <v>262</v>
      </c>
      <c r="G10" s="171"/>
      <c r="H10" s="172">
        <v>1</v>
      </c>
      <c r="I10" s="168"/>
      <c r="J10" s="169" t="s">
        <v>401</v>
      </c>
      <c r="K10" s="173"/>
    </row>
    <row r="11" spans="2:11" ht="30" outlineLevel="1">
      <c r="B11" s="168" t="s">
        <v>440</v>
      </c>
      <c r="C11" s="169" t="s">
        <v>441</v>
      </c>
      <c r="D11" s="174">
        <v>44265</v>
      </c>
      <c r="E11" s="137">
        <f ca="1">IF(OR(ISBLANK(Table1[[#This Row],[Due]]),TODAY()&gt;Table1[[#This Row],[Due]]),0,NETWORKDAYS(TODAY(),Table1[[#This Row],[Due]]))</f>
        <v>7</v>
      </c>
      <c r="F11" s="175" t="s">
        <v>220</v>
      </c>
      <c r="G11" s="171"/>
      <c r="H11" s="172">
        <v>0</v>
      </c>
      <c r="I11" s="168"/>
      <c r="J11" s="169" t="s">
        <v>442</v>
      </c>
      <c r="K11" s="173"/>
    </row>
    <row r="12" spans="2:11" outlineLevel="1">
      <c r="B12" s="168"/>
      <c r="C12" s="169"/>
      <c r="D12" s="174"/>
      <c r="E12" s="137">
        <f ca="1">IF(OR(ISBLANK(Table1[[#This Row],[Due]]),TODAY()&gt;Table1[[#This Row],[Due]]),0,NETWORKDAYS(TODAY(),Table1[[#This Row],[Due]]))</f>
        <v>0</v>
      </c>
      <c r="F12" s="175"/>
      <c r="G12" s="171"/>
      <c r="H12" s="172"/>
      <c r="I12" s="168"/>
      <c r="J12" s="169"/>
      <c r="K12" s="173"/>
    </row>
    <row r="13" spans="2:11" outlineLevel="1">
      <c r="B13" s="168"/>
      <c r="C13" s="169"/>
      <c r="D13" s="170"/>
      <c r="E13" s="137">
        <f ca="1">IF(OR(ISBLANK(Table1[[#This Row],[Due]]),TODAY()&gt;Table1[[#This Row],[Due]]),0,NETWORKDAYS(TODAY(),Table1[[#This Row],[Due]]))</f>
        <v>0</v>
      </c>
      <c r="F13" s="168"/>
      <c r="G13" s="171"/>
      <c r="H13" s="172"/>
      <c r="I13" s="168"/>
      <c r="J13" s="169"/>
      <c r="K13" s="173"/>
    </row>
    <row r="14" spans="2:11" outlineLevel="1">
      <c r="B14" s="168"/>
      <c r="C14" s="169"/>
      <c r="D14" s="170"/>
      <c r="E14" s="137">
        <f ca="1">IF(OR(ISBLANK(Table1[[#This Row],[Due]]),TODAY()&gt;Table1[[#This Row],[Due]]),0,NETWORKDAYS(TODAY(),Table1[[#This Row],[Due]]))</f>
        <v>0</v>
      </c>
      <c r="F14" s="168"/>
      <c r="G14" s="171"/>
      <c r="H14" s="172"/>
      <c r="I14" s="168"/>
      <c r="J14" s="169"/>
      <c r="K14" s="173"/>
    </row>
    <row r="15" spans="2:11">
      <c r="B15" s="145" t="s">
        <v>205</v>
      </c>
      <c r="C15" s="146" t="s">
        <v>204</v>
      </c>
      <c r="D15" s="147">
        <v>44287</v>
      </c>
      <c r="E15" s="137">
        <f ca="1">IF(OR(ISBLANK(Table1[[#This Row],[Due]]),TODAY()&gt;Table1[[#This Row],[Due]]),0,NETWORKDAYS(TODAY(),Table1[[#This Row],[Due]]))</f>
        <v>23</v>
      </c>
      <c r="F15" s="145"/>
      <c r="G15" s="148"/>
      <c r="H15" s="149">
        <f>SUM(H16:H21)/COUNT(H16:H21)</f>
        <v>0.59166666666666656</v>
      </c>
      <c r="I15" s="145"/>
      <c r="J15" s="150"/>
      <c r="K15" s="151"/>
    </row>
    <row r="16" spans="2:11" ht="240" outlineLevel="1">
      <c r="B16" s="162" t="s">
        <v>206</v>
      </c>
      <c r="C16" s="163" t="s">
        <v>214</v>
      </c>
      <c r="D16" s="164">
        <v>44265</v>
      </c>
      <c r="E16" s="137">
        <f ca="1">IF(OR(ISBLANK(Table1[[#This Row],[Due]]),TODAY()&gt;Table1[[#This Row],[Due]]),0,NETWORKDAYS(TODAY(),Table1[[#This Row],[Due]]))</f>
        <v>7</v>
      </c>
      <c r="F16" s="162" t="s">
        <v>220</v>
      </c>
      <c r="G16" s="165"/>
      <c r="H16" s="166">
        <f>10/15</f>
        <v>0.66666666666666663</v>
      </c>
      <c r="I16" s="162"/>
      <c r="J16" s="163" t="s">
        <v>307</v>
      </c>
      <c r="K16" s="167" t="s">
        <v>497</v>
      </c>
    </row>
    <row r="17" spans="2:11" outlineLevel="1">
      <c r="B17" s="162" t="s">
        <v>225</v>
      </c>
      <c r="C17" s="163" t="s">
        <v>226</v>
      </c>
      <c r="D17" s="164">
        <v>44265</v>
      </c>
      <c r="E17" s="137">
        <f ca="1">IF(OR(ISBLANK(Table1[[#This Row],[Due]]),TODAY()&gt;Table1[[#This Row],[Due]]),0,NETWORKDAYS(TODAY(),Table1[[#This Row],[Due]]))</f>
        <v>7</v>
      </c>
      <c r="F17" s="162" t="s">
        <v>220</v>
      </c>
      <c r="G17" s="165"/>
      <c r="H17" s="166">
        <v>0.4</v>
      </c>
      <c r="I17" s="162"/>
      <c r="J17" s="163"/>
      <c r="K17" s="167" t="s">
        <v>481</v>
      </c>
    </row>
    <row r="18" spans="2:11" outlineLevel="1">
      <c r="B18" s="162" t="s">
        <v>227</v>
      </c>
      <c r="C18" s="163" t="s">
        <v>480</v>
      </c>
      <c r="D18" s="194">
        <v>44287</v>
      </c>
      <c r="E18" s="137">
        <f ca="1">IF(OR(ISBLANK(Table1[[#This Row],[Due]]),TODAY()&gt;Table1[[#This Row],[Due]]),0,NETWORKDAYS(TODAY(),Table1[[#This Row],[Due]]))</f>
        <v>23</v>
      </c>
      <c r="F18" s="195"/>
      <c r="G18" s="165"/>
      <c r="H18" s="166">
        <v>1</v>
      </c>
      <c r="I18" s="162"/>
      <c r="J18" s="163"/>
      <c r="K18" s="167" t="s">
        <v>529</v>
      </c>
    </row>
    <row r="19" spans="2:11" outlineLevel="1">
      <c r="B19" s="162" t="s">
        <v>479</v>
      </c>
      <c r="C19" s="163" t="s">
        <v>228</v>
      </c>
      <c r="D19" s="164">
        <v>44287</v>
      </c>
      <c r="E19" s="137">
        <f ca="1">IF(OR(ISBLANK(Table1[[#This Row],[Due]]),TODAY()&gt;Table1[[#This Row],[Due]]),0,NETWORKDAYS(TODAY(),Table1[[#This Row],[Due]]))</f>
        <v>23</v>
      </c>
      <c r="F19" s="162" t="s">
        <v>262</v>
      </c>
      <c r="G19" s="165">
        <v>1</v>
      </c>
      <c r="H19" s="166">
        <v>0.3</v>
      </c>
      <c r="I19" s="162"/>
      <c r="J19" s="163"/>
      <c r="K19" s="167" t="s">
        <v>568</v>
      </c>
    </row>
    <row r="20" spans="2:11" outlineLevel="1">
      <c r="B20" s="162"/>
      <c r="C20" s="163"/>
      <c r="D20" s="164"/>
      <c r="E20" s="137">
        <f ca="1">IF(OR(ISBLANK(Table1[[#This Row],[Due]]),TODAY()&gt;Table1[[#This Row],[Due]]),0,NETWORKDAYS(TODAY(),Table1[[#This Row],[Due]]))</f>
        <v>0</v>
      </c>
      <c r="F20" s="162"/>
      <c r="G20" s="165"/>
      <c r="H20" s="166"/>
      <c r="I20" s="162"/>
      <c r="J20" s="163"/>
      <c r="K20" s="167"/>
    </row>
    <row r="21" spans="2:11" outlineLevel="1">
      <c r="B21" s="162"/>
      <c r="C21" s="163"/>
      <c r="D21" s="164"/>
      <c r="E21" s="137">
        <f ca="1">IF(OR(ISBLANK(Table1[[#This Row],[Due]]),TODAY()&gt;Table1[[#This Row],[Due]]),0,NETWORKDAYS(TODAY(),Table1[[#This Row],[Due]]))</f>
        <v>0</v>
      </c>
      <c r="F21" s="162"/>
      <c r="G21" s="165"/>
      <c r="H21" s="166"/>
      <c r="I21" s="162"/>
      <c r="J21" s="163"/>
      <c r="K21" s="167"/>
    </row>
    <row r="22" spans="2:11">
      <c r="B22" s="145" t="s">
        <v>208</v>
      </c>
      <c r="C22" s="146" t="s">
        <v>207</v>
      </c>
      <c r="D22" s="147">
        <v>44348</v>
      </c>
      <c r="E22" s="137">
        <f ca="1">IF(OR(ISBLANK(Table1[[#This Row],[Due]]),TODAY()&gt;Table1[[#This Row],[Due]]),0,NETWORKDAYS(TODAY(),Table1[[#This Row],[Due]]))</f>
        <v>66</v>
      </c>
      <c r="F22" s="145"/>
      <c r="G22" s="148"/>
      <c r="H22" s="149">
        <f>SUM(H23:H43)/COUNT(H23:H43)</f>
        <v>0.49555555555555564</v>
      </c>
      <c r="I22" s="145"/>
      <c r="J22" s="150"/>
      <c r="K22" s="151"/>
    </row>
    <row r="23" spans="2:11" ht="30" outlineLevel="1">
      <c r="B23" s="155" t="s">
        <v>209</v>
      </c>
      <c r="C23" s="156" t="s">
        <v>212</v>
      </c>
      <c r="D23" s="157">
        <v>44228</v>
      </c>
      <c r="E23" s="137">
        <f ca="1">IF(OR(ISBLANK(Table1[[#This Row],[Due]]),TODAY()&gt;Table1[[#This Row],[Due]]),0,NETWORKDAYS(TODAY(),Table1[[#This Row],[Due]]))</f>
        <v>0</v>
      </c>
      <c r="F23" s="155"/>
      <c r="G23" s="159"/>
      <c r="H23" s="160">
        <v>1</v>
      </c>
      <c r="I23" s="155"/>
      <c r="J23" s="158"/>
      <c r="K23" s="161" t="s">
        <v>528</v>
      </c>
    </row>
    <row r="24" spans="2:11" ht="150" outlineLevel="1">
      <c r="B24" s="155" t="s">
        <v>213</v>
      </c>
      <c r="C24" s="156" t="s">
        <v>215</v>
      </c>
      <c r="D24" s="157">
        <v>44256</v>
      </c>
      <c r="E24" s="137">
        <f ca="1">IF(OR(ISBLANK(Table1[[#This Row],[Due]]),TODAY()&gt;Table1[[#This Row],[Due]]),0,NETWORKDAYS(TODAY(),Table1[[#This Row],[Due]]))</f>
        <v>0</v>
      </c>
      <c r="F24" s="155"/>
      <c r="G24" s="159"/>
      <c r="H24" s="160">
        <v>1</v>
      </c>
      <c r="I24" s="155"/>
      <c r="J24" s="158"/>
      <c r="K24" s="161" t="s">
        <v>527</v>
      </c>
    </row>
    <row r="25" spans="2:11" ht="30" outlineLevel="1">
      <c r="B25" s="155" t="s">
        <v>255</v>
      </c>
      <c r="C25" s="156" t="s">
        <v>439</v>
      </c>
      <c r="D25" s="157">
        <v>44256</v>
      </c>
      <c r="E25" s="137">
        <f ca="1">IF(OR(ISBLANK(Table1[[#This Row],[Due]]),TODAY()&gt;Table1[[#This Row],[Due]]),0,NETWORKDAYS(TODAY(),Table1[[#This Row],[Due]]))</f>
        <v>0</v>
      </c>
      <c r="F25" s="155" t="s">
        <v>221</v>
      </c>
      <c r="G25" s="159"/>
      <c r="H25" s="160">
        <v>1</v>
      </c>
      <c r="I25" s="155"/>
      <c r="J25" s="158"/>
      <c r="K25" s="161" t="s">
        <v>550</v>
      </c>
    </row>
    <row r="26" spans="2:11" ht="60" outlineLevel="1">
      <c r="B26" s="155" t="s">
        <v>257</v>
      </c>
      <c r="C26" s="156" t="s">
        <v>492</v>
      </c>
      <c r="D26" s="176">
        <v>44265</v>
      </c>
      <c r="E26" s="137">
        <f ca="1">IF(OR(ISBLANK(Table1[[#This Row],[Due]]),TODAY()&gt;Table1[[#This Row],[Due]]),0,NETWORKDAYS(TODAY(),Table1[[#This Row],[Due]]))</f>
        <v>7</v>
      </c>
      <c r="F26" s="177" t="s">
        <v>220</v>
      </c>
      <c r="G26" s="159"/>
      <c r="H26" s="160">
        <v>0</v>
      </c>
      <c r="I26" s="155"/>
      <c r="J26" s="158"/>
      <c r="K26" s="161" t="s">
        <v>443</v>
      </c>
    </row>
    <row r="27" spans="2:11" ht="30" outlineLevel="1">
      <c r="B27" s="155" t="s">
        <v>258</v>
      </c>
      <c r="C27" s="156" t="s">
        <v>475</v>
      </c>
      <c r="D27" s="176">
        <v>44265</v>
      </c>
      <c r="E27" s="137">
        <f ca="1">IF(OR(ISBLANK(Table1[[#This Row],[Due]]),TODAY()&gt;Table1[[#This Row],[Due]]),0,NETWORKDAYS(TODAY(),Table1[[#This Row],[Due]]))</f>
        <v>7</v>
      </c>
      <c r="F27" s="177" t="s">
        <v>220</v>
      </c>
      <c r="G27" s="159"/>
      <c r="H27" s="160">
        <v>0</v>
      </c>
      <c r="I27" s="155"/>
      <c r="J27" s="158"/>
      <c r="K27" s="161" t="s">
        <v>477</v>
      </c>
    </row>
    <row r="28" spans="2:11" ht="30" outlineLevel="1">
      <c r="B28" s="155" t="s">
        <v>326</v>
      </c>
      <c r="C28" s="156" t="s">
        <v>476</v>
      </c>
      <c r="D28" s="176">
        <v>44270</v>
      </c>
      <c r="E28" s="137">
        <f ca="1">IF(OR(ISBLANK(Table1[[#This Row],[Due]]),TODAY()&gt;Table1[[#This Row],[Due]]),0,NETWORKDAYS(TODAY(),Table1[[#This Row],[Due]]))</f>
        <v>10</v>
      </c>
      <c r="F28" s="177" t="s">
        <v>220</v>
      </c>
      <c r="G28" s="159"/>
      <c r="H28" s="160">
        <v>0</v>
      </c>
      <c r="I28" s="155"/>
      <c r="J28" s="158"/>
      <c r="K28" s="161" t="s">
        <v>478</v>
      </c>
    </row>
    <row r="29" spans="2:11" ht="60" outlineLevel="1">
      <c r="B29" s="155" t="s">
        <v>327</v>
      </c>
      <c r="C29" s="156" t="s">
        <v>434</v>
      </c>
      <c r="D29" s="176">
        <v>44237</v>
      </c>
      <c r="E29" s="137">
        <f ca="1">IF(OR(ISBLANK(Table1[[#This Row],[Due]]),TODAY()&gt;Table1[[#This Row],[Due]]),0,NETWORKDAYS(TODAY(),Table1[[#This Row],[Due]]))</f>
        <v>0</v>
      </c>
      <c r="F29" s="177"/>
      <c r="G29" s="159"/>
      <c r="H29" s="160">
        <v>1</v>
      </c>
      <c r="I29" s="155"/>
      <c r="J29" s="158"/>
      <c r="K29" s="161" t="s">
        <v>483</v>
      </c>
    </row>
    <row r="30" spans="2:11" ht="135" outlineLevel="1">
      <c r="B30" s="155" t="s">
        <v>331</v>
      </c>
      <c r="C30" s="156" t="s">
        <v>256</v>
      </c>
      <c r="D30" s="157">
        <v>44275</v>
      </c>
      <c r="E30" s="137">
        <f ca="1">IF(OR(ISBLANK(Table1[[#This Row],[Due]]),TODAY()&gt;Table1[[#This Row],[Due]]),0,NETWORKDAYS(TODAY(),Table1[[#This Row],[Due]]))</f>
        <v>14</v>
      </c>
      <c r="F30" s="155"/>
      <c r="G30" s="159"/>
      <c r="H30" s="160">
        <v>0.55000000000000004</v>
      </c>
      <c r="I30" s="155"/>
      <c r="J30" s="158"/>
      <c r="K30" s="161" t="s">
        <v>551</v>
      </c>
    </row>
    <row r="31" spans="2:11" ht="75" outlineLevel="1">
      <c r="B31" s="155" t="s">
        <v>332</v>
      </c>
      <c r="C31" s="156" t="s">
        <v>503</v>
      </c>
      <c r="D31" s="157">
        <v>44280</v>
      </c>
      <c r="E31" s="137">
        <f ca="1">IF(OR(ISBLANK(Table1[[#This Row],[Due]]),TODAY()&gt;Table1[[#This Row],[Due]]),0,NETWORKDAYS(TODAY(),Table1[[#This Row],[Due]]))</f>
        <v>18</v>
      </c>
      <c r="F31" s="155"/>
      <c r="G31" s="159"/>
      <c r="H31" s="160">
        <v>0.4</v>
      </c>
      <c r="I31" s="155"/>
      <c r="J31" s="158"/>
      <c r="K31" s="161" t="s">
        <v>552</v>
      </c>
    </row>
    <row r="32" spans="2:11" ht="30" outlineLevel="1">
      <c r="B32" s="155" t="s">
        <v>333</v>
      </c>
      <c r="C32" s="156" t="s">
        <v>335</v>
      </c>
      <c r="D32" s="176">
        <v>44256</v>
      </c>
      <c r="E32" s="137">
        <f ca="1">IF(OR(ISBLANK(Table1[[#This Row],[Due]]),TODAY()&gt;Table1[[#This Row],[Due]]),0,NETWORKDAYS(TODAY(),Table1[[#This Row],[Due]]))</f>
        <v>0</v>
      </c>
      <c r="F32" s="177"/>
      <c r="G32" s="159"/>
      <c r="H32" s="160">
        <v>1</v>
      </c>
      <c r="I32" s="155"/>
      <c r="J32" s="158"/>
      <c r="K32" s="161" t="s">
        <v>494</v>
      </c>
    </row>
    <row r="33" spans="2:11" outlineLevel="1">
      <c r="B33" s="155" t="s">
        <v>334</v>
      </c>
      <c r="C33" s="156" t="s">
        <v>517</v>
      </c>
      <c r="D33" s="176">
        <v>44265</v>
      </c>
      <c r="E33" s="137">
        <f ca="1">IF(OR(ISBLANK(Table1[[#This Row],[Due]]),TODAY()&gt;Table1[[#This Row],[Due]]),0,NETWORKDAYS(TODAY(),Table1[[#This Row],[Due]]))</f>
        <v>7</v>
      </c>
      <c r="F33" s="177"/>
      <c r="G33" s="159"/>
      <c r="H33" s="160">
        <v>0.8</v>
      </c>
      <c r="I33" s="155"/>
      <c r="J33" s="158"/>
      <c r="K33" s="161" t="s">
        <v>518</v>
      </c>
    </row>
    <row r="34" spans="2:11" outlineLevel="1">
      <c r="B34" s="155" t="s">
        <v>336</v>
      </c>
      <c r="C34" s="156" t="s">
        <v>506</v>
      </c>
      <c r="D34" s="176">
        <v>44256</v>
      </c>
      <c r="E34" s="137">
        <f ca="1">IF(OR(ISBLANK(Table1[[#This Row],[Due]]),TODAY()&gt;Table1[[#This Row],[Due]]),0,NETWORKDAYS(TODAY(),Table1[[#This Row],[Due]]))</f>
        <v>0</v>
      </c>
      <c r="F34" s="177"/>
      <c r="G34" s="159"/>
      <c r="H34" s="160">
        <v>1</v>
      </c>
      <c r="I34" s="155"/>
      <c r="J34" s="158"/>
      <c r="K34" s="161" t="s">
        <v>507</v>
      </c>
    </row>
    <row r="35" spans="2:11" outlineLevel="1">
      <c r="B35" s="155" t="s">
        <v>337</v>
      </c>
      <c r="C35" s="156" t="s">
        <v>328</v>
      </c>
      <c r="D35" s="157">
        <v>44301</v>
      </c>
      <c r="E35" s="137">
        <f ca="1">IF(OR(ISBLANK(Table1[[#This Row],[Due]]),TODAY()&gt;Table1[[#This Row],[Due]]),0,NETWORKDAYS(TODAY(),Table1[[#This Row],[Due]]))</f>
        <v>33</v>
      </c>
      <c r="F35" s="155"/>
      <c r="G35" s="159"/>
      <c r="H35" s="160">
        <v>0.56000000000000005</v>
      </c>
      <c r="I35" s="155"/>
      <c r="J35" s="158"/>
      <c r="K35" s="161" t="s">
        <v>500</v>
      </c>
    </row>
    <row r="36" spans="2:11" outlineLevel="1">
      <c r="B36" s="155" t="s">
        <v>433</v>
      </c>
      <c r="C36" s="156" t="s">
        <v>329</v>
      </c>
      <c r="D36" s="157">
        <v>44306</v>
      </c>
      <c r="E36" s="137">
        <f ca="1">IF(OR(ISBLANK(Table1[[#This Row],[Due]]),TODAY()&gt;Table1[[#This Row],[Due]]),0,NETWORKDAYS(TODAY(),Table1[[#This Row],[Due]]))</f>
        <v>36</v>
      </c>
      <c r="F36" s="155"/>
      <c r="G36" s="159"/>
      <c r="H36" s="160">
        <v>0.3</v>
      </c>
      <c r="I36" s="155"/>
      <c r="J36" s="158"/>
      <c r="K36" s="161" t="s">
        <v>530</v>
      </c>
    </row>
    <row r="37" spans="2:11" ht="30" outlineLevel="1">
      <c r="B37" s="155" t="s">
        <v>516</v>
      </c>
      <c r="C37" s="156" t="s">
        <v>330</v>
      </c>
      <c r="D37" s="157">
        <v>44316</v>
      </c>
      <c r="E37" s="137">
        <f ca="1">IF(OR(ISBLANK(Table1[[#This Row],[Due]]),TODAY()&gt;Table1[[#This Row],[Due]]),0,NETWORKDAYS(TODAY(),Table1[[#This Row],[Due]]))</f>
        <v>44</v>
      </c>
      <c r="F37" s="155"/>
      <c r="G37" s="159"/>
      <c r="H37" s="160">
        <v>0.01</v>
      </c>
      <c r="I37" s="155"/>
      <c r="J37" s="158"/>
      <c r="K37" s="161" t="s">
        <v>531</v>
      </c>
    </row>
    <row r="38" spans="2:11" outlineLevel="1">
      <c r="B38" s="155" t="s">
        <v>505</v>
      </c>
      <c r="C38" s="156" t="s">
        <v>533</v>
      </c>
      <c r="D38" s="157">
        <v>44329</v>
      </c>
      <c r="E38" s="137">
        <f ca="1">IF(OR(ISBLANK(Table1[[#This Row],[Due]]),TODAY()&gt;Table1[[#This Row],[Due]]),0,NETWORKDAYS(TODAY(),Table1[[#This Row],[Due]]))</f>
        <v>53</v>
      </c>
      <c r="F38" s="155"/>
      <c r="G38" s="159"/>
      <c r="H38" s="160">
        <v>0.3</v>
      </c>
      <c r="I38" s="155"/>
      <c r="J38" s="158"/>
      <c r="K38" s="161" t="s">
        <v>532</v>
      </c>
    </row>
    <row r="39" spans="2:11" outlineLevel="1">
      <c r="B39" s="155" t="s">
        <v>547</v>
      </c>
      <c r="C39" s="156" t="s">
        <v>229</v>
      </c>
      <c r="D39" s="157">
        <v>44331</v>
      </c>
      <c r="E39" s="137">
        <f ca="1">IF(OR(ISBLANK(Table1[[#This Row],[Due]]),TODAY()&gt;Table1[[#This Row],[Due]]),0,NETWORKDAYS(TODAY(),Table1[[#This Row],[Due]]))</f>
        <v>54</v>
      </c>
      <c r="F39" s="155"/>
      <c r="G39" s="159">
        <v>1</v>
      </c>
      <c r="H39" s="160">
        <v>0</v>
      </c>
      <c r="I39" s="155"/>
      <c r="J39" s="158"/>
      <c r="K39" s="161"/>
    </row>
    <row r="40" spans="2:11" outlineLevel="1">
      <c r="B40" s="155"/>
      <c r="C40" s="156"/>
      <c r="D40" s="157"/>
      <c r="E40" s="137">
        <f ca="1">IF(OR(ISBLANK(Table1[[#This Row],[Due]]),TODAY()&gt;Table1[[#This Row],[Due]]),0,NETWORKDAYS(TODAY(),Table1[[#This Row],[Due]]))</f>
        <v>0</v>
      </c>
      <c r="F40" s="155"/>
      <c r="G40" s="159"/>
      <c r="H40" s="160"/>
      <c r="I40" s="155"/>
      <c r="J40" s="158"/>
      <c r="K40" s="161"/>
    </row>
    <row r="41" spans="2:11" outlineLevel="1">
      <c r="B41" s="155"/>
      <c r="C41" s="156" t="s">
        <v>230</v>
      </c>
      <c r="D41" s="157">
        <v>44378</v>
      </c>
      <c r="E41" s="137">
        <f ca="1">IF(OR(ISBLANK(Table1[[#This Row],[Due]]),TODAY()&gt;Table1[[#This Row],[Due]]),0,NETWORKDAYS(TODAY(),Table1[[#This Row],[Due]]))</f>
        <v>88</v>
      </c>
      <c r="F41" s="155"/>
      <c r="G41" s="159">
        <v>1</v>
      </c>
      <c r="H41" s="160">
        <v>0</v>
      </c>
      <c r="I41" s="155"/>
      <c r="J41" s="158"/>
      <c r="K41" s="161"/>
    </row>
    <row r="42" spans="2:11" outlineLevel="1">
      <c r="B42" s="155"/>
      <c r="C42" s="156"/>
      <c r="D42" s="157"/>
      <c r="E42" s="137">
        <f ca="1">IF(OR(ISBLANK(Table1[[#This Row],[Due]]),TODAY()&gt;Table1[[#This Row],[Due]]),0,NETWORKDAYS(TODAY(),Table1[[#This Row],[Due]]))</f>
        <v>0</v>
      </c>
      <c r="F42" s="155"/>
      <c r="G42" s="159"/>
      <c r="H42" s="160"/>
      <c r="I42" s="155"/>
      <c r="J42" s="158"/>
      <c r="K42" s="161"/>
    </row>
    <row r="43" spans="2:11" outlineLevel="1">
      <c r="B43" s="155"/>
      <c r="C43" s="158"/>
      <c r="D43" s="157"/>
      <c r="E43" s="137">
        <f ca="1">IF(OR(ISBLANK(Table1[[#This Row],[Due]]),TODAY()&gt;Table1[[#This Row],[Due]]),0,NETWORKDAYS(TODAY(),Table1[[#This Row],[Due]]))</f>
        <v>0</v>
      </c>
      <c r="F43" s="155"/>
      <c r="G43" s="159"/>
      <c r="H43" s="160"/>
      <c r="I43" s="155"/>
      <c r="J43" s="158"/>
      <c r="K43" s="161"/>
    </row>
    <row r="44" spans="2:11">
      <c r="B44" s="145" t="s">
        <v>445</v>
      </c>
      <c r="C44" s="146" t="s">
        <v>448</v>
      </c>
      <c r="D44" s="147">
        <v>44378</v>
      </c>
      <c r="E44" s="137">
        <f ca="1">IF(OR(ISBLANK(Table1[[#This Row],[Due]]),TODAY()&gt;Table1[[#This Row],[Due]]),0,NETWORKDAYS(TODAY(),Table1[[#This Row],[Due]]))</f>
        <v>88</v>
      </c>
      <c r="F44" s="145"/>
      <c r="G44" s="148"/>
      <c r="H44" s="149">
        <f>SUM(H45:H62)/COUNT(H45:H62)</f>
        <v>0.11666666666666665</v>
      </c>
      <c r="I44" s="145"/>
      <c r="J44" s="150"/>
      <c r="K44" s="151"/>
    </row>
    <row r="45" spans="2:11" ht="45" outlineLevel="1">
      <c r="B45" s="186" t="s">
        <v>446</v>
      </c>
      <c r="C45" s="187" t="s">
        <v>444</v>
      </c>
      <c r="D45" s="188">
        <v>44287</v>
      </c>
      <c r="E45" s="137">
        <f ca="1">IF(OR(ISBLANK(Table1[[#This Row],[Due]]),TODAY()&gt;Table1[[#This Row],[Due]]),0,NETWORKDAYS(TODAY(),Table1[[#This Row],[Due]]))</f>
        <v>23</v>
      </c>
      <c r="F45" s="186"/>
      <c r="G45" s="189"/>
      <c r="H45" s="190">
        <v>0.5</v>
      </c>
      <c r="I45" s="186"/>
      <c r="J45" s="187"/>
      <c r="K45" s="191" t="s">
        <v>482</v>
      </c>
    </row>
    <row r="46" spans="2:11" ht="45" outlineLevel="1">
      <c r="B46" s="186" t="s">
        <v>447</v>
      </c>
      <c r="C46" s="187" t="s">
        <v>449</v>
      </c>
      <c r="D46" s="188">
        <v>44287</v>
      </c>
      <c r="E46" s="137">
        <f ca="1">IF(OR(ISBLANK(Table1[[#This Row],[Due]]),TODAY()&gt;Table1[[#This Row],[Due]]),0,NETWORKDAYS(TODAY(),Table1[[#This Row],[Due]]))</f>
        <v>23</v>
      </c>
      <c r="F46" s="186"/>
      <c r="G46" s="189"/>
      <c r="H46" s="190">
        <v>0</v>
      </c>
      <c r="I46" s="186"/>
      <c r="J46" s="187"/>
      <c r="K46" s="191" t="s">
        <v>462</v>
      </c>
    </row>
    <row r="47" spans="2:11" ht="45" outlineLevel="1">
      <c r="B47" s="186" t="s">
        <v>450</v>
      </c>
      <c r="C47" s="187" t="s">
        <v>451</v>
      </c>
      <c r="D47" s="188">
        <v>44287</v>
      </c>
      <c r="E47" s="137">
        <f ca="1">IF(OR(ISBLANK(Table1[[#This Row],[Due]]),TODAY()&gt;Table1[[#This Row],[Due]]),0,NETWORKDAYS(TODAY(),Table1[[#This Row],[Due]]))</f>
        <v>23</v>
      </c>
      <c r="F47" s="193"/>
      <c r="G47" s="189"/>
      <c r="H47" s="190">
        <v>0</v>
      </c>
      <c r="I47" s="186"/>
      <c r="J47" s="187"/>
      <c r="K47" s="191" t="s">
        <v>462</v>
      </c>
    </row>
    <row r="48" spans="2:11" ht="45" outlineLevel="1">
      <c r="B48" s="186" t="s">
        <v>452</v>
      </c>
      <c r="C48" s="187" t="s">
        <v>474</v>
      </c>
      <c r="D48" s="188">
        <v>44287</v>
      </c>
      <c r="E48" s="137">
        <f ca="1">IF(OR(ISBLANK(Table1[[#This Row],[Due]]),TODAY()&gt;Table1[[#This Row],[Due]]),0,NETWORKDAYS(TODAY(),Table1[[#This Row],[Due]]))</f>
        <v>23</v>
      </c>
      <c r="F48" s="193" t="s">
        <v>220</v>
      </c>
      <c r="G48" s="189"/>
      <c r="H48" s="190">
        <v>0</v>
      </c>
      <c r="I48" s="186"/>
      <c r="J48" s="187"/>
      <c r="K48" s="191" t="s">
        <v>462</v>
      </c>
    </row>
    <row r="49" spans="2:11" ht="60" outlineLevel="1">
      <c r="B49" s="186" t="s">
        <v>454</v>
      </c>
      <c r="C49" s="187" t="s">
        <v>455</v>
      </c>
      <c r="D49" s="188">
        <v>44287</v>
      </c>
      <c r="E49" s="137">
        <f ca="1">IF(OR(ISBLANK(Table1[[#This Row],[Due]]),TODAY()&gt;Table1[[#This Row],[Due]]),0,NETWORKDAYS(TODAY(),Table1[[#This Row],[Due]]))</f>
        <v>23</v>
      </c>
      <c r="F49" s="193"/>
      <c r="G49" s="189"/>
      <c r="H49" s="190">
        <v>0.9</v>
      </c>
      <c r="I49" s="186"/>
      <c r="J49" s="187"/>
      <c r="K49" s="191" t="s">
        <v>567</v>
      </c>
    </row>
    <row r="50" spans="2:11" ht="60" outlineLevel="1">
      <c r="B50" s="186" t="s">
        <v>456</v>
      </c>
      <c r="C50" s="187" t="s">
        <v>453</v>
      </c>
      <c r="D50" s="188">
        <v>44287</v>
      </c>
      <c r="E50" s="137">
        <f ca="1">IF(OR(ISBLANK(Table1[[#This Row],[Due]]),TODAY()&gt;Table1[[#This Row],[Due]]),0,NETWORKDAYS(TODAY(),Table1[[#This Row],[Due]]))</f>
        <v>23</v>
      </c>
      <c r="F50" s="193"/>
      <c r="G50" s="189"/>
      <c r="H50" s="190">
        <v>0</v>
      </c>
      <c r="I50" s="186"/>
      <c r="J50" s="187"/>
      <c r="K50" s="191" t="s">
        <v>463</v>
      </c>
    </row>
    <row r="51" spans="2:11" ht="60" outlineLevel="1">
      <c r="B51" s="186" t="s">
        <v>458</v>
      </c>
      <c r="C51" s="187" t="s">
        <v>464</v>
      </c>
      <c r="D51" s="188">
        <v>44287</v>
      </c>
      <c r="E51" s="137">
        <f ca="1">IF(OR(ISBLANK(Table1[[#This Row],[Due]]),TODAY()&gt;Table1[[#This Row],[Due]]),0,NETWORKDAYS(TODAY(),Table1[[#This Row],[Due]]))</f>
        <v>23</v>
      </c>
      <c r="F51" s="193" t="s">
        <v>220</v>
      </c>
      <c r="G51" s="189"/>
      <c r="H51" s="190">
        <v>0</v>
      </c>
      <c r="I51" s="186"/>
      <c r="J51" s="187"/>
      <c r="K51" s="191" t="s">
        <v>463</v>
      </c>
    </row>
    <row r="52" spans="2:11" ht="45" outlineLevel="1">
      <c r="B52" s="186" t="s">
        <v>460</v>
      </c>
      <c r="C52" s="187" t="s">
        <v>457</v>
      </c>
      <c r="D52" s="188">
        <v>44287</v>
      </c>
      <c r="E52" s="137">
        <f ca="1">IF(OR(ISBLANK(Table1[[#This Row],[Due]]),TODAY()&gt;Table1[[#This Row],[Due]]),0,NETWORKDAYS(TODAY(),Table1[[#This Row],[Due]]))</f>
        <v>23</v>
      </c>
      <c r="F52" s="186"/>
      <c r="G52" s="189"/>
      <c r="H52" s="190">
        <v>0</v>
      </c>
      <c r="I52" s="186"/>
      <c r="J52" s="187"/>
      <c r="K52" s="191" t="s">
        <v>470</v>
      </c>
    </row>
    <row r="53" spans="2:11" ht="30" outlineLevel="1">
      <c r="B53" s="186" t="s">
        <v>465</v>
      </c>
      <c r="C53" s="187" t="s">
        <v>468</v>
      </c>
      <c r="D53" s="188">
        <v>44287</v>
      </c>
      <c r="E53" s="137">
        <f ca="1">IF(OR(ISBLANK(Table1[[#This Row],[Due]]),TODAY()&gt;Table1[[#This Row],[Due]]),0,NETWORKDAYS(TODAY(),Table1[[#This Row],[Due]]))</f>
        <v>23</v>
      </c>
      <c r="F53" s="193"/>
      <c r="G53" s="189"/>
      <c r="H53" s="190">
        <v>0</v>
      </c>
      <c r="I53" s="186"/>
      <c r="J53" s="187"/>
      <c r="K53" s="191" t="s">
        <v>471</v>
      </c>
    </row>
    <row r="54" spans="2:11" outlineLevel="1">
      <c r="B54" s="186" t="s">
        <v>466</v>
      </c>
      <c r="C54" s="187" t="s">
        <v>469</v>
      </c>
      <c r="D54" s="188">
        <v>44287</v>
      </c>
      <c r="E54" s="137">
        <f ca="1">IF(OR(ISBLANK(Table1[[#This Row],[Due]]),TODAY()&gt;Table1[[#This Row],[Due]]),0,NETWORKDAYS(TODAY(),Table1[[#This Row],[Due]]))</f>
        <v>23</v>
      </c>
      <c r="F54" s="193"/>
      <c r="G54" s="189"/>
      <c r="H54" s="190">
        <v>0</v>
      </c>
      <c r="I54" s="186"/>
      <c r="J54" s="187"/>
      <c r="K54" s="191" t="s">
        <v>472</v>
      </c>
    </row>
    <row r="55" spans="2:11" outlineLevel="1">
      <c r="B55" s="186" t="s">
        <v>467</v>
      </c>
      <c r="C55" s="187" t="s">
        <v>459</v>
      </c>
      <c r="D55" s="188">
        <v>44287</v>
      </c>
      <c r="E55" s="137">
        <f ca="1">IF(OR(ISBLANK(Table1[[#This Row],[Due]]),TODAY()&gt;Table1[[#This Row],[Due]]),0,NETWORKDAYS(TODAY(),Table1[[#This Row],[Due]]))</f>
        <v>23</v>
      </c>
      <c r="F55" s="193" t="s">
        <v>220</v>
      </c>
      <c r="G55" s="189"/>
      <c r="H55" s="190">
        <v>0</v>
      </c>
      <c r="I55" s="186"/>
      <c r="J55" s="187"/>
      <c r="K55" s="191" t="s">
        <v>472</v>
      </c>
    </row>
    <row r="56" spans="2:11" outlineLevel="1">
      <c r="B56" s="186" t="s">
        <v>473</v>
      </c>
      <c r="C56" s="187" t="s">
        <v>461</v>
      </c>
      <c r="D56" s="188">
        <v>44287</v>
      </c>
      <c r="E56" s="137">
        <f ca="1">IF(OR(ISBLANK(Table1[[#This Row],[Due]]),TODAY()&gt;Table1[[#This Row],[Due]]),0,NETWORKDAYS(TODAY(),Table1[[#This Row],[Due]]))</f>
        <v>23</v>
      </c>
      <c r="F56" s="193" t="s">
        <v>220</v>
      </c>
      <c r="G56" s="189"/>
      <c r="H56" s="190">
        <v>0</v>
      </c>
      <c r="I56" s="186"/>
      <c r="J56" s="187"/>
      <c r="K56" s="191" t="s">
        <v>472</v>
      </c>
    </row>
    <row r="57" spans="2:11" outlineLevel="1">
      <c r="B57" s="186"/>
      <c r="C57" s="187"/>
      <c r="D57" s="192"/>
      <c r="E57" s="137">
        <f ca="1">IF(OR(ISBLANK(Table1[[#This Row],[Due]]),TODAY()&gt;Table1[[#This Row],[Due]]),0,NETWORKDAYS(TODAY(),Table1[[#This Row],[Due]]))</f>
        <v>0</v>
      </c>
      <c r="F57" s="193"/>
      <c r="G57" s="189"/>
      <c r="H57" s="190"/>
      <c r="I57" s="186"/>
      <c r="J57" s="187"/>
      <c r="K57" s="191"/>
    </row>
    <row r="58" spans="2:11" outlineLevel="1">
      <c r="B58" s="186"/>
      <c r="C58" s="187"/>
      <c r="D58" s="192"/>
      <c r="E58" s="137">
        <f ca="1">IF(OR(ISBLANK(Table1[[#This Row],[Due]]),TODAY()&gt;Table1[[#This Row],[Due]]),0,NETWORKDAYS(TODAY(),Table1[[#This Row],[Due]]))</f>
        <v>0</v>
      </c>
      <c r="F58" s="193"/>
      <c r="G58" s="189"/>
      <c r="H58" s="190"/>
      <c r="I58" s="186"/>
      <c r="J58" s="187"/>
      <c r="K58" s="191"/>
    </row>
    <row r="59" spans="2:11" outlineLevel="1">
      <c r="B59" s="186"/>
      <c r="C59" s="187"/>
      <c r="D59" s="192"/>
      <c r="E59" s="137">
        <f ca="1">IF(OR(ISBLANK(Table1[[#This Row],[Due]]),TODAY()&gt;Table1[[#This Row],[Due]]),0,NETWORKDAYS(TODAY(),Table1[[#This Row],[Due]]))</f>
        <v>0</v>
      </c>
      <c r="F59" s="193"/>
      <c r="G59" s="189"/>
      <c r="H59" s="190"/>
      <c r="I59" s="186"/>
      <c r="J59" s="187"/>
      <c r="K59" s="191"/>
    </row>
    <row r="60" spans="2:11" outlineLevel="1">
      <c r="B60" s="186"/>
      <c r="C60" s="187"/>
      <c r="D60" s="192"/>
      <c r="E60" s="137">
        <f ca="1">IF(OR(ISBLANK(Table1[[#This Row],[Due]]),TODAY()&gt;Table1[[#This Row],[Due]]),0,NETWORKDAYS(TODAY(),Table1[[#This Row],[Due]]))</f>
        <v>0</v>
      </c>
      <c r="F60" s="193"/>
      <c r="G60" s="189"/>
      <c r="H60" s="190"/>
      <c r="I60" s="186"/>
      <c r="J60" s="187"/>
      <c r="K60" s="191"/>
    </row>
    <row r="61" spans="2:11" outlineLevel="1">
      <c r="B61" s="186"/>
      <c r="C61" s="187"/>
      <c r="D61" s="188"/>
      <c r="E61" s="137">
        <f ca="1">IF(OR(ISBLANK(Table1[[#This Row],[Due]]),TODAY()&gt;Table1[[#This Row],[Due]]),0,NETWORKDAYS(TODAY(),Table1[[#This Row],[Due]]))</f>
        <v>0</v>
      </c>
      <c r="F61" s="186"/>
      <c r="G61" s="189"/>
      <c r="H61" s="190"/>
      <c r="I61" s="186"/>
      <c r="J61" s="187"/>
      <c r="K61" s="191"/>
    </row>
    <row r="62" spans="2:11" outlineLevel="1">
      <c r="B62" s="186"/>
      <c r="C62" s="187"/>
      <c r="D62" s="188"/>
      <c r="E62" s="137">
        <f ca="1">IF(OR(ISBLANK(Table1[[#This Row],[Due]]),TODAY()&gt;Table1[[#This Row],[Due]]),0,NETWORKDAYS(TODAY(),Table1[[#This Row],[Due]]))</f>
        <v>0</v>
      </c>
      <c r="F62" s="186"/>
      <c r="G62" s="189"/>
      <c r="H62" s="190"/>
      <c r="I62" s="186"/>
      <c r="J62" s="187"/>
      <c r="K62" s="191"/>
    </row>
    <row r="63" spans="2:11">
      <c r="B63" s="145"/>
      <c r="C63" s="146"/>
      <c r="D63" s="147"/>
      <c r="E63" s="137">
        <f ca="1">IF(OR(ISBLANK(Table1[[#This Row],[Due]]),TODAY()&gt;Table1[[#This Row],[Due]]),0,NETWORKDAYS(TODAY(),Table1[[#This Row],[Due]]))</f>
        <v>0</v>
      </c>
      <c r="F63" s="145"/>
      <c r="G63" s="148"/>
      <c r="H63" s="149" t="e">
        <f>SUM(H64:H68)/COUNT(H64:H68)</f>
        <v>#DIV/0!</v>
      </c>
      <c r="I63" s="145"/>
      <c r="J63" s="150"/>
      <c r="K63" s="151"/>
    </row>
    <row r="64" spans="2:11" hidden="1" outlineLevel="1">
      <c r="B64" s="108"/>
      <c r="C64" s="103"/>
      <c r="D64" s="116"/>
      <c r="E64" s="137">
        <f ca="1">IF(OR(ISBLANK(Table1[[#This Row],[Due]]),TODAY()&gt;Table1[[#This Row],[Due]]),0,NETWORKDAYS(TODAY(),Table1[[#This Row],[Due]]))</f>
        <v>0</v>
      </c>
      <c r="F64" s="108"/>
      <c r="G64" s="120"/>
      <c r="H64" s="124"/>
      <c r="I64" s="108"/>
      <c r="J64" s="103"/>
      <c r="K64" s="109"/>
    </row>
    <row r="65" spans="2:11" hidden="1" outlineLevel="1">
      <c r="B65" s="108"/>
      <c r="C65" s="103"/>
      <c r="D65" s="116"/>
      <c r="E65" s="137">
        <f ca="1">IF(OR(ISBLANK(Table1[[#This Row],[Due]]),TODAY()&gt;Table1[[#This Row],[Due]]),0,NETWORKDAYS(TODAY(),Table1[[#This Row],[Due]]))</f>
        <v>0</v>
      </c>
      <c r="F65" s="108"/>
      <c r="G65" s="120"/>
      <c r="H65" s="124"/>
      <c r="I65" s="108"/>
      <c r="J65" s="103"/>
      <c r="K65" s="109"/>
    </row>
    <row r="66" spans="2:11" hidden="1" outlineLevel="1">
      <c r="B66" s="108"/>
      <c r="C66" s="103"/>
      <c r="D66" s="116"/>
      <c r="E66" s="137">
        <f ca="1">IF(OR(ISBLANK(Table1[[#This Row],[Due]]),TODAY()&gt;Table1[[#This Row],[Due]]),0,NETWORKDAYS(TODAY(),Table1[[#This Row],[Due]]))</f>
        <v>0</v>
      </c>
      <c r="F66" s="108"/>
      <c r="G66" s="120"/>
      <c r="H66" s="124"/>
      <c r="I66" s="108"/>
      <c r="J66" s="103"/>
      <c r="K66" s="109"/>
    </row>
    <row r="67" spans="2:11" hidden="1" outlineLevel="1">
      <c r="B67" s="108"/>
      <c r="C67" s="103"/>
      <c r="D67" s="116"/>
      <c r="E67" s="137">
        <f ca="1">IF(OR(ISBLANK(Table1[[#This Row],[Due]]),TODAY()&gt;Table1[[#This Row],[Due]]),0,NETWORKDAYS(TODAY(),Table1[[#This Row],[Due]]))</f>
        <v>0</v>
      </c>
      <c r="F67" s="108"/>
      <c r="G67" s="120"/>
      <c r="H67" s="124"/>
      <c r="I67" s="108"/>
      <c r="J67" s="103"/>
      <c r="K67" s="109"/>
    </row>
    <row r="68" spans="2:11" collapsed="1">
      <c r="B68" s="145"/>
      <c r="C68" s="146"/>
      <c r="D68" s="147"/>
      <c r="E68" s="137">
        <f ca="1">IF(OR(ISBLANK(Table1[[#This Row],[Due]]),TODAY()&gt;Table1[[#This Row],[Due]]),0,NETWORKDAYS(TODAY(),Table1[[#This Row],[Due]]))</f>
        <v>0</v>
      </c>
      <c r="F68" s="145"/>
      <c r="G68" s="148"/>
      <c r="H68" s="149" t="e">
        <f>SUM(H69:H73)/COUNT(H69:H73)</f>
        <v>#DIV/0!</v>
      </c>
      <c r="I68" s="145"/>
      <c r="J68" s="150"/>
      <c r="K68" s="151"/>
    </row>
    <row r="69" spans="2:11" hidden="1" outlineLevel="1">
      <c r="B69" s="110"/>
      <c r="C69" s="104"/>
      <c r="D69" s="117"/>
      <c r="E69" s="137">
        <f ca="1">IF(OR(ISBLANK(Table1[[#This Row],[Due]]),TODAY()&gt;Table1[[#This Row],[Due]]),0,NETWORKDAYS(TODAY(),Table1[[#This Row],[Due]]))</f>
        <v>0</v>
      </c>
      <c r="F69" s="110"/>
      <c r="G69" s="121"/>
      <c r="H69" s="125"/>
      <c r="I69" s="110"/>
      <c r="J69" s="104"/>
      <c r="K69" s="111"/>
    </row>
    <row r="70" spans="2:11" hidden="1" outlineLevel="1">
      <c r="B70" s="110"/>
      <c r="C70" s="104"/>
      <c r="D70" s="117"/>
      <c r="E70" s="137">
        <f ca="1">IF(OR(ISBLANK(Table1[[#This Row],[Due]]),TODAY()&gt;Table1[[#This Row],[Due]]),0,NETWORKDAYS(TODAY(),Table1[[#This Row],[Due]]))</f>
        <v>0</v>
      </c>
      <c r="F70" s="110"/>
      <c r="G70" s="121"/>
      <c r="H70" s="125"/>
      <c r="I70" s="110"/>
      <c r="J70" s="104"/>
      <c r="K70" s="111"/>
    </row>
    <row r="71" spans="2:11" hidden="1" outlineLevel="1">
      <c r="B71" s="110"/>
      <c r="C71" s="104"/>
      <c r="D71" s="117"/>
      <c r="E71" s="137">
        <f ca="1">IF(OR(ISBLANK(Table1[[#This Row],[Due]]),TODAY()&gt;Table1[[#This Row],[Due]]),0,NETWORKDAYS(TODAY(),Table1[[#This Row],[Due]]))</f>
        <v>0</v>
      </c>
      <c r="F71" s="110"/>
      <c r="G71" s="121"/>
      <c r="H71" s="125"/>
      <c r="I71" s="110"/>
      <c r="J71" s="104"/>
      <c r="K71" s="111"/>
    </row>
    <row r="72" spans="2:11" hidden="1" outlineLevel="1">
      <c r="B72" s="110"/>
      <c r="C72" s="104"/>
      <c r="D72" s="117"/>
      <c r="E72" s="137">
        <f ca="1">IF(OR(ISBLANK(Table1[[#This Row],[Due]]),TODAY()&gt;Table1[[#This Row],[Due]]),0,NETWORKDAYS(TODAY(),Table1[[#This Row],[Due]]))</f>
        <v>0</v>
      </c>
      <c r="F72" s="110"/>
      <c r="G72" s="121"/>
      <c r="H72" s="125"/>
      <c r="I72" s="110"/>
      <c r="J72" s="104"/>
      <c r="K72" s="111"/>
    </row>
    <row r="73" spans="2:11" hidden="1" outlineLevel="1">
      <c r="B73" s="110"/>
      <c r="C73" s="104"/>
      <c r="D73" s="117"/>
      <c r="E73" s="137">
        <f ca="1">IF(OR(ISBLANK(Table1[[#This Row],[Due]]),TODAY()&gt;Table1[[#This Row],[Due]]),0,NETWORKDAYS(TODAY(),Table1[[#This Row],[Due]]))</f>
        <v>0</v>
      </c>
      <c r="F73" s="110"/>
      <c r="G73" s="121"/>
      <c r="H73" s="125"/>
      <c r="I73" s="110"/>
      <c r="J73" s="104"/>
      <c r="K73" s="111"/>
    </row>
    <row r="74" spans="2:11" collapsed="1">
      <c r="B74" s="145"/>
      <c r="C74" s="146"/>
      <c r="D74" s="147"/>
      <c r="E74" s="137">
        <f ca="1">IF(OR(ISBLANK(Table1[[#This Row],[Due]]),TODAY()&gt;Table1[[#This Row],[Due]]),0,NETWORKDAYS(TODAY(),Table1[[#This Row],[Due]]))</f>
        <v>0</v>
      </c>
      <c r="F74" s="145"/>
      <c r="G74" s="148"/>
      <c r="H74" s="149" t="e">
        <f>SUM(H75:H79)/COUNT(H75:H79)</f>
        <v>#DIV/0!</v>
      </c>
      <c r="I74" s="145"/>
      <c r="J74" s="150"/>
      <c r="K74" s="151"/>
    </row>
    <row r="75" spans="2:11" hidden="1" outlineLevel="1">
      <c r="B75" s="112"/>
      <c r="C75" s="105"/>
      <c r="D75" s="118"/>
      <c r="E75" s="137">
        <f ca="1">IF(OR(ISBLANK(Table1[[#This Row],[Due]]),TODAY()&gt;Table1[[#This Row],[Due]]),0,NETWORKDAYS(TODAY(),Table1[[#This Row],[Due]]))</f>
        <v>0</v>
      </c>
      <c r="F75" s="112"/>
      <c r="G75" s="122"/>
      <c r="H75" s="126"/>
      <c r="I75" s="112"/>
      <c r="J75" s="105"/>
      <c r="K75" s="113"/>
    </row>
    <row r="76" spans="2:11" hidden="1" outlineLevel="1">
      <c r="B76" s="112"/>
      <c r="C76" s="105"/>
      <c r="D76" s="118"/>
      <c r="E76" s="137">
        <f ca="1">IF(OR(ISBLANK(Table1[[#This Row],[Due]]),TODAY()&gt;Table1[[#This Row],[Due]]),0,NETWORKDAYS(TODAY(),Table1[[#This Row],[Due]]))</f>
        <v>0</v>
      </c>
      <c r="F76" s="112"/>
      <c r="G76" s="122"/>
      <c r="H76" s="126"/>
      <c r="I76" s="112"/>
      <c r="J76" s="105"/>
      <c r="K76" s="113"/>
    </row>
    <row r="77" spans="2:11" hidden="1" outlineLevel="1">
      <c r="B77" s="112"/>
      <c r="C77" s="105"/>
      <c r="D77" s="118"/>
      <c r="E77" s="137">
        <f ca="1">IF(OR(ISBLANK(Table1[[#This Row],[Due]]),TODAY()&gt;Table1[[#This Row],[Due]]),0,NETWORKDAYS(TODAY(),Table1[[#This Row],[Due]]))</f>
        <v>0</v>
      </c>
      <c r="F77" s="112"/>
      <c r="G77" s="122"/>
      <c r="H77" s="126"/>
      <c r="I77" s="112"/>
      <c r="J77" s="105"/>
      <c r="K77" s="113"/>
    </row>
    <row r="78" spans="2:11" hidden="1" outlineLevel="1">
      <c r="B78" s="112"/>
      <c r="C78" s="105"/>
      <c r="D78" s="118"/>
      <c r="E78" s="137">
        <f ca="1">IF(OR(ISBLANK(Table1[[#This Row],[Due]]),TODAY()&gt;Table1[[#This Row],[Due]]),0,NETWORKDAYS(TODAY(),Table1[[#This Row],[Due]]))</f>
        <v>0</v>
      </c>
      <c r="F78" s="112"/>
      <c r="G78" s="122"/>
      <c r="H78" s="126"/>
      <c r="I78" s="112"/>
      <c r="J78" s="105"/>
      <c r="K78" s="113"/>
    </row>
    <row r="79" spans="2:11" hidden="1" outlineLevel="1">
      <c r="B79" s="112"/>
      <c r="C79" s="105"/>
      <c r="D79" s="118"/>
      <c r="E79" s="137">
        <f ca="1">IF(OR(ISBLANK(Table1[[#This Row],[Due]]),TODAY()&gt;Table1[[#This Row],[Due]]),0,NETWORKDAYS(TODAY(),Table1[[#This Row],[Due]]))</f>
        <v>0</v>
      </c>
      <c r="F79" s="112"/>
      <c r="G79" s="122"/>
      <c r="H79" s="126"/>
      <c r="I79" s="112"/>
      <c r="J79" s="105"/>
      <c r="K79" s="113"/>
    </row>
    <row r="80" spans="2:11" collapsed="1">
      <c r="B80" s="145"/>
      <c r="C80" s="146"/>
      <c r="D80" s="147"/>
      <c r="E80" s="137">
        <f ca="1">IF(OR(ISBLANK(Table1[[#This Row],[Due]]),TODAY()&gt;Table1[[#This Row],[Due]]),0,NETWORKDAYS(TODAY(),Table1[[#This Row],[Due]]))</f>
        <v>0</v>
      </c>
      <c r="F80" s="145"/>
      <c r="G80" s="148"/>
      <c r="H80" s="149" t="e">
        <f>SUM(H81:H85)/COUNT(H81:H85)</f>
        <v>#DIV/0!</v>
      </c>
      <c r="I80" s="145"/>
      <c r="J80" s="150"/>
      <c r="K80" s="151"/>
    </row>
    <row r="81" spans="2:11" hidden="1" outlineLevel="1">
      <c r="B81" s="114"/>
      <c r="C81" s="106"/>
      <c r="D81" s="119"/>
      <c r="E81" s="137">
        <f ca="1">IF(OR(ISBLANK(Table1[[#This Row],[Due]]),TODAY()&gt;Table1[[#This Row],[Due]]),0,NETWORKDAYS(TODAY(),Table1[[#This Row],[Due]]))</f>
        <v>0</v>
      </c>
      <c r="F81" s="114"/>
      <c r="G81" s="123"/>
      <c r="H81" s="127"/>
      <c r="I81" s="114"/>
      <c r="J81" s="106"/>
      <c r="K81" s="115"/>
    </row>
    <row r="82" spans="2:11" hidden="1" outlineLevel="1">
      <c r="B82" s="114"/>
      <c r="C82" s="106"/>
      <c r="D82" s="119"/>
      <c r="E82" s="137">
        <f ca="1">IF(OR(ISBLANK(Table1[[#This Row],[Due]]),TODAY()&gt;Table1[[#This Row],[Due]]),0,NETWORKDAYS(TODAY(),Table1[[#This Row],[Due]]))</f>
        <v>0</v>
      </c>
      <c r="F82" s="114"/>
      <c r="G82" s="123"/>
      <c r="H82" s="127"/>
      <c r="I82" s="114"/>
      <c r="J82" s="106"/>
      <c r="K82" s="115"/>
    </row>
    <row r="83" spans="2:11" hidden="1" outlineLevel="1">
      <c r="B83" s="114"/>
      <c r="C83" s="106"/>
      <c r="D83" s="119"/>
      <c r="E83" s="137">
        <f ca="1">IF(OR(ISBLANK(Table1[[#This Row],[Due]]),TODAY()&gt;Table1[[#This Row],[Due]]),0,NETWORKDAYS(TODAY(),Table1[[#This Row],[Due]]))</f>
        <v>0</v>
      </c>
      <c r="F83" s="114"/>
      <c r="G83" s="123"/>
      <c r="H83" s="127"/>
      <c r="I83" s="114"/>
      <c r="J83" s="106"/>
      <c r="K83" s="115"/>
    </row>
    <row r="84" spans="2:11" hidden="1" outlineLevel="1">
      <c r="B84" s="114"/>
      <c r="C84" s="106"/>
      <c r="D84" s="119"/>
      <c r="E84" s="137">
        <f ca="1">IF(OR(ISBLANK(Table1[[#This Row],[Due]]),TODAY()&gt;Table1[[#This Row],[Due]]),0,NETWORKDAYS(TODAY(),Table1[[#This Row],[Due]]))</f>
        <v>0</v>
      </c>
      <c r="F84" s="114"/>
      <c r="G84" s="123"/>
      <c r="H84" s="127"/>
      <c r="I84" s="114"/>
      <c r="J84" s="106"/>
      <c r="K84" s="115"/>
    </row>
    <row r="85" spans="2:11" hidden="1" outlineLevel="1">
      <c r="B85" s="114"/>
      <c r="C85" s="107"/>
      <c r="D85" s="119"/>
      <c r="E85" s="137">
        <f ca="1">IF(OR(ISBLANK(Table1[[#This Row],[Due]]),TODAY()&gt;Table1[[#This Row],[Due]]),0,NETWORKDAYS(TODAY(),Table1[[#This Row],[Due]]))</f>
        <v>0</v>
      </c>
      <c r="F85" s="114"/>
      <c r="G85" s="123"/>
      <c r="H85" s="127"/>
      <c r="I85" s="114"/>
      <c r="J85" s="106"/>
      <c r="K85" s="115"/>
    </row>
    <row r="86" spans="2:11" collapsed="1">
      <c r="B86" s="130"/>
      <c r="C86" s="131" t="s">
        <v>105</v>
      </c>
      <c r="D86" s="132"/>
      <c r="E86" s="178"/>
      <c r="F86" s="130"/>
      <c r="G86" s="132"/>
      <c r="H86" s="133"/>
      <c r="I86" s="130"/>
      <c r="J86" s="134"/>
      <c r="K86" s="135"/>
    </row>
  </sheetData>
  <phoneticPr fontId="25" type="noConversion"/>
  <conditionalFormatting sqref="H3:H86">
    <cfRule type="dataBar" priority="2">
      <dataBar>
        <cfvo type="num" val="0"/>
        <cfvo type="num" val="1"/>
        <color rgb="FF638EC6"/>
      </dataBar>
      <extLst>
        <ext xmlns:x14="http://schemas.microsoft.com/office/spreadsheetml/2009/9/main" uri="{B025F937-C7B1-47D3-B67F-A62EFF666E3E}">
          <x14:id>{3DC313FF-59CA-4C6E-B148-092B0F427477}</x14:id>
        </ext>
      </extLst>
    </cfRule>
  </conditionalFormatting>
  <conditionalFormatting sqref="C3:C86">
    <cfRule type="expression" dxfId="6" priority="4">
      <formula>AND($E3&lt;5,$H3&lt;&gt;1,NOT(ISBLANK($H3)))</formula>
    </cfRule>
  </conditionalFormatting>
  <conditionalFormatting sqref="E3:E85">
    <cfRule type="expression" dxfId="5" priority="3">
      <formula>AND(NOT(ISBLANK($H3)),$E3&lt;10,$H3&lt;&gt;1)</formula>
    </cfRule>
  </conditionalFormatting>
  <conditionalFormatting sqref="C3:K86">
    <cfRule type="expression" dxfId="4" priority="1">
      <formula>$H3=1</formula>
    </cfRule>
  </conditionalFormatting>
  <dataValidations count="1">
    <dataValidation type="whole" allowBlank="1" showInputMessage="1" showErrorMessage="1" sqref="G3:G86" xr:uid="{C10EEC62-19E9-4F92-966B-38DF148BEA2B}">
      <formula1>0</formula1>
      <formula2>100</formula2>
    </dataValidation>
  </dataValidations>
  <pageMargins left="0.7" right="0.7" top="0.75" bottom="0.75" header="0.3" footer="0.3"/>
  <pageSetup paperSize="9" orientation="portrait" r:id="rId1"/>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3DC313FF-59CA-4C6E-B148-092B0F427477}">
            <x14:dataBar minLength="0" maxLength="100">
              <x14:cfvo type="num">
                <xm:f>0</xm:f>
              </x14:cfvo>
              <x14:cfvo type="num">
                <xm:f>1</xm:f>
              </x14:cfvo>
              <x14:negativeFillColor rgb="FFFF0000"/>
              <x14:axisColor rgb="FF000000"/>
            </x14:dataBar>
          </x14:cfRule>
          <xm:sqref>H3:H86</xm:sqref>
        </x14:conditionalFormatting>
        <x14:conditionalFormatting xmlns:xm="http://schemas.microsoft.com/office/excel/2006/main">
          <x14:cfRule type="iconSet" priority="137" id="{AA18D2B6-2C52-4995-A4EC-B4BF8BB7E872}">
            <x14:iconSet iconSet="3Flags" showValue="0" custom="1">
              <x14:cfvo type="percent">
                <xm:f>0</xm:f>
              </x14:cfvo>
              <x14:cfvo type="num">
                <xm:f>0</xm:f>
              </x14:cfvo>
              <x14:cfvo type="num">
                <xm:f>100</xm:f>
              </x14:cfvo>
              <x14:cfIcon iconSet="5Quarters" iconId="0"/>
              <x14:cfIcon iconSet="3Stars" iconId="2"/>
              <x14:cfIcon iconSet="3Stars" iconId="2"/>
            </x14:iconSet>
          </x14:cfRule>
          <xm:sqref>G3:G86</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52431E-C19C-49A7-AFD4-2E8F4AC285DE}">
  <dimension ref="B2:H60"/>
  <sheetViews>
    <sheetView showGridLines="0" topLeftCell="A13" zoomScaleNormal="100" workbookViewId="0">
      <selection activeCell="A45" sqref="A45:XFD45"/>
    </sheetView>
  </sheetViews>
  <sheetFormatPr defaultRowHeight="15"/>
  <cols>
    <col min="2" max="2" width="16.7109375" bestFit="1" customWidth="1"/>
    <col min="3" max="3" width="17.28515625" customWidth="1"/>
    <col min="4" max="4" width="40.28515625" customWidth="1"/>
    <col min="6" max="6" width="24" customWidth="1"/>
    <col min="8" max="8" width="40.5703125" customWidth="1"/>
  </cols>
  <sheetData>
    <row r="2" spans="2:8">
      <c r="B2" s="38" t="s">
        <v>78</v>
      </c>
      <c r="C2" s="39" t="s">
        <v>49</v>
      </c>
      <c r="D2" s="39" t="s">
        <v>48</v>
      </c>
      <c r="F2" s="38" t="s">
        <v>181</v>
      </c>
      <c r="G2" s="39" t="s">
        <v>49</v>
      </c>
      <c r="H2" s="39" t="s">
        <v>48</v>
      </c>
    </row>
    <row r="3" spans="2:8">
      <c r="B3" s="40" t="s">
        <v>57</v>
      </c>
      <c r="C3" s="43" t="s">
        <v>56</v>
      </c>
      <c r="D3" s="46" t="s">
        <v>142</v>
      </c>
      <c r="F3" s="101" t="s">
        <v>189</v>
      </c>
      <c r="G3" s="101" t="s">
        <v>55</v>
      </c>
      <c r="H3" s="101" t="s">
        <v>190</v>
      </c>
    </row>
    <row r="4" spans="2:8">
      <c r="B4" s="41" t="s">
        <v>58</v>
      </c>
      <c r="C4" s="36" t="s">
        <v>56</v>
      </c>
      <c r="D4" s="36" t="s">
        <v>143</v>
      </c>
      <c r="F4" s="45" t="s">
        <v>65</v>
      </c>
      <c r="G4" s="99" t="s">
        <v>179</v>
      </c>
      <c r="H4" s="100" t="s">
        <v>180</v>
      </c>
    </row>
    <row r="5" spans="2:8">
      <c r="B5" s="45" t="s">
        <v>59</v>
      </c>
      <c r="C5" s="44" t="s">
        <v>56</v>
      </c>
      <c r="D5" s="44" t="s">
        <v>144</v>
      </c>
      <c r="F5" s="41" t="s">
        <v>73</v>
      </c>
      <c r="G5" s="36" t="s">
        <v>179</v>
      </c>
      <c r="H5" s="36" t="s">
        <v>183</v>
      </c>
    </row>
    <row r="6" spans="2:8">
      <c r="B6" s="41" t="s">
        <v>60</v>
      </c>
      <c r="C6" s="36" t="s">
        <v>56</v>
      </c>
      <c r="D6" s="36" t="s">
        <v>145</v>
      </c>
      <c r="F6" s="45" t="s">
        <v>74</v>
      </c>
      <c r="G6" s="44" t="s">
        <v>179</v>
      </c>
      <c r="H6" s="44" t="s">
        <v>184</v>
      </c>
    </row>
    <row r="7" spans="2:8">
      <c r="B7" s="45" t="s">
        <v>61</v>
      </c>
      <c r="C7" s="44" t="s">
        <v>56</v>
      </c>
      <c r="D7" s="44" t="s">
        <v>146</v>
      </c>
      <c r="F7" s="41" t="s">
        <v>76</v>
      </c>
      <c r="G7" s="36" t="s">
        <v>179</v>
      </c>
      <c r="H7" s="36" t="s">
        <v>185</v>
      </c>
    </row>
    <row r="8" spans="2:8">
      <c r="B8" s="41" t="s">
        <v>62</v>
      </c>
      <c r="C8" s="36" t="s">
        <v>56</v>
      </c>
      <c r="D8" s="36" t="s">
        <v>182</v>
      </c>
      <c r="F8" s="45" t="s">
        <v>132</v>
      </c>
      <c r="G8" s="44" t="s">
        <v>179</v>
      </c>
      <c r="H8" s="44" t="s">
        <v>186</v>
      </c>
    </row>
    <row r="9" spans="2:8">
      <c r="B9" s="45" t="s">
        <v>63</v>
      </c>
      <c r="C9" s="44" t="s">
        <v>56</v>
      </c>
      <c r="D9" s="44" t="s">
        <v>192</v>
      </c>
      <c r="F9" s="42" t="s">
        <v>134</v>
      </c>
      <c r="G9" s="37" t="s">
        <v>179</v>
      </c>
      <c r="H9" s="42" t="s">
        <v>187</v>
      </c>
    </row>
    <row r="10" spans="2:8">
      <c r="B10" s="41" t="s">
        <v>64</v>
      </c>
      <c r="C10" s="36" t="s">
        <v>56</v>
      </c>
      <c r="D10" s="36" t="s">
        <v>148</v>
      </c>
    </row>
    <row r="11" spans="2:8">
      <c r="B11" s="45" t="s">
        <v>70</v>
      </c>
      <c r="C11" s="44" t="s">
        <v>231</v>
      </c>
      <c r="D11" s="44" t="s">
        <v>147</v>
      </c>
    </row>
    <row r="12" spans="2:8">
      <c r="B12" s="41" t="s">
        <v>71</v>
      </c>
      <c r="C12" s="36" t="s">
        <v>231</v>
      </c>
      <c r="D12" s="36" t="s">
        <v>232</v>
      </c>
    </row>
    <row r="13" spans="2:8">
      <c r="B13" s="45" t="s">
        <v>79</v>
      </c>
      <c r="C13" s="44" t="s">
        <v>67</v>
      </c>
      <c r="D13" s="44" t="s">
        <v>148</v>
      </c>
    </row>
    <row r="14" spans="2:8">
      <c r="B14" s="42" t="s">
        <v>69</v>
      </c>
      <c r="C14" s="37" t="s">
        <v>67</v>
      </c>
      <c r="D14" s="37" t="s">
        <v>148</v>
      </c>
    </row>
    <row r="15" spans="2:8">
      <c r="B15" t="s">
        <v>149</v>
      </c>
      <c r="C15" s="65"/>
      <c r="D15" s="65"/>
    </row>
    <row r="17" spans="2:8">
      <c r="B17" s="38" t="s">
        <v>140</v>
      </c>
      <c r="C17" s="39" t="s">
        <v>49</v>
      </c>
      <c r="D17" s="39" t="s">
        <v>48</v>
      </c>
      <c r="F17" s="38" t="s">
        <v>188</v>
      </c>
      <c r="G17" s="39" t="s">
        <v>49</v>
      </c>
      <c r="H17" s="39" t="s">
        <v>48</v>
      </c>
    </row>
    <row r="18" spans="2:8">
      <c r="B18" s="40" t="s">
        <v>68</v>
      </c>
      <c r="C18" s="43" t="s">
        <v>67</v>
      </c>
      <c r="D18" s="46" t="s">
        <v>150</v>
      </c>
      <c r="F18" s="40" t="s">
        <v>189</v>
      </c>
      <c r="G18" s="43" t="s">
        <v>55</v>
      </c>
      <c r="H18" s="46" t="s">
        <v>190</v>
      </c>
    </row>
    <row r="19" spans="2:8">
      <c r="B19" s="41" t="s">
        <v>77</v>
      </c>
      <c r="C19" s="36" t="s">
        <v>67</v>
      </c>
      <c r="D19" s="36" t="s">
        <v>151</v>
      </c>
      <c r="F19" s="41"/>
      <c r="G19" s="36"/>
      <c r="H19" s="36"/>
    </row>
    <row r="20" spans="2:8">
      <c r="B20" s="45" t="s">
        <v>139</v>
      </c>
      <c r="C20" s="44" t="s">
        <v>67</v>
      </c>
      <c r="D20" s="44" t="s">
        <v>148</v>
      </c>
      <c r="F20" s="45"/>
      <c r="G20" s="44"/>
      <c r="H20" s="44"/>
    </row>
    <row r="21" spans="2:8">
      <c r="B21" s="41" t="s">
        <v>130</v>
      </c>
      <c r="C21" s="36" t="s">
        <v>67</v>
      </c>
      <c r="D21" s="36" t="s">
        <v>148</v>
      </c>
      <c r="F21" s="41"/>
      <c r="G21" s="36"/>
      <c r="H21" s="36"/>
    </row>
    <row r="22" spans="2:8">
      <c r="B22" s="45" t="s">
        <v>131</v>
      </c>
      <c r="C22" s="44" t="s">
        <v>67</v>
      </c>
      <c r="D22" s="44" t="s">
        <v>148</v>
      </c>
      <c r="F22" s="45"/>
      <c r="G22" s="44"/>
      <c r="H22" s="44"/>
    </row>
    <row r="23" spans="2:8">
      <c r="B23" s="42" t="s">
        <v>141</v>
      </c>
      <c r="C23" s="37" t="s">
        <v>67</v>
      </c>
      <c r="D23" s="37" t="s">
        <v>148</v>
      </c>
      <c r="F23" s="42"/>
      <c r="G23" s="37"/>
      <c r="H23" s="42"/>
    </row>
    <row r="25" spans="2:8">
      <c r="B25" s="38" t="s">
        <v>152</v>
      </c>
      <c r="C25" s="39" t="s">
        <v>49</v>
      </c>
      <c r="D25" s="39" t="s">
        <v>48</v>
      </c>
    </row>
    <row r="26" spans="2:8">
      <c r="B26" s="40" t="s">
        <v>65</v>
      </c>
      <c r="C26" s="43" t="s">
        <v>179</v>
      </c>
      <c r="D26" s="46" t="s">
        <v>148</v>
      </c>
    </row>
    <row r="27" spans="2:8">
      <c r="B27" s="41" t="s">
        <v>73</v>
      </c>
      <c r="C27" s="36" t="s">
        <v>179</v>
      </c>
      <c r="D27" s="36" t="s">
        <v>148</v>
      </c>
    </row>
    <row r="28" spans="2:8">
      <c r="B28" s="45" t="s">
        <v>74</v>
      </c>
      <c r="C28" s="44" t="s">
        <v>155</v>
      </c>
      <c r="D28" s="44" t="s">
        <v>156</v>
      </c>
    </row>
    <row r="29" spans="2:8">
      <c r="B29" s="41" t="s">
        <v>76</v>
      </c>
      <c r="C29" s="36" t="s">
        <v>155</v>
      </c>
      <c r="D29" s="36" t="s">
        <v>157</v>
      </c>
    </row>
    <row r="30" spans="2:8">
      <c r="B30" s="45" t="s">
        <v>132</v>
      </c>
      <c r="C30" s="44" t="s">
        <v>155</v>
      </c>
      <c r="D30" s="44" t="s">
        <v>158</v>
      </c>
    </row>
    <row r="31" spans="2:8">
      <c r="B31" s="41" t="s">
        <v>134</v>
      </c>
      <c r="C31" s="36" t="s">
        <v>155</v>
      </c>
      <c r="D31" s="36" t="s">
        <v>159</v>
      </c>
    </row>
    <row r="32" spans="2:8">
      <c r="B32" s="45" t="s">
        <v>135</v>
      </c>
      <c r="C32" s="44" t="s">
        <v>155</v>
      </c>
      <c r="D32" s="44" t="s">
        <v>160</v>
      </c>
    </row>
    <row r="33" spans="2:4">
      <c r="B33" s="41" t="s">
        <v>136</v>
      </c>
      <c r="C33" s="36" t="s">
        <v>155</v>
      </c>
      <c r="D33" s="36" t="s">
        <v>148</v>
      </c>
    </row>
    <row r="34" spans="2:4">
      <c r="B34" s="45" t="s">
        <v>137</v>
      </c>
      <c r="C34" s="44" t="s">
        <v>155</v>
      </c>
      <c r="D34" s="44" t="s">
        <v>148</v>
      </c>
    </row>
    <row r="35" spans="2:4">
      <c r="B35" s="41" t="s">
        <v>138</v>
      </c>
      <c r="C35" s="36" t="s">
        <v>155</v>
      </c>
      <c r="D35" s="36" t="s">
        <v>148</v>
      </c>
    </row>
    <row r="36" spans="2:4">
      <c r="B36" s="45" t="s">
        <v>153</v>
      </c>
      <c r="C36" s="44" t="s">
        <v>155</v>
      </c>
      <c r="D36" s="44" t="s">
        <v>148</v>
      </c>
    </row>
    <row r="37" spans="2:4">
      <c r="B37" s="42" t="s">
        <v>154</v>
      </c>
      <c r="C37" s="37" t="s">
        <v>155</v>
      </c>
      <c r="D37" s="37" t="s">
        <v>148</v>
      </c>
    </row>
    <row r="39" spans="2:4">
      <c r="B39" s="38" t="s">
        <v>161</v>
      </c>
      <c r="C39" s="39" t="s">
        <v>49</v>
      </c>
      <c r="D39" s="39" t="s">
        <v>48</v>
      </c>
    </row>
    <row r="40" spans="2:4">
      <c r="B40" s="40" t="s">
        <v>66</v>
      </c>
      <c r="C40" s="43" t="s">
        <v>493</v>
      </c>
      <c r="D40" s="46" t="s">
        <v>193</v>
      </c>
    </row>
    <row r="41" spans="2:4">
      <c r="B41" s="41" t="s">
        <v>75</v>
      </c>
      <c r="C41" s="36" t="s">
        <v>493</v>
      </c>
      <c r="D41" s="36" t="s">
        <v>194</v>
      </c>
    </row>
    <row r="42" spans="2:4">
      <c r="B42" s="45" t="s">
        <v>162</v>
      </c>
      <c r="C42" s="44" t="s">
        <v>493</v>
      </c>
      <c r="D42" s="44" t="s">
        <v>195</v>
      </c>
    </row>
    <row r="43" spans="2:4">
      <c r="B43" s="41" t="s">
        <v>163</v>
      </c>
      <c r="C43" s="36" t="s">
        <v>493</v>
      </c>
      <c r="D43" s="36" t="s">
        <v>196</v>
      </c>
    </row>
    <row r="44" spans="2:4">
      <c r="B44" s="45" t="s">
        <v>129</v>
      </c>
      <c r="C44" s="44" t="s">
        <v>493</v>
      </c>
      <c r="D44" s="44" t="s">
        <v>197</v>
      </c>
    </row>
    <row r="45" spans="2:4">
      <c r="B45" s="41" t="s">
        <v>164</v>
      </c>
      <c r="C45" s="36" t="s">
        <v>493</v>
      </c>
      <c r="D45" s="36" t="s">
        <v>191</v>
      </c>
    </row>
    <row r="46" spans="2:4">
      <c r="B46" s="45" t="s">
        <v>165</v>
      </c>
      <c r="C46" s="44" t="s">
        <v>493</v>
      </c>
      <c r="D46" s="44" t="s">
        <v>148</v>
      </c>
    </row>
    <row r="47" spans="2:4">
      <c r="B47" s="41" t="s">
        <v>133</v>
      </c>
      <c r="C47" s="36" t="s">
        <v>493</v>
      </c>
      <c r="D47" s="36" t="s">
        <v>148</v>
      </c>
    </row>
    <row r="48" spans="2:4">
      <c r="B48" s="45" t="s">
        <v>166</v>
      </c>
      <c r="C48" s="44" t="s">
        <v>493</v>
      </c>
      <c r="D48" s="44" t="s">
        <v>198</v>
      </c>
    </row>
    <row r="49" spans="2:4">
      <c r="B49" s="41" t="s">
        <v>167</v>
      </c>
      <c r="C49" s="36" t="s">
        <v>493</v>
      </c>
      <c r="D49" s="36" t="s">
        <v>199</v>
      </c>
    </row>
    <row r="50" spans="2:4">
      <c r="B50" s="45" t="s">
        <v>168</v>
      </c>
      <c r="C50" s="44" t="s">
        <v>493</v>
      </c>
      <c r="D50" s="44" t="s">
        <v>148</v>
      </c>
    </row>
    <row r="51" spans="2:4">
      <c r="B51" s="42" t="s">
        <v>169</v>
      </c>
      <c r="C51" s="37" t="s">
        <v>493</v>
      </c>
      <c r="D51" s="37" t="s">
        <v>148</v>
      </c>
    </row>
    <row r="53" spans="2:4">
      <c r="B53" s="38" t="s">
        <v>170</v>
      </c>
      <c r="C53" s="39" t="s">
        <v>49</v>
      </c>
      <c r="D53" s="39" t="s">
        <v>48</v>
      </c>
    </row>
    <row r="54" spans="2:4">
      <c r="B54" s="40" t="s">
        <v>51</v>
      </c>
      <c r="C54" s="43" t="s">
        <v>50</v>
      </c>
      <c r="D54" s="46" t="s">
        <v>173</v>
      </c>
    </row>
    <row r="55" spans="2:4">
      <c r="B55" s="41" t="s">
        <v>52</v>
      </c>
      <c r="C55" s="36" t="s">
        <v>55</v>
      </c>
      <c r="D55" s="36" t="s">
        <v>172</v>
      </c>
    </row>
    <row r="56" spans="2:4">
      <c r="B56" s="45" t="s">
        <v>72</v>
      </c>
      <c r="C56" s="44" t="s">
        <v>55</v>
      </c>
      <c r="D56" s="44" t="s">
        <v>171</v>
      </c>
    </row>
    <row r="57" spans="2:4">
      <c r="B57" s="41" t="s">
        <v>54</v>
      </c>
      <c r="C57" s="36" t="s">
        <v>53</v>
      </c>
      <c r="D57" s="36" t="s">
        <v>148</v>
      </c>
    </row>
    <row r="58" spans="2:4">
      <c r="B58" s="45" t="s">
        <v>174</v>
      </c>
      <c r="C58" s="44" t="s">
        <v>175</v>
      </c>
      <c r="D58" s="44" t="s">
        <v>176</v>
      </c>
    </row>
    <row r="59" spans="2:4">
      <c r="B59" s="41" t="s">
        <v>177</v>
      </c>
      <c r="C59" s="41" t="s">
        <v>175</v>
      </c>
      <c r="D59" s="41" t="s">
        <v>178</v>
      </c>
    </row>
    <row r="60" spans="2:4">
      <c r="B60" s="98"/>
      <c r="C60" s="98"/>
      <c r="D60" s="98"/>
    </row>
  </sheetData>
  <phoneticPr fontId="25" type="noConversion"/>
  <pageMargins left="0.25" right="0.25"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K187"/>
  <sheetViews>
    <sheetView showGridLines="0" topLeftCell="A132" zoomScaleNormal="100" workbookViewId="0">
      <selection activeCell="H102" sqref="H102"/>
    </sheetView>
  </sheetViews>
  <sheetFormatPr defaultRowHeight="15"/>
  <sheetData>
    <row r="2" spans="1:1">
      <c r="A2" t="s">
        <v>234</v>
      </c>
    </row>
    <row r="4" spans="1:1">
      <c r="A4" t="s">
        <v>235</v>
      </c>
    </row>
    <row r="6" spans="1:1">
      <c r="A6" t="s">
        <v>236</v>
      </c>
    </row>
    <row r="7" spans="1:1">
      <c r="A7" t="s">
        <v>237</v>
      </c>
    </row>
    <row r="8" spans="1:1">
      <c r="A8" t="s">
        <v>238</v>
      </c>
    </row>
    <row r="10" spans="1:1">
      <c r="A10" t="s">
        <v>239</v>
      </c>
    </row>
    <row r="11" spans="1:1">
      <c r="A11" t="s">
        <v>240</v>
      </c>
    </row>
    <row r="12" spans="1:1">
      <c r="A12" t="s">
        <v>241</v>
      </c>
    </row>
    <row r="14" spans="1:1">
      <c r="A14" t="s">
        <v>242</v>
      </c>
    </row>
    <row r="15" spans="1:1">
      <c r="A15" t="s">
        <v>246</v>
      </c>
    </row>
    <row r="17" spans="1:1">
      <c r="A17" t="s">
        <v>243</v>
      </c>
    </row>
    <row r="18" spans="1:1">
      <c r="A18" t="s">
        <v>244</v>
      </c>
    </row>
    <row r="20" spans="1:1">
      <c r="A20" t="s">
        <v>245</v>
      </c>
    </row>
    <row r="25" spans="1:1" s="153" customFormat="1"/>
    <row r="27" spans="1:1">
      <c r="A27" t="s">
        <v>297</v>
      </c>
    </row>
    <row r="29" spans="1:1">
      <c r="A29" t="s">
        <v>235</v>
      </c>
    </row>
    <row r="31" spans="1:1">
      <c r="A31" t="s">
        <v>298</v>
      </c>
    </row>
    <row r="32" spans="1:1">
      <c r="A32" t="s">
        <v>299</v>
      </c>
    </row>
    <row r="34" spans="1:1">
      <c r="A34" t="s">
        <v>300</v>
      </c>
    </row>
    <row r="35" spans="1:1">
      <c r="A35" t="s">
        <v>301</v>
      </c>
    </row>
    <row r="37" spans="1:1">
      <c r="A37" t="s">
        <v>302</v>
      </c>
    </row>
    <row r="38" spans="1:1">
      <c r="A38" t="s">
        <v>303</v>
      </c>
    </row>
    <row r="39" spans="1:1">
      <c r="A39" t="s">
        <v>304</v>
      </c>
    </row>
    <row r="41" spans="1:1">
      <c r="A41" t="s">
        <v>245</v>
      </c>
    </row>
    <row r="52" spans="1:1" s="152" customFormat="1"/>
    <row r="54" spans="1:1">
      <c r="A54" t="s">
        <v>263</v>
      </c>
    </row>
    <row r="56" spans="1:1">
      <c r="A56" t="s">
        <v>235</v>
      </c>
    </row>
    <row r="58" spans="1:1">
      <c r="A58" t="s">
        <v>264</v>
      </c>
    </row>
    <row r="59" spans="1:1">
      <c r="A59" t="s">
        <v>265</v>
      </c>
    </row>
    <row r="61" spans="1:1">
      <c r="A61" t="s">
        <v>266</v>
      </c>
    </row>
    <row r="62" spans="1:1">
      <c r="A62" t="s">
        <v>267</v>
      </c>
    </row>
    <row r="64" spans="1:1">
      <c r="A64" t="s">
        <v>245</v>
      </c>
    </row>
    <row r="66" spans="1:11">
      <c r="F66" s="221"/>
      <c r="G66" s="221"/>
      <c r="H66" s="221"/>
      <c r="I66" s="221"/>
      <c r="J66" s="221"/>
      <c r="K66" s="221"/>
    </row>
    <row r="72" spans="1:11" s="153" customFormat="1"/>
    <row r="74" spans="1:11">
      <c r="A74" t="s">
        <v>268</v>
      </c>
    </row>
    <row r="76" spans="1:11">
      <c r="A76" t="s">
        <v>235</v>
      </c>
    </row>
    <row r="78" spans="1:11">
      <c r="A78" t="s">
        <v>269</v>
      </c>
    </row>
    <row r="79" spans="1:11">
      <c r="A79" t="s">
        <v>270</v>
      </c>
    </row>
    <row r="82" spans="1:1">
      <c r="A82" t="s">
        <v>271</v>
      </c>
    </row>
    <row r="83" spans="1:1">
      <c r="A83" t="s">
        <v>280</v>
      </c>
    </row>
    <row r="85" spans="1:1">
      <c r="A85" t="s">
        <v>281</v>
      </c>
    </row>
    <row r="86" spans="1:1">
      <c r="A86" t="s">
        <v>282</v>
      </c>
    </row>
    <row r="87" spans="1:1">
      <c r="A87" t="s">
        <v>283</v>
      </c>
    </row>
    <row r="88" spans="1:1">
      <c r="A88" t="s">
        <v>284</v>
      </c>
    </row>
    <row r="90" spans="1:1">
      <c r="A90" t="s">
        <v>272</v>
      </c>
    </row>
    <row r="91" spans="1:1">
      <c r="A91" t="s">
        <v>273</v>
      </c>
    </row>
    <row r="92" spans="1:1">
      <c r="A92" t="s">
        <v>285</v>
      </c>
    </row>
    <row r="93" spans="1:1">
      <c r="A93" t="s">
        <v>286</v>
      </c>
    </row>
    <row r="94" spans="1:1">
      <c r="A94" t="s">
        <v>287</v>
      </c>
    </row>
    <row r="96" spans="1:1">
      <c r="A96" t="s">
        <v>274</v>
      </c>
    </row>
    <row r="97" spans="1:1">
      <c r="A97" t="s">
        <v>275</v>
      </c>
    </row>
    <row r="98" spans="1:1">
      <c r="A98" t="s">
        <v>288</v>
      </c>
    </row>
    <row r="99" spans="1:1">
      <c r="A99" t="s">
        <v>289</v>
      </c>
    </row>
    <row r="100" spans="1:1">
      <c r="A100" t="s">
        <v>290</v>
      </c>
    </row>
    <row r="102" spans="1:1">
      <c r="A102" t="s">
        <v>291</v>
      </c>
    </row>
    <row r="103" spans="1:1">
      <c r="A103" t="s">
        <v>276</v>
      </c>
    </row>
    <row r="104" spans="1:1">
      <c r="A104" t="s">
        <v>277</v>
      </c>
    </row>
    <row r="105" spans="1:1">
      <c r="A105" t="s">
        <v>292</v>
      </c>
    </row>
    <row r="106" spans="1:1" s="154" customFormat="1"/>
    <row r="107" spans="1:1">
      <c r="A107" t="s">
        <v>293</v>
      </c>
    </row>
    <row r="108" spans="1:1">
      <c r="A108" t="s">
        <v>294</v>
      </c>
    </row>
    <row r="109" spans="1:1">
      <c r="A109" t="s">
        <v>295</v>
      </c>
    </row>
    <row r="110" spans="1:1">
      <c r="A110" t="s">
        <v>296</v>
      </c>
    </row>
    <row r="111" spans="1:1">
      <c r="A111" t="s">
        <v>278</v>
      </c>
    </row>
    <row r="112" spans="1:1">
      <c r="A112" t="s">
        <v>279</v>
      </c>
    </row>
    <row r="114" spans="1:1">
      <c r="A114" t="s">
        <v>245</v>
      </c>
    </row>
    <row r="118" spans="1:1" s="153" customFormat="1"/>
    <row r="122" spans="1:1">
      <c r="A122" t="s">
        <v>308</v>
      </c>
    </row>
    <row r="124" spans="1:1">
      <c r="A124" t="s">
        <v>309</v>
      </c>
    </row>
    <row r="126" spans="1:1">
      <c r="A126" t="s">
        <v>310</v>
      </c>
    </row>
    <row r="127" spans="1:1">
      <c r="A127" t="s">
        <v>311</v>
      </c>
    </row>
    <row r="129" spans="1:1">
      <c r="A129" t="s">
        <v>312</v>
      </c>
    </row>
    <row r="130" spans="1:1">
      <c r="A130" t="s">
        <v>270</v>
      </c>
    </row>
    <row r="131" spans="1:1">
      <c r="A131" t="s">
        <v>313</v>
      </c>
    </row>
    <row r="133" spans="1:1">
      <c r="A133" t="s">
        <v>271</v>
      </c>
    </row>
    <row r="134" spans="1:1">
      <c r="A134" t="s">
        <v>314</v>
      </c>
    </row>
    <row r="136" spans="1:1">
      <c r="A136" t="s">
        <v>315</v>
      </c>
    </row>
    <row r="137" spans="1:1">
      <c r="A137" t="s">
        <v>316</v>
      </c>
    </row>
    <row r="139" spans="1:1">
      <c r="A139" t="s">
        <v>317</v>
      </c>
    </row>
    <row r="140" spans="1:1">
      <c r="A140" t="s">
        <v>318</v>
      </c>
    </row>
    <row r="141" spans="1:1">
      <c r="A141" t="s">
        <v>319</v>
      </c>
    </row>
    <row r="143" spans="1:1">
      <c r="A143" t="s">
        <v>320</v>
      </c>
    </row>
    <row r="144" spans="1:1">
      <c r="A144" t="s">
        <v>321</v>
      </c>
    </row>
    <row r="145" spans="1:1">
      <c r="A145" t="s">
        <v>278</v>
      </c>
    </row>
    <row r="146" spans="1:1">
      <c r="A146" t="s">
        <v>279</v>
      </c>
    </row>
    <row r="147" spans="1:1">
      <c r="A147" t="s">
        <v>322</v>
      </c>
    </row>
    <row r="149" spans="1:1">
      <c r="A149" t="s">
        <v>245</v>
      </c>
    </row>
    <row r="162" spans="1:1" s="153" customFormat="1"/>
    <row r="164" spans="1:1">
      <c r="A164" t="s">
        <v>338</v>
      </c>
    </row>
    <row r="166" spans="1:1">
      <c r="A166" t="s">
        <v>235</v>
      </c>
    </row>
    <row r="168" spans="1:1">
      <c r="A168" t="s">
        <v>339</v>
      </c>
    </row>
    <row r="169" spans="1:1">
      <c r="A169" t="s">
        <v>340</v>
      </c>
    </row>
    <row r="171" spans="1:1">
      <c r="A171" t="s">
        <v>271</v>
      </c>
    </row>
    <row r="172" spans="1:1">
      <c r="A172" t="s">
        <v>341</v>
      </c>
    </row>
    <row r="174" spans="1:1">
      <c r="A174" t="s">
        <v>342</v>
      </c>
    </row>
    <row r="175" spans="1:1">
      <c r="A175" t="s">
        <v>343</v>
      </c>
    </row>
    <row r="176" spans="1:1">
      <c r="A176" t="s">
        <v>344</v>
      </c>
    </row>
    <row r="178" spans="1:1">
      <c r="A178" t="s">
        <v>345</v>
      </c>
    </row>
    <row r="179" spans="1:1">
      <c r="A179" t="s">
        <v>318</v>
      </c>
    </row>
    <row r="180" spans="1:1">
      <c r="A180" t="s">
        <v>346</v>
      </c>
    </row>
    <row r="182" spans="1:1">
      <c r="A182" t="s">
        <v>347</v>
      </c>
    </row>
    <row r="183" spans="1:1">
      <c r="A183" t="s">
        <v>348</v>
      </c>
    </row>
    <row r="184" spans="1:1">
      <c r="A184" t="s">
        <v>278</v>
      </c>
    </row>
    <row r="185" spans="1:1">
      <c r="A185" t="s">
        <v>349</v>
      </c>
    </row>
    <row r="187" spans="1:1">
      <c r="A187" t="s">
        <v>245</v>
      </c>
    </row>
  </sheetData>
  <mergeCells count="1">
    <mergeCell ref="F66:K66"/>
  </mergeCells>
  <phoneticPr fontId="22" type="noConversion"/>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89AA33-8D2C-4DB5-81F8-F08CF0F74785}">
  <dimension ref="A1"/>
  <sheetViews>
    <sheetView workbookViewId="0"/>
  </sheetViews>
  <sheetFormatPr defaultRowHeight="15"/>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pageSetUpPr fitToPage="1"/>
  </sheetPr>
  <dimension ref="B2:I30"/>
  <sheetViews>
    <sheetView showGridLines="0" zoomScaleNormal="100" workbookViewId="0">
      <pane xSplit="1" ySplit="9" topLeftCell="B10" activePane="bottomRight" state="frozen"/>
      <selection pane="topRight" activeCell="B1" sqref="B1"/>
      <selection pane="bottomLeft" activeCell="A9" sqref="A9"/>
      <selection pane="bottomRight"/>
    </sheetView>
  </sheetViews>
  <sheetFormatPr defaultRowHeight="15"/>
  <cols>
    <col min="1" max="1" width="4.5703125" customWidth="1"/>
    <col min="2" max="2" width="11.5703125" customWidth="1"/>
    <col min="3" max="3" width="73.140625" customWidth="1"/>
    <col min="4" max="7" width="11.140625" customWidth="1"/>
    <col min="9" max="9" width="36.5703125" customWidth="1"/>
  </cols>
  <sheetData>
    <row r="2" spans="2:9">
      <c r="D2" s="89" t="s">
        <v>90</v>
      </c>
      <c r="E2" s="89" t="s">
        <v>91</v>
      </c>
      <c r="F2" s="89" t="s">
        <v>89</v>
      </c>
      <c r="G2" s="89" t="s">
        <v>92</v>
      </c>
    </row>
    <row r="3" spans="2:9">
      <c r="B3" s="65"/>
      <c r="C3" s="68" t="s">
        <v>88</v>
      </c>
      <c r="D3" s="69">
        <f>COUNTIFS(VerificationTable[Status],"=Open", VerificationTable[Category],"=DOC")</f>
        <v>0</v>
      </c>
      <c r="E3" s="70">
        <f>COUNTIFS(VerificationTable[Status],"=Close", VerificationTable[Category],"=DOC")</f>
        <v>0</v>
      </c>
      <c r="F3" s="82">
        <f>COUNTIFS(VerificationTable[Status],"=Fixed", VerificationTable[Category],"=DOC")</f>
        <v>0</v>
      </c>
      <c r="G3" s="71">
        <f>COUNTIFS(VerificationTable[Status],"=As Design", VerificationTable[Category],"=DOC")</f>
        <v>0</v>
      </c>
    </row>
    <row r="4" spans="2:9">
      <c r="C4" s="68" t="s">
        <v>87</v>
      </c>
      <c r="D4" s="72">
        <f>COUNTIFS(VerificationTable[Status],"=Open", VerificationTable[Category],"=GUI")</f>
        <v>0</v>
      </c>
      <c r="E4" s="76">
        <f>COUNTIFS(VerificationTable[Status],"=Close", VerificationTable[Category],"=GUI")</f>
        <v>0</v>
      </c>
      <c r="F4" s="83">
        <f>COUNTIFS(VerificationTable[Status],"=Fixed", VerificationTable[Category],"=GUI")</f>
        <v>0</v>
      </c>
      <c r="G4" s="77">
        <f>COUNTIFS(VerificationTable[Status],"=As Design", VerificationTable[Category],"=GUI")</f>
        <v>0</v>
      </c>
    </row>
    <row r="5" spans="2:9">
      <c r="C5" s="68" t="s">
        <v>96</v>
      </c>
      <c r="D5" s="75">
        <f>COUNTIFS(VerificationTable[Status],"=Open", VerificationTable[Category],"=FRM")</f>
        <v>0</v>
      </c>
      <c r="E5" s="73">
        <f>COUNTIFS(VerificationTable[Status],"=Close", VerificationTable[Category],"=FRM")</f>
        <v>0</v>
      </c>
      <c r="F5" s="84">
        <f>COUNTIFS(VerificationTable[Status],"=Fixed", VerificationTable[Category],"=FRM")</f>
        <v>0</v>
      </c>
      <c r="G5" s="74">
        <f>COUNTIFS(VerificationTable[Status],"=As Design", VerificationTable[Category],"=FRM")</f>
        <v>0</v>
      </c>
    </row>
    <row r="6" spans="2:9">
      <c r="C6" s="80" t="s">
        <v>94</v>
      </c>
      <c r="D6" s="78">
        <f>SUM(D3:D5)</f>
        <v>0</v>
      </c>
      <c r="E6" s="87">
        <f t="shared" ref="E6:G6" si="0">SUM(E3:E5)</f>
        <v>0</v>
      </c>
      <c r="F6" s="85">
        <f t="shared" si="0"/>
        <v>0</v>
      </c>
      <c r="G6" s="81">
        <f t="shared" si="0"/>
        <v>0</v>
      </c>
    </row>
    <row r="7" spans="2:9">
      <c r="C7" s="79" t="s">
        <v>93</v>
      </c>
      <c r="D7" s="222">
        <f>SUM(D3:G5)</f>
        <v>0</v>
      </c>
      <c r="E7" s="223"/>
      <c r="F7" s="223"/>
      <c r="G7" s="224"/>
    </row>
    <row r="9" spans="2:9" ht="30">
      <c r="B9" s="47" t="s">
        <v>80</v>
      </c>
      <c r="C9" s="54" t="s">
        <v>85</v>
      </c>
      <c r="D9" s="54" t="s">
        <v>81</v>
      </c>
      <c r="E9" s="54" t="s">
        <v>83</v>
      </c>
      <c r="F9" s="54" t="s">
        <v>82</v>
      </c>
      <c r="G9" s="54" t="s">
        <v>84</v>
      </c>
      <c r="H9" s="56" t="s">
        <v>8</v>
      </c>
      <c r="I9" s="56" t="s">
        <v>86</v>
      </c>
    </row>
    <row r="10" spans="2:9">
      <c r="B10" s="52"/>
      <c r="C10" s="51"/>
      <c r="D10" s="52"/>
      <c r="E10" s="52"/>
      <c r="F10" s="35"/>
      <c r="G10" s="57"/>
      <c r="H10" s="88"/>
      <c r="I10" s="61"/>
    </row>
    <row r="11" spans="2:9">
      <c r="B11" s="52"/>
      <c r="C11" s="51"/>
      <c r="D11" s="50"/>
      <c r="E11" s="50"/>
      <c r="F11" s="53"/>
      <c r="G11" s="57"/>
      <c r="H11" s="59"/>
      <c r="I11" s="62"/>
    </row>
    <row r="12" spans="2:9">
      <c r="B12" s="52"/>
      <c r="C12" s="51"/>
      <c r="D12" s="50"/>
      <c r="E12" s="50"/>
      <c r="F12" s="53"/>
      <c r="G12" s="57"/>
      <c r="H12" s="59"/>
      <c r="I12" s="62"/>
    </row>
    <row r="13" spans="2:9">
      <c r="B13" s="52"/>
      <c r="C13" s="51"/>
      <c r="D13" s="50"/>
      <c r="E13" s="50"/>
      <c r="F13" s="53"/>
      <c r="G13" s="58"/>
      <c r="H13" s="60"/>
      <c r="I13" s="64"/>
    </row>
    <row r="14" spans="2:9">
      <c r="B14" s="52"/>
      <c r="C14" s="51"/>
      <c r="D14" s="50"/>
      <c r="E14" s="50"/>
      <c r="F14" s="53"/>
      <c r="G14" s="58"/>
      <c r="H14" s="60"/>
      <c r="I14" s="66"/>
    </row>
    <row r="15" spans="2:9">
      <c r="B15" s="52"/>
      <c r="C15" s="51"/>
      <c r="D15" s="50"/>
      <c r="E15" s="52"/>
      <c r="F15" s="53"/>
      <c r="G15" s="58"/>
      <c r="H15" s="60"/>
      <c r="I15" s="66"/>
    </row>
    <row r="16" spans="2:9">
      <c r="B16" s="52"/>
      <c r="C16" s="51"/>
      <c r="D16" s="50"/>
      <c r="E16" s="50"/>
      <c r="F16" s="53"/>
      <c r="G16" s="58"/>
      <c r="H16" s="60"/>
      <c r="I16" s="66"/>
    </row>
    <row r="17" spans="2:9">
      <c r="B17" s="52"/>
      <c r="C17" s="51"/>
      <c r="D17" s="50"/>
      <c r="E17" s="52"/>
      <c r="F17" s="53"/>
      <c r="G17" s="58"/>
      <c r="H17" s="60"/>
      <c r="I17" s="66"/>
    </row>
    <row r="18" spans="2:9">
      <c r="B18" s="52"/>
      <c r="C18" s="51"/>
      <c r="D18" s="50"/>
      <c r="E18" s="50"/>
      <c r="F18" s="53"/>
      <c r="G18" s="58"/>
      <c r="H18" s="60"/>
      <c r="I18" s="66"/>
    </row>
    <row r="19" spans="2:9">
      <c r="B19" s="52"/>
      <c r="C19" s="51"/>
      <c r="D19" s="50"/>
      <c r="E19" s="50"/>
      <c r="F19" s="53"/>
      <c r="G19" s="58"/>
      <c r="H19" s="60"/>
      <c r="I19" s="66"/>
    </row>
    <row r="20" spans="2:9">
      <c r="B20" s="52"/>
      <c r="C20" s="51"/>
      <c r="D20" s="55"/>
      <c r="E20" s="55"/>
      <c r="F20" s="53"/>
      <c r="G20" s="58"/>
      <c r="H20" s="60"/>
      <c r="I20" s="66"/>
    </row>
    <row r="21" spans="2:9">
      <c r="B21" s="52"/>
      <c r="C21" s="51"/>
      <c r="D21" s="55"/>
      <c r="E21" s="55"/>
      <c r="F21" s="53"/>
      <c r="G21" s="58"/>
      <c r="H21" s="60"/>
      <c r="I21" s="66"/>
    </row>
    <row r="22" spans="2:9">
      <c r="B22" s="52"/>
      <c r="C22" s="51"/>
      <c r="D22" s="55"/>
      <c r="E22" s="55"/>
      <c r="F22" s="53"/>
      <c r="G22" s="58"/>
      <c r="H22" s="60"/>
      <c r="I22" s="66"/>
    </row>
    <row r="23" spans="2:9">
      <c r="B23" s="52"/>
      <c r="C23" s="67"/>
      <c r="D23" s="55"/>
      <c r="E23" s="55"/>
      <c r="F23" s="53"/>
      <c r="G23" s="58"/>
      <c r="H23" s="60"/>
      <c r="I23" s="66"/>
    </row>
    <row r="24" spans="2:9">
      <c r="B24" s="52"/>
      <c r="C24" s="51"/>
      <c r="D24" s="55"/>
      <c r="E24" s="52"/>
      <c r="F24" s="53"/>
      <c r="G24" s="58"/>
      <c r="H24" s="60"/>
      <c r="I24" s="66"/>
    </row>
    <row r="25" spans="2:9">
      <c r="B25" s="52"/>
      <c r="C25" s="51"/>
      <c r="D25" s="55"/>
      <c r="E25" s="52"/>
      <c r="F25" s="53"/>
      <c r="G25" s="58"/>
      <c r="H25" s="60"/>
      <c r="I25" s="66"/>
    </row>
    <row r="26" spans="2:9">
      <c r="B26" s="52"/>
      <c r="C26" s="51"/>
      <c r="D26" s="55"/>
      <c r="E26" s="55"/>
      <c r="F26" s="53"/>
      <c r="G26" s="58"/>
      <c r="H26" s="60"/>
      <c r="I26" s="66"/>
    </row>
    <row r="27" spans="2:9">
      <c r="B27" s="52"/>
      <c r="C27" s="51"/>
      <c r="D27" s="55"/>
      <c r="E27" s="52"/>
      <c r="F27" s="53"/>
      <c r="G27" s="58"/>
      <c r="H27" s="60"/>
      <c r="I27" s="66"/>
    </row>
    <row r="28" spans="2:9">
      <c r="B28" s="52"/>
      <c r="C28" s="51"/>
      <c r="D28" s="55"/>
      <c r="E28" s="55"/>
      <c r="F28" s="53"/>
      <c r="G28" s="58"/>
      <c r="H28" s="60"/>
      <c r="I28" s="66"/>
    </row>
    <row r="29" spans="2:9">
      <c r="B29" s="52"/>
      <c r="C29" s="63"/>
      <c r="D29" s="53"/>
      <c r="E29" s="53"/>
      <c r="F29" s="60"/>
      <c r="G29" s="58"/>
      <c r="H29" s="53"/>
      <c r="I29" s="66"/>
    </row>
    <row r="30" spans="2:9">
      <c r="E30" s="86"/>
    </row>
  </sheetData>
  <mergeCells count="1">
    <mergeCell ref="D7:G7"/>
  </mergeCells>
  <phoneticPr fontId="22" type="noConversion"/>
  <conditionalFormatting sqref="H10:H29">
    <cfRule type="cellIs" dxfId="3" priority="1" operator="equal">
      <formula>"As Design"</formula>
    </cfRule>
    <cfRule type="cellIs" dxfId="2" priority="2" operator="equal">
      <formula>"Close"</formula>
    </cfRule>
    <cfRule type="cellIs" dxfId="1" priority="3" operator="equal">
      <formula>"Open"</formula>
    </cfRule>
    <cfRule type="cellIs" dxfId="0" priority="4" operator="equal">
      <formula>"Fixed"</formula>
    </cfRule>
  </conditionalFormatting>
  <dataValidations count="1">
    <dataValidation type="list" allowBlank="1" showInputMessage="1" showErrorMessage="1" sqref="H10:H29" xr:uid="{00000000-0002-0000-0500-000000000000}">
      <formula1>settings.pass</formula1>
    </dataValidation>
  </dataValidations>
  <pageMargins left="0.7" right="0.7" top="0.75" bottom="0.75" header="0.3" footer="0.3"/>
  <pageSetup paperSize="9" scale="10"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c D A A B Q S w M E F A A C A A g A 2 4 I z U v 6 M o K K n A A A A + A A A A B I A H A B D b 2 5 m a W c v U G F j a 2 F n Z S 5 4 b W w g o h g A K K A U A A A A A A A A A A A A A A A A A A A A A A A A A A A A h Y 9 B D o I w F E S v Q r q n L Y i B k E 9 Z u J X E h G j c N q V C I x R D i + V u L j y S V 5 B E U X c u Z / I m e f O 4 3 S G f u t a 7 y s G o X m c o w B R 5 U o u + U r r O 0 G h P f o J y B j s u z r y W 3 g x r k 0 5 G Z a i x 9 p I S 4 p z D b o X 7 o S Y h p Q E 5 F t t S N L L j v t L G c i 0 k + q y q / y v E 4 P C S Y S G O E 7 y O I 4 q j J A C y 1 F A o / U X C 2 R h T I D 8 l b M b W j o N k U v v 7 E s g S g b x f s C d Q S w M E F A A C A A g A 2 4 I z U 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N u C M 1 I o i k e 4 D g A A A B E A A A A T A B w A R m 9 y b X V s Y X M v U 2 V j d G l v b j E u b S C i G A A o o B Q A A A A A A A A A A A A A A A A A A A A A A A A A A A A r T k 0 u y c z P U w i G 0 I b W A F B L A Q I t A B Q A A g A I A N u C M 1 L + j K C i p w A A A P g A A A A S A A A A A A A A A A A A A A A A A A A A A A B D b 2 5 m a W c v U G F j a 2 F n Z S 5 4 b W x Q S w E C L Q A U A A I A C A D b g j N S D 8 r p q 6 Q A A A D p A A A A E w A A A A A A A A A A A A A A A A D z A A A A W 0 N v b n R l b n R f V H l w Z X N d L n h t b F B L A Q I t A B Q A A g A I A N u C M 1 I o i k e 4 D g A A A B E A A A A T A A A A A A A A A A A A A A A A A O Q B A A B G b 3 J t d W x h c y 9 T Z W N 0 a W 9 u M S 5 t U E s F B g A A A A A D A A M A w g A A A D 8 C 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p c B A A A A A A A A d Q 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N o A A A A B A A A A 0 I y d 3 w E V 0 R G M e g D A T 8 K X 6 w E A A A D + b C W v 8 F s R Q 6 N d C T z / K Y 1 E A A A A A A I A A A A A A A N m A A D A A A A A E A A A A J Y L 1 2 7 u F l k H k 9 l x u C V e O 8 U A A A A A B I A A A K A A A A A Q A A A A K D P a n + V S X K 2 y 7 3 f Z 7 I S G J F A A A A B J T 1 A n 8 V l / z z 1 l Y k g C l P e r b 4 j a h N u x C a V Z / Z L N A i N / + Z Z h W B 2 Z y w a A R O B y m Z J x b K z / i T B 4 Q h q y a Z 9 Z o h 2 2 d i 1 q w u Y U Q G B H g B 4 d u k V K Z 0 3 H p h Q A A A B 0 2 L 3 O 0 e h 7 8 6 i c r 4 f l c r 6 s y F F 0 g w = = < / D a t a M a s h u p > 
</file>

<file path=customXml/itemProps1.xml><?xml version="1.0" encoding="utf-8"?>
<ds:datastoreItem xmlns:ds="http://schemas.openxmlformats.org/officeDocument/2006/customXml" ds:itemID="{C345AF96-340A-4977-84A9-BB1D5875730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24</vt:i4>
      </vt:variant>
    </vt:vector>
  </HeadingPairs>
  <TitlesOfParts>
    <vt:vector size="34" baseType="lpstr">
      <vt:lpstr>Overview</vt:lpstr>
      <vt:lpstr>Change Log</vt:lpstr>
      <vt:lpstr>Track</vt:lpstr>
      <vt:lpstr>Requirements</vt:lpstr>
      <vt:lpstr>Tasks</vt:lpstr>
      <vt:lpstr>M172 IO Map</vt:lpstr>
      <vt:lpstr>Diagrams</vt:lpstr>
      <vt:lpstr>temporary</vt:lpstr>
      <vt:lpstr>Verification Tracking</vt:lpstr>
      <vt:lpstr>Settings</vt:lpstr>
      <vt:lpstr>ALARM_BASE</vt:lpstr>
      <vt:lpstr>AM_ID</vt:lpstr>
      <vt:lpstr>BO_ID</vt:lpstr>
      <vt:lpstr>CC_ID</vt:lpstr>
      <vt:lpstr>CF_ID</vt:lpstr>
      <vt:lpstr>CP_ID</vt:lpstr>
      <vt:lpstr>CW_ID</vt:lpstr>
      <vt:lpstr>EC_ID</vt:lpstr>
      <vt:lpstr>frs.all</vt:lpstr>
      <vt:lpstr>frs.id</vt:lpstr>
      <vt:lpstr>FRS.Level</vt:lpstr>
      <vt:lpstr>frs.requirement</vt:lpstr>
      <vt:lpstr>FRS.Status</vt:lpstr>
      <vt:lpstr>FRSList</vt:lpstr>
      <vt:lpstr>GF_ID</vt:lpstr>
      <vt:lpstr>GP_ID</vt:lpstr>
      <vt:lpstr>settings.level</vt:lpstr>
      <vt:lpstr>settings.pass</vt:lpstr>
      <vt:lpstr>settings.status</vt:lpstr>
      <vt:lpstr>SV_ID</vt:lpstr>
      <vt:lpstr>TaskList</vt:lpstr>
      <vt:lpstr>UO_ID</vt:lpstr>
      <vt:lpstr>VF_ID</vt:lpstr>
      <vt:lpstr>WARNING_BASE</vt:lpstr>
    </vt:vector>
  </TitlesOfParts>
  <Company>Schneider Electric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MS ETO M172 FRS</dc:title>
  <dc:creator>BoTong ZHANG</dc:creator>
  <cp:keywords>Requirements</cp:keywords>
  <cp:lastModifiedBy>BoTong ZHANG</cp:lastModifiedBy>
  <cp:lastPrinted>2021-02-09T06:02:53Z</cp:lastPrinted>
  <dcterms:created xsi:type="dcterms:W3CDTF">2016-03-14T05:23:44Z</dcterms:created>
  <dcterms:modified xsi:type="dcterms:W3CDTF">2021-03-02T03:34:24Z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588a1e6f-63f9-4574-a8db-86874a983f51</vt:lpwstr>
  </property>
</Properties>
</file>