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updateLinks="never" codeName="ThisWorkbook" defaultThemeVersion="124226"/>
  <mc:AlternateContent xmlns:mc="http://schemas.openxmlformats.org/markup-compatibility/2006">
    <mc:Choice Requires="x15">
      <x15ac:absPath xmlns:x15ac="http://schemas.microsoft.com/office/spreadsheetml/2010/11/ac" url="C:\BZ\Projects\PLC61131Repos\BZ172Lab\"/>
    </mc:Choice>
  </mc:AlternateContent>
  <xr:revisionPtr revIDLastSave="0" documentId="13_ncr:1_{429236A4-2469-4FED-ABBE-8E18830E7CB7}" xr6:coauthVersionLast="45" xr6:coauthVersionMax="46" xr10:uidLastSave="{00000000-0000-0000-0000-000000000000}"/>
  <bookViews>
    <workbookView xWindow="-120" yWindow="-120" windowWidth="29040" windowHeight="15840" activeTab="3" xr2:uid="{00000000-000D-0000-FFFF-FFFF00000000}"/>
  </bookViews>
  <sheets>
    <sheet name="Overview" sheetId="4" r:id="rId1"/>
    <sheet name="Change Log" sheetId="5" r:id="rId2"/>
    <sheet name="Track" sheetId="19" r:id="rId3"/>
    <sheet name="Requirements" sheetId="15" r:id="rId4"/>
    <sheet name="Tasks" sheetId="29" r:id="rId5"/>
    <sheet name="M172 IO Map" sheetId="30" r:id="rId6"/>
    <sheet name="Diagrams" sheetId="27" r:id="rId7"/>
    <sheet name="Modbus Register Map" sheetId="32" r:id="rId8"/>
    <sheet name="temporary" sheetId="33" r:id="rId9"/>
    <sheet name="Verification Tracking" sheetId="24" state="hidden" r:id="rId10"/>
    <sheet name="Settings" sheetId="6" state="hidden" r:id="rId11"/>
  </sheets>
  <externalReferences>
    <externalReference r:id="rId12"/>
    <externalReference r:id="rId13"/>
    <externalReference r:id="rId14"/>
    <externalReference r:id="rId15"/>
    <externalReference r:id="rId16"/>
  </externalReferences>
  <definedNames>
    <definedName name="_xlnm._FilterDatabase" localSheetId="3" hidden="1">Requirements!$B$27:$F$46</definedName>
    <definedName name="_xlnm._FilterDatabase" localSheetId="9" hidden="1">'Verification Tracking'!$C$2:$G$7</definedName>
    <definedName name="ALARM_BASE">Requirements!$F$16</definedName>
    <definedName name="AM_ID">Requirements!$B$27</definedName>
    <definedName name="BO_ID">Requirements!$B$169</definedName>
    <definedName name="CC_ID">Requirements!$B$128</definedName>
    <definedName name="CF_ID">Requirements!$B$153</definedName>
    <definedName name="CP_ID">Requirements!$B$159</definedName>
    <definedName name="CW_ID">Requirements!$B$87</definedName>
    <definedName name="EC_ID">Requirements!$B$95</definedName>
    <definedName name="frs.all">Requirements!$B$3:$E$208</definedName>
    <definedName name="frs.id">Requirements!$B$2:$B$208</definedName>
    <definedName name="FRS.Level" localSheetId="5">[1]Requirements!$D$4:$D$176</definedName>
    <definedName name="FRS.Level">Requirements!$C$3:$C$208</definedName>
    <definedName name="frs.requirement">Requirements!$E$2:$E$208</definedName>
    <definedName name="FRS.Status" localSheetId="5">[1]Requirements!$E$4:$E$176</definedName>
    <definedName name="FRS.Status">Requirements!$D$3:$D$208</definedName>
    <definedName name="FRSList">Requirements!$B$2:$F$204</definedName>
    <definedName name="GF_ID">Requirements!$B$3</definedName>
    <definedName name="GP_ID">Requirements!$B$195</definedName>
    <definedName name="notifications" localSheetId="5">OFFSET([2]Settings!$C$1,1,0,MATCH(REPT("z",255),[2]Settings!$C:$C),1)</definedName>
    <definedName name="notifications">OFFSET([3]Settings!$C$1,1,0,MATCH(REPT("z",255),[3]Settings!$C:$C),1)</definedName>
    <definedName name="priorities" localSheetId="5">[4]Settings!$A$2:$A$6</definedName>
    <definedName name="priorities">[5]Settings!$A$2:$A$6</definedName>
    <definedName name="settings.level" localSheetId="5">[1]Settings!$D$2:$D$6</definedName>
    <definedName name="settings.level">Settings!$D$2:$D$6</definedName>
    <definedName name="settings.pass" localSheetId="5">[1]Settings!$A$15:$A$18</definedName>
    <definedName name="settings.pass">Settings!$A$15:$A$18</definedName>
    <definedName name="settings.status" localSheetId="5">[1]Settings!$B$2:$B$9</definedName>
    <definedName name="settings.status">Settings!$B$2:$B$9</definedName>
    <definedName name="status" localSheetId="5">[4]Settings!$B$2:$B$9</definedName>
    <definedName name="status">[5]Settings!$B$2:$B$9</definedName>
    <definedName name="SV_ID">Requirements!$B$120</definedName>
    <definedName name="TaskList">Tasks!$B$2:$K$80</definedName>
    <definedName name="UO_ID">Requirements!$B$176</definedName>
    <definedName name="valuevx">42.314159</definedName>
    <definedName name="VF_ID">Requirements!$B$51</definedName>
    <definedName name="WARNING_BASE">Requirements!$F$14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7" i="15" l="1"/>
  <c r="B187" i="15"/>
  <c r="B23" i="15" l="1"/>
  <c r="B24" i="15"/>
  <c r="B66" i="15"/>
  <c r="B104" i="15" l="1"/>
  <c r="B136" i="15" l="1"/>
  <c r="B135" i="15"/>
  <c r="B101" i="15" l="1"/>
  <c r="F192" i="15" l="1"/>
  <c r="B192" i="15"/>
  <c r="E33" i="29" l="1"/>
  <c r="B179" i="15"/>
  <c r="B182" i="15"/>
  <c r="B191" i="15" l="1"/>
  <c r="F191" i="15"/>
  <c r="E34" i="29"/>
  <c r="B22" i="15"/>
  <c r="F186" i="15"/>
  <c r="B186" i="15"/>
  <c r="B185" i="15"/>
  <c r="H16" i="29"/>
  <c r="B173" i="15"/>
  <c r="B172" i="15"/>
  <c r="B171" i="15"/>
  <c r="B188" i="15"/>
  <c r="B189" i="15"/>
  <c r="B190" i="15"/>
  <c r="B184" i="15" l="1"/>
  <c r="E32" i="29"/>
  <c r="E18" i="29" l="1"/>
  <c r="E48" i="29" l="1"/>
  <c r="E57" i="29"/>
  <c r="E58" i="29"/>
  <c r="E59" i="29"/>
  <c r="E53" i="29"/>
  <c r="E54" i="29"/>
  <c r="E51" i="29"/>
  <c r="E55" i="29"/>
  <c r="E56" i="29"/>
  <c r="E60" i="29"/>
  <c r="E47" i="29"/>
  <c r="E49" i="29"/>
  <c r="E50" i="29"/>
  <c r="E26" i="29" l="1"/>
  <c r="B21" i="15" l="1"/>
  <c r="B20" i="15"/>
  <c r="B19" i="15"/>
  <c r="B18" i="15"/>
  <c r="E29" i="29"/>
  <c r="F149" i="15" l="1"/>
  <c r="B149" i="15"/>
  <c r="B148" i="15"/>
  <c r="B134" i="15"/>
  <c r="B133" i="15"/>
  <c r="B137" i="15"/>
  <c r="B146" i="15"/>
  <c r="F146" i="15"/>
  <c r="B145" i="15"/>
  <c r="B130" i="15"/>
  <c r="B144" i="15"/>
  <c r="B143" i="15"/>
  <c r="B142" i="15" l="1"/>
  <c r="B141" i="15"/>
  <c r="B140" i="15"/>
  <c r="B139" i="15"/>
  <c r="B138" i="15"/>
  <c r="F190" i="15" l="1"/>
  <c r="F189" i="15"/>
  <c r="F166" i="15"/>
  <c r="B165" i="15"/>
  <c r="B166" i="15"/>
  <c r="F164" i="15"/>
  <c r="B163" i="15"/>
  <c r="F125" i="15" l="1"/>
  <c r="B124" i="15"/>
  <c r="B125" i="15"/>
  <c r="F109" i="15"/>
  <c r="B109" i="15"/>
  <c r="B103" i="15"/>
  <c r="B102" i="15"/>
  <c r="F110" i="15"/>
  <c r="B110" i="15"/>
  <c r="F107" i="15"/>
  <c r="F116" i="15"/>
  <c r="F115" i="15"/>
  <c r="E11" i="29"/>
  <c r="E12" i="29"/>
  <c r="B54" i="15"/>
  <c r="F83" i="15"/>
  <c r="B83" i="15"/>
  <c r="F114" i="15" l="1"/>
  <c r="B98" i="15"/>
  <c r="B99" i="15"/>
  <c r="F113" i="15"/>
  <c r="F112" i="15"/>
  <c r="B112" i="15"/>
  <c r="B113" i="15"/>
  <c r="B111" i="15"/>
  <c r="B106" i="15"/>
  <c r="F78" i="15"/>
  <c r="F79" i="15"/>
  <c r="F80" i="15"/>
  <c r="F81" i="15"/>
  <c r="F82" i="15"/>
  <c r="F77" i="15"/>
  <c r="B77" i="15"/>
  <c r="B78" i="15"/>
  <c r="B79" i="15"/>
  <c r="B80" i="15"/>
  <c r="B81" i="15"/>
  <c r="B82" i="15"/>
  <c r="B68" i="15"/>
  <c r="F74" i="15"/>
  <c r="F75" i="15"/>
  <c r="F71" i="15"/>
  <c r="F72" i="15"/>
  <c r="F73" i="15"/>
  <c r="B71" i="15"/>
  <c r="B72" i="15"/>
  <c r="B73" i="15"/>
  <c r="B74" i="15"/>
  <c r="B75" i="15"/>
  <c r="F70" i="15"/>
  <c r="B69" i="15"/>
  <c r="B34" i="15"/>
  <c r="B40" i="15"/>
  <c r="B60" i="15"/>
  <c r="B59" i="15"/>
  <c r="B62" i="15"/>
  <c r="B196" i="15"/>
  <c r="B178" i="15"/>
  <c r="B180" i="15"/>
  <c r="B181" i="15"/>
  <c r="B183" i="15"/>
  <c r="B177" i="15"/>
  <c r="B170" i="15"/>
  <c r="B161" i="15"/>
  <c r="B162" i="15"/>
  <c r="B164" i="15"/>
  <c r="B160" i="15"/>
  <c r="B155" i="15"/>
  <c r="B154" i="15"/>
  <c r="B147" i="15"/>
  <c r="B131" i="15"/>
  <c r="B132" i="15"/>
  <c r="B129" i="15"/>
  <c r="B122" i="15"/>
  <c r="B123" i="15"/>
  <c r="B121" i="15"/>
  <c r="B97" i="15"/>
  <c r="B100" i="15"/>
  <c r="B105" i="15"/>
  <c r="B114" i="15"/>
  <c r="B107" i="15"/>
  <c r="B115" i="15"/>
  <c r="B108" i="15"/>
  <c r="B116" i="15"/>
  <c r="B96" i="15"/>
  <c r="B88" i="15"/>
  <c r="B53" i="15"/>
  <c r="B55" i="15"/>
  <c r="B56" i="15"/>
  <c r="B57" i="15"/>
  <c r="B61" i="15"/>
  <c r="B58" i="15"/>
  <c r="B63" i="15"/>
  <c r="B64" i="15"/>
  <c r="B65" i="15"/>
  <c r="B67" i="15"/>
  <c r="B70" i="15"/>
  <c r="B76" i="15"/>
  <c r="B52" i="15"/>
  <c r="F46" i="15"/>
  <c r="F42" i="15"/>
  <c r="F43" i="15"/>
  <c r="F44" i="15"/>
  <c r="F45" i="15"/>
  <c r="F41" i="15"/>
  <c r="F36" i="15"/>
  <c r="F37" i="15"/>
  <c r="F38" i="15"/>
  <c r="F39" i="15"/>
  <c r="F35" i="15"/>
  <c r="B16" i="15"/>
  <c r="B17" i="15"/>
  <c r="B15" i="15"/>
  <c r="B5" i="15"/>
  <c r="B6" i="15"/>
  <c r="B7" i="15"/>
  <c r="B8" i="15"/>
  <c r="B9" i="15"/>
  <c r="B10" i="15"/>
  <c r="B11" i="15"/>
  <c r="B12" i="15"/>
  <c r="B13" i="15"/>
  <c r="B14" i="15"/>
  <c r="B4" i="15"/>
  <c r="B30" i="15"/>
  <c r="B31" i="15"/>
  <c r="B32" i="15"/>
  <c r="B33" i="15"/>
  <c r="B35" i="15"/>
  <c r="B36" i="15"/>
  <c r="B37" i="15"/>
  <c r="B38" i="15"/>
  <c r="B39" i="15"/>
  <c r="B41" i="15"/>
  <c r="B42" i="15"/>
  <c r="B43" i="15"/>
  <c r="B44" i="15"/>
  <c r="B45" i="15"/>
  <c r="B46" i="15"/>
  <c r="B29" i="15"/>
  <c r="B28" i="15"/>
  <c r="E28" i="29" l="1"/>
  <c r="E27" i="29"/>
  <c r="E9" i="29"/>
  <c r="E10" i="29"/>
  <c r="E8" i="29" l="1"/>
  <c r="E31" i="29"/>
  <c r="E35" i="29"/>
  <c r="E36" i="29"/>
  <c r="E6" i="29"/>
  <c r="E7" i="29"/>
  <c r="E40" i="29" l="1"/>
  <c r="E41" i="29"/>
  <c r="E42" i="29"/>
  <c r="E38" i="29"/>
  <c r="E39" i="29"/>
  <c r="E30" i="29"/>
  <c r="E25" i="29"/>
  <c r="E37" i="29"/>
  <c r="E84" i="29" l="1"/>
  <c r="H80" i="29" l="1"/>
  <c r="H74" i="29"/>
  <c r="H68" i="29"/>
  <c r="H63" i="29" s="1"/>
  <c r="H44" i="29"/>
  <c r="H22" i="29"/>
  <c r="H15" i="29"/>
  <c r="E78" i="29"/>
  <c r="E77" i="29"/>
  <c r="E71" i="29"/>
  <c r="E72" i="29"/>
  <c r="E23" i="29"/>
  <c r="E24" i="29"/>
  <c r="E13" i="29"/>
  <c r="E85" i="29"/>
  <c r="E83" i="29"/>
  <c r="E82" i="29"/>
  <c r="E81" i="29"/>
  <c r="E80" i="29"/>
  <c r="E79" i="29"/>
  <c r="E76" i="29"/>
  <c r="E75" i="29"/>
  <c r="E74" i="29"/>
  <c r="E73" i="29"/>
  <c r="E70" i="29"/>
  <c r="E69" i="29"/>
  <c r="E68" i="29"/>
  <c r="E67" i="29"/>
  <c r="E66" i="29"/>
  <c r="E65" i="29"/>
  <c r="E64" i="29"/>
  <c r="E63" i="29"/>
  <c r="E62" i="29"/>
  <c r="E61" i="29"/>
  <c r="E52" i="29"/>
  <c r="E46" i="29"/>
  <c r="E45" i="29"/>
  <c r="E44" i="29"/>
  <c r="E43" i="29"/>
  <c r="E22" i="29"/>
  <c r="E21" i="29"/>
  <c r="E20" i="29"/>
  <c r="E19" i="29"/>
  <c r="E17" i="29"/>
  <c r="E16" i="29"/>
  <c r="E15" i="29"/>
  <c r="E14" i="29"/>
  <c r="E5" i="29"/>
  <c r="E4" i="29"/>
  <c r="H3" i="29"/>
  <c r="E3" i="29"/>
  <c r="F22" i="4" l="1"/>
  <c r="G5" i="24" l="1"/>
  <c r="F5" i="24"/>
  <c r="E5" i="24"/>
  <c r="G4" i="24"/>
  <c r="F4" i="24"/>
  <c r="E4" i="24"/>
  <c r="D5" i="24"/>
  <c r="D4" i="24"/>
  <c r="G3" i="24"/>
  <c r="F3" i="24"/>
  <c r="E3" i="24"/>
  <c r="D3" i="24"/>
  <c r="G6" i="24" l="1"/>
  <c r="D6" i="24"/>
  <c r="F6" i="24"/>
  <c r="E6" i="24"/>
  <c r="D7" i="24"/>
  <c r="F11" i="19"/>
  <c r="F12" i="19"/>
  <c r="F13" i="19"/>
  <c r="F14" i="19"/>
  <c r="F15" i="19"/>
  <c r="F16" i="19"/>
  <c r="F10" i="19"/>
  <c r="D2" i="19"/>
  <c r="F5" i="19"/>
  <c r="F6" i="19"/>
  <c r="F7" i="19"/>
  <c r="F4" i="19"/>
  <c r="F8"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BoTong ZHANG</author>
  </authors>
  <commentList>
    <comment ref="E2" authorId="0" shapeId="0" xr:uid="{4EDB8DF9-14F2-4DC2-A503-E088F52D753E}">
      <text>
        <r>
          <rPr>
            <b/>
            <sz val="9"/>
            <color indexed="81"/>
            <rFont val="Tahoma"/>
            <family val="2"/>
          </rPr>
          <t>BoTong ZHANG:</t>
        </r>
        <r>
          <rPr>
            <sz val="9"/>
            <color indexed="81"/>
            <rFont val="Tahoma"/>
            <family val="2"/>
          </rPr>
          <t xml:space="preserve">
It will be calculated by the time range</t>
        </r>
      </text>
    </comment>
    <comment ref="G2" authorId="0" shapeId="0" xr:uid="{A30C9F8D-D3AB-43BD-B111-1A67E201E8E8}">
      <text>
        <r>
          <rPr>
            <b/>
            <sz val="9"/>
            <color indexed="81"/>
            <rFont val="Tahoma"/>
            <family val="2"/>
          </rPr>
          <t>BoTong ZHANG:</t>
        </r>
        <r>
          <rPr>
            <sz val="9"/>
            <color indexed="81"/>
            <rFont val="Tahoma"/>
            <family val="2"/>
          </rPr>
          <t xml:space="preserve">
A value greater than 0 means it should be a milestone</t>
        </r>
      </text>
    </comment>
    <comment ref="H2" authorId="0" shapeId="0" xr:uid="{238A7717-F75B-4FBE-9E66-3E43860D11F3}">
      <text>
        <r>
          <rPr>
            <b/>
            <sz val="9"/>
            <color indexed="81"/>
            <rFont val="Tahoma"/>
            <family val="2"/>
          </rPr>
          <t>BoTong ZHANG:</t>
        </r>
        <r>
          <rPr>
            <sz val="9"/>
            <color indexed="81"/>
            <rFont val="Tahoma"/>
            <family val="2"/>
          </rPr>
          <t xml:space="preserve">
0: means not started
100: means done
any value between min and max is the estimation of work has been done</t>
        </r>
      </text>
    </comment>
  </commentList>
</comments>
</file>

<file path=xl/sharedStrings.xml><?xml version="1.0" encoding="utf-8"?>
<sst xmlns="http://schemas.openxmlformats.org/spreadsheetml/2006/main" count="2151" uniqueCount="841">
  <si>
    <t>Author</t>
  </si>
  <si>
    <t>Contact</t>
  </si>
  <si>
    <t>Revision</t>
  </si>
  <si>
    <t>ID</t>
  </si>
  <si>
    <t>LEVEL</t>
  </si>
  <si>
    <t>STATUS</t>
  </si>
  <si>
    <t>REQUIREMENT</t>
  </si>
  <si>
    <t>Priorities</t>
  </si>
  <si>
    <t>Status</t>
  </si>
  <si>
    <t>Notifications</t>
  </si>
  <si>
    <t xml:space="preserve"> - </t>
  </si>
  <si>
    <t>Using This Worksheet</t>
  </si>
  <si>
    <t>Planning</t>
  </si>
  <si>
    <t>SP says: RAR</t>
  </si>
  <si>
    <t xml:space="preserve">These lists are used to populate the drop-down boxes </t>
  </si>
  <si>
    <t>Pending Approval</t>
  </si>
  <si>
    <t>SP says: FYI</t>
  </si>
  <si>
    <t xml:space="preserve">in the Projects worksheet. You can edit these lists as </t>
  </si>
  <si>
    <t>Approved</t>
  </si>
  <si>
    <t>SP says: NTD</t>
  </si>
  <si>
    <t xml:space="preserve">needed. For example, it may be more convenient to </t>
  </si>
  <si>
    <t>In Progress</t>
  </si>
  <si>
    <t>C says: RAR</t>
  </si>
  <si>
    <t xml:space="preserve">use names in place of "SP" (for service provider) and </t>
  </si>
  <si>
    <t>Pending Review</t>
  </si>
  <si>
    <t>C says: FYI</t>
  </si>
  <si>
    <t>"C" (for client).</t>
  </si>
  <si>
    <t>On Hold</t>
  </si>
  <si>
    <t>C says: NTD</t>
  </si>
  <si>
    <t>Completed</t>
  </si>
  <si>
    <t xml:space="preserve">For information about how these lists are used to </t>
  </si>
  <si>
    <t>populate the drop-down boxes, see the following article:</t>
  </si>
  <si>
    <t>http://www.vertex42.com/ExcelTips/drop-down-list.html</t>
  </si>
  <si>
    <t>Level</t>
  </si>
  <si>
    <t>-</t>
  </si>
  <si>
    <t>Must</t>
  </si>
  <si>
    <t>Optional</t>
  </si>
  <si>
    <t>Nice to have</t>
  </si>
  <si>
    <t>Deprecated</t>
  </si>
  <si>
    <t>High</t>
  </si>
  <si>
    <t>Med</t>
  </si>
  <si>
    <t>Low</t>
  </si>
  <si>
    <t>Done</t>
  </si>
  <si>
    <t>Date</t>
  </si>
  <si>
    <t>History</t>
  </si>
  <si>
    <t>COMMENT</t>
  </si>
  <si>
    <t>Deliverables</t>
  </si>
  <si>
    <t>Requirement Status</t>
  </si>
  <si>
    <t>Name</t>
  </si>
  <si>
    <t>Type</t>
  </si>
  <si>
    <t>CAN</t>
  </si>
  <si>
    <t>CN18</t>
  </si>
  <si>
    <t>CN19</t>
  </si>
  <si>
    <t>Ethernet</t>
  </si>
  <si>
    <t>CN20</t>
  </si>
  <si>
    <t>RS485</t>
  </si>
  <si>
    <t>NTC</t>
  </si>
  <si>
    <t>AI1</t>
  </si>
  <si>
    <t>AI2</t>
  </si>
  <si>
    <t>AI3</t>
  </si>
  <si>
    <t>AI4</t>
  </si>
  <si>
    <t>AI5</t>
  </si>
  <si>
    <t>AI6</t>
  </si>
  <si>
    <t>AI7</t>
  </si>
  <si>
    <t>AI8</t>
  </si>
  <si>
    <t>DI1</t>
  </si>
  <si>
    <t>DO1</t>
  </si>
  <si>
    <t>0-10vdc</t>
  </si>
  <si>
    <t>AO1</t>
  </si>
  <si>
    <t>AI12</t>
  </si>
  <si>
    <t>AI9</t>
  </si>
  <si>
    <t>AI10</t>
  </si>
  <si>
    <t>CN1</t>
  </si>
  <si>
    <t>DI2</t>
  </si>
  <si>
    <t>DI3</t>
  </si>
  <si>
    <t>DO2</t>
  </si>
  <si>
    <t>DI4</t>
  </si>
  <si>
    <t>AO2</t>
  </si>
  <si>
    <t>AI (M172)</t>
  </si>
  <si>
    <t>AI11</t>
  </si>
  <si>
    <t>NO.</t>
  </si>
  <si>
    <t>Category</t>
  </si>
  <si>
    <t>Repaired 
Version</t>
  </si>
  <si>
    <t>Found
Version</t>
  </si>
  <si>
    <t>Last
Date</t>
  </si>
  <si>
    <t>Issue
Description</t>
  </si>
  <si>
    <t>Comment</t>
  </si>
  <si>
    <t>GUI</t>
  </si>
  <si>
    <t>DOC</t>
  </si>
  <si>
    <t>Fixed</t>
  </si>
  <si>
    <t>Open</t>
  </si>
  <si>
    <t>Close</t>
  </si>
  <si>
    <t>As Design</t>
  </si>
  <si>
    <t>Total</t>
  </si>
  <si>
    <t>Sub Total</t>
  </si>
  <si>
    <t>Last Modification</t>
  </si>
  <si>
    <t>SW</t>
  </si>
  <si>
    <t>Task</t>
  </si>
  <si>
    <t>Due</t>
  </si>
  <si>
    <t>Days</t>
  </si>
  <si>
    <t>PRI</t>
  </si>
  <si>
    <t>BL</t>
  </si>
  <si>
    <t>PROG</t>
  </si>
  <si>
    <t>Owners</t>
  </si>
  <si>
    <t>Prerequisites</t>
  </si>
  <si>
    <t>Insert new rows above this one</t>
  </si>
  <si>
    <t>Insert new row before this</t>
  </si>
  <si>
    <t>BoTong ZHANG (SESA198459)</t>
  </si>
  <si>
    <t>botong.zhang@se.com</t>
  </si>
  <si>
    <t>1.0</t>
  </si>
  <si>
    <t>&lt;brief description here&gt;</t>
  </si>
  <si>
    <t>Created by BZ</t>
  </si>
  <si>
    <t>Generic Functions</t>
  </si>
  <si>
    <t>Ambient Monitoring</t>
  </si>
  <si>
    <t>GF</t>
  </si>
  <si>
    <t>AM</t>
  </si>
  <si>
    <t>EEV Control</t>
  </si>
  <si>
    <t>EC</t>
  </si>
  <si>
    <t>Compressor Control</t>
  </si>
  <si>
    <t>CC</t>
  </si>
  <si>
    <t>Condensor Fan Control</t>
  </si>
  <si>
    <t>CF</t>
  </si>
  <si>
    <t>Evaporator Fan Control</t>
  </si>
  <si>
    <t>Unit Operation</t>
  </si>
  <si>
    <t>UO</t>
  </si>
  <si>
    <t>Condensate Pump Control</t>
  </si>
  <si>
    <t>CP</t>
  </si>
  <si>
    <t>The configuration items saved in EEPROM can be reset to defaults by a modbus register. (Refer to MB-map)</t>
  </si>
  <si>
    <r>
      <t xml:space="preserve">The application should have two working modes, real and simulation. 
</t>
    </r>
    <r>
      <rPr>
        <b/>
        <sz val="11"/>
        <color theme="1"/>
        <rFont val="Calibri"/>
        <family val="2"/>
        <scheme val="minor"/>
      </rPr>
      <t>√ Real mode</t>
    </r>
    <r>
      <rPr>
        <sz val="11"/>
        <color theme="1"/>
        <rFont val="Calibri"/>
        <family val="2"/>
        <scheme val="minor"/>
      </rPr>
      <t xml:space="preserve">
All the functions are implemented by the real hardwares, for example, the readings are from sensors and the outputs are set to the actuators. This is the default mode when the controller is powered up. 
</t>
    </r>
    <r>
      <rPr>
        <b/>
        <sz val="11"/>
        <color theme="1"/>
        <rFont val="Calibri"/>
        <family val="2"/>
        <scheme val="minor"/>
      </rPr>
      <t>√ Simulation mode</t>
    </r>
    <r>
      <rPr>
        <sz val="11"/>
        <color theme="1"/>
        <rFont val="Calibri"/>
        <family val="2"/>
        <scheme val="minor"/>
      </rPr>
      <t xml:space="preserve">
The control related functions are exactly identical to the real mode except the inputs and outputs from the sensors and actuators are redirected to the data items. (Refer to MB-map)
 </t>
    </r>
  </si>
  <si>
    <t>DO5</t>
  </si>
  <si>
    <t>AO4</t>
  </si>
  <si>
    <t>AO5</t>
  </si>
  <si>
    <t>DI5</t>
  </si>
  <si>
    <t>DO8</t>
  </si>
  <si>
    <t>DI6</t>
  </si>
  <si>
    <t>DI7</t>
  </si>
  <si>
    <t>DI8</t>
  </si>
  <si>
    <t>DI9</t>
  </si>
  <si>
    <t>DI10</t>
  </si>
  <si>
    <t>AO3</t>
  </si>
  <si>
    <t>AO (M172)</t>
  </si>
  <si>
    <t>AO6</t>
  </si>
  <si>
    <t>Upper Return Air Temperature (RATu)</t>
  </si>
  <si>
    <t>Lower Return Air Temperature (RATl)</t>
  </si>
  <si>
    <t>Upper Supply Air Temperature (SATu)</t>
  </si>
  <si>
    <t>Lower Supply Air Temperature (SATl)</t>
  </si>
  <si>
    <t>Rack Inlet Air Temperature 1 (RCT1)</t>
  </si>
  <si>
    <t>Return Air Humidity (RAH)</t>
  </si>
  <si>
    <t>reserved</t>
  </si>
  <si>
    <t>*Type of input must be in pair</t>
  </si>
  <si>
    <t>Evaporator Fan Group 1 (EVF1)</t>
  </si>
  <si>
    <t>Evaporator Fan Group 1 (EVF2)</t>
  </si>
  <si>
    <t>DI (M172)</t>
  </si>
  <si>
    <t>DI11</t>
  </si>
  <si>
    <t>DI12</t>
  </si>
  <si>
    <t>Switch</t>
  </si>
  <si>
    <t>Remote shutdown input (RSS)</t>
  </si>
  <si>
    <t>Airfilter clogged detection (ACD)</t>
  </si>
  <si>
    <t>Leak detection (LKD)</t>
  </si>
  <si>
    <t>Upper condensate pan switch (CPSu)</t>
  </si>
  <si>
    <t>Lower condensate pan switch (CPSl)</t>
  </si>
  <si>
    <t>DO (M172)</t>
  </si>
  <si>
    <t>DO3</t>
  </si>
  <si>
    <t>DO4</t>
  </si>
  <si>
    <t>DO6</t>
  </si>
  <si>
    <t>DO7</t>
  </si>
  <si>
    <t>DO9</t>
  </si>
  <si>
    <t>DO10</t>
  </si>
  <si>
    <t>DO11</t>
  </si>
  <si>
    <t>DO12</t>
  </si>
  <si>
    <t>COM(M172)</t>
  </si>
  <si>
    <t>Master to expansion boards and CSCB</t>
  </si>
  <si>
    <t>Slave to local HMI</t>
  </si>
  <si>
    <t>Group</t>
  </si>
  <si>
    <t>CN17</t>
  </si>
  <si>
    <t>USB</t>
  </si>
  <si>
    <t>Program download interface</t>
  </si>
  <si>
    <t>CN16</t>
  </si>
  <si>
    <t>Online debug</t>
  </si>
  <si>
    <t>Pulse</t>
  </si>
  <si>
    <t>Evaporator Fan 1 Tacho</t>
  </si>
  <si>
    <t>Expansion Board (Carel)</t>
  </si>
  <si>
    <t>Rack Inlet Air Temperature 2 (RCT2)</t>
  </si>
  <si>
    <t>Evaporator Fan 2 Tacho</t>
  </si>
  <si>
    <t>Evaporator Fan 3 Tacho</t>
  </si>
  <si>
    <t>Evaporator Fan 4 Tacho</t>
  </si>
  <si>
    <t>Evaporator Fan 5 Tacho</t>
  </si>
  <si>
    <t>Evaporator Fan 6 Tacho</t>
  </si>
  <si>
    <t>EVD (M172 Expansion)</t>
  </si>
  <si>
    <t>?</t>
  </si>
  <si>
    <t>To M172</t>
  </si>
  <si>
    <t>Liquid Solenoid Valve (LSV)</t>
  </si>
  <si>
    <t>Evaporator Coil Outlet Temperature (EOT)</t>
  </si>
  <si>
    <t>Unit on/off status (UOS)</t>
  </si>
  <si>
    <t>Alarm status (ALS)</t>
  </si>
  <si>
    <t>Fan PSU 1 (FPS1)</t>
  </si>
  <si>
    <t>Fan PSU 2 (FPS2)</t>
  </si>
  <si>
    <t>Condensate pump (CPD)</t>
  </si>
  <si>
    <t>Heater 1 (HT1)</t>
  </si>
  <si>
    <t>Heater 2 (HT2)</t>
  </si>
  <si>
    <t>Some status variables can be recorded into the microSD card</t>
  </si>
  <si>
    <t>GP</t>
  </si>
  <si>
    <t>Group Operation</t>
  </si>
  <si>
    <t>DW.001</t>
  </si>
  <si>
    <t>Test Bench Setup</t>
  </si>
  <si>
    <t>TS</t>
  </si>
  <si>
    <t>TS.001</t>
  </si>
  <si>
    <t>M172 Implementation</t>
  </si>
  <si>
    <t>MI</t>
  </si>
  <si>
    <t>MI.001</t>
  </si>
  <si>
    <t>Documentary and Meetings</t>
  </si>
  <si>
    <t>DM</t>
  </si>
  <si>
    <t>Project preparation and high level design</t>
  </si>
  <si>
    <t>MI.002</t>
  </si>
  <si>
    <t>Collect hardware stuff</t>
  </si>
  <si>
    <t>Program framework</t>
  </si>
  <si>
    <t>Inputs and outputs should follow M172 IO map</t>
  </si>
  <si>
    <t>DW.002</t>
  </si>
  <si>
    <t>DW.003</t>
  </si>
  <si>
    <t>Get outdoor unit operation spec from SANHUA</t>
  </si>
  <si>
    <t>H</t>
  </si>
  <si>
    <t>M</t>
  </si>
  <si>
    <t>Fan fault warning is configurable.</t>
  </si>
  <si>
    <t>Fan tacho feedback can be enabled or disabled.</t>
  </si>
  <si>
    <t>VF</t>
  </si>
  <si>
    <t>TS.002</t>
  </si>
  <si>
    <t>Test bench build</t>
  </si>
  <si>
    <t>TS.003</t>
  </si>
  <si>
    <t>Test supervisor tool development</t>
  </si>
  <si>
    <t>First release</t>
  </si>
  <si>
    <t>Final release</t>
  </si>
  <si>
    <t>4-20mA</t>
  </si>
  <si>
    <t>Evaporator Coil Outlet Pressure (EOP)</t>
  </si>
  <si>
    <t>Update I/O map by adding evap coil outlet pressure sensor</t>
  </si>
  <si>
    <t>@startuml Unit Status SM</t>
  </si>
  <si>
    <t>[*] --&gt; OFF</t>
  </si>
  <si>
    <t>OFF : All actuators are fully stopped.</t>
  </si>
  <si>
    <t>OFF --&gt; STARTUP_DELAY : evTurnUnitOn</t>
  </si>
  <si>
    <t>OFF --&gt; MAINTENANCE : evTurnMaintenanceOn</t>
  </si>
  <si>
    <t>STARTUP_DELAY : No actions.</t>
  </si>
  <si>
    <t>STARTUP_DELAY --&gt; ON : evStartupDelayTimeout</t>
  </si>
  <si>
    <t>STARTUP_DELAY --&gt; OFF: evTurnUnitOff</t>
  </si>
  <si>
    <t>ON : The actuators is regulated\nby control logic.</t>
  </si>
  <si>
    <t>MAINTENANCE : Outputs of the actuators follow\n the instructions from operators.</t>
  </si>
  <si>
    <t>MAINTENANCE --&gt; OFF : evMaintenanceTimeout</t>
  </si>
  <si>
    <t>@enduml</t>
  </si>
  <si>
    <t>ON --&gt; OFF : evTurnUnitOff\nOR\nevRemoteShutdown</t>
  </si>
  <si>
    <t>When the unit status is 'ON', a digital output (UOS) is energized to indicate the unit is in auto operation.
Refer to 'M172 IO Map'</t>
  </si>
  <si>
    <t>General Binary Outputs Control</t>
  </si>
  <si>
    <t>BO</t>
  </si>
  <si>
    <t>When there's any alarm reported by the firmware, a digital output (ALS) is energized to indicate major fault is detected on the unit.
Refer to 'M172 IO Map'</t>
  </si>
  <si>
    <t>SV</t>
  </si>
  <si>
    <t>Soleniod Valve Control</t>
  </si>
  <si>
    <t>The firmware should be able to detect the condensate level in the pan by two water flow switches, a lower one (CPSl) and a upper (CPSu).</t>
  </si>
  <si>
    <t>The soleniod valve (liquid pipe valve) is controlled by a digital ouput (LSV).</t>
  </si>
  <si>
    <t>MI.003</t>
  </si>
  <si>
    <t>Component design</t>
  </si>
  <si>
    <t>MI.004</t>
  </si>
  <si>
    <t>MI.005</t>
  </si>
  <si>
    <t>Draft  version of FRS (combined with HLD)</t>
  </si>
  <si>
    <t>DW.004</t>
  </si>
  <si>
    <t>Get a sample of 'flying master' implementation from Eliwell team for the evaluation of group control on tech.</t>
  </si>
  <si>
    <t>L</t>
  </si>
  <si>
    <t>@startuml Solenoid Valve Control SM</t>
  </si>
  <si>
    <t>OFF : Valve is closed.</t>
  </si>
  <si>
    <t>OFF --&gt; ON : Compressor status is 'PRESTART' or\n'STARTED'</t>
  </si>
  <si>
    <t>ON : Valve is opened.</t>
  </si>
  <si>
    <t>ON --&gt; OFF : Compressor status is 'PUMPDOWN' or\n'STOPPED'</t>
  </si>
  <si>
    <t>@startuml Evaporator Fan Control SM</t>
  </si>
  <si>
    <t>OFF : Fan is fully stopped.</t>
  </si>
  <si>
    <t>OFF --&gt; ON : Unit status is 'ON'</t>
  </si>
  <si>
    <t>state ON {</t>
  </si>
  <si>
    <t xml:space="preserve">    VARIABLE_SPEED_RACK: PID(cool setpoint, Tmax_rack)</t>
  </si>
  <si>
    <t xml:space="preserve">    VARIABLE_SPEED_RACK --&gt; VARIABLE_SPEED_RAT : evIndoorFanStrategyUpdate</t>
  </si>
  <si>
    <t xml:space="preserve">    VARIABLE_SPEED_RAT: PID(Trat_sp, Trat_avg)</t>
  </si>
  <si>
    <t xml:space="preserve">    VARIABLE_SPEED_RAT --&gt; VARIABLE_SPEED_RACK : evIndoorFanStrategyUpdate</t>
  </si>
  <si>
    <t xml:space="preserve">    FIX_SPEED --&gt; VARIABLE_SPEED_RACK : evIndoorFanStrategyUpdate</t>
  </si>
  <si>
    <t xml:space="preserve">    FIX_SPEED --&gt; VARIABLE_SPEED_RAT : evIndoorFanStrategyUpdate</t>
  </si>
  <si>
    <t>}</t>
  </si>
  <si>
    <t>ON --&gt; OFF : Unit status is 'OFF'</t>
  </si>
  <si>
    <t xml:space="preserve">    [*] --&gt; STANDBY_SPEED</t>
  </si>
  <si>
    <t xml:space="preserve">    STANDBY_SPEED: Minimal speed without compressor running</t>
  </si>
  <si>
    <t xml:space="preserve">    STANDBY_SPEED --&gt; VARIABLE_SPEED_RACK : evCompressorRunning</t>
  </si>
  <si>
    <t xml:space="preserve">    STANDBY_SPEED --&gt; VARIABLE_SPEED_RAT : evCompressorRunning</t>
  </si>
  <si>
    <t xml:space="preserve">    STANDBY_SPEED --&gt; FIX_SPEED : evCompressorRunning</t>
  </si>
  <si>
    <t xml:space="preserve">    VARIABLE_SPEED_RACK --&gt; FIX_SPEED : evIndoorFanStrategyUpdate</t>
  </si>
  <si>
    <t xml:space="preserve">    VARIABLE_SPEED_RACK --&gt; EXCEPTION_SPEED : evBadRackAirMax</t>
  </si>
  <si>
    <t xml:space="preserve">    VARIABLE_SPEED_RACK --&gt; STANDBY_SPEED : evCompressorStopped</t>
  </si>
  <si>
    <t xml:space="preserve">    VARIABLE_SPEED_RAT --&gt; FIX_SPEED : evIndoorFanStrategyUpdate</t>
  </si>
  <si>
    <t xml:space="preserve">    VARIABLE_SPEED_RAT --&gt; EXCEPTION_SPEED : evBadReturnAirAvg</t>
  </si>
  <si>
    <t xml:space="preserve">    VARIABLE_SPEED_RAT --&gt; STANDBY_SPEED : evCompressorStopped</t>
  </si>
  <si>
    <t xml:space="preserve">    FIX_SPEED: Given constant speed</t>
  </si>
  <si>
    <t xml:space="preserve">    FIX_SPEED --&gt; STANDBY_SPEED : evCompressorStopped</t>
  </si>
  <si>
    <t xml:space="preserve">    EXCEPTION_SPEED: Min or max speed by strategy</t>
  </si>
  <si>
    <t xml:space="preserve">    EXCEPTION_SPEED --&gt; VARIABLE_SPEED_RACK : evGoodRackAirMax</t>
  </si>
  <si>
    <t xml:space="preserve">    EXCEPTION_SPEED --&gt; VARIABLE_SPEED_RAT : evGoodReturnAirAvg</t>
  </si>
  <si>
    <t xml:space="preserve">    EXCEPTION_SPEED --&gt; STANDBY_SPEED : evCompressorStopped</t>
  </si>
  <si>
    <t>@startuml Condensate Pump Control SM</t>
  </si>
  <si>
    <t>OFF : Pump is stopped.</t>
  </si>
  <si>
    <t>OFF --&gt; ON : evLowWaterFlowSwitchOn</t>
  </si>
  <si>
    <t>ON : Pump is running.</t>
  </si>
  <si>
    <t>ON --&gt; ON_DELAY : evLowWaterFlowSwitchOff</t>
  </si>
  <si>
    <t>ON_DELAY : Pump is running for a while</t>
  </si>
  <si>
    <t>ON_DELAY --&gt; OFF : evPumpOnDelayTimeout</t>
  </si>
  <si>
    <t>ON_DELAY --&gt; ON : evLowWaterFlowSwitchOn</t>
  </si>
  <si>
    <t>Get support from Eliwell</t>
  </si>
  <si>
    <t>SANHUA inputs</t>
  </si>
  <si>
    <t>Hardware stuff ready</t>
  </si>
  <si>
    <t>@startuml EEV Control SM Control SM</t>
  </si>
  <si>
    <t>[*] --&gt; INIT</t>
  </si>
  <si>
    <t>INIT : Fully closed the valve and then\nmove to the pre-position</t>
  </si>
  <si>
    <t>INIT --&gt; OFF : EVD is good</t>
  </si>
  <si>
    <t>OFF : Set to a configurable idle position.</t>
  </si>
  <si>
    <t>OFF --&gt; INIT : EVD fault occurred</t>
  </si>
  <si>
    <t xml:space="preserve">    [*] --&gt; PRE_OPEN</t>
  </si>
  <si>
    <t xml:space="preserve">    PRE_OPEN : Set to a configurable pre position</t>
  </si>
  <si>
    <t xml:space="preserve">    PRE_OPEN --&gt; AUTO : Compressor is about to run</t>
  </si>
  <si>
    <t xml:space="preserve">    AUTO : PID control based on evaproator superheat</t>
  </si>
  <si>
    <t xml:space="preserve">    AUTO --&gt; PUMPDOWN : Compressor status is 'PUMPDOWN'</t>
  </si>
  <si>
    <t xml:space="preserve">    AUTO --&gt; PRE_OPEN : Compressor status is 'STOPPED'</t>
  </si>
  <si>
    <t xml:space="preserve">    PUMPDOWN : Gradually move to full closed position</t>
  </si>
  <si>
    <t xml:space="preserve">    PUMPDOWN --&gt; PRE_OPEN : Compressor status is 'STOPPED'</t>
  </si>
  <si>
    <t>ON --&gt; INIT : EVD fault occurred</t>
  </si>
  <si>
    <t>Compressor and VFD status should be polled periodically.</t>
  </si>
  <si>
    <t>Any alarms from CSCB1 about the compressor and vfd should be also mapped to the modbus registers.</t>
  </si>
  <si>
    <t>DW.005</t>
  </si>
  <si>
    <t>MI.006</t>
  </si>
  <si>
    <t>MI.007</t>
  </si>
  <si>
    <t>Evaporator fan control</t>
  </si>
  <si>
    <t>EEV control</t>
  </si>
  <si>
    <t>Outdoor unit control</t>
  </si>
  <si>
    <t>MI.008</t>
  </si>
  <si>
    <t>MI.009</t>
  </si>
  <si>
    <t>MI.010</t>
  </si>
  <si>
    <t>MI.011</t>
  </si>
  <si>
    <t>Unit control</t>
  </si>
  <si>
    <t>MI.012</t>
  </si>
  <si>
    <t>MI.013</t>
  </si>
  <si>
    <t>@startuml Compressor Control SM Control SM</t>
  </si>
  <si>
    <t>OFF : Compressor is stopped.</t>
  </si>
  <si>
    <t>OFF --&gt; ON : Unit status is 'ON' and\nTsat is greater than setpoint and\nNo compressor fault</t>
  </si>
  <si>
    <t xml:space="preserve">    [*] --&gt; PRE_START</t>
  </si>
  <si>
    <t xml:space="preserve">    PRE_START : Waiting for EEV at pre-opened position</t>
  </si>
  <si>
    <t xml:space="preserve">    PRE_START --&gt; AUTO : EEV is 'PRE_OPEN'</t>
  </si>
  <si>
    <t xml:space="preserve">    PRE_START --&gt; OFF : Any compressor fault is detected </t>
  </si>
  <si>
    <t xml:space="preserve">    AUTO : PID control based on supply air temperature</t>
  </si>
  <si>
    <t xml:space="preserve">    AUTO --&gt; OFF : Any compressor fault is detected</t>
  </si>
  <si>
    <t xml:space="preserve">    PUMPDOWN : Set compressor speed a configurable constant</t>
  </si>
  <si>
    <t xml:space="preserve">    PUMPDOWN --&gt; OFF : Low pressure is below threshold or\npump down timeout is expired</t>
  </si>
  <si>
    <t>ON --&gt; OFF : Unit status is 'OFF' or\nTsat is much lower than threshold or\nany compressor fault is detected</t>
  </si>
  <si>
    <t>Simulation mode is not available on the formal release version.</t>
  </si>
  <si>
    <t>All MB data are exposed through one of RS485 ports from the controller. (Refer to Modbus Register Map)</t>
  </si>
  <si>
    <t>Modicon Standard Register Number</t>
  </si>
  <si>
    <t>Absolute Register Number (Hex)</t>
  </si>
  <si>
    <t>Absolute Register Number (Dec)</t>
  </si>
  <si>
    <t>Data Point</t>
  </si>
  <si>
    <t>R/W</t>
  </si>
  <si>
    <t>Length</t>
  </si>
  <si>
    <t>Data Type</t>
  </si>
  <si>
    <t>Scale</t>
  </si>
  <si>
    <t>Units</t>
  </si>
  <si>
    <t>Valid Response</t>
  </si>
  <si>
    <t>System ID</t>
  </si>
  <si>
    <t>Model Number</t>
  </si>
  <si>
    <t>R</t>
  </si>
  <si>
    <t>ASCII</t>
  </si>
  <si>
    <t>Serial Number</t>
  </si>
  <si>
    <t>Firmware Revision</t>
  </si>
  <si>
    <t>Unit Control (Metric)</t>
  </si>
  <si>
    <t>Unit</t>
  </si>
  <si>
    <t>RW</t>
  </si>
  <si>
    <t>ENUM</t>
  </si>
  <si>
    <t>0 = Off; 1 = On</t>
  </si>
  <si>
    <t>Startup Delay</t>
  </si>
  <si>
    <t>UINT16</t>
  </si>
  <si>
    <t>sec</t>
  </si>
  <si>
    <t>Cooling Strategy</t>
  </si>
  <si>
    <t>0 = RACS; 1 = HACS; 2 = INROW; 3 = CACS; 4 = Manual</t>
  </si>
  <si>
    <t>Supply Air Setpoint</t>
  </si>
  <si>
    <t>C</t>
  </si>
  <si>
    <t>Cool Setpoint</t>
  </si>
  <si>
    <t>Delta-T Setpoint</t>
  </si>
  <si>
    <t>0 = 10F/5.6C; 1 = 15F/8.3C; 2 = 20F/11.1C; 3 = 25F/13.9C; 4 = 30F/16.7C; 5 = 35F/19.4C; 6 = 40F/22.2C</t>
  </si>
  <si>
    <t>Maximum Fan Speed</t>
  </si>
  <si>
    <t>%</t>
  </si>
  <si>
    <t>Manual IT Fan Speed</t>
  </si>
  <si>
    <t>Unit Role Override</t>
  </si>
  <si>
    <t>0 = Automatic; 1 = Forced On</t>
  </si>
  <si>
    <t>Idle on Leak Detect</t>
  </si>
  <si>
    <t>0 = No; 1 = Yes</t>
  </si>
  <si>
    <t>Shutdown Input State</t>
  </si>
  <si>
    <t>0 = Open; 1 = Closed</t>
  </si>
  <si>
    <t>Shutdown Input Present</t>
  </si>
  <si>
    <t>Shutdown Input Normal State</t>
  </si>
  <si>
    <t>Protect On/Standby</t>
  </si>
  <si>
    <t>0 = Disable; 1 = Enable</t>
  </si>
  <si>
    <t>Runtime Balancing Difference</t>
  </si>
  <si>
    <t>hr</t>
  </si>
  <si>
    <t>Switchover Handoff Time</t>
  </si>
  <si>
    <t>min</t>
  </si>
  <si>
    <t>Unit Status (Metric)</t>
  </si>
  <si>
    <t>Mode</t>
  </si>
  <si>
    <t>0 = Unknown; 1 = Initializing; 2 = Off; 3 = Standby; 4 = Idle; 5 = Startup Delay; 6 = Active; 7 = Maintenance</t>
  </si>
  <si>
    <t>Supply Temperature</t>
  </si>
  <si>
    <t>INT16</t>
  </si>
  <si>
    <t>Maximum Rack Inlet Temperature</t>
  </si>
  <si>
    <t>Return Temperature</t>
  </si>
  <si>
    <t>Room Temperature</t>
  </si>
  <si>
    <t>Humidity</t>
  </si>
  <si>
    <t>%RH</t>
  </si>
  <si>
    <t>Dew Point Temperature</t>
  </si>
  <si>
    <t>Airflow</t>
  </si>
  <si>
    <t>L/s</t>
  </si>
  <si>
    <t>Air Filter Pressure</t>
  </si>
  <si>
    <t>Pa</t>
  </si>
  <si>
    <t>Cool Demand</t>
  </si>
  <si>
    <t>kW</t>
  </si>
  <si>
    <t>Cool Output</t>
  </si>
  <si>
    <t>Upper Supply Temperature</t>
  </si>
  <si>
    <t>Lower Supply Temperature</t>
  </si>
  <si>
    <t>Upper Return Temperature</t>
  </si>
  <si>
    <t>Lower Return Temperature</t>
  </si>
  <si>
    <t>Rack Inlet Temperature 1</t>
  </si>
  <si>
    <t>Rack Inlet Temperature 2</t>
  </si>
  <si>
    <t>Rack Inlet Temperature 3</t>
  </si>
  <si>
    <t>Rack Inlet Temperature 4</t>
  </si>
  <si>
    <t>Suction Pressure</t>
  </si>
  <si>
    <t>bar</t>
  </si>
  <si>
    <t>Discharge Pressure</t>
  </si>
  <si>
    <t>Suction Evap. Temp.</t>
  </si>
  <si>
    <t>Discharge Cond. Temp.</t>
  </si>
  <si>
    <t>Inlet Evap Coil Temperature</t>
  </si>
  <si>
    <t>Outlet Evap Coil Temperature</t>
  </si>
  <si>
    <t>Superheat</t>
  </si>
  <si>
    <t>Fan 1</t>
  </si>
  <si>
    <t>rpm</t>
  </si>
  <si>
    <t>Fan 2</t>
  </si>
  <si>
    <t>Fan 3</t>
  </si>
  <si>
    <t>Fan 4</t>
  </si>
  <si>
    <t>Fan 5</t>
  </si>
  <si>
    <t>Fan 6</t>
  </si>
  <si>
    <t>Fan 7</t>
  </si>
  <si>
    <t>Fan 8</t>
  </si>
  <si>
    <t>Compressor Speed</t>
  </si>
  <si>
    <t>Hz</t>
  </si>
  <si>
    <t>EEV Position</t>
  </si>
  <si>
    <t>Condenser Fan Speed</t>
  </si>
  <si>
    <t>Power Feed Type</t>
  </si>
  <si>
    <t>0 = Single; 1 = Dual</t>
  </si>
  <si>
    <t>Fan Power Supply 1</t>
  </si>
  <si>
    <t>A</t>
  </si>
  <si>
    <t>Fan Power Supply 2</t>
  </si>
  <si>
    <t>Condenser Fan Power</t>
  </si>
  <si>
    <t>W</t>
  </si>
  <si>
    <t>Compressor Power</t>
  </si>
  <si>
    <t>Alarm Relay 1</t>
  </si>
  <si>
    <t>Alarm Relay 2</t>
  </si>
  <si>
    <t>Alarm Relay 3</t>
  </si>
  <si>
    <t>Alarm Relay 4</t>
  </si>
  <si>
    <t>Group Minimum Rack Temperature</t>
  </si>
  <si>
    <t>Group Maximum Rack Temperature</t>
  </si>
  <si>
    <t>Total Airflow</t>
  </si>
  <si>
    <t>Total Air Side Cooling Demand</t>
  </si>
  <si>
    <t>Total Sensible Cooling Power</t>
  </si>
  <si>
    <t>Active Flow Control Status</t>
  </si>
  <si>
    <t>0 = Under; 1 = Okay; 2 = Over; 3 = NA; 4 = NA</t>
  </si>
  <si>
    <t>F</t>
  </si>
  <si>
    <t>CFM</t>
  </si>
  <si>
    <t>inWC</t>
  </si>
  <si>
    <t>psi</t>
  </si>
  <si>
    <t>Group Status (US Customary)</t>
  </si>
  <si>
    <t>Run Hours</t>
  </si>
  <si>
    <t>Unit Run Hours</t>
  </si>
  <si>
    <t>UINT32</t>
  </si>
  <si>
    <t>Air Filter Run Hours</t>
  </si>
  <si>
    <t>Compressor Run Hours</t>
  </si>
  <si>
    <t>Condenser Fan Run Hours</t>
  </si>
  <si>
    <t>Condensate Pump Run Hours</t>
  </si>
  <si>
    <t>Fan 1 Run Hours</t>
  </si>
  <si>
    <t>Fan 2 Run Hours</t>
  </si>
  <si>
    <t>Fan 3 Run Hours</t>
  </si>
  <si>
    <t>Fan 4 Run Hours</t>
  </si>
  <si>
    <t>Fan 5 Run Hours</t>
  </si>
  <si>
    <t>Fan 6 Run Hours</t>
  </si>
  <si>
    <t>Fan 7 Run Hours</t>
  </si>
  <si>
    <t>Fan 8 Run Hours</t>
  </si>
  <si>
    <t>Alarms</t>
  </si>
  <si>
    <t>Unexpected Number of Units in Group</t>
  </si>
  <si>
    <t>0 = Inactive; 1 = Active</t>
  </si>
  <si>
    <t>Primary Power Source</t>
  </si>
  <si>
    <t>Secondary Power Source</t>
  </si>
  <si>
    <t>Output Relay 1</t>
  </si>
  <si>
    <t>Output Relay 2</t>
  </si>
  <si>
    <t>Output Relay 3</t>
  </si>
  <si>
    <t>Output Relay 4</t>
  </si>
  <si>
    <t>AFC Firmware Incompatiblity Detected</t>
  </si>
  <si>
    <t>PIC 1 Firmware Incompatiblity Detected</t>
  </si>
  <si>
    <t>PIC 2 Firmware Incompatiblity Detected</t>
  </si>
  <si>
    <t>VFD Communication Error</t>
  </si>
  <si>
    <t>VFD Drive Initialization Error</t>
  </si>
  <si>
    <t>High Head Pressure</t>
  </si>
  <si>
    <t>VFD Persistent Trips</t>
  </si>
  <si>
    <t>VFD Power Card Temperature</t>
  </si>
  <si>
    <t>VFD Earth Fault</t>
  </si>
  <si>
    <t>VFD Control Card Over Temperature</t>
  </si>
  <si>
    <t>VFD Peak Over Current</t>
  </si>
  <si>
    <t>VFD Torque Limit Exceeded</t>
  </si>
  <si>
    <t>VFD Motor Thermistor Over Temperature</t>
  </si>
  <si>
    <t>VFD Motor Over Temperature</t>
  </si>
  <si>
    <t>VFD Current Overload</t>
  </si>
  <si>
    <t>VFD DC Overvoltage</t>
  </si>
  <si>
    <t>VFD Short Circuit</t>
  </si>
  <si>
    <t>VFD Inrush Error</t>
  </si>
  <si>
    <t>VFD Mains Phase Loss</t>
  </si>
  <si>
    <t>VFD Internal Error</t>
  </si>
  <si>
    <t>VFD Motor Phase U Missing</t>
  </si>
  <si>
    <t>VFD Motor Phase V Missing</t>
  </si>
  <si>
    <t>VFD Motor Phase W Missing</t>
  </si>
  <si>
    <t>VFD Vd D1 Supply Low</t>
  </si>
  <si>
    <t>VFD Drive Initialized to Defaults</t>
  </si>
  <si>
    <t>VFD Control Card Over Temperature Warning</t>
  </si>
  <si>
    <t>VFD Current Overload Warning</t>
  </si>
  <si>
    <t>VFD Undervoltage Warning</t>
  </si>
  <si>
    <t>VFD DC Overvoltage Warning</t>
  </si>
  <si>
    <t>VFD DC Link Voltage Low</t>
  </si>
  <si>
    <t>VFD DC Link Voltage High</t>
  </si>
  <si>
    <t>VFD Speed Not Within Limits</t>
  </si>
  <si>
    <t>VFD Control Voltage Overloaded</t>
  </si>
  <si>
    <t>VFD Current Limit Exceeded</t>
  </si>
  <si>
    <t>Condenser Communication Error</t>
  </si>
  <si>
    <t>Condenser Fan Mains Over Voltage</t>
  </si>
  <si>
    <t>Condenser Fan Mains Under Voltage</t>
  </si>
  <si>
    <t>Condenser Fan DC Link Under Voltage</t>
  </si>
  <si>
    <t>Condenser Fan DC Link Over Voltage</t>
  </si>
  <si>
    <t>Condenser Fan Electronic Over Heated</t>
  </si>
  <si>
    <t>Condenser Fan Locked Motor</t>
  </si>
  <si>
    <t>Condenser Fan Hall Sensor Error</t>
  </si>
  <si>
    <t>Condenser Fan Motor Overheated</t>
  </si>
  <si>
    <t>Condenser Fan Bad</t>
  </si>
  <si>
    <t>Condenser Fan Communication Error</t>
  </si>
  <si>
    <t>Condenser Fan Power Module Overheated</t>
  </si>
  <si>
    <t>Condenser Fan Phase Error</t>
  </si>
  <si>
    <t>Condenser Fan Cable Break</t>
  </si>
  <si>
    <t>Condenser Fan Low Speed</t>
  </si>
  <si>
    <t>Condenser Fan Brake Operation</t>
  </si>
  <si>
    <t>Condenser Fan DC Link Voltage Low</t>
  </si>
  <si>
    <t>Condenser Fan Electronics Temperature High</t>
  </si>
  <si>
    <t>Condenser Fan Motor Temperature High</t>
  </si>
  <si>
    <t>Condenser Fan Output Stage Temperature High</t>
  </si>
  <si>
    <t>Condenser Fan Power Limitation</t>
  </si>
  <si>
    <t>Condenser Fan Line Impedance Too High</t>
  </si>
  <si>
    <t>Condenser Fan Current Limitation</t>
  </si>
  <si>
    <t>Upper Return Temperature Sensor Error</t>
  </si>
  <si>
    <t>Lower Return Temperature Sensor Error</t>
  </si>
  <si>
    <t>Upper Supply Temperature Sensor Error</t>
  </si>
  <si>
    <t>Lower Supply Temperature Sensor Error</t>
  </si>
  <si>
    <t>Outlet Evap Coil Temperature Sensor Error</t>
  </si>
  <si>
    <t>Inlet Evap Coil Temperature Sensor Error</t>
  </si>
  <si>
    <t>Room Humidity Sensor Error Detected</t>
  </si>
  <si>
    <t>Suction Pressure Sensor Error</t>
  </si>
  <si>
    <t>Discharge Pressure Sensor Error</t>
  </si>
  <si>
    <t>Air Filter Pressure Sensor Error</t>
  </si>
  <si>
    <t>Unexpected Number of Rack Inlet Temperature Sensors Present</t>
  </si>
  <si>
    <t>Rack inlet temperature sensor error detected</t>
  </si>
  <si>
    <t>Unexpected Number of Leak Detectors Present</t>
  </si>
  <si>
    <t>Leak Detected</t>
  </si>
  <si>
    <t>Condensate Pan Full</t>
  </si>
  <si>
    <t>Condensate Pan Warning</t>
  </si>
  <si>
    <t>Condensate Lower Float Error</t>
  </si>
  <si>
    <t>Condensate Pump Error</t>
  </si>
  <si>
    <t>Fan 1 Error Detected</t>
  </si>
  <si>
    <t>Fan 2 Error Detected</t>
  </si>
  <si>
    <t>Fan 3 Error Detected</t>
  </si>
  <si>
    <t>Fan 4 Error Detected</t>
  </si>
  <si>
    <t>Fan 5 Error Detected</t>
  </si>
  <si>
    <t>Fan 6 Error Detected</t>
  </si>
  <si>
    <t>Fan 7 Error Detected</t>
  </si>
  <si>
    <t>Fan 8 Error Detected</t>
  </si>
  <si>
    <t>Input Voltage Not Configured</t>
  </si>
  <si>
    <t>Suction Pressure Too Low To Start</t>
  </si>
  <si>
    <t>Evap Coil Freeze Protection</t>
  </si>
  <si>
    <t>Low Suction Pressure</t>
  </si>
  <si>
    <t>Low Superheat</t>
  </si>
  <si>
    <t>High Superheat</t>
  </si>
  <si>
    <t>Persistent Low Suction Pressure</t>
  </si>
  <si>
    <t>Persistent High Head Pressure</t>
  </si>
  <si>
    <t>Persistent High/Low Superheat</t>
  </si>
  <si>
    <t>Idle Due to Error</t>
  </si>
  <si>
    <t>High Supply Temperature</t>
  </si>
  <si>
    <t>High Return Temperature</t>
  </si>
  <si>
    <t>Rack Inlet High Temperature</t>
  </si>
  <si>
    <t>Low Humidity Threshold Exceeded</t>
  </si>
  <si>
    <t>High Humidity Threshold Exceeded</t>
  </si>
  <si>
    <t>Unit Run Hours Exceeded</t>
  </si>
  <si>
    <t>Air Filter Run Hours Exceeded</t>
  </si>
  <si>
    <t>EcoAisle Door Open</t>
  </si>
  <si>
    <t>Unexpected Number of Active Flow Controllers</t>
  </si>
  <si>
    <t>Insufficient Airflow</t>
  </si>
  <si>
    <t>Active Flow Controller Sensor Error</t>
  </si>
  <si>
    <t>Excessive Compressor Cycling Condition</t>
  </si>
  <si>
    <t>Off Due to Input Contact</t>
  </si>
  <si>
    <t>Smoke Detected</t>
  </si>
  <si>
    <t>Air Filter Clogged</t>
  </si>
  <si>
    <t>No Backup Units Available</t>
  </si>
  <si>
    <t>EXV Error</t>
  </si>
  <si>
    <t>Evaporator Fan Power Supply 1 Error Detected</t>
  </si>
  <si>
    <t>Evaporator Fan Power Supply 2 Error Detected</t>
  </si>
  <si>
    <t>Evaporator Fan Power Supply Error Detected</t>
  </si>
  <si>
    <t>Modbus Counters</t>
  </si>
  <si>
    <t>CRC Errors</t>
  </si>
  <si>
    <t>RX Packets</t>
  </si>
  <si>
    <t>TX Packets</t>
  </si>
  <si>
    <t>Frame Errors</t>
  </si>
  <si>
    <t>Overrun Errors</t>
  </si>
  <si>
    <t>Parity Errors</t>
  </si>
  <si>
    <t>Rx 1.5 Errors</t>
  </si>
  <si>
    <t>Rx 3.5 Errors</t>
  </si>
  <si>
    <t>Baud Rate</t>
  </si>
  <si>
    <t>BIOS Revision</t>
  </si>
  <si>
    <t>US customary and metric are supported for MODBUS variables.</t>
  </si>
  <si>
    <t>The average return air temperature is calculated by the upper and lower temperature probes. 
RATu : Upper probe measurement
RATl  : Lower probe measurement
RATg : Average measurement</t>
  </si>
  <si>
    <t>The average supply air temperature is calculated by the upper and lower temperature probes. 
SATu : Upper probe measurement
SATl  : Lower probe measurement
SATg : Average measurement</t>
  </si>
  <si>
    <t>The max rack inlet air temperature is calculated by the probes connected to each unit. At least one probe should be available in normal circumstance.
RCT1 : Upper probe measurement
RCT2  : Lower probe measurement
RCTh : Maximum measurement</t>
  </si>
  <si>
    <t>One humidity sensor is equipped on the return air side for RH measurement and the dew point can be calculated accordingly.
RTH : Return side measurement</t>
  </si>
  <si>
    <t>Humidity sensor presence is configurable.
RTH_is_present_cfg is YES or NO, YES by default</t>
  </si>
  <si>
    <t>Outdoor unit (CSCB1) should be able to report the outside amibent temperature.
OAT : Outdoor ambient temperature</t>
  </si>
  <si>
    <t>CW</t>
  </si>
  <si>
    <t>Chilled Water Valve Control</t>
  </si>
  <si>
    <t>Warning code must be unique.</t>
  </si>
  <si>
    <t>Alarm code must be unique.</t>
  </si>
  <si>
    <t xml:space="preserve">Alarm[2] : Lower return air temperature sensor fault 
Conditions :
    Entry  : Lower return temperature readings is not available from M172.
    Exit     : Reading is available.  </t>
  </si>
  <si>
    <t xml:space="preserve">Alarm[3] : Upper supply air temperature sensor fault
Conditions :
    Entry  : Upper supply temperature readings is not available from M172.
    Exit     : Reading is available.  </t>
  </si>
  <si>
    <t xml:space="preserve">Alarm[4] : Lower supply air temperature sensor fault
Conditions :
    Entry  : Lower supply temperature readings is not available from M172.
    Exit     : Reading is available.  </t>
  </si>
  <si>
    <t>Alarm[5] : Return air humidity sensor fault
Conditions:
    Entry  : RTH_is_present_cfg is YES and RTH is invalid.
    Exit     : Reading is available or RTH_is_present is NO.</t>
  </si>
  <si>
    <t>Warning[3]: None of rack inlet temperature
Conditions:
    Entry  : RCTh is not available.
    Exit     : RCTh is available.</t>
  </si>
  <si>
    <t>Warning[5]: Low humidity
Conditions:
    Entry  : RTH_is_present_cfg is YES and RTH is lower than RTH_low_cfg for RTH_timeout_cfg time of period.
    Exit     : RTH is greater than RTH_low_cfg or RTH_is_present_cfg is NO.
RTH_low_cfg is (10, 50)% with default 30%
RTH_timeout_cfg is [3, 60] minute with default 10 min</t>
  </si>
  <si>
    <t>Warning[6]: High humidity
Conditions:
    Entry  : RTH_is_present_cfg is YES and RTH is greater than RTH_high_cfg for RTH_timeout_cfg time of period.
    Exit     : RTH is greater than RTH_high_cfg or RTH_is_present_cfg is NO.
RTH_low_cfg is (50, 70)% with default 60%
RTH_timeout_cfg is [3, 60] minute with default 10 min</t>
  </si>
  <si>
    <t xml:space="preserve">Alarm[1] : Upper return air temperature sensor fault
Conditions :
    Entry  : Upper return temperature readings is not available from M172.
    Exit     : Reading is available.  </t>
  </si>
  <si>
    <t>Alarm sequence number in this section is from 1</t>
  </si>
  <si>
    <t>Warning sequence number in this section is from 1</t>
  </si>
  <si>
    <t xml:space="preserve">Fan control signal is from 0 to 10vdc and the actual range can be configured.
The minimal control signal (EvapFanCtrlSigMin) is configurable and its range is [0, 10)vdc with 2v by default.
The maximum control signal (EvapFanCtrlSigMax) is configurable and its range is (2, 10]vdc with 10v by default.
EvapFanCtrlSigMax must be greater than EvapFanCtrlSigMin. </t>
  </si>
  <si>
    <t>Fan control command (EvapFanCmd) is always presented by a range of 0 to 100%. The range should match the actual range of control signal, for example, 2 to 9 vdc for 0 to 100 percent.</t>
  </si>
  <si>
    <t>Airflow (EvapAirflow) can be calculated by total RPM from the fans having tacho feedback.</t>
  </si>
  <si>
    <t>When the unit is 'ON' and the compressor is not running, fan should be running with a constant speed (20%).</t>
  </si>
  <si>
    <t>Warning sequence number in this section is from 20</t>
  </si>
  <si>
    <t xml:space="preserve">Warning[20]: Evaporator Fan 1 Check
Conditions:
    Entry  : EvapFanTachoAct_0 cannot match EvapFanTachoEst_0+/-800rpm and EvapFanCmd &gt;= EvapFanCmdMin_cfg.
    Exit     : EvapFanTachoAct_0 cannot match EvapFanTachoEst_0+/-800rpm or EvapFanTachoAct_0 is 0%.
</t>
  </si>
  <si>
    <t>Each fan can have a tacho feedback by RPM and the estimated speed can be calculated based on EvapFanCmd.
EvapFanTachoAct_0...5
EvapFanTachoEst_0…5</t>
  </si>
  <si>
    <t xml:space="preserve">Warning[21]: Evaporator Fan 2 Check
Conditions:
    Entry  : EvapFanTachoAct_1 cannot match EvapFanTachoEst_1+/-800rpm and EvapFanCmd &gt;= EvapFanCmdMin_cfg.
    Exit     : EvapFanTachoAct_1 cannot match EvapFanTachoEst_1+/-800rpm or EvapFanTachoAct_1 is 0%.
</t>
  </si>
  <si>
    <t xml:space="preserve">Warning[22]: Evaporator Fan 3 Check
Conditions:
    Entry  : EvapFanTachoAct_2 cannot match EvapFanTachoEst_2+/-800rpm and EvapFanCmd &gt;= EvapFanCmdMin_cfg.
    Exit     : EvapFanTachoAct_2 cannot match EvapFanTachoEst_2+/-800rpm or EvapFanTachoAct_2 is 0%.
</t>
  </si>
  <si>
    <t xml:space="preserve">Warning[23]: Evaporator Fan 4 Check
Conditions:
    Entry  : EvapFanTachoAct_3 cannot match EvapFanTachoEst_3+/-800rpm and EvapFanCmd &gt;= EvapFanCmdMin_cfg.
    Exit     : EvapFanTachoAct_3 cannot match EvapFanTachoEst_3+/-800rpm or EvapFanTachoAct_3 is 0%.
</t>
  </si>
  <si>
    <t xml:space="preserve">Warning[24]: Evaporator Fan 5 Check
Conditions:
    Entry  : EvapFanTachoAct_4 cannot match EvapFanTachoEst_4+/-800rpm and EvapFanCmd &gt;= EvapFanCmdMin_cfg.
    Exit     : EvapFanTachoAct_4 cannot match EvapFanTachoEst_4+/-800rpm or EvapFanTachoAct_4 is 0%.
</t>
  </si>
  <si>
    <t xml:space="preserve">Warning[25]: Evaporator Fan 6 Check
Conditions:
    Entry  : EvapFanTachoAct_5 cannot match EvapFanTachoEst_5+/-800rpm and EvapFanCmd &gt;= EvapFanCmdMin_cfg.
    Exit     : EvapFanTachoAct_5 cannot match EvapFanTachoEst_5+/-800rpm or EvapFanTachoAct_5 is 0%.
</t>
  </si>
  <si>
    <t>TBD</t>
  </si>
  <si>
    <t>Warning sequence number in this section is from 50</t>
  </si>
  <si>
    <t>DW.006</t>
  </si>
  <si>
    <t>Eliwell EVD manual</t>
  </si>
  <si>
    <t>EEV is driven by an EVD controller through modbus communication on RS485.
Modbus registers for operation??</t>
  </si>
  <si>
    <t>Alarm sequence number in this section is from 50</t>
  </si>
  <si>
    <t>The evaporator coil superheat (Tevap_sh) is calculated by EOT and EOP.</t>
  </si>
  <si>
    <t>A temperature probe (EOT) installed on the outlet side of the coil is for the suction temperature measurement (Tcoil).</t>
  </si>
  <si>
    <t>A pressure probe (EOP) installed on the outlet side of the coil is for the suction pressure measurement (Pcoil).</t>
  </si>
  <si>
    <t xml:space="preserve">Alarm[50] : Coil temperature sensor fault
Conditions :
    Entry  : Tcoil is not available from M172.
    Exit     : Reading is available.  </t>
  </si>
  <si>
    <t xml:space="preserve">Alarm[51] : Coil pressure sensor fault
Conditions :
    Entry  : Pcoil is not available from M172.
    Exit     : Reading is available.  </t>
  </si>
  <si>
    <t xml:space="preserve">Alarm[52] : EVD offline
Conditions :
    Entry  : M172 cannot poll registers from EVD driver.
    Exit     : Polling registers success.  </t>
  </si>
  <si>
    <t>Warning[32]: Fan Tacho Module Offline
Conditions:
    Entry  : Registers cannot be polled from Carel DI module from M172.
    Exit     : Polling success.</t>
  </si>
  <si>
    <t xml:space="preserve">A fast DI input (pulse) module from Carel is applied for fan tacho feedback detection. M172 polls the registers by RS485 with standard modbus protocol to get the meausrement of each fan. </t>
  </si>
  <si>
    <t>DW.007</t>
  </si>
  <si>
    <t>Get Carel fast DI module spec</t>
  </si>
  <si>
    <t>Get EVD driver module  spec</t>
  </si>
  <si>
    <t>Carel fast DI module manual</t>
  </si>
  <si>
    <t>MODBUS register map for all users</t>
  </si>
  <si>
    <t>Warning[50] : Low Evaporator Superheat
    Entry   : EEV is at minimal position and Tevap_sh is lower than EvapLowSH_threshold_cfg for EvapLowSH_timeout_cfg.
    Exit      : Tevap_sh is greater than EvapLowSH_threshold_cfg.
EvapLowSH_threshold_cfg is from [1, 30] Celcius degree. 10C is default.
EvapLowSH_timeout_cfg is from [10, 600] seconds. 180s is default.</t>
  </si>
  <si>
    <t>Low Evaptorator Superheat' should be ignored for a few moment (EvapLowSH_forgiven_timeout_cfg) each time once the compressor is truly started.
EvapLowSH_forgiven_timeout_cfg is from [10, 600] seconds. 180s is default.</t>
  </si>
  <si>
    <t>Alarm[53] : Persistent Low Superheat
    Entry   :  'Low Evaporator Superheat' occurred EvapLowSH_max_times_cfg within an hour.
    Exit      : Manually reset
EvapLowSH_max_times_cfg is from [1, 60] with default 3.</t>
  </si>
  <si>
    <t>Alarm[54] : EVD Internal Fault
    Entry   : Any alarm reported by EVD module is captured.
    Exit      : No alarm from EVD module.</t>
  </si>
  <si>
    <t xml:space="preserve">Warning[52] : EVD check
    Entry   : Any warning reported by EVD module is captured.
    Exit      : No warning from EVD module. </t>
  </si>
  <si>
    <t>Warning sequence number in this section is from 60</t>
  </si>
  <si>
    <t>Alarm sequence number in this section is from 90</t>
  </si>
  <si>
    <t>Warning sequence number in this section is from 90</t>
  </si>
  <si>
    <t>When the fan is running (command and tacho are greater than 0), the working hours should be traced with a resolution of 1 hour.
EvapFanRunHours_0…5</t>
  </si>
  <si>
    <t xml:space="preserve">Warning[26]: Evaporator Fan 1 Lifecycle
Conditions:
    Entry  : EvapFanRunHours_0 &gt; EvapFanRunHoursThreshold_cfg.
    Exit     : EvapFanRunHours_0 &lt; EvapFanRunHoursThreshold_cfg.
</t>
  </si>
  <si>
    <t xml:space="preserve">Warning[27]: Evaporator Fan 2 Lifecycle
Conditions:
    Entry  : EvapFanRunHours_1 &gt; EvapFanRunHoursThreshold_cfg.
    Exit     : EvapFanRunHours_1 &lt; EvapFanRunHoursThreshold_cfg.
</t>
  </si>
  <si>
    <t xml:space="preserve">Warning[28]: Evaporator Fan 3 Lifecycle
Conditions:
    Entry  : EvapFanRunHours_2 &gt; EvapFanRunHoursThreshold_cfg.
    Exit     : EvapFanRunHours_2 &lt; EvapFanRunHoursThreshold_cfg.
</t>
  </si>
  <si>
    <t xml:space="preserve">Warning[29]: Evaporator Fan 4 Lifecycle
Conditions:
    Entry  : EvapFanRunHours_3 &gt; EvapFanRunHoursThreshold_cfg.
    Exit     : EvapFanRunHours_3 &lt; EvapFanRunHoursThreshold_cfg.
</t>
  </si>
  <si>
    <t xml:space="preserve">Warning[30]: Evaporator Fan 5 Lifecycle
Conditions:
    Entry  : EvapFanRunHours_4 &gt; EvapFanRunHoursThreshold_cfg.
    Exit     : EvapFanRunHours_4 &lt; EvapFanRunHoursThreshold_cfg.
</t>
  </si>
  <si>
    <t xml:space="preserve">Warning[31]: Evaporator Fan 6 Lifecycle
Conditions:
    Entry  : EvapFanRunHours_5 &gt; EvapFanRunHoursThreshold_cfg.
    Exit     : EvapFanRunHours_5 &lt; EvapFanRunHoursThreshold_cfg.
</t>
  </si>
  <si>
    <t>Fan run hours threshold (EvapFanRunHoursThreshold_cfg) is from 8736 (1 year) to 65535. 20208 (3 years) is default.</t>
  </si>
  <si>
    <t>EEV working time (EEVRunHours) should be traced with a percision of an hour.</t>
  </si>
  <si>
    <t>A binary hardware input (RSS) can override 'ON' status of the unit by putting it into 'OFF'.</t>
  </si>
  <si>
    <t>Alarm sequence number in this section is from 100</t>
  </si>
  <si>
    <t>Alarm[101] : Airfilter Clogged Detection
    Entry   : ACD is detected (switch is closed).
    Exit      : switch is opened.</t>
  </si>
  <si>
    <t>Alarm sequence number in this section is from 70</t>
  </si>
  <si>
    <t>Warning sequence number in this section is from 70</t>
  </si>
  <si>
    <t>______________________________________________________________________
UNIT STATUS                COMMAND
--------------------------------------------------------------------------------------------------
        OFF                           Off
--------------------------------------------------------------------------------------------------  
         ON                           PID(SAT_SP, SATg)
--------------------------------------------------------------------------------------------------
    SERVICE                       depends on user's instruction
______________________________________________________________________
Refer to 'Compressor Control SM' in 'Diagrams' sheet.</t>
  </si>
  <si>
    <t>The compressor should start and raise the max speed gradually if SATg is not available when the compressor is off. When SATg is recovered, the compressor control is back to normal process.</t>
  </si>
  <si>
    <t>The compressor will keep the current speed if SATg is not available when it is in normal control.</t>
  </si>
  <si>
    <t>If any of the EEV fault (alarm) is detected, the compressor should be shutdown immediately.</t>
  </si>
  <si>
    <t>If any of critical alarms from CSCB that can damanage the compressor are detected, the compressor should be shutdown immediately.</t>
  </si>
  <si>
    <t>If leakage detection alarm (8100) occurred, the compressor should be shutdown immediately.</t>
  </si>
  <si>
    <t>If pan full fault alarm (8090) occurred, the compressor should be shutdown immediately.</t>
  </si>
  <si>
    <t>Compressor driven by VFD is controlled by the outdoor control board (CSCB1) and the indoor controller (M172) will act as a Modbus master to communicate with CSCB1 by RS485 bus.</t>
  </si>
  <si>
    <t>Alarm[70] : CSCB1 Offline
    Entry   : M172 cannot poll the registers from CSCB1
    Exit      : Communication is good</t>
  </si>
  <si>
    <t>Compressor general management will be handled by CSCB1.
        - Driven by VFD
        - Perform capacity control requested by the indoor controller
        - Envelope control
        - High pressure protection
        - Low pressure protection
        - Oil return management
Refer to 'SANHUA CSCB1 Manual' wich I don't have so far:)</t>
  </si>
  <si>
    <t>Condensor fan is driven by the outdoor control board (CSCB1) or speed regulator?</t>
  </si>
  <si>
    <t>Fan status should be polled periodically?</t>
  </si>
  <si>
    <t>1.0 version</t>
  </si>
  <si>
    <t>Review and update FRS and HLD</t>
  </si>
  <si>
    <t>MI.014</t>
  </si>
  <si>
    <t>Pulse measurement (Carel h-DI module) test</t>
  </si>
  <si>
    <t>The 'holding register type' is one and only for data exchange by MODBUS on M172.</t>
  </si>
  <si>
    <t>The transition between real and simulation mode is triggered by selecting the mode from the small local screen on the controller.
When the controller is powered up, the default mode 'REAL' is showed up on the local screen. Long-pressing of the 'Enter' button is to toggle the controller mode.</t>
  </si>
  <si>
    <t>RS485-2 (CN1) is working as a MODBUS master to manage the I/O boards. 19200 8-E-1 is the parameters for communication.
          __________________________
           I/O board                       Address
           ------------------------------------
           CSCB1                                     1
           EVD                                         2
           Fan Tacho                             3
           *CPY                                       4
          __________________________
* CPY is not included in wave 1.</t>
  </si>
  <si>
    <t>RS485-1 (CN19) is the customer interface of data exchange by working as a MODBUS slave. By default, the communication parameters are 19200 8-E-1 and the address is 7.</t>
  </si>
  <si>
    <t>DDF overall design</t>
  </si>
  <si>
    <t>DW.008</t>
  </si>
  <si>
    <t>Get contact window for M172 tech support from IT team</t>
  </si>
  <si>
    <t>WHO ARE U?!</t>
  </si>
  <si>
    <t>[] Humidity sensor reading
[] Pressure sensor reading
[] Dew point caluclation
[] Saturation temperature calculation</t>
  </si>
  <si>
    <t xml:space="preserve">Temperature sensor </t>
  </si>
  <si>
    <t>DV</t>
  </si>
  <si>
    <t>DV.001</t>
  </si>
  <si>
    <t>DV.002</t>
  </si>
  <si>
    <t>Development Verification</t>
  </si>
  <si>
    <t>Humidity sensor</t>
  </si>
  <si>
    <t>DV.003</t>
  </si>
  <si>
    <t>Tacho meter</t>
  </si>
  <si>
    <t>DV.004</t>
  </si>
  <si>
    <t>Communication to DI board</t>
  </si>
  <si>
    <t>DV.005</t>
  </si>
  <si>
    <t>Communication to CAREL DI board</t>
  </si>
  <si>
    <t>DV.006</t>
  </si>
  <si>
    <t>Communication from supervisor (HMI)</t>
  </si>
  <si>
    <t>DV.007</t>
  </si>
  <si>
    <t>EEV</t>
  </si>
  <si>
    <t>DV.008</t>
  </si>
  <si>
    <t>VFD (compressor)</t>
  </si>
  <si>
    <t>[] Reading
[] Range
[] Accuracy</t>
  </si>
  <si>
    <t>[] Communication
[] Register polling traverse
[] Persistent communication
[] Communication fault and recovery</t>
  </si>
  <si>
    <t>Communication to CSCB1</t>
  </si>
  <si>
    <t>DV.009</t>
  </si>
  <si>
    <t>DV.010</t>
  </si>
  <si>
    <t>DV.011</t>
  </si>
  <si>
    <t>Evaporator fan</t>
  </si>
  <si>
    <t>Solenoid valve</t>
  </si>
  <si>
    <t>[] Communication
[] Persistent communication
[] Communication fault and recovery</t>
  </si>
  <si>
    <t>[] Operation
[] Tacho reading</t>
  </si>
  <si>
    <t>[] Operation</t>
  </si>
  <si>
    <t>DV.012</t>
  </si>
  <si>
    <t>Pressure sensor</t>
  </si>
  <si>
    <t>EVD and valve</t>
  </si>
  <si>
    <t>CSCB1</t>
  </si>
  <si>
    <t>[] EVD communication
[] EEV drive</t>
  </si>
  <si>
    <t>[] CSCB1 communication
[] Compressor drive</t>
  </si>
  <si>
    <t>TS.004</t>
  </si>
  <si>
    <t>MODBUS communication on RS485 monitor</t>
  </si>
  <si>
    <t>[] IrACdx36.exe?</t>
  </si>
  <si>
    <t>Refer to saaral.testbench.jpg</t>
  </si>
  <si>
    <t>[✔] Communication
[✔] Register polling traverse
[🕒] Persistent communication
[🕒] Communication fault and recovery</t>
  </si>
  <si>
    <t>[✔] Reading
[] Range
[] Accuracy</t>
  </si>
  <si>
    <t>[✔] Modbus communication
[✔] Measurement readings check
1kHz from M172 AO4 gives 992 around readings and 500Hz creates reading of 495-497</t>
  </si>
  <si>
    <t>M172 Holding Register Address Range,
8960    -  9959              status (1000)
9960    -  10159            warning (200)
10160  -  10359            alarm (200)
10360  -  10959            configuration (600)
10960  -   13959           'BZ172Lab' reserved 
16384  -  18431           nonvolatile configuration (2048)
18431  -  20479           'BZ172Lab' reserved
The register address is from 1 (PLC address).</t>
  </si>
  <si>
    <t xml:space="preserve">Unit status can be set anytime through unit command (bzUnitModeCfg).
bzUnitModeCfg is ON, OFF or MAINTENANCE (refer to Modbus Register Map) </t>
  </si>
  <si>
    <t xml:space="preserve">When the status is set to 'MAINTENANCE', a configurable timeout (bzUnitMainteanceTimeoutCfg) will be set.
bzUnitMainteanceTimeoutCfg is from [5, 10080] minutes with default 10. </t>
  </si>
  <si>
    <t>Unit 'MODE' (bzUnitStatus) is read only on Modbus. (rfer to Modbus Register Map)</t>
  </si>
  <si>
    <t>Statup delay (bzUnitStartupDelayCfg) is configurable.
bzUnitStartupDelayCfg is from [0, 300] seconds with default 0.</t>
  </si>
  <si>
    <t>1.1</t>
  </si>
  <si>
    <t>Warning code (bzWarningBase) must start from me (excluded). --------------👉</t>
  </si>
  <si>
    <t>Alarm code (bzAlarmBase) must start from me (excluded). --------------------👉</t>
  </si>
  <si>
    <t>Humidity and pressure sensor</t>
  </si>
  <si>
    <t>Relay</t>
  </si>
  <si>
    <t>FRS.UO
FRS.BO</t>
  </si>
  <si>
    <t>The actual output of ALS is configurable (bzMajorAlarmRelayCfg), by default the closed status of it means there's alarm.</t>
  </si>
  <si>
    <t>The actual output of UOS can is configurable(bzUnitStatusRelayCfg), by default the closed status of it means the unit is 'ON'.</t>
  </si>
  <si>
    <r>
      <t xml:space="preserve">[✔] M172 controllers x 2
[🕒] </t>
    </r>
    <r>
      <rPr>
        <sz val="11"/>
        <rFont val="Calibri"/>
        <family val="2"/>
        <scheme val="minor"/>
      </rPr>
      <t>CSCB x 1</t>
    </r>
    <r>
      <rPr>
        <sz val="11"/>
        <color theme="1"/>
        <rFont val="Calibri"/>
        <family val="2"/>
        <scheme val="minor"/>
      </rPr>
      <t xml:space="preserve">
[🕒] </t>
    </r>
    <r>
      <rPr>
        <sz val="11"/>
        <rFont val="Calibri"/>
        <family val="2"/>
        <scheme val="minor"/>
      </rPr>
      <t>EVD module x 1</t>
    </r>
    <r>
      <rPr>
        <sz val="11"/>
        <color theme="1"/>
        <rFont val="Calibri"/>
        <family val="2"/>
        <scheme val="minor"/>
      </rPr>
      <t xml:space="preserve">
[✔] Carel DI module x 1
[✔] 24vdc power supply x 1
[✔] 24vac power supply x 1
[✔] temperature sensor x 8  'Carel' Jan.26th
[🕒] </t>
    </r>
    <r>
      <rPr>
        <sz val="11"/>
        <rFont val="Calibri"/>
        <family val="2"/>
        <scheme val="minor"/>
      </rPr>
      <t>humidity sensor x 1</t>
    </r>
    <r>
      <rPr>
        <sz val="11"/>
        <color theme="1"/>
        <rFont val="Calibri"/>
        <family val="2"/>
        <scheme val="minor"/>
      </rPr>
      <t xml:space="preserve">
[🕒] </t>
    </r>
    <r>
      <rPr>
        <sz val="11"/>
        <rFont val="Calibri"/>
        <family val="2"/>
        <scheme val="minor"/>
      </rPr>
      <t>pressure sensor x 1</t>
    </r>
    <r>
      <rPr>
        <sz val="11"/>
        <color theme="1"/>
        <rFont val="Calibri"/>
        <family val="2"/>
        <scheme val="minor"/>
      </rPr>
      <t xml:space="preserve">
[✔] 4-20mA source (pressure sensor) x 1
[❌] &lt; 2k Hz signal source x 8
[🕒]</t>
    </r>
    <r>
      <rPr>
        <b/>
        <sz val="11"/>
        <color rgb="FFFF0000"/>
        <rFont val="Calibri"/>
        <family val="2"/>
        <scheme val="minor"/>
      </rPr>
      <t xml:space="preserve"> </t>
    </r>
    <r>
      <rPr>
        <sz val="11"/>
        <rFont val="Calibri"/>
        <family val="2"/>
        <scheme val="minor"/>
      </rPr>
      <t>EEV valve x 1</t>
    </r>
    <r>
      <rPr>
        <sz val="11"/>
        <color theme="1"/>
        <rFont val="Calibri"/>
        <family val="2"/>
        <scheme val="minor"/>
      </rPr>
      <t xml:space="preserve">
[✔] 24v LED (DO indicator) x 8
[✔] voltage meter (AO) x 2 'Carel' Jan.26th
[✔] switch (DI simulator) x 8 'Carel' Jan.26th
[✔] wires</t>
    </r>
  </si>
  <si>
    <t>Warning sequence number in this section is from 100</t>
  </si>
  <si>
    <t>Warning[100] : Autopilot Disengaged
    Entry   : Unit status is MAINTENANCE.
    Exit      : Unit status is NOT maintenance.</t>
  </si>
  <si>
    <t>FRS.VF</t>
  </si>
  <si>
    <t>______________________________________________________________________
UNIT STATUS                COMMAND
--------------------------------------------------------------------------------------------------
        OFF                           OFF
--------------------------------------------------------------------------------------------------  
         ON                           ON:  when the compressor is requested to start up
--------------------------------------------------------------------------------------------------
         ON                           OFF:  after the compressor is fully stopped
--------------------------------------------------------------------------------------------------
MAINTENANCE            depends on user's instruction
______________________________________________________________________
Refer to 'Soleniod Valve Control SM' in 'Diagrams' sheet.</t>
  </si>
  <si>
    <t>______________________________________________________________________
UNIT STATUS                COMMAND
--------------------------------------------------------------------------------------------------
        OFF                           Configurable pre-position (EEV_preopen_cfg)
--------------------------------------------------------------------------------------------------  
         ON                           PID(EvapSH_SP, Tevap_sh)
--------------------------------------------------------------------------------------------------
         ON                           Gradually close when compressor pump down is executed
--------------------------------------------------------------------------------------------------
 MAINTENANCE           depends on user's instruction
______________________________________________________________________
Refer to 'EEV Control SM' in 'Diagrams' sheet.</t>
  </si>
  <si>
    <t>Unit 'MAINTENANCE' mode</t>
  </si>
  <si>
    <t>With auto mode, fan output is regulated by a PID controller or a constant speed which depends on the unit status, mode and fan control strategies.
______________________________________________________________________
STATUS              MODE                 FAN STRATEGY             FAN COMMAND
                                                    (EvapFanStrategy_cfg)       (EvapFanCmd)
--------------------------------------------------------------------------------------------------  
    OFF                    any                               any                             full stop (0%)
--------------------------------------------------------------------------------------------------
    ON                   COOL                     InRow_CACS            PID(CoolSP_cfg, RCTh)
--------------------------------------------------------------------------------------------------
    ON                   COOL                     HACS_RACS      PID(SATSP_cfg + DeltaSP_cfg, RATg)
--------------------------------------------------------------------------------------------------
    ON                   COOL                             FIX                     a configurable constant speed
--------------------------------------------------------------------------------------------------
MAINTENANCE   any                             FIX                         a  constant speed
______________________________________________________________________
Refer to 'Evaporator Fan Control SM' in 'Diagrams' sheet.</t>
  </si>
  <si>
    <t>MI.017</t>
  </si>
  <si>
    <t>Condensate pump control</t>
    <phoneticPr fontId="25" type="noConversion"/>
  </si>
  <si>
    <t>FRS.CP</t>
    <phoneticPr fontId="25" type="noConversion"/>
  </si>
  <si>
    <t>Alarm[100] : Remote Shutdown
    Entry   : RSS is detected (switch is closed).
    Exit      : switch is opened.</t>
    <phoneticPr fontId="22" type="noConversion"/>
  </si>
  <si>
    <t>Alarm[90] : Pan Full Fault
    Entry   : CPSl is detected (switch is closed).
    Exit      : switch is opened.</t>
    <phoneticPr fontId="22" type="noConversion"/>
  </si>
  <si>
    <t>______________________________________________________________________
UNIT STATUS                PUMP COMMAND
--------------------------------------------------------------------------------------------------  
 ON or OFF                     ON:      when the lower switch is detected 
--------------------------------------------------------------------------------------------------
 ON or OFF                     OFF:    when the lower switch is back to normal and
                                                        bzCondensatePumpDelay2OffCfg is expired
--------------------------------------------------------------------------------------------------
 MAINTENANCE                   depends on user's instruction
______________________________________________________________________
Refer to 'Condensate Pump Control SM' in 'Diagrams' sheet.</t>
    <phoneticPr fontId="22" type="noConversion"/>
  </si>
  <si>
    <t>Pump running timeout (bzCondensatePumpDelay2OffCfg) is configurable.
bzCondensatePumpDelay2OffCfg is from [10, 600] seconds with default 30s.</t>
    <phoneticPr fontId="22" type="noConversion"/>
  </si>
  <si>
    <t>The unit is operational with four status, ON, STARTUP_DELAY, OFF and MAINTENANCE.
When the status is OFF, all the actuators are fully stopped (except condensate pump).
When the status is ON, the outputs of the actuators will follow its own protocol.
When the status is MAINTENANCE, the outputs of the actuators will follow its own protocol.
STARTUP_DELAY is a dummy status that is only for a delay to avoid electric impact to the grid when multiple units are requested to start up at the same time.
Refer to 'Unit Status SM' in Diagrams sheet.</t>
    <phoneticPr fontId="22" type="noConversion"/>
  </si>
  <si>
    <t>When the maintenance mode exits, all actuators should be stopped. And when the mode is activated again, all the actuators should be stopped until the manual command is given.</t>
  </si>
  <si>
    <t>MAINTENANCE mode command should not be stored permanently.</t>
  </si>
  <si>
    <t>Warning[90] : Condensate Pump Lifecycle
    Entry  : bzCondensatePumpRunhourLog is greater than bzCondensatePumpRunhourThresholdCfg.
    Exit      : bzCondensatePumpRunhourLog is less than bzCondensatePumpRunhourThresholdCfg.
bzCondensatePumpRunhourThresholdCfg is from [8736, 65535] with default 20208</t>
  </si>
  <si>
    <t>MI.015</t>
  </si>
  <si>
    <t>Ambinent temperature management</t>
  </si>
  <si>
    <t>FRS.AM</t>
  </si>
  <si>
    <t>Warning[4]: High rackinlet air temperature
Conditions:
    Entry  : RCTh is greater than bzHighRackinletTemperatureThresholdCfg for bzHighRackinletTemperatureTimeoutCfg time of period.
    Exit     : RCTh is below RCTh_max_threshold
bzHighRackinletTemperatureThresholdCfg is [25, 55]C with default 35C
bzHighRackinletTemperatureTimeoutCfg is [3, 60] minute with default 10 min</t>
  </si>
  <si>
    <t>Warning[1]: High return air temperature
Conditions:
    Entry  : RATg is greater than bzHighReturnTemperatureThresholdCfg for bzHighReturnTemperatureThresholdCfg of period.
    Exit     : RATg is below RATg_max_threshold
bzHighReturnTemperatureThresholdCfg is [35, 55]C with default 45C
bzHighReturnTemperatureThresholdCfg is [3, 60] minute with default 10 min</t>
  </si>
  <si>
    <t>The working mode of evaporator fan is selected by the configurable fan strategy (bzEvaporatorFanStrategyCfg).
There are three types of strategies, InRow_CACS(0), HACS_RACS(1) and CONSTANT_SPD(2). By default, it should be '0'.</t>
  </si>
  <si>
    <t xml:space="preserve">The configurable cool setpoint (bzCoolSetpointCfg) is from 15 to 30 celcius degree and the default is 18C. </t>
  </si>
  <si>
    <t>The configurable delta-T setpoint (bzDeltaTSetpointCfg) is from 2 to 20 celcius degree and the default is 10C.</t>
  </si>
  <si>
    <t>The configurable supply air temperature setopint (bzSupplyAirSetpoint) is one of the inputs for compressor speed regulation (cooling capacity control).
bzSupplyAirSetpoint is from [15, 30] Celcius degree with default 18c.</t>
  </si>
  <si>
    <t>Run hour (bzSoleniodValveRunhourLog) should be traced with a percision of an hour.</t>
  </si>
  <si>
    <t>Warning[60] : LSV Lifecycle
    Entry  : bzSoleniodValveRunhourLog &gt;  bzSolenoidValveRunhourThresholdCfg.
    Exit      : bzSoleniodValveRunhourLog &lt; bzSolenoidValveRunhourThresholdCfg.
bzSolenoidValveRunhourThresholdCfg is from [8736, 65535] with default 20208</t>
  </si>
  <si>
    <t>[✔] Real mode
[✔] Object model
[✔] Hardware interfaces
[✔] Timer
[✔] Slave device 
[✔] MODBUS communication model
[✔] NVM
[✔] Warning and alarm
[✔] Actuator working time 
[✔] Task model</t>
  </si>
  <si>
    <t>[✔] Code repository setup (Github)
[✔] Project creation</t>
  </si>
  <si>
    <t>IrACdx36.mb.monitor.com28.192008e1.exe</t>
  </si>
  <si>
    <t>FRS.EC</t>
  </si>
  <si>
    <t>FRS.CC
FRS.CF</t>
  </si>
  <si>
    <t>FRS.xx</t>
  </si>
  <si>
    <t>Warnings and alarms</t>
  </si>
  <si>
    <t>Alarm[102] : Leakage Detection
    Entry   : LKD is detected (switch is closed).
    Exit      : switch is opened.</t>
  </si>
  <si>
    <t>Alarm[103] : Airfilter Lifecycle
    Entry  : bzAirfilterRunhourLog is greater than bzAirfilterRunhourThresholdCfg.
    Exit      : bzAirfilterRunhourLog is less than bzAirfilterRunhourThresholdCfg.
bzAirfilterRunhourThresholdCfg is from [8736, 65535] with default 20208</t>
  </si>
  <si>
    <t xml:space="preserve">1.1 version </t>
  </si>
  <si>
    <t>If the inputs from the temperature sensors are not available and fan strategy is HACS_RACS, fan speed should be set to bzMinimumEvaporatorFanSpeedCfg.</t>
  </si>
  <si>
    <t>If the inputs from the temperature sensors are not available and fan strategy is InRow_CACS, fan speed should be set to bzMaximumEvaporatorFanSpeedCfg.</t>
  </si>
  <si>
    <t>PID output range is limited with the configurable min(bzMinimumEvaporatorFanSpeedCfg) and max(bzMaximumEvaporatorFanSpeedCfg) fan speed when the unit is in normal operation.
bzMinimumEvaporatorFanSpeedCfg is from 0% to 50% with default 30%
bzMaximumEvaporatorFanSpeedCfg is from 60% to 100% with default 100%</t>
  </si>
  <si>
    <t>The EEV minimal opening (bzMinimumEEVOpeningCfg) for auto control is configurable.
bzMinimumEEVOpeningCfg is from 0% to 50% with default 20%.</t>
  </si>
  <si>
    <t>The EEV pre-position (bzEEVPreOpeningCfg) is configurable.
bzEEVPreOpeningCfg is from [0, 100] % with default 40%</t>
  </si>
  <si>
    <t>The target evaporator superheat (bzEvapSuperheatSetpointCfg) is configurable.
bzEvapSuperheatSetpointCfg is from [1, 30] Celcius degree with default 8c.</t>
  </si>
  <si>
    <t>Maintain the minimal compressor speed (bzMinimumCompressorCommandCfg) when PID output is set to minimum.
bzMinimumCompressorCommandCfg is from [0, 100] % with default 20%.</t>
  </si>
  <si>
    <t>When the compressor is executing pump down process, a configurable constant speed (bzCompressorPumpDownCommandCfg) is given.
bzCompressorPumpDownCommandCfg is from [bzMinimumCompressorCommandCfg, 100] % with default 78%</t>
  </si>
  <si>
    <t>When SATg is lower than a minimal temperature threshold (bzMinimalSupplyAirTemperatureCfg) and the integral of the differential to the setpoint is greater than 480C*S, the compressor will be turned off.
bzMinimalSupplyAirTemperatureCfg is from [5, 15] c with default 12.5c</t>
  </si>
  <si>
    <t>When the suction pressure is lower than a threshold (bzCompressorPumpDownThresholdCfg) or timeout (bzCompressorPumpDownTimeout) is expired, pumpdown process is end.
bzCompressorPumpDownThresholdCfg is from [1.0, 10.0] bar with default 7.38bar
bzCompressorPumpDownTimeoutCfg is from [5, 60] second with default 30s.</t>
  </si>
  <si>
    <t>MI.018</t>
  </si>
  <si>
    <t>Whe RATg is greater than 20C and SATg is greater than SAT_SP, the compressor will be turned on and regulated by a PID controller.
If RATg is not available, ignore it.</t>
  </si>
  <si>
    <t>A deadband(bzEvapSuperheatDeadbandCfg) is set for EEV auto control to make the performance of PID output more stable. 
bzEvapSuperheatDeadbandCfg is from [0, 3] with default 1 celcius degree that gives ±1c tolerance to the set point.</t>
  </si>
  <si>
    <t>[✔] Modbus holding register address section
[✔] BZ172Lab.py for doc generation</t>
  </si>
  <si>
    <r>
      <t>[✔</t>
    </r>
    <r>
      <rPr>
        <sz val="11"/>
        <color theme="1"/>
        <rFont val="Calibri"/>
        <family val="3"/>
        <charset val="134"/>
        <scheme val="minor"/>
      </rPr>
      <t>] Temperature sensor
[] Humidity sensor
[] Fan tacho
[✔] Solenoid valve
[✔] Relays
[✔] Switches
[✔] Evaporator Fan
[🕒] EVD and EEV
[🕒] Compressor and VFD</t>
    </r>
  </si>
  <si>
    <r>
      <t>[✔</t>
    </r>
    <r>
      <rPr>
        <sz val="11"/>
        <color theme="1"/>
        <rFont val="Calibri"/>
        <family val="3"/>
        <charset val="134"/>
        <scheme val="minor"/>
      </rPr>
      <t>] Evaporator Fan
[✔] Pump
[✔] Solenoid valve
[🕒] EEV
[🕒] Compressor (VFD)</t>
    </r>
  </si>
  <si>
    <t>1.2</t>
  </si>
  <si>
    <t>The GREEN led (the bottom one) indicates the status of the controller.
Blinking                :  Application is working.
*The one which is solid on indicates the controller is powered on.</t>
  </si>
  <si>
    <t>If pan full fault alarm (8090) occurred, the evaporator fan should be stopped immediately to shun the possiblity of blowing the condensate out.</t>
  </si>
  <si>
    <t>Warning[2]: High supply air temperature
Conditions:
    Entry  : SATg is greater than bzHighSupplyTemperatureThresholdCfg for bzHighSupplyTemperatureThresholdCfg time of period and the actual output of compressor is greater than 95% of the max speed (Hz).
    Exit     : SATg is lower than SATg_max_threshold or the compressor is stopped.
bzHighSupplyTemperatureThresholdCfg is [25, 45]C  with default 30C
bzHighSupplyTemperatureThresholdCfg is [3, 60] minute with default 10 min</t>
  </si>
  <si>
    <t>When there's any alarm occurred, the RED led should be blinking as a prompt.</t>
  </si>
  <si>
    <t>When there's any warning occurred, the YELLOW led should be blinking to make a visual indication.</t>
  </si>
  <si>
    <t>BZ172Lab</t>
  </si>
  <si>
    <t>Warning[101] : Unit Lifecycle
    Entry  : bzUnitRunhourLog is greater than bzUnitRunhourThresholdCfg.
    Exit      : bzUnitRunhourLog is less than bzUnitRunhourThresholdCfg.
bzUnitRunhourThresholdCfg is from [8736, 65535] with default 20208</t>
  </si>
  <si>
    <t>Warning[51] : EEV Lifecycle
    Entry  : bzEEVRunHourLog &gt;  bzEEVRunHourThresholdCfg.
    Exit      : bzEEVRunHourLog &lt; bzEEVRunHourThresholdCfg.
bzEEVRunHourThresholdCfg is from [8736, 65535] with default 20208</t>
  </si>
  <si>
    <t>Warning[70] : Compressor Lifecycle
    Entry  : bzCompressorRunHourLog &gt;  bzCompressorRunHourThresholdCfg.
    Exit      : bzCompressorRunHourLog &lt; bzCompressorRunHourThresholdCfg.
bzCompressorRunHourThresholdCfg is from [8736, 65535] with default 20208</t>
  </si>
  <si>
    <t>Serial NO. and Model NO. can be preserved permanently.
Serial NO (bzSerialNO) is string type with max length of 15 bytes
Model NO (bzModelNO) is string type with max length of 15 bytes</t>
  </si>
  <si>
    <t>BIOS (bzBIOSVersion) and application (bzAppVersion) version can be read from MODBUS.
Max length of version string is 8
The format of application version is YYMM.xxx where
YY  is two-digit year, 20 for 2020 for example
MM is the  acronym of the month that it is released. (JN,FB,MR,AP,MY,JN,JL,AG,SP,OT,NV,DC)
and xxx is ordinal number for the release times in the specific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</si>
</sst>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409]d\-mmm\-yyyy;@"/>
    <numFmt numFmtId="165" formatCode="[$-409]d\-mmm\-yy;@"/>
    <numFmt numFmtId="166" formatCode="yyyy\-mm\-dd;@"/>
    <numFmt numFmtId="167" formatCode="[$-409]d\-mmm;@"/>
  </numFmts>
  <fonts count="31">
    <font>
      <sz val="11"/>
      <color theme="1"/>
      <name val="Calibri"/>
      <family val="2"/>
      <scheme val="minor"/>
    </font>
    <font>
      <sz val="11"/>
      <color theme="1"/>
      <name val="Calibri"/>
      <family val="2"/>
      <scheme val="minor"/>
    </font>
    <font>
      <sz val="11"/>
      <color theme="1"/>
      <name val="Calibri"/>
      <family val="2"/>
      <charset val="134"/>
      <scheme val="minor"/>
    </font>
    <font>
      <u/>
      <sz val="11"/>
      <color theme="10"/>
      <name val="黑体"/>
      <family val="3"/>
      <charset val="134"/>
    </font>
    <font>
      <sz val="10"/>
      <name val="Arial"/>
      <family val="2"/>
    </font>
    <font>
      <u/>
      <sz val="10"/>
      <color indexed="12"/>
      <name val="Arial"/>
      <family val="2"/>
    </font>
    <font>
      <b/>
      <sz val="11"/>
      <color rgb="FFFA7D00"/>
      <name val="Calibri"/>
      <family val="2"/>
      <charset val="134"/>
      <scheme val="minor"/>
    </font>
    <font>
      <b/>
      <sz val="11"/>
      <color rgb="FF3F3F3F"/>
      <name val="Calibri"/>
      <family val="2"/>
      <charset val="134"/>
      <scheme val="minor"/>
    </font>
    <font>
      <b/>
      <sz val="10"/>
      <name val="Arial"/>
      <family val="2"/>
    </font>
    <font>
      <sz val="10"/>
      <color theme="4" tint="-0.249977111117893"/>
      <name val="Arial"/>
      <family val="2"/>
    </font>
    <font>
      <b/>
      <sz val="10"/>
      <color theme="4" tint="-0.249977111117893"/>
      <name val="Arial"/>
      <family val="2"/>
    </font>
    <font>
      <b/>
      <sz val="11"/>
      <color rgb="FF3F3F3F"/>
      <name val="Calibri"/>
      <family val="2"/>
      <scheme val="minor"/>
    </font>
    <font>
      <b/>
      <sz val="18"/>
      <color theme="3"/>
      <name val="Cambria"/>
      <family val="2"/>
      <scheme val="major"/>
    </font>
    <font>
      <b/>
      <sz val="11"/>
      <color rgb="FFFA7D00"/>
      <name val="Calibri"/>
      <family val="2"/>
      <scheme val="minor"/>
    </font>
    <font>
      <b/>
      <sz val="11"/>
      <color theme="0"/>
      <name val="Calibri"/>
      <family val="2"/>
      <scheme val="minor"/>
    </font>
    <font>
      <b/>
      <sz val="11"/>
      <color theme="1"/>
      <name val="Calibri"/>
      <family val="2"/>
      <scheme val="minor"/>
    </font>
    <font>
      <b/>
      <sz val="14"/>
      <color theme="3"/>
      <name val="Cambria"/>
      <family val="2"/>
      <scheme val="major"/>
    </font>
    <font>
      <b/>
      <sz val="15"/>
      <color theme="3"/>
      <name val="Calibri"/>
      <family val="2"/>
      <scheme val="minor"/>
    </font>
    <font>
      <b/>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name val="Calibri"/>
      <family val="3"/>
      <charset val="134"/>
      <scheme val="minor"/>
    </font>
    <font>
      <b/>
      <i/>
      <sz val="11"/>
      <color theme="0" tint="-0.499984740745262"/>
      <name val="Calibri"/>
      <family val="2"/>
      <scheme val="minor"/>
    </font>
    <font>
      <b/>
      <sz val="28"/>
      <color theme="1"/>
      <name val="Calibri"/>
      <family val="2"/>
      <scheme val="minor"/>
    </font>
    <font>
      <sz val="8"/>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1"/>
      <name val="Calibri"/>
      <family val="3"/>
      <charset val="134"/>
      <scheme val="minor"/>
    </font>
  </fonts>
  <fills count="20">
    <fill>
      <patternFill patternType="none"/>
    </fill>
    <fill>
      <patternFill patternType="gray125"/>
    </fill>
    <fill>
      <patternFill patternType="solid">
        <fgColor rgb="FFF2F2F2"/>
      </patternFill>
    </fill>
    <fill>
      <patternFill patternType="solid">
        <fgColor rgb="FFFFCC99"/>
      </patternFill>
    </fill>
    <fill>
      <patternFill patternType="solid">
        <fgColor theme="4" tint="0.59999389629810485"/>
        <bgColor indexed="65"/>
      </patternFill>
    </fill>
    <fill>
      <patternFill patternType="solid">
        <fgColor theme="6"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FF"/>
        <bgColor indexed="64"/>
      </patternFill>
    </fill>
    <fill>
      <patternFill patternType="solid">
        <fgColor rgb="FFCC99FF"/>
        <bgColor indexed="64"/>
      </patternFill>
    </fill>
    <fill>
      <patternFill patternType="solid">
        <fgColor rgb="FFFFFFCC"/>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6" tint="0.79998168889431442"/>
        <bgColor indexed="64"/>
      </patternFill>
    </fill>
  </fills>
  <borders count="5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top style="thin">
        <color indexed="64"/>
      </top>
      <bottom/>
      <diagonal/>
    </border>
    <border>
      <left/>
      <right/>
      <top/>
      <bottom style="thick">
        <color theme="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thin">
        <color indexed="64"/>
      </right>
      <top style="thin">
        <color rgb="FF3F3F3F"/>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theme="4" tint="0.3999755851924192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thin">
        <color indexed="64"/>
      </top>
      <bottom/>
      <diagonal/>
    </border>
    <border>
      <left/>
      <right style="hair">
        <color indexed="64"/>
      </right>
      <top/>
      <bottom style="hair">
        <color indexed="64"/>
      </bottom>
      <diagonal/>
    </border>
    <border>
      <left/>
      <right style="hair">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thin">
        <color rgb="FF3F3F3F"/>
      </top>
      <bottom style="hair">
        <color indexed="64"/>
      </bottom>
      <diagonal/>
    </border>
    <border>
      <left style="thin">
        <color indexed="64"/>
      </left>
      <right style="thin">
        <color indexed="64"/>
      </right>
      <top style="hair">
        <color indexed="64"/>
      </top>
      <bottom/>
      <diagonal/>
    </border>
    <border>
      <left/>
      <right/>
      <top/>
      <bottom style="double">
        <color indexed="64"/>
      </bottom>
      <diagonal/>
    </border>
    <border>
      <left style="hair">
        <color indexed="64"/>
      </left>
      <right/>
      <top/>
      <bottom style="hair">
        <color indexed="64"/>
      </bottom>
      <diagonal/>
    </border>
    <border>
      <left/>
      <right style="hair">
        <color indexed="64"/>
      </right>
      <top/>
      <bottom style="double">
        <color indexed="64"/>
      </bottom>
      <diagonal/>
    </border>
    <border>
      <left style="thin">
        <color rgb="FF7F7F7F"/>
      </left>
      <right style="thin">
        <color rgb="FF7F7F7F"/>
      </right>
      <top/>
      <bottom style="thin">
        <color indexed="64"/>
      </bottom>
      <diagonal/>
    </border>
    <border>
      <left style="thin">
        <color rgb="FF7F7F7F"/>
      </left>
      <right style="thin">
        <color rgb="FF7F7F7F"/>
      </right>
      <top/>
      <bottom style="thin">
        <color rgb="FF7F7F7F"/>
      </bottom>
      <diagonal/>
    </border>
    <border>
      <left style="hair">
        <color indexed="64"/>
      </left>
      <right style="hair">
        <color indexed="64"/>
      </right>
      <top style="thin">
        <color rgb="FF3F3F3F"/>
      </top>
      <bottom/>
      <diagonal/>
    </border>
    <border>
      <left style="hair">
        <color indexed="64"/>
      </left>
      <right style="thin">
        <color indexed="64"/>
      </right>
      <top style="thin">
        <color rgb="FF3F3F3F"/>
      </top>
      <bottom/>
      <diagonal/>
    </border>
  </borders>
  <cellStyleXfs count="16">
    <xf numFmtId="0" fontId="0" fillId="0" borderId="0"/>
    <xf numFmtId="0" fontId="2" fillId="0" borderId="0">
      <alignment vertical="center"/>
    </xf>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0" fontId="6" fillId="2" borderId="1" applyNumberFormat="0" applyAlignment="0" applyProtection="0">
      <alignment vertical="center"/>
    </xf>
    <xf numFmtId="0" fontId="7" fillId="2" borderId="2" applyNumberFormat="0" applyAlignment="0" applyProtection="0">
      <alignment vertical="center"/>
    </xf>
    <xf numFmtId="0" fontId="4" fillId="0" borderId="0"/>
    <xf numFmtId="0" fontId="11" fillId="2" borderId="2" applyNumberFormat="0" applyAlignment="0" applyProtection="0"/>
    <xf numFmtId="0" fontId="12" fillId="0" borderId="0" applyNumberFormat="0" applyFill="0" applyBorder="0" applyAlignment="0" applyProtection="0"/>
    <xf numFmtId="0" fontId="13" fillId="2"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7" fillId="0" borderId="12" applyNumberFormat="0" applyFill="0" applyAlignment="0" applyProtection="0"/>
  </cellStyleXfs>
  <cellXfs count="233">
    <xf numFmtId="0" fontId="0" fillId="0" borderId="0" xfId="0"/>
    <xf numFmtId="0" fontId="2" fillId="0" borderId="0" xfId="1">
      <alignment vertical="center"/>
    </xf>
    <xf numFmtId="0" fontId="8" fillId="0" borderId="0" xfId="9" applyFont="1"/>
    <xf numFmtId="0" fontId="4" fillId="0" borderId="0" xfId="9"/>
    <xf numFmtId="0" fontId="9" fillId="0" borderId="0" xfId="9" applyFont="1"/>
    <xf numFmtId="0" fontId="4" fillId="0" borderId="3" xfId="9" applyBorder="1"/>
    <xf numFmtId="0" fontId="10" fillId="0" borderId="4" xfId="9" applyFont="1" applyBorder="1"/>
    <xf numFmtId="0" fontId="4" fillId="0" borderId="4" xfId="9" applyBorder="1"/>
    <xf numFmtId="0" fontId="9" fillId="0" borderId="0" xfId="9" applyFont="1" applyAlignment="1">
      <alignment horizontal="left" vertical="center" readingOrder="1"/>
    </xf>
    <xf numFmtId="0" fontId="11" fillId="2" borderId="2" xfId="10" applyAlignment="1">
      <alignment horizontal="left" vertical="center" wrapText="1"/>
    </xf>
    <xf numFmtId="164" fontId="11" fillId="2" borderId="2" xfId="10" applyNumberFormat="1" applyAlignment="1">
      <alignment horizontal="center" vertical="center"/>
    </xf>
    <xf numFmtId="0" fontId="13" fillId="2" borderId="9" xfId="12" applyBorder="1" applyAlignment="1">
      <alignment horizontal="center" vertical="center"/>
    </xf>
    <xf numFmtId="0" fontId="0" fillId="0" borderId="0" xfId="0" applyAlignment="1">
      <alignment vertical="center"/>
    </xf>
    <xf numFmtId="0" fontId="1" fillId="5" borderId="6" xfId="14" applyBorder="1" applyAlignment="1">
      <alignment horizontal="center" vertical="center"/>
    </xf>
    <xf numFmtId="0" fontId="1" fillId="5" borderId="5" xfId="14" applyBorder="1" applyAlignment="1">
      <alignment horizontal="center" vertical="center"/>
    </xf>
    <xf numFmtId="0" fontId="1" fillId="5" borderId="5" xfId="14" applyBorder="1" applyAlignment="1">
      <alignment wrapText="1"/>
    </xf>
    <xf numFmtId="0" fontId="1" fillId="5" borderId="5" xfId="14" applyBorder="1" applyAlignment="1">
      <alignment vertical="center" wrapText="1"/>
    </xf>
    <xf numFmtId="0" fontId="1" fillId="4" borderId="8" xfId="13" applyBorder="1" applyAlignment="1">
      <alignment horizontal="center" vertical="center"/>
    </xf>
    <xf numFmtId="0" fontId="15" fillId="4" borderId="7" xfId="13" applyFont="1" applyBorder="1" applyAlignment="1">
      <alignment horizontal="center" vertical="center"/>
    </xf>
    <xf numFmtId="0" fontId="15" fillId="4" borderId="8" xfId="13" applyFont="1" applyBorder="1" applyAlignment="1">
      <alignment horizontal="center" vertical="center"/>
    </xf>
    <xf numFmtId="0" fontId="1" fillId="5" borderId="10" xfId="14" applyBorder="1" applyAlignment="1">
      <alignment horizontal="center" vertical="center"/>
    </xf>
    <xf numFmtId="0" fontId="1" fillId="5" borderId="10" xfId="14" applyBorder="1" applyAlignment="1">
      <alignment vertical="center" wrapText="1"/>
    </xf>
    <xf numFmtId="0" fontId="0" fillId="0" borderId="11" xfId="0" applyBorder="1"/>
    <xf numFmtId="0" fontId="0" fillId="5" borderId="5" xfId="14" applyFont="1" applyBorder="1" applyAlignment="1">
      <alignment vertical="center" wrapText="1"/>
    </xf>
    <xf numFmtId="164" fontId="0" fillId="0" borderId="0" xfId="0" applyNumberFormat="1" applyAlignment="1">
      <alignment horizontal="center" vertical="center"/>
    </xf>
    <xf numFmtId="0" fontId="0" fillId="0" borderId="0" xfId="0" applyAlignment="1"/>
    <xf numFmtId="0" fontId="15" fillId="0" borderId="0" xfId="0" applyFont="1" applyBorder="1"/>
    <xf numFmtId="0" fontId="18" fillId="0" borderId="9" xfId="0" applyFont="1" applyBorder="1"/>
    <xf numFmtId="14" fontId="0" fillId="0" borderId="0" xfId="0" applyNumberFormat="1"/>
    <xf numFmtId="0" fontId="0" fillId="5" borderId="6" xfId="14" applyFont="1" applyBorder="1" applyAlignment="1">
      <alignment wrapText="1"/>
    </xf>
    <xf numFmtId="0" fontId="1" fillId="5" borderId="13" xfId="14" applyBorder="1" applyAlignment="1">
      <alignment horizontal="center" vertical="center"/>
    </xf>
    <xf numFmtId="0" fontId="0" fillId="5" borderId="13" xfId="14" applyFont="1" applyBorder="1" applyAlignment="1">
      <alignment horizontal="center" vertical="center"/>
    </xf>
    <xf numFmtId="0" fontId="1" fillId="5" borderId="16" xfId="14" applyBorder="1" applyAlignment="1">
      <alignment vertical="center" wrapText="1"/>
    </xf>
    <xf numFmtId="0" fontId="1" fillId="5" borderId="21" xfId="14" applyBorder="1" applyAlignment="1">
      <alignment vertical="center" wrapText="1"/>
    </xf>
    <xf numFmtId="0" fontId="0" fillId="5" borderId="16" xfId="14" applyFont="1" applyBorder="1" applyAlignment="1">
      <alignment vertical="center" wrapText="1"/>
    </xf>
    <xf numFmtId="0" fontId="0" fillId="0" borderId="0" xfId="0" applyAlignment="1">
      <alignment horizontal="center" vertical="center"/>
    </xf>
    <xf numFmtId="0" fontId="0" fillId="0" borderId="16" xfId="0" applyBorder="1"/>
    <xf numFmtId="0" fontId="0" fillId="0" borderId="17" xfId="0" applyBorder="1"/>
    <xf numFmtId="0" fontId="14" fillId="6" borderId="25" xfId="0" applyFont="1" applyFill="1" applyBorder="1" applyAlignment="1">
      <alignment horizontal="center" vertical="center"/>
    </xf>
    <xf numFmtId="0" fontId="14" fillId="6" borderId="26" xfId="0" applyFont="1" applyFill="1" applyBorder="1" applyAlignment="1">
      <alignment horizontal="center" vertical="center"/>
    </xf>
    <xf numFmtId="0" fontId="0" fillId="7" borderId="27" xfId="0" applyFill="1" applyBorder="1"/>
    <xf numFmtId="0" fontId="0" fillId="0" borderId="28" xfId="0" applyBorder="1"/>
    <xf numFmtId="0" fontId="0" fillId="0" borderId="29" xfId="0" applyBorder="1"/>
    <xf numFmtId="0" fontId="0" fillId="7" borderId="24" xfId="0" applyFill="1" applyBorder="1"/>
    <xf numFmtId="0" fontId="0" fillId="7" borderId="16" xfId="0" applyFill="1" applyBorder="1"/>
    <xf numFmtId="0" fontId="0" fillId="7" borderId="30" xfId="0" applyFill="1" applyBorder="1"/>
    <xf numFmtId="0" fontId="0" fillId="7" borderId="24" xfId="0" applyFill="1" applyBorder="1" applyAlignment="1">
      <alignment wrapText="1"/>
    </xf>
    <xf numFmtId="0" fontId="15" fillId="0" borderId="6" xfId="0" applyFont="1" applyBorder="1" applyAlignment="1">
      <alignment horizontal="center" vertical="center"/>
    </xf>
    <xf numFmtId="0" fontId="4" fillId="0" borderId="3" xfId="9" applyFont="1" applyFill="1" applyBorder="1"/>
    <xf numFmtId="0" fontId="4" fillId="0" borderId="3" xfId="9" applyFill="1" applyBorder="1"/>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0" fillId="0" borderId="10" xfId="0" applyBorder="1" applyAlignment="1">
      <alignment horizontal="center" vertical="center"/>
    </xf>
    <xf numFmtId="0" fontId="15" fillId="0" borderId="6" xfId="0" applyFont="1" applyBorder="1" applyAlignment="1">
      <alignment horizontal="center" vertical="center" wrapText="1"/>
    </xf>
    <xf numFmtId="0" fontId="0" fillId="0" borderId="5" xfId="0" applyBorder="1" applyAlignment="1">
      <alignment horizontal="center" vertical="center"/>
    </xf>
    <xf numFmtId="0" fontId="21" fillId="0" borderId="6" xfId="0" applyFont="1" applyBorder="1" applyAlignment="1">
      <alignment horizontal="center" vertical="center"/>
    </xf>
    <xf numFmtId="165" fontId="0" fillId="0" borderId="5" xfId="0" applyNumberFormat="1" applyBorder="1" applyAlignment="1">
      <alignment horizontal="center" vertical="center"/>
    </xf>
    <xf numFmtId="165" fontId="0" fillId="0" borderId="10" xfId="0" applyNumberForma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10" xfId="0" applyBorder="1" applyAlignment="1">
      <alignment horizontal="left" vertical="top" wrapText="1"/>
    </xf>
    <xf numFmtId="0" fontId="0" fillId="0" borderId="34" xfId="0" applyBorder="1" applyAlignment="1">
      <alignment horizontal="left" vertical="top" wrapText="1"/>
    </xf>
    <xf numFmtId="0" fontId="0" fillId="0" borderId="0" xfId="0" applyBorder="1"/>
    <xf numFmtId="0" fontId="0" fillId="0" borderId="33" xfId="0" applyBorder="1" applyAlignment="1">
      <alignment horizontal="left" vertical="top" wrapText="1"/>
    </xf>
    <xf numFmtId="0" fontId="0" fillId="0" borderId="5" xfId="0" applyBorder="1" applyAlignment="1">
      <alignment horizontal="left" vertical="top"/>
    </xf>
    <xf numFmtId="0" fontId="0" fillId="0" borderId="0" xfId="0" applyAlignment="1">
      <alignment horizontal="right"/>
    </xf>
    <xf numFmtId="0" fontId="0" fillId="0" borderId="22" xfId="0" applyBorder="1" applyAlignment="1">
      <alignment horizontal="right" vertical="center"/>
    </xf>
    <xf numFmtId="0" fontId="0" fillId="0" borderId="23" xfId="0" applyBorder="1" applyAlignment="1">
      <alignment horizontal="right" vertical="center"/>
    </xf>
    <xf numFmtId="0" fontId="0" fillId="0" borderId="24" xfId="0" applyBorder="1" applyAlignment="1">
      <alignment horizontal="right" vertical="center"/>
    </xf>
    <xf numFmtId="0" fontId="0" fillId="0" borderId="13" xfId="0" applyBorder="1" applyAlignment="1">
      <alignment horizontal="right" vertical="center"/>
    </xf>
    <xf numFmtId="0" fontId="0" fillId="0" borderId="5" xfId="0" applyBorder="1" applyAlignment="1">
      <alignment horizontal="right" vertical="center"/>
    </xf>
    <xf numFmtId="0" fontId="0" fillId="0" borderId="16" xfId="0" applyBorder="1" applyAlignment="1">
      <alignment horizontal="right" vertical="center"/>
    </xf>
    <xf numFmtId="0" fontId="0" fillId="0" borderId="20"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18" fillId="0" borderId="31" xfId="0" applyFont="1" applyBorder="1" applyAlignment="1">
      <alignment horizontal="right" vertical="center"/>
    </xf>
    <xf numFmtId="0" fontId="15" fillId="0" borderId="0" xfId="0" applyFont="1" applyAlignment="1">
      <alignment horizontal="right"/>
    </xf>
    <xf numFmtId="0" fontId="18" fillId="0" borderId="0" xfId="0" applyFont="1" applyAlignment="1">
      <alignment horizontal="right"/>
    </xf>
    <xf numFmtId="0" fontId="18" fillId="0" borderId="16" xfId="0" applyFont="1" applyBorder="1" applyAlignment="1">
      <alignment horizontal="right" vertical="center"/>
    </xf>
    <xf numFmtId="0" fontId="0" fillId="0" borderId="43" xfId="0" applyBorder="1" applyAlignment="1">
      <alignment horizontal="right" vertical="center"/>
    </xf>
    <xf numFmtId="0" fontId="0" fillId="0" borderId="36" xfId="0" applyBorder="1" applyAlignment="1">
      <alignment horizontal="right" vertical="center"/>
    </xf>
    <xf numFmtId="0" fontId="0" fillId="0" borderId="44" xfId="0" applyBorder="1" applyAlignment="1">
      <alignment horizontal="right" vertical="center"/>
    </xf>
    <xf numFmtId="0" fontId="18" fillId="0" borderId="0" xfId="0" applyFont="1" applyBorder="1" applyAlignment="1">
      <alignment horizontal="right" vertical="center"/>
    </xf>
    <xf numFmtId="0" fontId="0" fillId="0" borderId="45" xfId="0" applyBorder="1"/>
    <xf numFmtId="0" fontId="18" fillId="0" borderId="5" xfId="0" applyFont="1" applyBorder="1" applyAlignment="1">
      <alignment horizontal="right" vertical="center"/>
    </xf>
    <xf numFmtId="0" fontId="0" fillId="0" borderId="5" xfId="0" applyBorder="1" applyAlignment="1">
      <alignment horizontal="center" vertical="center"/>
    </xf>
    <xf numFmtId="0" fontId="13" fillId="2" borderId="1" xfId="12" applyAlignment="1">
      <alignment horizontal="center" vertical="center"/>
    </xf>
    <xf numFmtId="9" fontId="0" fillId="0" borderId="0" xfId="0" applyNumberFormat="1"/>
    <xf numFmtId="0" fontId="0" fillId="5" borderId="46" xfId="14" applyFont="1" applyBorder="1" applyAlignment="1">
      <alignment horizontal="center" vertical="center"/>
    </xf>
    <xf numFmtId="0" fontId="1" fillId="5" borderId="47" xfId="14" applyBorder="1" applyAlignment="1">
      <alignment vertical="center" wrapText="1"/>
    </xf>
    <xf numFmtId="0" fontId="0" fillId="5" borderId="10" xfId="14" applyFont="1" applyBorder="1" applyAlignment="1">
      <alignment vertical="center" wrapText="1"/>
    </xf>
    <xf numFmtId="0" fontId="15" fillId="4" borderId="48" xfId="13" applyFont="1" applyBorder="1" applyAlignment="1">
      <alignment horizontal="left" vertical="center" wrapText="1"/>
    </xf>
    <xf numFmtId="0" fontId="1" fillId="4" borderId="19" xfId="13" applyBorder="1" applyAlignment="1">
      <alignment horizontal="center" vertical="center" wrapText="1"/>
    </xf>
    <xf numFmtId="0" fontId="15" fillId="4" borderId="32" xfId="13" applyFont="1" applyBorder="1" applyAlignment="1">
      <alignment horizontal="left" vertical="center" wrapText="1"/>
    </xf>
    <xf numFmtId="0" fontId="15" fillId="4" borderId="16" xfId="13" applyFont="1" applyBorder="1" applyAlignment="1">
      <alignment horizontal="center" vertical="center" wrapText="1"/>
    </xf>
    <xf numFmtId="0" fontId="0" fillId="7" borderId="29" xfId="0" applyFill="1" applyBorder="1"/>
    <xf numFmtId="0" fontId="0" fillId="7" borderId="21" xfId="0" applyFill="1" applyBorder="1"/>
    <xf numFmtId="0" fontId="0" fillId="7" borderId="21" xfId="0" applyFill="1" applyBorder="1" applyAlignment="1">
      <alignment wrapText="1"/>
    </xf>
    <xf numFmtId="0" fontId="0" fillId="0" borderId="27" xfId="0" applyBorder="1"/>
    <xf numFmtId="0" fontId="1" fillId="5" borderId="5" xfId="14" quotePrefix="1" applyBorder="1" applyAlignment="1">
      <alignment vertical="center" wrapText="1"/>
    </xf>
    <xf numFmtId="0" fontId="0" fillId="8" borderId="5" xfId="0" applyFill="1" applyBorder="1" applyAlignment="1">
      <alignment horizontal="left" vertical="center" wrapText="1"/>
    </xf>
    <xf numFmtId="0" fontId="0" fillId="9" borderId="5" xfId="0" applyFill="1" applyBorder="1" applyAlignment="1">
      <alignment horizontal="left" vertical="center" wrapText="1"/>
    </xf>
    <xf numFmtId="0" fontId="0" fillId="10" borderId="5" xfId="0" applyFill="1" applyBorder="1" applyAlignment="1">
      <alignment horizontal="left" vertical="center" wrapText="1"/>
    </xf>
    <xf numFmtId="0" fontId="0" fillId="11" borderId="5" xfId="0" applyFill="1" applyBorder="1" applyAlignment="1">
      <alignment horizontal="left" vertical="center" wrapText="1"/>
    </xf>
    <xf numFmtId="0" fontId="15" fillId="11" borderId="5" xfId="0" applyFont="1" applyFill="1" applyBorder="1" applyAlignment="1">
      <alignment horizontal="left" vertical="center" wrapText="1"/>
    </xf>
    <xf numFmtId="0" fontId="0" fillId="8" borderId="36" xfId="0" applyFill="1" applyBorder="1" applyAlignment="1">
      <alignment horizontal="center" vertical="center"/>
    </xf>
    <xf numFmtId="0" fontId="0" fillId="8" borderId="32" xfId="0" applyFill="1" applyBorder="1" applyAlignment="1">
      <alignment horizontal="left" vertical="center" wrapText="1"/>
    </xf>
    <xf numFmtId="0" fontId="0" fillId="9" borderId="36" xfId="0" applyFill="1" applyBorder="1" applyAlignment="1">
      <alignment horizontal="center" vertical="center"/>
    </xf>
    <xf numFmtId="0" fontId="0" fillId="9" borderId="32" xfId="0" applyFill="1" applyBorder="1" applyAlignment="1">
      <alignment horizontal="left" vertical="center" wrapText="1"/>
    </xf>
    <xf numFmtId="0" fontId="0" fillId="10" borderId="36" xfId="0" applyFill="1" applyBorder="1" applyAlignment="1">
      <alignment horizontal="center" vertical="center"/>
    </xf>
    <xf numFmtId="0" fontId="0" fillId="10" borderId="32" xfId="0" applyFill="1" applyBorder="1" applyAlignment="1">
      <alignment horizontal="left" vertical="center" wrapText="1"/>
    </xf>
    <xf numFmtId="0" fontId="0" fillId="11" borderId="36" xfId="0" applyFill="1" applyBorder="1" applyAlignment="1">
      <alignment horizontal="center" vertical="center"/>
    </xf>
    <xf numFmtId="0" fontId="0" fillId="11" borderId="32" xfId="0" applyFill="1" applyBorder="1" applyAlignment="1">
      <alignment horizontal="left" vertical="center" wrapText="1"/>
    </xf>
    <xf numFmtId="166" fontId="0" fillId="8" borderId="32" xfId="0" applyNumberFormat="1" applyFill="1" applyBorder="1" applyAlignment="1">
      <alignment horizontal="center" vertical="center"/>
    </xf>
    <xf numFmtId="166" fontId="0" fillId="9" borderId="32" xfId="0" applyNumberFormat="1" applyFill="1" applyBorder="1" applyAlignment="1">
      <alignment horizontal="center" vertical="center"/>
    </xf>
    <xf numFmtId="166" fontId="0" fillId="10" borderId="32" xfId="0" applyNumberFormat="1" applyFill="1" applyBorder="1" applyAlignment="1">
      <alignment horizontal="center" vertical="center"/>
    </xf>
    <xf numFmtId="166" fontId="0" fillId="11" borderId="32" xfId="0" applyNumberFormat="1" applyFill="1" applyBorder="1" applyAlignment="1">
      <alignment horizontal="center" vertical="center"/>
    </xf>
    <xf numFmtId="0" fontId="0" fillId="8" borderId="32" xfId="0" applyFill="1" applyBorder="1" applyAlignment="1">
      <alignment horizontal="center" vertical="center"/>
    </xf>
    <xf numFmtId="0" fontId="0" fillId="9" borderId="32" xfId="0" applyFill="1" applyBorder="1" applyAlignment="1">
      <alignment horizontal="center" vertical="center"/>
    </xf>
    <xf numFmtId="0" fontId="0" fillId="10" borderId="32" xfId="0" applyFill="1" applyBorder="1" applyAlignment="1">
      <alignment horizontal="center" vertical="center"/>
    </xf>
    <xf numFmtId="0" fontId="0" fillId="11" borderId="32" xfId="0" applyFill="1" applyBorder="1" applyAlignment="1">
      <alignment horizontal="center" vertical="center"/>
    </xf>
    <xf numFmtId="9" fontId="0" fillId="8" borderId="28" xfId="0" applyNumberFormat="1" applyFill="1" applyBorder="1" applyAlignment="1">
      <alignment horizontal="center" vertical="center"/>
    </xf>
    <xf numFmtId="9" fontId="0" fillId="9" borderId="28" xfId="0" applyNumberFormat="1" applyFill="1" applyBorder="1" applyAlignment="1">
      <alignment horizontal="center" vertical="center"/>
    </xf>
    <xf numFmtId="9" fontId="0" fillId="10" borderId="28" xfId="0" applyNumberFormat="1" applyFill="1" applyBorder="1" applyAlignment="1">
      <alignment horizontal="center" vertical="center"/>
    </xf>
    <xf numFmtId="9" fontId="0" fillId="11" borderId="28" xfId="0" applyNumberFormat="1" applyFill="1"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12" borderId="37" xfId="0" applyFill="1" applyBorder="1" applyAlignment="1">
      <alignment horizontal="center" vertical="center"/>
    </xf>
    <xf numFmtId="0" fontId="23" fillId="12" borderId="10" xfId="0" applyFont="1" applyFill="1" applyBorder="1" applyAlignment="1">
      <alignment horizontal="left" vertical="center" wrapText="1"/>
    </xf>
    <xf numFmtId="0" fontId="0" fillId="12" borderId="33" xfId="0" applyFill="1" applyBorder="1" applyAlignment="1">
      <alignment horizontal="center" vertical="center"/>
    </xf>
    <xf numFmtId="9" fontId="0" fillId="12" borderId="49" xfId="0" applyNumberFormat="1" applyFill="1" applyBorder="1" applyAlignment="1">
      <alignment horizontal="center" vertical="center"/>
    </xf>
    <xf numFmtId="0" fontId="0" fillId="12" borderId="10" xfId="0" applyFill="1" applyBorder="1" applyAlignment="1">
      <alignment horizontal="left" vertical="center" wrapText="1"/>
    </xf>
    <xf numFmtId="0" fontId="0" fillId="12" borderId="33" xfId="0" applyFill="1" applyBorder="1" applyAlignment="1">
      <alignment horizontal="left" vertical="center" wrapText="1"/>
    </xf>
    <xf numFmtId="1" fontId="26" fillId="13" borderId="30" xfId="0" applyNumberFormat="1" applyFont="1" applyFill="1" applyBorder="1" applyAlignment="1">
      <alignment horizontal="center" vertical="center"/>
    </xf>
    <xf numFmtId="1" fontId="26" fillId="13" borderId="28" xfId="0" applyNumberFormat="1" applyFont="1" applyFill="1" applyBorder="1" applyAlignment="1">
      <alignment horizontal="center" vertical="center"/>
    </xf>
    <xf numFmtId="0" fontId="0" fillId="13" borderId="44" xfId="0" applyFill="1" applyBorder="1" applyAlignment="1">
      <alignment horizontal="center" vertical="center"/>
    </xf>
    <xf numFmtId="0" fontId="15" fillId="13" borderId="6" xfId="0" applyFont="1" applyFill="1" applyBorder="1" applyAlignment="1">
      <alignment horizontal="left" vertical="center" wrapText="1"/>
    </xf>
    <xf numFmtId="166" fontId="0" fillId="13" borderId="51" xfId="0" applyNumberFormat="1" applyFill="1" applyBorder="1" applyAlignment="1">
      <alignment horizontal="center" vertical="center"/>
    </xf>
    <xf numFmtId="0" fontId="0" fillId="13" borderId="51" xfId="0" applyFill="1" applyBorder="1" applyAlignment="1">
      <alignment horizontal="center" vertical="center"/>
    </xf>
    <xf numFmtId="10" fontId="26" fillId="13" borderId="30" xfId="0" applyNumberFormat="1" applyFont="1" applyFill="1" applyBorder="1" applyAlignment="1">
      <alignment horizontal="center" vertical="center"/>
    </xf>
    <xf numFmtId="0" fontId="0" fillId="13" borderId="6" xfId="0" applyFill="1" applyBorder="1" applyAlignment="1">
      <alignment horizontal="left" vertical="center" wrapText="1"/>
    </xf>
    <xf numFmtId="0" fontId="0" fillId="13" borderId="51" xfId="0" applyFill="1" applyBorder="1" applyAlignment="1">
      <alignment horizontal="left" vertical="center" wrapText="1"/>
    </xf>
    <xf numFmtId="0" fontId="0" fillId="13" borderId="36" xfId="0" applyFill="1" applyBorder="1" applyAlignment="1">
      <alignment horizontal="center" vertical="center"/>
    </xf>
    <xf numFmtId="0" fontId="15" fillId="13" borderId="5" xfId="0" applyFont="1" applyFill="1" applyBorder="1" applyAlignment="1">
      <alignment horizontal="left" vertical="center" wrapText="1"/>
    </xf>
    <xf numFmtId="166" fontId="0" fillId="13" borderId="32" xfId="0" applyNumberFormat="1" applyFill="1" applyBorder="1" applyAlignment="1">
      <alignment horizontal="center" vertical="center"/>
    </xf>
    <xf numFmtId="0" fontId="0" fillId="13" borderId="32" xfId="0" applyFill="1" applyBorder="1" applyAlignment="1">
      <alignment horizontal="center" vertical="center"/>
    </xf>
    <xf numFmtId="10" fontId="26" fillId="13" borderId="28" xfId="0" applyNumberFormat="1" applyFont="1" applyFill="1" applyBorder="1" applyAlignment="1">
      <alignment horizontal="center" vertical="center"/>
    </xf>
    <xf numFmtId="0" fontId="0" fillId="13" borderId="5" xfId="0" applyFill="1" applyBorder="1" applyAlignment="1">
      <alignment horizontal="left" vertical="center" wrapText="1"/>
    </xf>
    <xf numFmtId="0" fontId="0" fillId="13" borderId="32" xfId="0" applyFill="1" applyBorder="1" applyAlignment="1">
      <alignment horizontal="left" vertical="center" wrapText="1"/>
    </xf>
    <xf numFmtId="0" fontId="27" fillId="14" borderId="0" xfId="0" applyFont="1" applyFill="1"/>
    <xf numFmtId="0" fontId="0" fillId="14" borderId="0" xfId="0" applyFill="1"/>
    <xf numFmtId="0" fontId="0" fillId="0" borderId="0" xfId="0" applyFill="1"/>
    <xf numFmtId="0" fontId="0" fillId="15" borderId="36" xfId="0" applyFill="1" applyBorder="1" applyAlignment="1">
      <alignment horizontal="center" vertical="center"/>
    </xf>
    <xf numFmtId="0" fontId="0" fillId="15" borderId="5" xfId="0" applyFont="1" applyFill="1" applyBorder="1" applyAlignment="1">
      <alignment horizontal="left" vertical="center" wrapText="1"/>
    </xf>
    <xf numFmtId="166" fontId="0" fillId="15" borderId="32" xfId="0" applyNumberFormat="1" applyFill="1" applyBorder="1" applyAlignment="1">
      <alignment horizontal="center" vertical="center"/>
    </xf>
    <xf numFmtId="0" fontId="0" fillId="15" borderId="5" xfId="0" applyFill="1" applyBorder="1" applyAlignment="1">
      <alignment horizontal="left" vertical="center" wrapText="1"/>
    </xf>
    <xf numFmtId="0" fontId="0" fillId="15" borderId="32" xfId="0" applyFill="1" applyBorder="1" applyAlignment="1">
      <alignment horizontal="center" vertical="center"/>
    </xf>
    <xf numFmtId="9" fontId="0" fillId="15" borderId="28" xfId="0" applyNumberFormat="1" applyFill="1" applyBorder="1" applyAlignment="1">
      <alignment horizontal="center" vertical="center"/>
    </xf>
    <xf numFmtId="0" fontId="0" fillId="15" borderId="32" xfId="0" applyFill="1" applyBorder="1" applyAlignment="1">
      <alignment horizontal="left" vertical="center" wrapText="1"/>
    </xf>
    <xf numFmtId="0" fontId="0" fillId="16" borderId="36" xfId="0" applyFill="1" applyBorder="1" applyAlignment="1">
      <alignment horizontal="center" vertical="center"/>
    </xf>
    <xf numFmtId="0" fontId="0" fillId="16" borderId="5" xfId="0" applyFill="1" applyBorder="1" applyAlignment="1">
      <alignment horizontal="left" vertical="center" wrapText="1"/>
    </xf>
    <xf numFmtId="166" fontId="0" fillId="16" borderId="32" xfId="0" applyNumberFormat="1" applyFill="1" applyBorder="1" applyAlignment="1">
      <alignment horizontal="center" vertical="center"/>
    </xf>
    <xf numFmtId="0" fontId="0" fillId="16" borderId="32" xfId="0" applyFill="1" applyBorder="1" applyAlignment="1">
      <alignment horizontal="center" vertical="center"/>
    </xf>
    <xf numFmtId="9" fontId="0" fillId="16" borderId="28" xfId="0" applyNumberFormat="1" applyFill="1" applyBorder="1" applyAlignment="1">
      <alignment horizontal="center" vertical="center"/>
    </xf>
    <xf numFmtId="0" fontId="0" fillId="16" borderId="32" xfId="0" applyFill="1" applyBorder="1" applyAlignment="1">
      <alignment horizontal="left" vertical="center" wrapText="1"/>
    </xf>
    <xf numFmtId="0" fontId="0" fillId="17" borderId="36" xfId="0" applyFill="1" applyBorder="1" applyAlignment="1">
      <alignment horizontal="center" vertical="center"/>
    </xf>
    <xf numFmtId="0" fontId="0" fillId="17" borderId="5" xfId="0" applyFill="1" applyBorder="1" applyAlignment="1">
      <alignment horizontal="left" vertical="center" wrapText="1"/>
    </xf>
    <xf numFmtId="166" fontId="0" fillId="17" borderId="32" xfId="0" applyNumberFormat="1" applyFill="1" applyBorder="1" applyAlignment="1">
      <alignment horizontal="center" vertical="center"/>
    </xf>
    <xf numFmtId="0" fontId="0" fillId="17" borderId="32" xfId="0" applyFill="1" applyBorder="1" applyAlignment="1">
      <alignment horizontal="center" vertical="center"/>
    </xf>
    <xf numFmtId="9" fontId="0" fillId="17" borderId="28" xfId="0" applyNumberFormat="1" applyFill="1" applyBorder="1" applyAlignment="1">
      <alignment horizontal="center" vertical="center"/>
    </xf>
    <xf numFmtId="0" fontId="0" fillId="17" borderId="32" xfId="0" applyFill="1" applyBorder="1" applyAlignment="1">
      <alignment horizontal="left" vertical="center" wrapText="1"/>
    </xf>
    <xf numFmtId="166" fontId="0" fillId="17" borderId="16" xfId="0" applyNumberFormat="1" applyFill="1" applyBorder="1" applyAlignment="1">
      <alignment horizontal="center" vertical="center"/>
    </xf>
    <xf numFmtId="0" fontId="0" fillId="17" borderId="13" xfId="0" applyFill="1" applyBorder="1" applyAlignment="1">
      <alignment horizontal="center" vertical="center"/>
    </xf>
    <xf numFmtId="166" fontId="0" fillId="15" borderId="16" xfId="0" applyNumberFormat="1" applyFill="1" applyBorder="1" applyAlignment="1">
      <alignment horizontal="center" vertical="center"/>
    </xf>
    <xf numFmtId="0" fontId="0" fillId="15" borderId="13" xfId="0" applyFill="1" applyBorder="1" applyAlignment="1">
      <alignment horizontal="center" vertical="center"/>
    </xf>
    <xf numFmtId="0" fontId="0" fillId="12" borderId="49" xfId="0" applyFill="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13" borderId="9" xfId="0" applyFill="1" applyBorder="1" applyAlignment="1">
      <alignment horizontal="center" wrapText="1"/>
    </xf>
    <xf numFmtId="0" fontId="0" fillId="13" borderId="9" xfId="0" applyFill="1" applyBorder="1" applyAlignment="1">
      <alignment horizontal="left" wrapText="1"/>
    </xf>
    <xf numFmtId="0" fontId="0" fillId="0" borderId="0" xfId="0" applyAlignment="1">
      <alignment wrapText="1"/>
    </xf>
    <xf numFmtId="0" fontId="0" fillId="18" borderId="0" xfId="0" applyFill="1"/>
    <xf numFmtId="0" fontId="0" fillId="18" borderId="0" xfId="0" applyFill="1" applyAlignment="1">
      <alignment horizontal="left"/>
    </xf>
    <xf numFmtId="0" fontId="0" fillId="18" borderId="0" xfId="0" applyFill="1" applyAlignment="1">
      <alignment horizontal="center"/>
    </xf>
    <xf numFmtId="0" fontId="16" fillId="3" borderId="53" xfId="11" applyFont="1" applyFill="1" applyBorder="1" applyAlignment="1">
      <alignment horizontal="center" vertical="center"/>
    </xf>
    <xf numFmtId="0" fontId="16" fillId="3" borderId="54" xfId="11" applyFont="1" applyFill="1" applyBorder="1" applyAlignment="1">
      <alignment horizontal="center" vertical="center"/>
    </xf>
    <xf numFmtId="0" fontId="15" fillId="4" borderId="31" xfId="13" applyFont="1" applyBorder="1" applyAlignment="1">
      <alignment horizontal="center" vertical="center"/>
    </xf>
    <xf numFmtId="0" fontId="15" fillId="4" borderId="0" xfId="13" applyFont="1" applyBorder="1" applyAlignment="1">
      <alignment horizontal="center" vertical="center"/>
    </xf>
    <xf numFmtId="0" fontId="15" fillId="4" borderId="33" xfId="13" applyFont="1" applyBorder="1" applyAlignment="1">
      <alignment horizontal="left" vertical="center" wrapText="1"/>
    </xf>
    <xf numFmtId="0" fontId="15" fillId="4" borderId="47" xfId="13" applyFont="1" applyBorder="1" applyAlignment="1">
      <alignment horizontal="center" vertical="center" wrapText="1"/>
    </xf>
    <xf numFmtId="0" fontId="1" fillId="5" borderId="10" xfId="14" quotePrefix="1" applyBorder="1" applyAlignment="1">
      <alignment vertical="center" wrapText="1"/>
    </xf>
    <xf numFmtId="0" fontId="0" fillId="19" borderId="36" xfId="0" applyFill="1" applyBorder="1" applyAlignment="1">
      <alignment horizontal="center" vertical="center"/>
    </xf>
    <xf numFmtId="0" fontId="0" fillId="19" borderId="5" xfId="0" applyFill="1" applyBorder="1" applyAlignment="1">
      <alignment horizontal="left" vertical="center" wrapText="1"/>
    </xf>
    <xf numFmtId="166" fontId="0" fillId="19" borderId="32" xfId="0" applyNumberFormat="1" applyFill="1" applyBorder="1" applyAlignment="1">
      <alignment horizontal="center" vertical="center"/>
    </xf>
    <xf numFmtId="0" fontId="0" fillId="19" borderId="32" xfId="0" applyFill="1" applyBorder="1" applyAlignment="1">
      <alignment horizontal="center" vertical="center"/>
    </xf>
    <xf numFmtId="9" fontId="0" fillId="19" borderId="28" xfId="0" applyNumberFormat="1" applyFill="1" applyBorder="1" applyAlignment="1">
      <alignment horizontal="center" vertical="center"/>
    </xf>
    <xf numFmtId="0" fontId="0" fillId="19" borderId="32" xfId="0" applyFill="1" applyBorder="1" applyAlignment="1">
      <alignment horizontal="left" vertical="center" wrapText="1"/>
    </xf>
    <xf numFmtId="166" fontId="0" fillId="19" borderId="16" xfId="0" applyNumberFormat="1" applyFill="1" applyBorder="1" applyAlignment="1">
      <alignment horizontal="center" vertical="center"/>
    </xf>
    <xf numFmtId="0" fontId="0" fillId="19" borderId="13" xfId="0" applyFill="1" applyBorder="1" applyAlignment="1">
      <alignment horizontal="center" vertical="center"/>
    </xf>
    <xf numFmtId="166" fontId="0" fillId="16" borderId="16" xfId="0" applyNumberFormat="1" applyFill="1" applyBorder="1" applyAlignment="1">
      <alignment horizontal="center" vertical="center"/>
    </xf>
    <xf numFmtId="0" fontId="0" fillId="16" borderId="13" xfId="0" applyFill="1" applyBorder="1" applyAlignment="1">
      <alignment horizontal="center" vertical="center"/>
    </xf>
    <xf numFmtId="164" fontId="2" fillId="0" borderId="0" xfId="1" applyNumberFormat="1" applyAlignment="1">
      <alignment horizontal="left" vertical="center"/>
    </xf>
    <xf numFmtId="0" fontId="2" fillId="0" borderId="0" xfId="1" applyAlignment="1">
      <alignment horizontal="left" vertical="center"/>
    </xf>
    <xf numFmtId="49" fontId="2" fillId="0" borderId="0" xfId="1" applyNumberFormat="1" applyAlignment="1">
      <alignment horizontal="left" vertical="center"/>
    </xf>
    <xf numFmtId="0" fontId="24" fillId="0" borderId="0" xfId="1" applyFont="1" applyAlignment="1">
      <alignment horizontal="left" vertical="center" wrapText="1"/>
    </xf>
    <xf numFmtId="0" fontId="2" fillId="0" borderId="0" xfId="1" applyAlignment="1">
      <alignment horizontal="left" vertical="center" wrapText="1"/>
    </xf>
    <xf numFmtId="0" fontId="3" fillId="0" borderId="0" xfId="2" applyAlignment="1" applyProtection="1">
      <alignment horizontal="left" vertical="center"/>
    </xf>
    <xf numFmtId="167" fontId="0" fillId="0" borderId="13" xfId="0" applyNumberFormat="1" applyBorder="1" applyAlignment="1">
      <alignment horizontal="center" vertical="center"/>
    </xf>
    <xf numFmtId="167" fontId="0" fillId="0" borderId="5" xfId="0" applyNumberFormat="1" applyBorder="1" applyAlignment="1">
      <alignment horizontal="center" vertical="center"/>
    </xf>
    <xf numFmtId="49"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15" fillId="0" borderId="9" xfId="0" applyFont="1" applyBorder="1" applyAlignment="1">
      <alignment horizontal="left" vertical="center"/>
    </xf>
    <xf numFmtId="164" fontId="12" fillId="0" borderId="0" xfId="11" applyNumberFormat="1" applyAlignment="1">
      <alignment horizontal="center" vertical="center"/>
    </xf>
    <xf numFmtId="164" fontId="12" fillId="0" borderId="18" xfId="11" applyNumberForma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49" fontId="0" fillId="0" borderId="15" xfId="0" applyNumberFormat="1" applyBorder="1" applyAlignment="1">
      <alignment horizontal="center" vertical="center"/>
    </xf>
    <xf numFmtId="167" fontId="0" fillId="0" borderId="14" xfId="0" applyNumberFormat="1" applyBorder="1" applyAlignment="1">
      <alignment horizontal="center" vertical="center"/>
    </xf>
    <xf numFmtId="167" fontId="0" fillId="0" borderId="15" xfId="0" applyNumberFormat="1" applyBorder="1" applyAlignment="1">
      <alignment horizontal="center" vertical="center"/>
    </xf>
    <xf numFmtId="0" fontId="11" fillId="2" borderId="2" xfId="10"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7" fillId="0" borderId="12" xfId="15" applyAlignment="1">
      <alignment horizontal="left" vertical="center"/>
    </xf>
    <xf numFmtId="0" fontId="17" fillId="0" borderId="12" xfId="15" applyAlignment="1">
      <alignment horizontal="left"/>
    </xf>
    <xf numFmtId="0" fontId="23" fillId="2" borderId="1" xfId="12" applyFont="1" applyAlignment="1">
      <alignment horizontal="center" vertical="center"/>
    </xf>
    <xf numFmtId="0" fontId="15" fillId="0" borderId="0" xfId="0" applyFont="1" applyAlignment="1">
      <alignment horizontal="center" vertical="center"/>
    </xf>
    <xf numFmtId="0" fontId="15" fillId="0" borderId="38" xfId="0" applyFont="1" applyBorder="1" applyAlignment="1">
      <alignment horizontal="right"/>
    </xf>
    <xf numFmtId="0" fontId="15" fillId="0" borderId="39" xfId="0" applyFont="1" applyBorder="1" applyAlignment="1">
      <alignment horizontal="right"/>
    </xf>
    <xf numFmtId="0" fontId="15" fillId="0" borderId="40" xfId="0" applyFont="1" applyBorder="1" applyAlignment="1">
      <alignment horizontal="right"/>
    </xf>
  </cellXfs>
  <cellStyles count="16">
    <cellStyle name="20% - Accent3" xfId="14" builtinId="38"/>
    <cellStyle name="40% - Accent1" xfId="13" builtinId="31"/>
    <cellStyle name="Calculation" xfId="12" builtinId="22"/>
    <cellStyle name="Calculation 2" xfId="7" xr:uid="{00000000-0005-0000-0000-000005000000}"/>
    <cellStyle name="Comma 2" xfId="3" xr:uid="{00000000-0005-0000-0000-000006000000}"/>
    <cellStyle name="Currency 2" xfId="4" xr:uid="{00000000-0005-0000-0000-000007000000}"/>
    <cellStyle name="Heading 1" xfId="15" builtinId="16"/>
    <cellStyle name="Hyperlink" xfId="2" builtinId="8"/>
    <cellStyle name="Hyperlink 2" xfId="5" xr:uid="{00000000-0005-0000-0000-00000C000000}"/>
    <cellStyle name="Normal" xfId="0" builtinId="0"/>
    <cellStyle name="Normal 2" xfId="1" xr:uid="{00000000-0005-0000-0000-00000F000000}"/>
    <cellStyle name="Normal 2 2" xfId="9" xr:uid="{00000000-0005-0000-0000-000010000000}"/>
    <cellStyle name="Output" xfId="10" builtinId="21"/>
    <cellStyle name="Output 2" xfId="8" xr:uid="{00000000-0005-0000-0000-000013000000}"/>
    <cellStyle name="Percent 2" xfId="6" xr:uid="{00000000-0005-0000-0000-000014000000}"/>
    <cellStyle name="Title" xfId="11" builtinId="15"/>
  </cellStyles>
  <dxfs count="132">
    <dxf>
      <fill>
        <patternFill patternType="solid">
          <bgColor rgb="FF92D050"/>
        </patternFill>
      </fill>
    </dxf>
    <dxf>
      <fill>
        <patternFill>
          <bgColor rgb="FFFF0000"/>
        </patternFill>
      </fill>
    </dxf>
    <dxf>
      <fill>
        <patternFill>
          <bgColor rgb="FFFFC000"/>
        </patternFill>
      </fill>
    </dxf>
    <dxf>
      <fill>
        <patternFill>
          <bgColor rgb="FF00B0F0"/>
        </patternFill>
      </fill>
    </dxf>
    <dxf>
      <font>
        <strike val="0"/>
        <color rgb="FF00B050"/>
      </font>
    </dxf>
    <dxf>
      <font>
        <b/>
        <i val="0"/>
        <color rgb="FFFF0000"/>
      </font>
      <border>
        <left style="thin">
          <color rgb="FFFF0000"/>
        </left>
        <right style="thin">
          <color rgb="FFFF0000"/>
        </right>
        <top style="thin">
          <color rgb="FFFF0000"/>
        </top>
        <bottom style="thin">
          <color rgb="FFFF0000"/>
        </bottom>
        <vertical/>
        <horizontal/>
      </border>
    </dxf>
    <dxf>
      <font>
        <b/>
        <i val="0"/>
        <color rgb="FFFF0000"/>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alignment horizontal="left" vertical="top" textRotation="0" wrapText="1" indent="0" justifyLastLine="0" shrinkToFit="0" readingOrder="0"/>
      <border diagonalUp="0" diagonalDown="0" outline="0">
        <left style="hair">
          <color indexed="64"/>
        </left>
        <right/>
      </border>
    </dxf>
    <dxf>
      <alignment horizontal="center" vertical="center" textRotation="0" wrapText="0" indent="0" justifyLastLine="0" shrinkToFit="0" readingOrder="0"/>
    </dxf>
    <dxf>
      <numFmt numFmtId="165" formatCode="[$-409]d\-mmm\-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vertical="bottom" textRotation="0" wrapText="0" relative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border outline="0">
        <top style="hair">
          <color indexed="64"/>
        </top>
      </border>
    </dxf>
    <dxf>
      <border outline="0">
        <left style="thin">
          <color indexed="64"/>
        </left>
        <right style="thin">
          <color indexed="64"/>
        </right>
        <top style="thin">
          <color indexed="64"/>
        </top>
        <bottom style="thin">
          <color indexed="64"/>
        </bottom>
      </border>
    </dxf>
    <dxf>
      <border outline="0">
        <bottom style="hair">
          <color indexed="64"/>
        </bottom>
      </border>
    </dxf>
    <dxf>
      <font>
        <b/>
        <i val="0"/>
        <strike val="0"/>
        <condense val="0"/>
        <extend val="0"/>
        <outline val="0"/>
        <shadow val="0"/>
        <u val="none"/>
        <vertAlign val="baseline"/>
        <sz val="11"/>
        <color theme="1"/>
        <name val="Calibri"/>
        <scheme val="minor"/>
      </font>
      <alignment horizontal="center" vertical="center" textRotation="0" wrapText="0" relativeIndent="0" justifyLastLine="0" shrinkToFit="0" readingOrder="0"/>
      <border diagonalUp="0" diagonalDown="0" outline="0">
        <left style="hair">
          <color indexed="64"/>
        </left>
        <right style="hair">
          <color indexed="64"/>
        </right>
        <top/>
        <bottom/>
      </border>
    </dxf>
    <dxf>
      <alignment horizontal="left" vertical="center" textRotation="0" wrapText="1" indent="0" justifyLastLine="0" shrinkToFit="0" readingOrder="0"/>
      <border diagonalUp="0" diagonalDown="0">
        <left style="hair">
          <color indexed="64"/>
        </left>
        <right/>
        <top style="hair">
          <color indexed="64"/>
        </top>
        <bottom style="hair">
          <color indexed="64"/>
        </bottom>
        <vertical style="hair">
          <color indexed="64"/>
        </vertical>
        <horizontal style="hair">
          <color indexed="64"/>
        </horizontal>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outline="0">
        <left/>
        <right style="hair">
          <color indexed="64"/>
        </right>
        <top style="hair">
          <color indexed="64"/>
        </top>
        <bottom style="hair">
          <color indexed="64"/>
        </bottom>
      </border>
    </dxf>
    <dxf>
      <numFmt numFmtId="13" formatCode="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border diagonalUp="0" diagonalDown="0" outline="0">
        <left style="hair">
          <color indexed="64"/>
        </left>
        <right/>
        <top style="hair">
          <color indexed="64"/>
        </top>
        <bottom style="hair">
          <color indexed="64"/>
        </bottom>
      </border>
    </dxf>
    <dxf>
      <alignment horizontal="center" vertical="center" textRotation="0" wrapText="0" indent="0" justifyLastLine="0" shrinkToFit="0" readingOrder="0"/>
      <border diagonalUp="0" diagonalDown="0" outline="0">
        <left style="thin">
          <color indexed="64"/>
        </left>
        <right style="hair">
          <color indexed="64"/>
        </right>
        <top style="hair">
          <color indexed="64"/>
        </top>
        <bottom style="hair">
          <color indexed="64"/>
        </bottom>
      </border>
    </dxf>
    <dxf>
      <font>
        <b/>
        <strike val="0"/>
        <outline val="0"/>
        <shadow val="0"/>
        <u/>
        <vertAlign val="baseline"/>
        <sz val="11"/>
        <color theme="1"/>
        <name val="Calibri"/>
        <family val="2"/>
        <scheme val="minor"/>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thin">
          <color indexed="64"/>
        </right>
        <top style="hair">
          <color indexed="64"/>
        </top>
        <bottom style="hair">
          <color indexed="64"/>
        </bottom>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left/>
        <right style="hair">
          <color indexed="64"/>
        </right>
        <top style="hair">
          <color indexed="64"/>
        </top>
        <bottom style="hair">
          <color indexed="64"/>
        </bottom>
        <vertical style="hair">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border>
        <bottom style="double">
          <color indexed="64"/>
        </bottom>
      </border>
    </dxf>
    <dxf>
      <alignment horizontal="center" vertical="center" textRotation="0" wrapText="0" indent="0" justifyLastLine="0" shrinkToFit="0" readingOrder="0"/>
    </dxf>
    <dxf>
      <alignment horizontal="general" vertical="center" textRotation="0" wrapText="1" indent="0" justifyLastLine="0" shrinkToFit="0" readingOrder="0"/>
      <border diagonalUp="0" diagonalDown="0">
        <left style="hair">
          <color indexed="64"/>
        </left>
        <right style="thin">
          <color indexed="64"/>
        </right>
        <top style="hair">
          <color indexed="64"/>
        </top>
        <bottom/>
        <vertical/>
        <horizontal/>
      </border>
    </dxf>
    <dxf>
      <alignment horizontal="general" vertical="center" textRotation="0" wrapText="1"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hair">
          <color indexed="64"/>
        </right>
        <top style="hair">
          <color indexed="64"/>
        </top>
        <bottom/>
        <vertical/>
        <horizontal/>
      </border>
    </dxf>
    <dxf>
      <border outline="0">
        <top style="thin">
          <color rgb="FF3F3F3F"/>
        </top>
        <bottom style="hair">
          <color indexed="64"/>
        </bottom>
      </border>
    </dxf>
    <dxf>
      <font>
        <b/>
        <i val="0"/>
        <strike val="0"/>
        <condense val="0"/>
        <extend val="0"/>
        <outline val="0"/>
        <shadow val="0"/>
        <u val="none"/>
        <vertAlign val="baseline"/>
        <sz val="14"/>
        <color theme="3"/>
        <name val="Cambria"/>
        <family val="2"/>
        <scheme val="major"/>
      </font>
      <fill>
        <patternFill patternType="solid">
          <fgColor indexed="64"/>
          <bgColor rgb="FFFFCC99"/>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455B5FC9-0DF1-4094-84D4-025C497470D0}">
      <tableStyleElement type="wholeTable" dxfId="13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Track!$H$19</c:f>
              <c:strCache>
                <c:ptCount val="1"/>
                <c:pt idx="0">
                  <c:v>Planning</c:v>
                </c:pt>
              </c:strCache>
            </c:strRef>
          </c:tx>
          <c:invertIfNegative val="0"/>
          <c:cat>
            <c:numRef>
              <c:f>Track!$D$20:$D$40</c:f>
              <c:numCache>
                <c:formatCode>[$-409]d\-mmm;@</c:formatCode>
                <c:ptCount val="21"/>
                <c:pt idx="0">
                  <c:v>44221</c:v>
                </c:pt>
                <c:pt idx="1">
                  <c:v>44237</c:v>
                </c:pt>
                <c:pt idx="2">
                  <c:v>44256</c:v>
                </c:pt>
              </c:numCache>
            </c:numRef>
          </c:cat>
          <c:val>
            <c:numRef>
              <c:f>Track!$H$20:$H$40</c:f>
              <c:numCache>
                <c:formatCode>General</c:formatCode>
                <c:ptCount val="21"/>
                <c:pt idx="0">
                  <c:v>8</c:v>
                </c:pt>
                <c:pt idx="1">
                  <c:v>9</c:v>
                </c:pt>
              </c:numCache>
            </c:numRef>
          </c:val>
          <c:extLst>
            <c:ext xmlns:c16="http://schemas.microsoft.com/office/drawing/2014/chart" uri="{C3380CC4-5D6E-409C-BE32-E72D297353CC}">
              <c16:uniqueId val="{00000000-5C00-40DB-853A-5BCBCCF7B372}"/>
            </c:ext>
          </c:extLst>
        </c:ser>
        <c:ser>
          <c:idx val="3"/>
          <c:order val="1"/>
          <c:tx>
            <c:strRef>
              <c:f>Track!$J$19</c:f>
              <c:strCache>
                <c:ptCount val="1"/>
                <c:pt idx="0">
                  <c:v>Approved</c:v>
                </c:pt>
              </c:strCache>
            </c:strRef>
          </c:tx>
          <c:invertIfNegative val="0"/>
          <c:cat>
            <c:numRef>
              <c:f>Track!$D$20:$D$40</c:f>
              <c:numCache>
                <c:formatCode>[$-409]d\-mmm;@</c:formatCode>
                <c:ptCount val="21"/>
                <c:pt idx="0">
                  <c:v>44221</c:v>
                </c:pt>
                <c:pt idx="1">
                  <c:v>44237</c:v>
                </c:pt>
                <c:pt idx="2">
                  <c:v>44256</c:v>
                </c:pt>
              </c:numCache>
            </c:numRef>
          </c:cat>
          <c:val>
            <c:numRef>
              <c:f>Track!$J$20:$J$40</c:f>
              <c:numCache>
                <c:formatCode>General</c:formatCode>
                <c:ptCount val="21"/>
                <c:pt idx="0">
                  <c:v>108</c:v>
                </c:pt>
                <c:pt idx="1">
                  <c:v>59</c:v>
                </c:pt>
              </c:numCache>
            </c:numRef>
          </c:val>
          <c:extLst>
            <c:ext xmlns:c16="http://schemas.microsoft.com/office/drawing/2014/chart" uri="{C3380CC4-5D6E-409C-BE32-E72D297353CC}">
              <c16:uniqueId val="{00000001-5C00-40DB-853A-5BCBCCF7B372}"/>
            </c:ext>
          </c:extLst>
        </c:ser>
        <c:ser>
          <c:idx val="5"/>
          <c:order val="2"/>
          <c:tx>
            <c:strRef>
              <c:f>Track!$L$19</c:f>
              <c:strCache>
                <c:ptCount val="1"/>
                <c:pt idx="0">
                  <c:v>Pending Approval</c:v>
                </c:pt>
              </c:strCache>
            </c:strRef>
          </c:tx>
          <c:invertIfNegative val="0"/>
          <c:cat>
            <c:numRef>
              <c:f>Track!$D$20:$D$40</c:f>
              <c:numCache>
                <c:formatCode>[$-409]d\-mmm;@</c:formatCode>
                <c:ptCount val="21"/>
                <c:pt idx="0">
                  <c:v>44221</c:v>
                </c:pt>
                <c:pt idx="1">
                  <c:v>44237</c:v>
                </c:pt>
                <c:pt idx="2">
                  <c:v>44256</c:v>
                </c:pt>
              </c:numCache>
            </c:numRef>
          </c:cat>
          <c:val>
            <c:numRef>
              <c:f>Track!$L$20:$L$40</c:f>
              <c:numCache>
                <c:formatCode>General</c:formatCode>
                <c:ptCount val="21"/>
                <c:pt idx="0">
                  <c:v>11</c:v>
                </c:pt>
                <c:pt idx="1">
                  <c:v>10</c:v>
                </c:pt>
              </c:numCache>
            </c:numRef>
          </c:val>
          <c:extLst>
            <c:ext xmlns:c16="http://schemas.microsoft.com/office/drawing/2014/chart" uri="{C3380CC4-5D6E-409C-BE32-E72D297353CC}">
              <c16:uniqueId val="{00000002-5C00-40DB-853A-5BCBCCF7B372}"/>
            </c:ext>
          </c:extLst>
        </c:ser>
        <c:ser>
          <c:idx val="7"/>
          <c:order val="3"/>
          <c:tx>
            <c:strRef>
              <c:f>Track!$N$19</c:f>
              <c:strCache>
                <c:ptCount val="1"/>
                <c:pt idx="0">
                  <c:v>In Progress</c:v>
                </c:pt>
              </c:strCache>
            </c:strRef>
          </c:tx>
          <c:invertIfNegative val="0"/>
          <c:cat>
            <c:numRef>
              <c:f>Track!$D$20:$D$40</c:f>
              <c:numCache>
                <c:formatCode>[$-409]d\-mmm;@</c:formatCode>
                <c:ptCount val="21"/>
                <c:pt idx="0">
                  <c:v>44221</c:v>
                </c:pt>
                <c:pt idx="1">
                  <c:v>44237</c:v>
                </c:pt>
                <c:pt idx="2">
                  <c:v>44256</c:v>
                </c:pt>
              </c:numCache>
            </c:numRef>
          </c:cat>
          <c:val>
            <c:numRef>
              <c:f>Track!$N$20:$N$40</c:f>
              <c:numCache>
                <c:formatCode>General</c:formatCode>
                <c:ptCount val="21"/>
                <c:pt idx="0">
                  <c:v>0</c:v>
                </c:pt>
                <c:pt idx="1">
                  <c:v>7</c:v>
                </c:pt>
              </c:numCache>
            </c:numRef>
          </c:val>
          <c:extLst>
            <c:ext xmlns:c16="http://schemas.microsoft.com/office/drawing/2014/chart" uri="{C3380CC4-5D6E-409C-BE32-E72D297353CC}">
              <c16:uniqueId val="{00000003-5C00-40DB-853A-5BCBCCF7B372}"/>
            </c:ext>
          </c:extLst>
        </c:ser>
        <c:ser>
          <c:idx val="9"/>
          <c:order val="4"/>
          <c:tx>
            <c:strRef>
              <c:f>Track!$P$19</c:f>
              <c:strCache>
                <c:ptCount val="1"/>
                <c:pt idx="0">
                  <c:v>Completed</c:v>
                </c:pt>
              </c:strCache>
            </c:strRef>
          </c:tx>
          <c:invertIfNegative val="0"/>
          <c:cat>
            <c:numRef>
              <c:f>Track!$D$20:$D$40</c:f>
              <c:numCache>
                <c:formatCode>[$-409]d\-mmm;@</c:formatCode>
                <c:ptCount val="21"/>
                <c:pt idx="0">
                  <c:v>44221</c:v>
                </c:pt>
                <c:pt idx="1">
                  <c:v>44237</c:v>
                </c:pt>
                <c:pt idx="2">
                  <c:v>44256</c:v>
                </c:pt>
              </c:numCache>
            </c:numRef>
          </c:cat>
          <c:val>
            <c:numRef>
              <c:f>Track!$P$20:$P$40</c:f>
              <c:numCache>
                <c:formatCode>General</c:formatCode>
                <c:ptCount val="21"/>
                <c:pt idx="0">
                  <c:v>0</c:v>
                </c:pt>
                <c:pt idx="1">
                  <c:v>56</c:v>
                </c:pt>
              </c:numCache>
            </c:numRef>
          </c:val>
          <c:extLst>
            <c:ext xmlns:c16="http://schemas.microsoft.com/office/drawing/2014/chart" uri="{C3380CC4-5D6E-409C-BE32-E72D297353CC}">
              <c16:uniqueId val="{00000004-5C00-40DB-853A-5BCBCCF7B372}"/>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409]d\-mmm;@" sourceLinked="1"/>
        <c:majorTickMark val="none"/>
        <c:minorTickMark val="none"/>
        <c:tickLblPos val="nextTo"/>
        <c:txPr>
          <a:bodyPr/>
          <a:lstStyle/>
          <a:p>
            <a:pPr>
              <a:defRPr lang="en-US"/>
            </a:pPr>
            <a:endParaRPr lang="en-US"/>
          </a:p>
        </c:txPr>
        <c:crossAx val="162298112"/>
        <c:crosses val="autoZero"/>
        <c:auto val="0"/>
        <c:lblAlgn val="ctr"/>
        <c:lblOffset val="100"/>
        <c:noMultiLvlLbl val="0"/>
      </c:catAx>
      <c:valAx>
        <c:axId val="162298112"/>
        <c:scaling>
          <c:orientation val="minMax"/>
        </c:scaling>
        <c:delete val="0"/>
        <c:axPos val="l"/>
        <c:majorGridlines/>
        <c:numFmt formatCode="General" sourceLinked="1"/>
        <c:majorTickMark val="none"/>
        <c:minorTickMark val="none"/>
        <c:tickLblPos val="nextTo"/>
        <c:txPr>
          <a:bodyPr/>
          <a:lstStyle/>
          <a:p>
            <a:pPr>
              <a:defRPr lang="en-US"/>
            </a:pPr>
            <a:endParaRPr lang="en-US"/>
          </a:p>
        </c:txPr>
        <c:crossAx val="162296576"/>
        <c:crosses val="autoZero"/>
        <c:crossBetween val="between"/>
      </c:valAx>
    </c:plotArea>
    <c:legend>
      <c:legendPos val="t"/>
      <c:overlay val="0"/>
      <c:txPr>
        <a:bodyPr/>
        <a:lstStyle/>
        <a:p>
          <a:pPr>
            <a:defRPr lang="en-US"/>
          </a:pPr>
          <a:endParaRPr lang="en-US"/>
        </a:p>
      </c:txPr>
    </c:legend>
    <c:plotVisOnly val="1"/>
    <c:dispBlanksAs val="gap"/>
    <c:showDLblsOverMax val="0"/>
  </c:chart>
  <c:printSettings>
    <c:headerFooter/>
    <c:pageMargins b="0.75000000000000711" l="0.70000000000000062" r="0.70000000000000062" t="0.750000000000007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6</xdr:col>
      <xdr:colOff>133348</xdr:colOff>
      <xdr:row>2</xdr:row>
      <xdr:rowOff>171450</xdr:rowOff>
    </xdr:from>
    <xdr:to>
      <xdr:col>17</xdr:col>
      <xdr:colOff>19050</xdr:colOff>
      <xdr:row>16</xdr:row>
      <xdr:rowOff>19050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73</xdr:row>
      <xdr:rowOff>0</xdr:rowOff>
    </xdr:from>
    <xdr:to>
      <xdr:col>31</xdr:col>
      <xdr:colOff>446019</xdr:colOff>
      <xdr:row>113</xdr:row>
      <xdr:rowOff>180000</xdr:rowOff>
    </xdr:to>
    <xdr:pic>
      <xdr:nvPicPr>
        <xdr:cNvPr id="6" name="Picture 5">
          <a:extLst>
            <a:ext uri="{FF2B5EF4-FFF2-40B4-BE49-F238E27FC236}">
              <a16:creationId xmlns:a16="http://schemas.microsoft.com/office/drawing/2014/main" id="{9905EEA1-DE9A-403B-A2D2-40AE53BB3979}"/>
            </a:ext>
          </a:extLst>
        </xdr:cNvPr>
        <xdr:cNvPicPr>
          <a:picLocks noChangeAspect="1"/>
        </xdr:cNvPicPr>
      </xdr:nvPicPr>
      <xdr:blipFill>
        <a:blip xmlns:r="http://schemas.openxmlformats.org/officeDocument/2006/relationships" r:embed="rId1"/>
        <a:stretch>
          <a:fillRect/>
        </a:stretch>
      </xdr:blipFill>
      <xdr:spPr>
        <a:xfrm>
          <a:off x="6096000" y="8953500"/>
          <a:ext cx="13247619" cy="7800000"/>
        </a:xfrm>
        <a:prstGeom prst="rect">
          <a:avLst/>
        </a:prstGeom>
      </xdr:spPr>
    </xdr:pic>
    <xdr:clientData/>
  </xdr:twoCellAnchor>
  <xdr:twoCellAnchor editAs="oneCell">
    <xdr:from>
      <xdr:col>7</xdr:col>
      <xdr:colOff>0</xdr:colOff>
      <xdr:row>53</xdr:row>
      <xdr:rowOff>0</xdr:rowOff>
    </xdr:from>
    <xdr:to>
      <xdr:col>14</xdr:col>
      <xdr:colOff>285181</xdr:colOff>
      <xdr:row>67</xdr:row>
      <xdr:rowOff>180619</xdr:rowOff>
    </xdr:to>
    <xdr:pic>
      <xdr:nvPicPr>
        <xdr:cNvPr id="8" name="Picture 7">
          <a:extLst>
            <a:ext uri="{FF2B5EF4-FFF2-40B4-BE49-F238E27FC236}">
              <a16:creationId xmlns:a16="http://schemas.microsoft.com/office/drawing/2014/main" id="{266ADD72-0874-4B71-8F41-6B7BE88E0B17}"/>
            </a:ext>
          </a:extLst>
        </xdr:cNvPr>
        <xdr:cNvPicPr>
          <a:picLocks noChangeAspect="1"/>
        </xdr:cNvPicPr>
      </xdr:nvPicPr>
      <xdr:blipFill>
        <a:blip xmlns:r="http://schemas.openxmlformats.org/officeDocument/2006/relationships" r:embed="rId2"/>
        <a:stretch>
          <a:fillRect/>
        </a:stretch>
      </xdr:blipFill>
      <xdr:spPr>
        <a:xfrm>
          <a:off x="4267200" y="5143500"/>
          <a:ext cx="4552381" cy="2847619"/>
        </a:xfrm>
        <a:prstGeom prst="rect">
          <a:avLst/>
        </a:prstGeom>
      </xdr:spPr>
    </xdr:pic>
    <xdr:clientData/>
  </xdr:twoCellAnchor>
  <xdr:twoCellAnchor editAs="oneCell">
    <xdr:from>
      <xdr:col>9</xdr:col>
      <xdr:colOff>0</xdr:colOff>
      <xdr:row>1</xdr:row>
      <xdr:rowOff>0</xdr:rowOff>
    </xdr:from>
    <xdr:to>
      <xdr:col>19</xdr:col>
      <xdr:colOff>323048</xdr:colOff>
      <xdr:row>23</xdr:row>
      <xdr:rowOff>37571</xdr:rowOff>
    </xdr:to>
    <xdr:pic>
      <xdr:nvPicPr>
        <xdr:cNvPr id="12" name="Picture 11">
          <a:extLst>
            <a:ext uri="{FF2B5EF4-FFF2-40B4-BE49-F238E27FC236}">
              <a16:creationId xmlns:a16="http://schemas.microsoft.com/office/drawing/2014/main" id="{C8379E83-93B2-40A2-8C72-88F5066207D7}"/>
            </a:ext>
          </a:extLst>
        </xdr:cNvPr>
        <xdr:cNvPicPr>
          <a:picLocks noChangeAspect="1"/>
        </xdr:cNvPicPr>
      </xdr:nvPicPr>
      <xdr:blipFill>
        <a:blip xmlns:r="http://schemas.openxmlformats.org/officeDocument/2006/relationships" r:embed="rId3"/>
        <a:stretch>
          <a:fillRect/>
        </a:stretch>
      </xdr:blipFill>
      <xdr:spPr>
        <a:xfrm>
          <a:off x="5486400" y="190500"/>
          <a:ext cx="6419048" cy="4228571"/>
        </a:xfrm>
        <a:prstGeom prst="rect">
          <a:avLst/>
        </a:prstGeom>
      </xdr:spPr>
    </xdr:pic>
    <xdr:clientData/>
  </xdr:twoCellAnchor>
  <xdr:twoCellAnchor editAs="oneCell">
    <xdr:from>
      <xdr:col>9</xdr:col>
      <xdr:colOff>0</xdr:colOff>
      <xdr:row>27</xdr:row>
      <xdr:rowOff>0</xdr:rowOff>
    </xdr:from>
    <xdr:to>
      <xdr:col>17</xdr:col>
      <xdr:colOff>332724</xdr:colOff>
      <xdr:row>47</xdr:row>
      <xdr:rowOff>123333</xdr:rowOff>
    </xdr:to>
    <xdr:pic>
      <xdr:nvPicPr>
        <xdr:cNvPr id="13" name="Picture 12">
          <a:extLst>
            <a:ext uri="{FF2B5EF4-FFF2-40B4-BE49-F238E27FC236}">
              <a16:creationId xmlns:a16="http://schemas.microsoft.com/office/drawing/2014/main" id="{E770823D-4367-4386-8F2A-84A75210D046}"/>
            </a:ext>
          </a:extLst>
        </xdr:cNvPr>
        <xdr:cNvPicPr>
          <a:picLocks noChangeAspect="1"/>
        </xdr:cNvPicPr>
      </xdr:nvPicPr>
      <xdr:blipFill>
        <a:blip xmlns:r="http://schemas.openxmlformats.org/officeDocument/2006/relationships" r:embed="rId4"/>
        <a:stretch>
          <a:fillRect/>
        </a:stretch>
      </xdr:blipFill>
      <xdr:spPr>
        <a:xfrm>
          <a:off x="5486400" y="5143500"/>
          <a:ext cx="5209524" cy="3933333"/>
        </a:xfrm>
        <a:prstGeom prst="rect">
          <a:avLst/>
        </a:prstGeom>
      </xdr:spPr>
    </xdr:pic>
    <xdr:clientData/>
  </xdr:twoCellAnchor>
  <xdr:twoCellAnchor editAs="oneCell">
    <xdr:from>
      <xdr:col>10</xdr:col>
      <xdr:colOff>0</xdr:colOff>
      <xdr:row>121</xdr:row>
      <xdr:rowOff>0</xdr:rowOff>
    </xdr:from>
    <xdr:to>
      <xdr:col>20</xdr:col>
      <xdr:colOff>227809</xdr:colOff>
      <xdr:row>158</xdr:row>
      <xdr:rowOff>170548</xdr:rowOff>
    </xdr:to>
    <xdr:pic>
      <xdr:nvPicPr>
        <xdr:cNvPr id="2" name="Picture 1">
          <a:extLst>
            <a:ext uri="{FF2B5EF4-FFF2-40B4-BE49-F238E27FC236}">
              <a16:creationId xmlns:a16="http://schemas.microsoft.com/office/drawing/2014/main" id="{47C0BF2C-3B78-4F30-A8AE-27159ED8DAA1}"/>
            </a:ext>
          </a:extLst>
        </xdr:cNvPr>
        <xdr:cNvPicPr>
          <a:picLocks noChangeAspect="1"/>
        </xdr:cNvPicPr>
      </xdr:nvPicPr>
      <xdr:blipFill>
        <a:blip xmlns:r="http://schemas.openxmlformats.org/officeDocument/2006/relationships" r:embed="rId5"/>
        <a:stretch>
          <a:fillRect/>
        </a:stretch>
      </xdr:blipFill>
      <xdr:spPr>
        <a:xfrm>
          <a:off x="6096000" y="23050500"/>
          <a:ext cx="6323809" cy="7219048"/>
        </a:xfrm>
        <a:prstGeom prst="rect">
          <a:avLst/>
        </a:prstGeom>
      </xdr:spPr>
    </xdr:pic>
    <xdr:clientData/>
  </xdr:twoCellAnchor>
  <xdr:twoCellAnchor editAs="oneCell">
    <xdr:from>
      <xdr:col>10</xdr:col>
      <xdr:colOff>0</xdr:colOff>
      <xdr:row>163</xdr:row>
      <xdr:rowOff>0</xdr:rowOff>
    </xdr:from>
    <xdr:to>
      <xdr:col>25</xdr:col>
      <xdr:colOff>94095</xdr:colOff>
      <xdr:row>188</xdr:row>
      <xdr:rowOff>189881</xdr:rowOff>
    </xdr:to>
    <xdr:pic>
      <xdr:nvPicPr>
        <xdr:cNvPr id="3" name="Picture 2">
          <a:extLst>
            <a:ext uri="{FF2B5EF4-FFF2-40B4-BE49-F238E27FC236}">
              <a16:creationId xmlns:a16="http://schemas.microsoft.com/office/drawing/2014/main" id="{9FCCA483-3767-4201-B9B7-644600B2014A}"/>
            </a:ext>
          </a:extLst>
        </xdr:cNvPr>
        <xdr:cNvPicPr>
          <a:picLocks noChangeAspect="1"/>
        </xdr:cNvPicPr>
      </xdr:nvPicPr>
      <xdr:blipFill>
        <a:blip xmlns:r="http://schemas.openxmlformats.org/officeDocument/2006/relationships" r:embed="rId6"/>
        <a:stretch>
          <a:fillRect/>
        </a:stretch>
      </xdr:blipFill>
      <xdr:spPr>
        <a:xfrm>
          <a:off x="6096000" y="31051500"/>
          <a:ext cx="9238095" cy="4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28575</xdr:rowOff>
    </xdr:from>
    <xdr:to>
      <xdr:col>9</xdr:col>
      <xdr:colOff>6924400</xdr:colOff>
      <xdr:row>28</xdr:row>
      <xdr:rowOff>28575</xdr:rowOff>
    </xdr:to>
    <xdr:pic>
      <xdr:nvPicPr>
        <xdr:cNvPr id="3" name="Picture 2" descr="See the source image">
          <a:extLst>
            <a:ext uri="{FF2B5EF4-FFF2-40B4-BE49-F238E27FC236}">
              <a16:creationId xmlns:a16="http://schemas.microsoft.com/office/drawing/2014/main" id="{B768D5AA-4545-45DB-B46E-408FBEBB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71575"/>
          <a:ext cx="1583980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75276</xdr:colOff>
      <xdr:row>23</xdr:row>
      <xdr:rowOff>56595</xdr:rowOff>
    </xdr:to>
    <xdr:pic>
      <xdr:nvPicPr>
        <xdr:cNvPr id="2" name="Picture 1">
          <a:extLst>
            <a:ext uri="{FF2B5EF4-FFF2-40B4-BE49-F238E27FC236}">
              <a16:creationId xmlns:a16="http://schemas.microsoft.com/office/drawing/2014/main" id="{064326DC-130C-4BB3-BF4D-4307AC463C22}"/>
            </a:ext>
          </a:extLst>
        </xdr:cNvPr>
        <xdr:cNvPicPr>
          <a:picLocks noChangeAspect="1"/>
        </xdr:cNvPicPr>
      </xdr:nvPicPr>
      <xdr:blipFill>
        <a:blip xmlns:r="http://schemas.openxmlformats.org/officeDocument/2006/relationships" r:embed="rId1"/>
        <a:stretch>
          <a:fillRect/>
        </a:stretch>
      </xdr:blipFill>
      <xdr:spPr>
        <a:xfrm>
          <a:off x="0" y="0"/>
          <a:ext cx="7390476" cy="44380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sa198459/Downloads/M172%20Control%20Requirements%20for%20ETO%20Project%20-%20by%20SH%20team%202017-5-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zbtzhan/Downloads/project-trac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bzbtzhan/Downloads/project-tra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zbtzhan/AppData/Local/Temp/notesC9812B/Control%20FRS%20for%20MS%20ETO%20Project%20by%20SH%20Team%202016-3-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bzbtzhan/AppData/Local/Temp/notesC9812B/Control%20FRS%20for%20MS%20ETO%20Project%20by%20SH%20Team%202016-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Track"/>
      <sheetName val="System Diagram"/>
      <sheetName val="Requirements"/>
      <sheetName val="Verification Tracking"/>
      <sheetName val="Diagrams"/>
      <sheetName val="FCU step response"/>
      <sheetName val="Lab Test Log"/>
      <sheetName val="M172 Compact IO Map"/>
      <sheetName val="Working Instructions"/>
      <sheetName val="伤心地铁"/>
      <sheetName val="M172 IO Map"/>
      <sheetName val="User Interface Guide"/>
      <sheetName val="Sensible Cooling Power Calc"/>
      <sheetName val="AFC Control Spec"/>
      <sheetName val="FRS Template"/>
      <sheetName val="Build Plan"/>
      <sheetName val="Settings"/>
    </sheetNames>
    <sheetDataSet>
      <sheetData sheetId="0" refreshError="1"/>
      <sheetData sheetId="1" refreshError="1"/>
      <sheetData sheetId="2" refreshError="1"/>
      <sheetData sheetId="3" refreshError="1"/>
      <sheetData sheetId="4">
        <row r="5">
          <cell r="D5" t="str">
            <v>Must</v>
          </cell>
          <cell r="E5" t="str">
            <v>Completed</v>
          </cell>
        </row>
        <row r="6">
          <cell r="D6" t="str">
            <v>Nice to have</v>
          </cell>
          <cell r="E6" t="str">
            <v>On Hold</v>
          </cell>
        </row>
        <row r="7">
          <cell r="D7" t="str">
            <v>Nice to have</v>
          </cell>
          <cell r="E7" t="str">
            <v>On Hold</v>
          </cell>
        </row>
        <row r="8">
          <cell r="D8" t="str">
            <v>Must</v>
          </cell>
          <cell r="E8" t="str">
            <v>Completed</v>
          </cell>
        </row>
        <row r="9">
          <cell r="D9" t="str">
            <v>Must</v>
          </cell>
          <cell r="E9" t="str">
            <v>In Progress</v>
          </cell>
        </row>
        <row r="10">
          <cell r="D10" t="str">
            <v>Must</v>
          </cell>
          <cell r="E10" t="str">
            <v>Completed</v>
          </cell>
        </row>
        <row r="11">
          <cell r="D11" t="str">
            <v>Deprecated</v>
          </cell>
          <cell r="E11" t="str">
            <v xml:space="preserve"> - </v>
          </cell>
        </row>
        <row r="12">
          <cell r="D12" t="str">
            <v>Must</v>
          </cell>
          <cell r="E12" t="str">
            <v>Completed</v>
          </cell>
        </row>
        <row r="13">
          <cell r="D13" t="str">
            <v>Must</v>
          </cell>
          <cell r="E13" t="str">
            <v>Completed</v>
          </cell>
        </row>
        <row r="14">
          <cell r="D14" t="str">
            <v>Must</v>
          </cell>
          <cell r="E14" t="str">
            <v>Completed</v>
          </cell>
        </row>
        <row r="15">
          <cell r="D15" t="str">
            <v>Must</v>
          </cell>
          <cell r="E15" t="str">
            <v>In Progress</v>
          </cell>
        </row>
        <row r="16">
          <cell r="D16" t="str">
            <v>Must</v>
          </cell>
          <cell r="E16" t="str">
            <v>In Progress</v>
          </cell>
        </row>
        <row r="17">
          <cell r="D17" t="str">
            <v>Must</v>
          </cell>
          <cell r="E17" t="str">
            <v>Completed</v>
          </cell>
        </row>
        <row r="18">
          <cell r="D18" t="str">
            <v>Must</v>
          </cell>
          <cell r="E18" t="str">
            <v>Completed</v>
          </cell>
        </row>
        <row r="19">
          <cell r="D19" t="str">
            <v>Must</v>
          </cell>
          <cell r="E19" t="str">
            <v>Completed</v>
          </cell>
        </row>
        <row r="20">
          <cell r="D20" t="str">
            <v>Must</v>
          </cell>
          <cell r="E20" t="str">
            <v>Completed</v>
          </cell>
        </row>
        <row r="21">
          <cell r="D21" t="str">
            <v>Must</v>
          </cell>
          <cell r="E21" t="str">
            <v>Completed</v>
          </cell>
        </row>
        <row r="22">
          <cell r="D22" t="str">
            <v>Must</v>
          </cell>
          <cell r="E22" t="str">
            <v>Completed</v>
          </cell>
        </row>
        <row r="23">
          <cell r="D23" t="str">
            <v>Must</v>
          </cell>
          <cell r="E23" t="str">
            <v>Completed</v>
          </cell>
        </row>
        <row r="24">
          <cell r="D24" t="str">
            <v>Must</v>
          </cell>
          <cell r="E24" t="str">
            <v>In Progress</v>
          </cell>
        </row>
        <row r="25">
          <cell r="D25" t="str">
            <v>Nice to have</v>
          </cell>
          <cell r="E25" t="str">
            <v>On Hold</v>
          </cell>
        </row>
        <row r="26">
          <cell r="D26" t="str">
            <v>Nice to have</v>
          </cell>
          <cell r="E26" t="str">
            <v>On Hold</v>
          </cell>
        </row>
        <row r="27">
          <cell r="D27" t="str">
            <v>Nice to have</v>
          </cell>
          <cell r="E27" t="str">
            <v>In Progress</v>
          </cell>
        </row>
        <row r="32">
          <cell r="D32" t="str">
            <v>Must</v>
          </cell>
          <cell r="E32" t="str">
            <v>Completed</v>
          </cell>
        </row>
        <row r="33">
          <cell r="D33" t="str">
            <v>Must</v>
          </cell>
          <cell r="E33" t="str">
            <v>Completed</v>
          </cell>
        </row>
        <row r="34">
          <cell r="D34" t="str">
            <v>Must</v>
          </cell>
          <cell r="E34" t="str">
            <v>Completed</v>
          </cell>
        </row>
        <row r="35">
          <cell r="D35" t="str">
            <v>Deprecated</v>
          </cell>
          <cell r="E35" t="str">
            <v xml:space="preserve"> - </v>
          </cell>
        </row>
        <row r="36">
          <cell r="D36" t="str">
            <v>Deprecated</v>
          </cell>
          <cell r="E36" t="str">
            <v xml:space="preserve"> - </v>
          </cell>
        </row>
        <row r="37">
          <cell r="D37" t="str">
            <v>Must</v>
          </cell>
          <cell r="E37" t="str">
            <v>Completed</v>
          </cell>
        </row>
        <row r="38">
          <cell r="D38" t="str">
            <v>Must</v>
          </cell>
          <cell r="E38" t="str">
            <v>Completed</v>
          </cell>
        </row>
        <row r="39">
          <cell r="D39" t="str">
            <v>Must</v>
          </cell>
          <cell r="E39" t="str">
            <v>Completed</v>
          </cell>
        </row>
        <row r="40">
          <cell r="D40" t="str">
            <v>Must</v>
          </cell>
          <cell r="E40" t="str">
            <v>Completed</v>
          </cell>
        </row>
        <row r="41">
          <cell r="D41" t="str">
            <v>Must</v>
          </cell>
          <cell r="E41" t="str">
            <v>Completed</v>
          </cell>
        </row>
        <row r="42">
          <cell r="D42" t="str">
            <v>Must</v>
          </cell>
          <cell r="E42" t="str">
            <v>Completed</v>
          </cell>
        </row>
        <row r="43">
          <cell r="D43" t="str">
            <v>Nice to have</v>
          </cell>
          <cell r="E43" t="str">
            <v>Completed</v>
          </cell>
        </row>
        <row r="44">
          <cell r="D44" t="str">
            <v>Must</v>
          </cell>
          <cell r="E44" t="str">
            <v>Completed</v>
          </cell>
        </row>
        <row r="45">
          <cell r="D45" t="str">
            <v>Must</v>
          </cell>
          <cell r="E45" t="str">
            <v>Completed</v>
          </cell>
        </row>
        <row r="46">
          <cell r="D46" t="str">
            <v>Must</v>
          </cell>
          <cell r="E46" t="str">
            <v>Completed</v>
          </cell>
        </row>
        <row r="47">
          <cell r="D47" t="str">
            <v>Must</v>
          </cell>
          <cell r="E47" t="str">
            <v>Completed</v>
          </cell>
        </row>
        <row r="48">
          <cell r="D48" t="str">
            <v>Must</v>
          </cell>
          <cell r="E48" t="str">
            <v>Completed</v>
          </cell>
        </row>
        <row r="49">
          <cell r="D49" t="str">
            <v>Must</v>
          </cell>
          <cell r="E49" t="str">
            <v>In Progress</v>
          </cell>
        </row>
        <row r="54">
          <cell r="D54" t="str">
            <v>Must</v>
          </cell>
          <cell r="E54" t="str">
            <v>Completed</v>
          </cell>
        </row>
        <row r="55">
          <cell r="D55" t="str">
            <v>Must</v>
          </cell>
          <cell r="E55" t="str">
            <v>Completed</v>
          </cell>
        </row>
        <row r="56">
          <cell r="D56" t="str">
            <v>Must</v>
          </cell>
          <cell r="E56" t="str">
            <v>Completed</v>
          </cell>
        </row>
        <row r="57">
          <cell r="D57" t="str">
            <v>Must</v>
          </cell>
          <cell r="E57" t="str">
            <v>Completed</v>
          </cell>
        </row>
        <row r="58">
          <cell r="D58" t="str">
            <v>Must</v>
          </cell>
          <cell r="E58" t="str">
            <v>Completed</v>
          </cell>
        </row>
        <row r="59">
          <cell r="D59" t="str">
            <v>Must</v>
          </cell>
          <cell r="E59" t="str">
            <v>Completed</v>
          </cell>
        </row>
        <row r="60">
          <cell r="D60" t="str">
            <v>Deprecated</v>
          </cell>
          <cell r="E60" t="str">
            <v xml:space="preserve"> - </v>
          </cell>
        </row>
        <row r="61">
          <cell r="D61" t="str">
            <v>Nice to have</v>
          </cell>
          <cell r="E61" t="str">
            <v>Completed</v>
          </cell>
        </row>
        <row r="62">
          <cell r="D62" t="str">
            <v>Must</v>
          </cell>
          <cell r="E62" t="str">
            <v>Completed</v>
          </cell>
        </row>
        <row r="63">
          <cell r="D63" t="str">
            <v>Deprecated</v>
          </cell>
          <cell r="E63" t="str">
            <v xml:space="preserve"> - </v>
          </cell>
        </row>
        <row r="69">
          <cell r="D69" t="str">
            <v>Must</v>
          </cell>
          <cell r="E69" t="str">
            <v>Completed</v>
          </cell>
        </row>
        <row r="70">
          <cell r="D70" t="str">
            <v>Must</v>
          </cell>
          <cell r="E70" t="str">
            <v>Completed</v>
          </cell>
        </row>
        <row r="71">
          <cell r="D71" t="str">
            <v>Must</v>
          </cell>
          <cell r="E71" t="str">
            <v>Completed</v>
          </cell>
        </row>
        <row r="72">
          <cell r="D72" t="str">
            <v>Must</v>
          </cell>
          <cell r="E72" t="str">
            <v>Completed</v>
          </cell>
        </row>
        <row r="73">
          <cell r="D73" t="str">
            <v>Must</v>
          </cell>
          <cell r="E73" t="str">
            <v>Completed</v>
          </cell>
        </row>
        <row r="74">
          <cell r="D74" t="str">
            <v>Must</v>
          </cell>
          <cell r="E74" t="str">
            <v>Completed</v>
          </cell>
        </row>
        <row r="75">
          <cell r="D75" t="str">
            <v>Must</v>
          </cell>
          <cell r="E75" t="str">
            <v>Completed</v>
          </cell>
        </row>
        <row r="76">
          <cell r="D76" t="str">
            <v>Must</v>
          </cell>
          <cell r="E76" t="str">
            <v>Completed</v>
          </cell>
        </row>
        <row r="77">
          <cell r="D77" t="str">
            <v>Must</v>
          </cell>
          <cell r="E77" t="str">
            <v>Completed</v>
          </cell>
        </row>
        <row r="78">
          <cell r="D78" t="str">
            <v>Must</v>
          </cell>
          <cell r="E78" t="str">
            <v>Completed</v>
          </cell>
        </row>
        <row r="79">
          <cell r="D79" t="str">
            <v>Must</v>
          </cell>
          <cell r="E79" t="str">
            <v>Completed</v>
          </cell>
        </row>
        <row r="80">
          <cell r="D80" t="str">
            <v>Must</v>
          </cell>
          <cell r="E80" t="str">
            <v>Completed</v>
          </cell>
        </row>
        <row r="81">
          <cell r="D81" t="str">
            <v>Must</v>
          </cell>
          <cell r="E81" t="str">
            <v>Completed</v>
          </cell>
        </row>
        <row r="82">
          <cell r="D82" t="str">
            <v>Must</v>
          </cell>
          <cell r="E82" t="str">
            <v>In Progress</v>
          </cell>
        </row>
        <row r="83">
          <cell r="D83" t="str">
            <v>Must</v>
          </cell>
          <cell r="E83" t="str">
            <v>Completed</v>
          </cell>
        </row>
        <row r="84">
          <cell r="D84" t="str">
            <v>Must</v>
          </cell>
          <cell r="E84" t="str">
            <v>Completed</v>
          </cell>
        </row>
        <row r="85">
          <cell r="D85" t="str">
            <v>Must</v>
          </cell>
          <cell r="E85" t="str">
            <v>Completed</v>
          </cell>
        </row>
        <row r="86">
          <cell r="D86" t="str">
            <v>Must</v>
          </cell>
          <cell r="E86" t="str">
            <v>Completed</v>
          </cell>
        </row>
        <row r="87">
          <cell r="D87" t="str">
            <v>Must</v>
          </cell>
          <cell r="E87" t="str">
            <v>Completed</v>
          </cell>
        </row>
        <row r="88">
          <cell r="D88" t="str">
            <v>Nice to have</v>
          </cell>
          <cell r="E88" t="str">
            <v>In Progress</v>
          </cell>
        </row>
        <row r="89">
          <cell r="D89" t="str">
            <v>Nice to have</v>
          </cell>
          <cell r="E89" t="str">
            <v>In Progress</v>
          </cell>
        </row>
        <row r="90">
          <cell r="D90" t="str">
            <v>Must</v>
          </cell>
          <cell r="E90" t="str">
            <v>Completed</v>
          </cell>
        </row>
        <row r="91">
          <cell r="D91" t="str">
            <v>Deprecated</v>
          </cell>
          <cell r="E91" t="str">
            <v xml:space="preserve"> - </v>
          </cell>
        </row>
        <row r="92">
          <cell r="D92" t="str">
            <v>Must</v>
          </cell>
          <cell r="E92" t="str">
            <v>Completed</v>
          </cell>
        </row>
        <row r="93">
          <cell r="D93" t="str">
            <v>Must</v>
          </cell>
          <cell r="E93" t="str">
            <v>In Progress</v>
          </cell>
        </row>
        <row r="97">
          <cell r="D97" t="str">
            <v>Must</v>
          </cell>
          <cell r="E97" t="str">
            <v>Completed</v>
          </cell>
        </row>
        <row r="98">
          <cell r="D98" t="str">
            <v>Must</v>
          </cell>
          <cell r="E98" t="str">
            <v>Completed</v>
          </cell>
        </row>
        <row r="99">
          <cell r="D99" t="str">
            <v>Must</v>
          </cell>
          <cell r="E99" t="str">
            <v>Completed</v>
          </cell>
        </row>
        <row r="100">
          <cell r="D100" t="str">
            <v>Must</v>
          </cell>
          <cell r="E100" t="str">
            <v>Completed</v>
          </cell>
        </row>
        <row r="101">
          <cell r="D101" t="str">
            <v>Must</v>
          </cell>
          <cell r="E101" t="str">
            <v>Completed</v>
          </cell>
        </row>
        <row r="102">
          <cell r="D102" t="str">
            <v>Must</v>
          </cell>
          <cell r="E102" t="str">
            <v>Completed</v>
          </cell>
        </row>
        <row r="103">
          <cell r="D103" t="str">
            <v>Must</v>
          </cell>
          <cell r="E103" t="str">
            <v>Completed</v>
          </cell>
        </row>
        <row r="104">
          <cell r="D104" t="str">
            <v>Must</v>
          </cell>
          <cell r="E104" t="str">
            <v>Completed</v>
          </cell>
        </row>
        <row r="105">
          <cell r="D105" t="str">
            <v>Must</v>
          </cell>
          <cell r="E105" t="str">
            <v>Completed</v>
          </cell>
        </row>
        <row r="106">
          <cell r="D106" t="str">
            <v>Must</v>
          </cell>
          <cell r="E106" t="str">
            <v>In Progress</v>
          </cell>
        </row>
        <row r="107">
          <cell r="D107" t="str">
            <v>Must</v>
          </cell>
          <cell r="E107" t="str">
            <v>Completed</v>
          </cell>
        </row>
        <row r="108">
          <cell r="D108" t="str">
            <v>Must</v>
          </cell>
          <cell r="E108" t="str">
            <v>Completed</v>
          </cell>
        </row>
        <row r="109">
          <cell r="D109" t="str">
            <v>Must</v>
          </cell>
          <cell r="E109" t="str">
            <v>Completed</v>
          </cell>
        </row>
        <row r="110">
          <cell r="D110" t="str">
            <v>Must</v>
          </cell>
          <cell r="E110" t="str">
            <v>Completed</v>
          </cell>
        </row>
        <row r="111">
          <cell r="D111" t="str">
            <v>Must</v>
          </cell>
          <cell r="E111" t="str">
            <v>In Progress</v>
          </cell>
        </row>
        <row r="112">
          <cell r="D112" t="str">
            <v>Must</v>
          </cell>
          <cell r="E112" t="str">
            <v>In Progress</v>
          </cell>
        </row>
        <row r="113">
          <cell r="D113" t="str">
            <v>Must</v>
          </cell>
          <cell r="E113" t="str">
            <v>Completed</v>
          </cell>
        </row>
        <row r="114">
          <cell r="D114" t="str">
            <v>Must</v>
          </cell>
          <cell r="E114" t="str">
            <v>Completed</v>
          </cell>
        </row>
        <row r="115">
          <cell r="D115" t="str">
            <v>Must</v>
          </cell>
          <cell r="E115" t="str">
            <v>Completed</v>
          </cell>
        </row>
        <row r="116">
          <cell r="D116" t="str">
            <v>Must</v>
          </cell>
          <cell r="E116" t="str">
            <v>Completed</v>
          </cell>
        </row>
        <row r="117">
          <cell r="D117" t="str">
            <v>Must</v>
          </cell>
          <cell r="E117" t="str">
            <v>In Progress</v>
          </cell>
        </row>
        <row r="118">
          <cell r="D118" t="str">
            <v>Must</v>
          </cell>
          <cell r="E118" t="str">
            <v>In Progress</v>
          </cell>
        </row>
        <row r="119">
          <cell r="D119" t="str">
            <v>Must</v>
          </cell>
          <cell r="E119" t="str">
            <v>In Progress</v>
          </cell>
        </row>
        <row r="120">
          <cell r="D120" t="str">
            <v>Must</v>
          </cell>
          <cell r="E120" t="str">
            <v>In Progress</v>
          </cell>
        </row>
        <row r="121">
          <cell r="D121" t="str">
            <v>Nice to have</v>
          </cell>
          <cell r="E121" t="str">
            <v>Completed</v>
          </cell>
        </row>
        <row r="122">
          <cell r="D122" t="str">
            <v>Must</v>
          </cell>
          <cell r="E122" t="str">
            <v>In Progress</v>
          </cell>
        </row>
        <row r="123">
          <cell r="D123" t="str">
            <v>Deprecated</v>
          </cell>
          <cell r="E123" t="str">
            <v>In Progress</v>
          </cell>
        </row>
        <row r="124">
          <cell r="D124" t="str">
            <v>Nice to have</v>
          </cell>
          <cell r="E124" t="str">
            <v>In Progress</v>
          </cell>
        </row>
        <row r="125">
          <cell r="D125" t="str">
            <v>Nice to have</v>
          </cell>
          <cell r="E125" t="str">
            <v>In Progress</v>
          </cell>
        </row>
        <row r="126">
          <cell r="D126" t="str">
            <v>Nice to have</v>
          </cell>
          <cell r="E126" t="str">
            <v>In Progress</v>
          </cell>
        </row>
        <row r="127">
          <cell r="D127" t="str">
            <v>Must</v>
          </cell>
          <cell r="E127" t="str">
            <v>Completed</v>
          </cell>
        </row>
        <row r="131">
          <cell r="D131" t="str">
            <v>Must</v>
          </cell>
          <cell r="E131" t="str">
            <v>Completed</v>
          </cell>
        </row>
        <row r="132">
          <cell r="D132" t="str">
            <v>Must</v>
          </cell>
          <cell r="E132" t="str">
            <v>Completed</v>
          </cell>
        </row>
        <row r="133">
          <cell r="D133" t="str">
            <v>Must</v>
          </cell>
          <cell r="E133" t="str">
            <v>In Progress</v>
          </cell>
        </row>
        <row r="134">
          <cell r="D134" t="str">
            <v>Deprecated</v>
          </cell>
          <cell r="E134" t="str">
            <v xml:space="preserve"> - </v>
          </cell>
        </row>
        <row r="135">
          <cell r="D135" t="str">
            <v>Must</v>
          </cell>
          <cell r="E135" t="str">
            <v>Completed</v>
          </cell>
        </row>
        <row r="136">
          <cell r="D136" t="str">
            <v>Deprecated</v>
          </cell>
          <cell r="E136" t="str">
            <v xml:space="preserve"> - </v>
          </cell>
        </row>
        <row r="137">
          <cell r="D137" t="str">
            <v>Must</v>
          </cell>
          <cell r="E137" t="str">
            <v>Completed</v>
          </cell>
        </row>
        <row r="138">
          <cell r="D138" t="str">
            <v>Must</v>
          </cell>
          <cell r="E138" t="str">
            <v>In Progress</v>
          </cell>
        </row>
        <row r="139">
          <cell r="D139" t="str">
            <v>Must</v>
          </cell>
          <cell r="E139" t="str">
            <v>In Progress</v>
          </cell>
        </row>
        <row r="143">
          <cell r="D143" t="str">
            <v>Deprecated</v>
          </cell>
          <cell r="E143" t="str">
            <v xml:space="preserve"> - </v>
          </cell>
        </row>
        <row r="144">
          <cell r="D144" t="str">
            <v>Deprecated</v>
          </cell>
          <cell r="E144" t="str">
            <v xml:space="preserve"> - </v>
          </cell>
        </row>
        <row r="145">
          <cell r="D145" t="str">
            <v>Deprecated</v>
          </cell>
          <cell r="E145" t="str">
            <v xml:space="preserve"> - </v>
          </cell>
        </row>
        <row r="146">
          <cell r="D146" t="str">
            <v>Deprecated</v>
          </cell>
          <cell r="E146" t="str">
            <v xml:space="preserve"> - </v>
          </cell>
        </row>
        <row r="147">
          <cell r="D147" t="str">
            <v>Deprecated</v>
          </cell>
          <cell r="E147" t="str">
            <v xml:space="preserve"> - </v>
          </cell>
        </row>
        <row r="148">
          <cell r="D148" t="str">
            <v>Must</v>
          </cell>
          <cell r="E148" t="str">
            <v>In Progress</v>
          </cell>
        </row>
        <row r="149">
          <cell r="D149" t="str">
            <v>Must</v>
          </cell>
          <cell r="E149" t="str">
            <v>In Progress</v>
          </cell>
        </row>
        <row r="150">
          <cell r="D150" t="str">
            <v>Must</v>
          </cell>
          <cell r="E150" t="str">
            <v>In Progress</v>
          </cell>
        </row>
        <row r="151">
          <cell r="D151" t="str">
            <v>Must</v>
          </cell>
          <cell r="E151" t="str">
            <v>Completed</v>
          </cell>
        </row>
        <row r="152">
          <cell r="D152" t="str">
            <v>Must</v>
          </cell>
          <cell r="E152" t="str">
            <v>Completed</v>
          </cell>
        </row>
        <row r="157">
          <cell r="D157" t="str">
            <v>Nice to have</v>
          </cell>
          <cell r="E157" t="str">
            <v>On Hold</v>
          </cell>
        </row>
        <row r="158">
          <cell r="D158" t="str">
            <v>Nice to have</v>
          </cell>
          <cell r="E158" t="str">
            <v>On Hold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B2" t="str">
            <v xml:space="preserve"> - </v>
          </cell>
          <cell r="D2" t="str">
            <v>-</v>
          </cell>
        </row>
        <row r="3">
          <cell r="B3" t="str">
            <v>Planning</v>
          </cell>
          <cell r="D3" t="str">
            <v>Must</v>
          </cell>
        </row>
        <row r="4">
          <cell r="B4" t="str">
            <v>Pending Approval</v>
          </cell>
          <cell r="D4" t="str">
            <v>Optional</v>
          </cell>
        </row>
        <row r="5">
          <cell r="B5" t="str">
            <v>Approved</v>
          </cell>
          <cell r="D5" t="str">
            <v>Nice to have</v>
          </cell>
        </row>
        <row r="6">
          <cell r="B6" t="str">
            <v>In Progress</v>
          </cell>
          <cell r="D6" t="str">
            <v>Deprecated</v>
          </cell>
        </row>
        <row r="7">
          <cell r="B7" t="str">
            <v>Pending Review</v>
          </cell>
        </row>
        <row r="8">
          <cell r="B8" t="str">
            <v>On Hold</v>
          </cell>
        </row>
        <row r="9">
          <cell r="B9" t="str">
            <v>Completed</v>
          </cell>
        </row>
        <row r="15">
          <cell r="A15" t="str">
            <v>Fixed</v>
          </cell>
        </row>
        <row r="16">
          <cell r="A16" t="str">
            <v>Open</v>
          </cell>
        </row>
        <row r="17">
          <cell r="A17" t="str">
            <v>Close</v>
          </cell>
        </row>
        <row r="18">
          <cell r="A18" t="str">
            <v>As Design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C32D8-628E-4DC9-877D-4ED51980429C}" name="Table2" displayName="Table2" ref="B2:F201" totalsRowShown="0" headerRowDxfId="129" tableBorderDxfId="128">
  <autoFilter ref="B2:F201" xr:uid="{CDEA0ADE-0555-4D01-8A61-CFA14708222C}"/>
  <tableColumns count="5">
    <tableColumn id="1" xr3:uid="{EEC440CC-C59E-404F-9916-B7B335C0A1FA}" name="ID" dataDxfId="127"/>
    <tableColumn id="2" xr3:uid="{0D454755-1962-49B9-A9AE-DE3621F55672}" name="LEVEL" dataDxfId="126"/>
    <tableColumn id="3" xr3:uid="{9BA24605-273E-4985-933B-06818CBA9537}" name="STATUS" dataDxfId="125"/>
    <tableColumn id="4" xr3:uid="{53754EA4-50A6-4DD8-9232-D08866425BE4}" name="REQUIREMENT" dataDxfId="124"/>
    <tableColumn id="5" xr3:uid="{1B4BE84A-D954-4677-AFFC-A0D5CAB7D3BA}" name="COMMENT" dataDxfId="1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4E3A6-1435-4943-A0FB-7E69B9E573B3}" name="Table1" displayName="Table1" ref="B2:K86" totalsRowShown="0" headerRowDxfId="122" headerRowBorderDxfId="121" tableBorderDxfId="120">
  <autoFilter ref="B2:K86" xr:uid="{00000000-0009-0000-0100-000001000000}"/>
  <tableColumns count="10">
    <tableColumn id="1" xr3:uid="{BA3BC7BB-ECE4-462B-8824-97F388F144C5}" name="ID" dataDxfId="119"/>
    <tableColumn id="2" xr3:uid="{C7FEB3E5-CB44-4B6C-9037-3D4D80F11092}" name="Task" dataDxfId="118"/>
    <tableColumn id="6" xr3:uid="{DA8AC2B3-0FDD-4A71-9D23-75C65B931AE5}" name="Due" dataDxfId="117"/>
    <tableColumn id="11" xr3:uid="{79F1150C-F5DC-407D-B8EC-D7D0577E0197}" name="Days" dataDxfId="116">
      <calculatedColumnFormula>IF(OR(ISBLANK(Table1[[#This Row],[Due]]),TODAY()&gt;Table1[[#This Row],[Due]]),0,NETWORKDAYS(TODAY(),Table1[[#This Row],[Due]]))</calculatedColumnFormula>
    </tableColumn>
    <tableColumn id="3" xr3:uid="{9690982A-833C-4E42-9ED5-2EFA892551CE}" name="PRI" dataDxfId="115"/>
    <tableColumn id="7" xr3:uid="{94174600-EB70-4A9B-9222-C70BB59D0A17}" name="BL" dataDxfId="114"/>
    <tableColumn id="4" xr3:uid="{89F020A6-CB77-4228-B7A9-9FA1CA50D659}" name="PROG" dataDxfId="113"/>
    <tableColumn id="8" xr3:uid="{62190683-A6A8-4A1D-8C2C-F4AA5A1AA84F}" name="Owners" dataDxfId="112"/>
    <tableColumn id="9" xr3:uid="{212AD8CC-8A46-4EF1-A572-52656BE74CC0}" name="Prerequisites" dataDxfId="111"/>
    <tableColumn id="10" xr3:uid="{47B4D71F-1414-4149-9932-EF0D1879BE1E}" name="Deliverables" dataDxfId="1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VerificationTable" displayName="VerificationTable" ref="B9:I29" totalsRowShown="0" headerRowDxfId="109" headerRowBorderDxfId="108" tableBorderDxfId="107" totalsRowBorderDxfId="106">
  <tableColumns count="8">
    <tableColumn id="2" xr3:uid="{00000000-0010-0000-0000-000002000000}" name="NO." dataDxfId="105"/>
    <tableColumn id="1" xr3:uid="{00000000-0010-0000-0000-000001000000}" name="Issue_x000a_Description" dataDxfId="104"/>
    <tableColumn id="10" xr3:uid="{00000000-0010-0000-0000-00000A000000}" name="Category" dataDxfId="103"/>
    <tableColumn id="7" xr3:uid="{00000000-0010-0000-0000-000007000000}" name="Found_x000a_Version" dataDxfId="102"/>
    <tableColumn id="8" xr3:uid="{00000000-0010-0000-0000-000008000000}" name="Repaired _x000a_Version" dataDxfId="101"/>
    <tableColumn id="9" xr3:uid="{00000000-0010-0000-0000-000009000000}" name="Last_x000a_Date" dataDxfId="100"/>
    <tableColumn id="3" xr3:uid="{00000000-0010-0000-0000-000003000000}" name="Status" dataDxfId="99"/>
    <tableColumn id="4" xr3:uid="{00000000-0010-0000-0000-000004000000}" name="Comment" dataDxfId="98"/>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tong.zhang@se.com"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4:O22"/>
  <sheetViews>
    <sheetView showGridLines="0" topLeftCell="A4" workbookViewId="0">
      <selection activeCell="D10" sqref="D10:O13"/>
    </sheetView>
  </sheetViews>
  <sheetFormatPr defaultColWidth="9.140625" defaultRowHeight="15"/>
  <cols>
    <col min="1" max="16384" width="9.140625" style="1"/>
  </cols>
  <sheetData>
    <row r="4" spans="4:15">
      <c r="D4" s="207" t="s">
        <v>835</v>
      </c>
      <c r="E4" s="207"/>
      <c r="F4" s="207"/>
      <c r="G4" s="207"/>
      <c r="H4" s="207"/>
      <c r="I4" s="207"/>
      <c r="J4" s="207"/>
      <c r="K4" s="207"/>
      <c r="L4" s="207"/>
      <c r="M4" s="207"/>
      <c r="N4" s="207"/>
      <c r="O4" s="207"/>
    </row>
    <row r="5" spans="4:15">
      <c r="D5" s="207"/>
      <c r="E5" s="207"/>
      <c r="F5" s="207"/>
      <c r="G5" s="207"/>
      <c r="H5" s="207"/>
      <c r="I5" s="207"/>
      <c r="J5" s="207"/>
      <c r="K5" s="207"/>
      <c r="L5" s="207"/>
      <c r="M5" s="207"/>
      <c r="N5" s="207"/>
      <c r="O5" s="207"/>
    </row>
    <row r="6" spans="4:15">
      <c r="D6" s="207"/>
      <c r="E6" s="207"/>
      <c r="F6" s="207"/>
      <c r="G6" s="207"/>
      <c r="H6" s="207"/>
      <c r="I6" s="207"/>
      <c r="J6" s="207"/>
      <c r="K6" s="207"/>
      <c r="L6" s="207"/>
      <c r="M6" s="207"/>
      <c r="N6" s="207"/>
      <c r="O6" s="207"/>
    </row>
    <row r="7" spans="4:15">
      <c r="D7" s="207"/>
      <c r="E7" s="207"/>
      <c r="F7" s="207"/>
      <c r="G7" s="207"/>
      <c r="H7" s="207"/>
      <c r="I7" s="207"/>
      <c r="J7" s="207"/>
      <c r="K7" s="207"/>
      <c r="L7" s="207"/>
      <c r="M7" s="207"/>
      <c r="N7" s="207"/>
      <c r="O7" s="207"/>
    </row>
    <row r="10" spans="4:15">
      <c r="D10" s="208" t="s">
        <v>110</v>
      </c>
      <c r="E10" s="208"/>
      <c r="F10" s="208"/>
      <c r="G10" s="208"/>
      <c r="H10" s="208"/>
      <c r="I10" s="208"/>
      <c r="J10" s="208"/>
      <c r="K10" s="208"/>
      <c r="L10" s="208"/>
      <c r="M10" s="208"/>
      <c r="N10" s="208"/>
      <c r="O10" s="208"/>
    </row>
    <row r="11" spans="4:15">
      <c r="D11" s="208"/>
      <c r="E11" s="208"/>
      <c r="F11" s="208"/>
      <c r="G11" s="208"/>
      <c r="H11" s="208"/>
      <c r="I11" s="208"/>
      <c r="J11" s="208"/>
      <c r="K11" s="208"/>
      <c r="L11" s="208"/>
      <c r="M11" s="208"/>
      <c r="N11" s="208"/>
      <c r="O11" s="208"/>
    </row>
    <row r="12" spans="4:15">
      <c r="D12" s="208"/>
      <c r="E12" s="208"/>
      <c r="F12" s="208"/>
      <c r="G12" s="208"/>
      <c r="H12" s="208"/>
      <c r="I12" s="208"/>
      <c r="J12" s="208"/>
      <c r="K12" s="208"/>
      <c r="L12" s="208"/>
      <c r="M12" s="208"/>
      <c r="N12" s="208"/>
      <c r="O12" s="208"/>
    </row>
    <row r="13" spans="4:15">
      <c r="D13" s="208"/>
      <c r="E13" s="208"/>
      <c r="F13" s="208"/>
      <c r="G13" s="208"/>
      <c r="H13" s="208"/>
      <c r="I13" s="208"/>
      <c r="J13" s="208"/>
      <c r="K13" s="208"/>
      <c r="L13" s="208"/>
      <c r="M13" s="208"/>
      <c r="N13" s="208"/>
      <c r="O13" s="208"/>
    </row>
    <row r="19" spans="4:10">
      <c r="D19" s="205" t="s">
        <v>0</v>
      </c>
      <c r="E19" s="205"/>
      <c r="F19" s="205" t="s">
        <v>107</v>
      </c>
      <c r="G19" s="205"/>
      <c r="H19" s="205"/>
      <c r="I19" s="205"/>
      <c r="J19" s="205"/>
    </row>
    <row r="20" spans="4:10">
      <c r="D20" s="205" t="s">
        <v>1</v>
      </c>
      <c r="E20" s="205"/>
      <c r="F20" s="209" t="s">
        <v>108</v>
      </c>
      <c r="G20" s="209"/>
      <c r="H20" s="209"/>
      <c r="I20" s="209"/>
      <c r="J20" s="209"/>
    </row>
    <row r="21" spans="4:10">
      <c r="D21" s="205" t="s">
        <v>2</v>
      </c>
      <c r="E21" s="205"/>
      <c r="F21" s="206" t="s">
        <v>765</v>
      </c>
      <c r="G21" s="206"/>
      <c r="H21" s="206"/>
      <c r="I21" s="206"/>
    </row>
    <row r="22" spans="4:10">
      <c r="D22" s="1" t="s">
        <v>95</v>
      </c>
      <c r="F22" s="204">
        <f ca="1">TODAY()</f>
        <v>44249</v>
      </c>
      <c r="G22" s="204"/>
      <c r="H22" s="204"/>
      <c r="I22" s="204"/>
    </row>
  </sheetData>
  <mergeCells count="9">
    <mergeCell ref="F22:I22"/>
    <mergeCell ref="D21:E21"/>
    <mergeCell ref="F21:I21"/>
    <mergeCell ref="D4:O7"/>
    <mergeCell ref="D10:O13"/>
    <mergeCell ref="D19:E19"/>
    <mergeCell ref="F19:J19"/>
    <mergeCell ref="D20:E20"/>
    <mergeCell ref="F20:J20"/>
  </mergeCells>
  <phoneticPr fontId="22" type="noConversion"/>
  <hyperlinks>
    <hyperlink ref="F20" r:id="rId1" xr:uid="{7F18C49C-D96F-4BBB-9788-C7336218EF0D}"/>
  </hyperlinks>
  <pageMargins left="0.7" right="0.7" top="0.75" bottom="0.75" header="0.3" footer="0.3"/>
  <pageSetup paperSize="9" orientation="portrait" r:id="rId2"/>
  <ignoredErrors>
    <ignoredError sqref="F2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2:I30"/>
  <sheetViews>
    <sheetView showGridLines="0" zoomScaleNormal="100" workbookViewId="0">
      <pane xSplit="1" ySplit="9" topLeftCell="B10" activePane="bottomRight" state="frozen"/>
      <selection pane="topRight" activeCell="B1" sqref="B1"/>
      <selection pane="bottomLeft" activeCell="A9" sqref="A9"/>
      <selection pane="bottomRight"/>
    </sheetView>
  </sheetViews>
  <sheetFormatPr defaultRowHeight="15"/>
  <cols>
    <col min="1" max="1" width="4.5703125" customWidth="1"/>
    <col min="2" max="2" width="11.5703125" customWidth="1"/>
    <col min="3" max="3" width="73.140625" customWidth="1"/>
    <col min="4" max="7" width="11.140625" customWidth="1"/>
    <col min="9" max="9" width="36.5703125" customWidth="1"/>
  </cols>
  <sheetData>
    <row r="2" spans="2:9">
      <c r="D2" s="89" t="s">
        <v>90</v>
      </c>
      <c r="E2" s="89" t="s">
        <v>91</v>
      </c>
      <c r="F2" s="89" t="s">
        <v>89</v>
      </c>
      <c r="G2" s="89" t="s">
        <v>92</v>
      </c>
    </row>
    <row r="3" spans="2:9">
      <c r="B3" s="65"/>
      <c r="C3" s="68" t="s">
        <v>88</v>
      </c>
      <c r="D3" s="69">
        <f>COUNTIFS(VerificationTable[Status],"=Open", VerificationTable[Category],"=DOC")</f>
        <v>0</v>
      </c>
      <c r="E3" s="70">
        <f>COUNTIFS(VerificationTable[Status],"=Close", VerificationTable[Category],"=DOC")</f>
        <v>0</v>
      </c>
      <c r="F3" s="82">
        <f>COUNTIFS(VerificationTable[Status],"=Fixed", VerificationTable[Category],"=DOC")</f>
        <v>0</v>
      </c>
      <c r="G3" s="71">
        <f>COUNTIFS(VerificationTable[Status],"=As Design", VerificationTable[Category],"=DOC")</f>
        <v>0</v>
      </c>
    </row>
    <row r="4" spans="2:9">
      <c r="C4" s="68" t="s">
        <v>87</v>
      </c>
      <c r="D4" s="72">
        <f>COUNTIFS(VerificationTable[Status],"=Open", VerificationTable[Category],"=GUI")</f>
        <v>0</v>
      </c>
      <c r="E4" s="76">
        <f>COUNTIFS(VerificationTable[Status],"=Close", VerificationTable[Category],"=GUI")</f>
        <v>0</v>
      </c>
      <c r="F4" s="83">
        <f>COUNTIFS(VerificationTable[Status],"=Fixed", VerificationTable[Category],"=GUI")</f>
        <v>0</v>
      </c>
      <c r="G4" s="77">
        <f>COUNTIFS(VerificationTable[Status],"=As Design", VerificationTable[Category],"=GUI")</f>
        <v>0</v>
      </c>
    </row>
    <row r="5" spans="2:9">
      <c r="C5" s="68" t="s">
        <v>96</v>
      </c>
      <c r="D5" s="75">
        <f>COUNTIFS(VerificationTable[Status],"=Open", VerificationTable[Category],"=FRM")</f>
        <v>0</v>
      </c>
      <c r="E5" s="73">
        <f>COUNTIFS(VerificationTable[Status],"=Close", VerificationTable[Category],"=FRM")</f>
        <v>0</v>
      </c>
      <c r="F5" s="84">
        <f>COUNTIFS(VerificationTable[Status],"=Fixed", VerificationTable[Category],"=FRM")</f>
        <v>0</v>
      </c>
      <c r="G5" s="74">
        <f>COUNTIFS(VerificationTable[Status],"=As Design", VerificationTable[Category],"=FRM")</f>
        <v>0</v>
      </c>
    </row>
    <row r="6" spans="2:9">
      <c r="C6" s="80" t="s">
        <v>94</v>
      </c>
      <c r="D6" s="78">
        <f>SUM(D3:D5)</f>
        <v>0</v>
      </c>
      <c r="E6" s="87">
        <f t="shared" ref="E6:G6" si="0">SUM(E3:E5)</f>
        <v>0</v>
      </c>
      <c r="F6" s="85">
        <f t="shared" si="0"/>
        <v>0</v>
      </c>
      <c r="G6" s="81">
        <f t="shared" si="0"/>
        <v>0</v>
      </c>
    </row>
    <row r="7" spans="2:9">
      <c r="C7" s="79" t="s">
        <v>93</v>
      </c>
      <c r="D7" s="230">
        <f>SUM(D3:G5)</f>
        <v>0</v>
      </c>
      <c r="E7" s="231"/>
      <c r="F7" s="231"/>
      <c r="G7" s="232"/>
    </row>
    <row r="9" spans="2:9" ht="30">
      <c r="B9" s="47" t="s">
        <v>80</v>
      </c>
      <c r="C9" s="54" t="s">
        <v>85</v>
      </c>
      <c r="D9" s="54" t="s">
        <v>81</v>
      </c>
      <c r="E9" s="54" t="s">
        <v>83</v>
      </c>
      <c r="F9" s="54" t="s">
        <v>82</v>
      </c>
      <c r="G9" s="54" t="s">
        <v>84</v>
      </c>
      <c r="H9" s="56" t="s">
        <v>8</v>
      </c>
      <c r="I9" s="56" t="s">
        <v>86</v>
      </c>
    </row>
    <row r="10" spans="2:9">
      <c r="B10" s="52"/>
      <c r="C10" s="51"/>
      <c r="D10" s="52"/>
      <c r="E10" s="52"/>
      <c r="F10" s="35"/>
      <c r="G10" s="57"/>
      <c r="H10" s="88"/>
      <c r="I10" s="61"/>
    </row>
    <row r="11" spans="2:9">
      <c r="B11" s="52"/>
      <c r="C11" s="51"/>
      <c r="D11" s="50"/>
      <c r="E11" s="50"/>
      <c r="F11" s="53"/>
      <c r="G11" s="57"/>
      <c r="H11" s="59"/>
      <c r="I11" s="62"/>
    </row>
    <row r="12" spans="2:9">
      <c r="B12" s="52"/>
      <c r="C12" s="51"/>
      <c r="D12" s="50"/>
      <c r="E12" s="50"/>
      <c r="F12" s="53"/>
      <c r="G12" s="57"/>
      <c r="H12" s="59"/>
      <c r="I12" s="62"/>
    </row>
    <row r="13" spans="2:9">
      <c r="B13" s="52"/>
      <c r="C13" s="51"/>
      <c r="D13" s="50"/>
      <c r="E13" s="50"/>
      <c r="F13" s="53"/>
      <c r="G13" s="58"/>
      <c r="H13" s="60"/>
      <c r="I13" s="64"/>
    </row>
    <row r="14" spans="2:9">
      <c r="B14" s="52"/>
      <c r="C14" s="51"/>
      <c r="D14" s="50"/>
      <c r="E14" s="50"/>
      <c r="F14" s="53"/>
      <c r="G14" s="58"/>
      <c r="H14" s="60"/>
      <c r="I14" s="66"/>
    </row>
    <row r="15" spans="2:9">
      <c r="B15" s="52"/>
      <c r="C15" s="51"/>
      <c r="D15" s="50"/>
      <c r="E15" s="52"/>
      <c r="F15" s="53"/>
      <c r="G15" s="58"/>
      <c r="H15" s="60"/>
      <c r="I15" s="66"/>
    </row>
    <row r="16" spans="2:9">
      <c r="B16" s="52"/>
      <c r="C16" s="51"/>
      <c r="D16" s="50"/>
      <c r="E16" s="50"/>
      <c r="F16" s="53"/>
      <c r="G16" s="58"/>
      <c r="H16" s="60"/>
      <c r="I16" s="66"/>
    </row>
    <row r="17" spans="2:9">
      <c r="B17" s="52"/>
      <c r="C17" s="51"/>
      <c r="D17" s="50"/>
      <c r="E17" s="52"/>
      <c r="F17" s="53"/>
      <c r="G17" s="58"/>
      <c r="H17" s="60"/>
      <c r="I17" s="66"/>
    </row>
    <row r="18" spans="2:9">
      <c r="B18" s="52"/>
      <c r="C18" s="51"/>
      <c r="D18" s="50"/>
      <c r="E18" s="50"/>
      <c r="F18" s="53"/>
      <c r="G18" s="58"/>
      <c r="H18" s="60"/>
      <c r="I18" s="66"/>
    </row>
    <row r="19" spans="2:9">
      <c r="B19" s="52"/>
      <c r="C19" s="51"/>
      <c r="D19" s="50"/>
      <c r="E19" s="50"/>
      <c r="F19" s="53"/>
      <c r="G19" s="58"/>
      <c r="H19" s="60"/>
      <c r="I19" s="66"/>
    </row>
    <row r="20" spans="2:9">
      <c r="B20" s="52"/>
      <c r="C20" s="51"/>
      <c r="D20" s="55"/>
      <c r="E20" s="55"/>
      <c r="F20" s="53"/>
      <c r="G20" s="58"/>
      <c r="H20" s="60"/>
      <c r="I20" s="66"/>
    </row>
    <row r="21" spans="2:9">
      <c r="B21" s="52"/>
      <c r="C21" s="51"/>
      <c r="D21" s="55"/>
      <c r="E21" s="55"/>
      <c r="F21" s="53"/>
      <c r="G21" s="58"/>
      <c r="H21" s="60"/>
      <c r="I21" s="66"/>
    </row>
    <row r="22" spans="2:9">
      <c r="B22" s="52"/>
      <c r="C22" s="51"/>
      <c r="D22" s="55"/>
      <c r="E22" s="55"/>
      <c r="F22" s="53"/>
      <c r="G22" s="58"/>
      <c r="H22" s="60"/>
      <c r="I22" s="66"/>
    </row>
    <row r="23" spans="2:9">
      <c r="B23" s="52"/>
      <c r="C23" s="67"/>
      <c r="D23" s="55"/>
      <c r="E23" s="55"/>
      <c r="F23" s="53"/>
      <c r="G23" s="58"/>
      <c r="H23" s="60"/>
      <c r="I23" s="66"/>
    </row>
    <row r="24" spans="2:9">
      <c r="B24" s="52"/>
      <c r="C24" s="51"/>
      <c r="D24" s="55"/>
      <c r="E24" s="52"/>
      <c r="F24" s="53"/>
      <c r="G24" s="58"/>
      <c r="H24" s="60"/>
      <c r="I24" s="66"/>
    </row>
    <row r="25" spans="2:9">
      <c r="B25" s="52"/>
      <c r="C25" s="51"/>
      <c r="D25" s="55"/>
      <c r="E25" s="52"/>
      <c r="F25" s="53"/>
      <c r="G25" s="58"/>
      <c r="H25" s="60"/>
      <c r="I25" s="66"/>
    </row>
    <row r="26" spans="2:9">
      <c r="B26" s="52"/>
      <c r="C26" s="51"/>
      <c r="D26" s="55"/>
      <c r="E26" s="55"/>
      <c r="F26" s="53"/>
      <c r="G26" s="58"/>
      <c r="H26" s="60"/>
      <c r="I26" s="66"/>
    </row>
    <row r="27" spans="2:9">
      <c r="B27" s="52"/>
      <c r="C27" s="51"/>
      <c r="D27" s="55"/>
      <c r="E27" s="52"/>
      <c r="F27" s="53"/>
      <c r="G27" s="58"/>
      <c r="H27" s="60"/>
      <c r="I27" s="66"/>
    </row>
    <row r="28" spans="2:9">
      <c r="B28" s="52"/>
      <c r="C28" s="51"/>
      <c r="D28" s="55"/>
      <c r="E28" s="55"/>
      <c r="F28" s="53"/>
      <c r="G28" s="58"/>
      <c r="H28" s="60"/>
      <c r="I28" s="66"/>
    </row>
    <row r="29" spans="2:9">
      <c r="B29" s="52"/>
      <c r="C29" s="63"/>
      <c r="D29" s="53"/>
      <c r="E29" s="53"/>
      <c r="F29" s="60"/>
      <c r="G29" s="58"/>
      <c r="H29" s="53"/>
      <c r="I29" s="66"/>
    </row>
    <row r="30" spans="2:9">
      <c r="E30" s="86"/>
    </row>
  </sheetData>
  <mergeCells count="1">
    <mergeCell ref="D7:G7"/>
  </mergeCells>
  <phoneticPr fontId="22" type="noConversion"/>
  <conditionalFormatting sqref="H10:H29">
    <cfRule type="cellIs" dxfId="3" priority="1" operator="equal">
      <formula>"As Design"</formula>
    </cfRule>
    <cfRule type="cellIs" dxfId="2" priority="2" operator="equal">
      <formula>"Close"</formula>
    </cfRule>
    <cfRule type="cellIs" dxfId="1" priority="3" operator="equal">
      <formula>"Open"</formula>
    </cfRule>
    <cfRule type="cellIs" dxfId="0" priority="4" operator="equal">
      <formula>"Fixed"</formula>
    </cfRule>
  </conditionalFormatting>
  <dataValidations count="1">
    <dataValidation type="list" allowBlank="1" showInputMessage="1" showErrorMessage="1" sqref="H10:H29" xr:uid="{00000000-0002-0000-0500-000000000000}">
      <formula1>settings.pass</formula1>
    </dataValidation>
  </dataValidations>
  <pageMargins left="0.7" right="0.7" top="0.75" bottom="0.75" header="0.3" footer="0.3"/>
  <pageSetup paperSize="9" scale="1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J20"/>
  <sheetViews>
    <sheetView showGridLines="0" workbookViewId="0">
      <selection activeCell="K13" sqref="K13"/>
    </sheetView>
  </sheetViews>
  <sheetFormatPr defaultColWidth="9.140625" defaultRowHeight="12.75"/>
  <cols>
    <col min="1" max="1" width="12.140625" style="3" customWidth="1"/>
    <col min="2" max="2" width="17.42578125" style="3" customWidth="1"/>
    <col min="3" max="4" width="13.42578125" style="3" customWidth="1"/>
    <col min="5" max="5" width="5.7109375" style="3" customWidth="1"/>
    <col min="6" max="16384" width="9.140625" style="3"/>
  </cols>
  <sheetData>
    <row r="1" spans="1:10">
      <c r="A1" s="2" t="s">
        <v>7</v>
      </c>
      <c r="B1" s="2" t="s">
        <v>8</v>
      </c>
      <c r="C1" s="2" t="s">
        <v>9</v>
      </c>
      <c r="D1" s="2" t="s">
        <v>33</v>
      </c>
      <c r="F1" s="4"/>
    </row>
    <row r="2" spans="1:10">
      <c r="A2" s="5" t="s">
        <v>10</v>
      </c>
      <c r="B2" s="5" t="s">
        <v>10</v>
      </c>
      <c r="C2" s="5" t="s">
        <v>10</v>
      </c>
      <c r="D2" s="5" t="s">
        <v>34</v>
      </c>
      <c r="F2" s="6" t="s">
        <v>11</v>
      </c>
      <c r="G2" s="7"/>
      <c r="H2" s="7"/>
      <c r="I2" s="7"/>
      <c r="J2" s="7"/>
    </row>
    <row r="3" spans="1:10">
      <c r="A3" s="5" t="s">
        <v>39</v>
      </c>
      <c r="B3" s="5" t="s">
        <v>12</v>
      </c>
      <c r="C3" s="5" t="s">
        <v>13</v>
      </c>
      <c r="D3" s="5" t="s">
        <v>35</v>
      </c>
      <c r="F3" s="4" t="s">
        <v>14</v>
      </c>
    </row>
    <row r="4" spans="1:10">
      <c r="A4" s="5" t="s">
        <v>40</v>
      </c>
      <c r="B4" s="5" t="s">
        <v>15</v>
      </c>
      <c r="C4" s="5" t="s">
        <v>16</v>
      </c>
      <c r="D4" s="5" t="s">
        <v>36</v>
      </c>
      <c r="F4" s="4" t="s">
        <v>17</v>
      </c>
    </row>
    <row r="5" spans="1:10">
      <c r="A5" s="5" t="s">
        <v>41</v>
      </c>
      <c r="B5" s="5" t="s">
        <v>18</v>
      </c>
      <c r="C5" s="5" t="s">
        <v>19</v>
      </c>
      <c r="D5" s="5" t="s">
        <v>37</v>
      </c>
      <c r="F5" s="4" t="s">
        <v>20</v>
      </c>
    </row>
    <row r="6" spans="1:10">
      <c r="A6" s="5" t="s">
        <v>42</v>
      </c>
      <c r="B6" s="5" t="s">
        <v>21</v>
      </c>
      <c r="C6" s="5" t="s">
        <v>22</v>
      </c>
      <c r="D6" s="5" t="s">
        <v>38</v>
      </c>
      <c r="F6" s="4" t="s">
        <v>23</v>
      </c>
    </row>
    <row r="7" spans="1:10">
      <c r="A7" s="5"/>
      <c r="B7" s="5" t="s">
        <v>24</v>
      </c>
      <c r="C7" s="5" t="s">
        <v>25</v>
      </c>
      <c r="D7" s="5"/>
      <c r="F7" s="8" t="s">
        <v>26</v>
      </c>
    </row>
    <row r="8" spans="1:10">
      <c r="A8" s="5"/>
      <c r="B8" s="5" t="s">
        <v>27</v>
      </c>
      <c r="C8" s="5" t="s">
        <v>28</v>
      </c>
      <c r="D8" s="5"/>
      <c r="F8" s="4"/>
    </row>
    <row r="9" spans="1:10">
      <c r="A9" s="5"/>
      <c r="B9" s="5" t="s">
        <v>29</v>
      </c>
      <c r="C9" s="5"/>
      <c r="D9" s="5"/>
      <c r="F9" s="4" t="s">
        <v>30</v>
      </c>
    </row>
    <row r="10" spans="1:10">
      <c r="A10" s="5"/>
      <c r="B10" s="5"/>
      <c r="C10" s="5"/>
      <c r="D10" s="5"/>
      <c r="F10" s="8" t="s">
        <v>31</v>
      </c>
    </row>
    <row r="11" spans="1:10">
      <c r="A11" s="5"/>
      <c r="B11" s="5"/>
      <c r="C11" s="5"/>
      <c r="D11" s="5"/>
      <c r="F11" s="8" t="s">
        <v>32</v>
      </c>
    </row>
    <row r="12" spans="1:10">
      <c r="A12" s="5"/>
      <c r="B12" s="5"/>
      <c r="C12" s="5"/>
      <c r="D12" s="5"/>
      <c r="F12" s="4"/>
    </row>
    <row r="13" spans="1:10">
      <c r="A13" s="5"/>
      <c r="B13" s="5"/>
      <c r="C13" s="5"/>
      <c r="D13" s="5"/>
      <c r="F13" s="4"/>
    </row>
    <row r="14" spans="1:10">
      <c r="A14" s="5"/>
      <c r="B14" s="5"/>
      <c r="C14" s="5"/>
      <c r="D14" s="5"/>
      <c r="F14" s="4"/>
    </row>
    <row r="15" spans="1:10">
      <c r="A15" s="48" t="s">
        <v>89</v>
      </c>
      <c r="B15" s="5"/>
      <c r="C15" s="5"/>
      <c r="D15" s="5"/>
      <c r="F15" s="4"/>
    </row>
    <row r="16" spans="1:10">
      <c r="A16" s="49" t="s">
        <v>90</v>
      </c>
      <c r="B16" s="5"/>
      <c r="C16" s="5"/>
      <c r="D16" s="5"/>
      <c r="F16" s="4"/>
    </row>
    <row r="17" spans="1:6">
      <c r="A17" s="5" t="s">
        <v>91</v>
      </c>
      <c r="B17" s="5"/>
      <c r="C17" s="5"/>
      <c r="D17" s="5"/>
      <c r="F17" s="4"/>
    </row>
    <row r="18" spans="1:6">
      <c r="A18" s="5" t="s">
        <v>92</v>
      </c>
      <c r="B18" s="5"/>
      <c r="C18" s="5"/>
      <c r="D18" s="5"/>
      <c r="F18" s="4"/>
    </row>
    <row r="19" spans="1:6">
      <c r="A19" s="5"/>
      <c r="B19" s="5"/>
      <c r="C19" s="5"/>
      <c r="D19" s="5"/>
      <c r="F19" s="4"/>
    </row>
    <row r="20" spans="1:6">
      <c r="A20" s="5"/>
      <c r="B20" s="5"/>
      <c r="C20" s="5"/>
      <c r="D20" s="5"/>
    </row>
  </sheetData>
  <phoneticPr fontId="2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E3:F17"/>
  <sheetViews>
    <sheetView showGridLines="0" workbookViewId="0">
      <selection activeCell="E8" sqref="E8"/>
    </sheetView>
  </sheetViews>
  <sheetFormatPr defaultColWidth="9.140625" defaultRowHeight="15"/>
  <cols>
    <col min="1" max="4" width="9.140625" style="1"/>
    <col min="5" max="5" width="17.140625" style="1" customWidth="1"/>
    <col min="6" max="6" width="85.7109375" style="1" customWidth="1"/>
    <col min="7" max="16384" width="9.140625" style="1"/>
  </cols>
  <sheetData>
    <row r="3" spans="5:6">
      <c r="E3" s="11" t="s">
        <v>43</v>
      </c>
      <c r="F3" s="11" t="s">
        <v>44</v>
      </c>
    </row>
    <row r="4" spans="5:6">
      <c r="E4" s="10">
        <v>44202</v>
      </c>
      <c r="F4" s="9" t="s">
        <v>111</v>
      </c>
    </row>
    <row r="5" spans="5:6">
      <c r="E5" s="10">
        <v>44208</v>
      </c>
      <c r="F5" s="9" t="s">
        <v>233</v>
      </c>
    </row>
    <row r="6" spans="5:6">
      <c r="E6" s="10">
        <v>44221</v>
      </c>
      <c r="F6" s="9" t="s">
        <v>705</v>
      </c>
    </row>
    <row r="7" spans="5:6">
      <c r="E7" s="10">
        <v>44237</v>
      </c>
      <c r="F7" s="9" t="s">
        <v>812</v>
      </c>
    </row>
    <row r="8" spans="5:6">
      <c r="E8" s="10"/>
      <c r="F8" s="9"/>
    </row>
    <row r="9" spans="5:6">
      <c r="E9" s="10"/>
      <c r="F9" s="9"/>
    </row>
    <row r="10" spans="5:6">
      <c r="E10" s="10"/>
      <c r="F10" s="9"/>
    </row>
    <row r="11" spans="5:6">
      <c r="E11" s="10"/>
      <c r="F11" s="9"/>
    </row>
    <row r="12" spans="5:6">
      <c r="E12" s="10"/>
      <c r="F12" s="9"/>
    </row>
    <row r="13" spans="5:6">
      <c r="E13" s="10"/>
      <c r="F13" s="9"/>
    </row>
    <row r="14" spans="5:6">
      <c r="E14" s="10"/>
      <c r="F14" s="9"/>
    </row>
    <row r="15" spans="5:6">
      <c r="E15" s="10"/>
      <c r="F15" s="9"/>
    </row>
    <row r="16" spans="5:6">
      <c r="E16" s="10"/>
      <c r="F16" s="9"/>
    </row>
    <row r="17" spans="5:6">
      <c r="E17" s="10"/>
      <c r="F1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2:S41"/>
  <sheetViews>
    <sheetView showGridLines="0" workbookViewId="0">
      <selection activeCell="H22" sqref="H22:I22"/>
    </sheetView>
  </sheetViews>
  <sheetFormatPr defaultRowHeight="15"/>
  <cols>
    <col min="19" max="19" width="9.140625" customWidth="1"/>
  </cols>
  <sheetData>
    <row r="2" spans="4:7">
      <c r="D2" s="216">
        <f ca="1">TODAY()</f>
        <v>44249</v>
      </c>
      <c r="E2" s="216"/>
      <c r="F2" s="216"/>
    </row>
    <row r="3" spans="4:7">
      <c r="D3" s="217"/>
      <c r="E3" s="217"/>
      <c r="F3" s="217"/>
    </row>
    <row r="4" spans="4:7">
      <c r="D4" s="215" t="s">
        <v>35</v>
      </c>
      <c r="E4" s="215"/>
      <c r="F4" s="27">
        <f>COUNTIF(FRS.Level, D4)</f>
        <v>136</v>
      </c>
      <c r="G4" s="26"/>
    </row>
    <row r="5" spans="4:7">
      <c r="D5" s="215" t="s">
        <v>36</v>
      </c>
      <c r="E5" s="215"/>
      <c r="F5" s="27">
        <f>COUNTIF(FRS.Level, D5)</f>
        <v>7</v>
      </c>
      <c r="G5" s="26"/>
    </row>
    <row r="6" spans="4:7">
      <c r="D6" s="215" t="s">
        <v>37</v>
      </c>
      <c r="E6" s="215"/>
      <c r="F6" s="27">
        <f>COUNTIF(FRS.Level, D6)</f>
        <v>5</v>
      </c>
      <c r="G6" s="26"/>
    </row>
    <row r="7" spans="4:7">
      <c r="D7" s="215" t="s">
        <v>38</v>
      </c>
      <c r="E7" s="215"/>
      <c r="F7" s="27">
        <f>COUNTIF(FRS.Level, D7)</f>
        <v>0</v>
      </c>
      <c r="G7" s="26"/>
    </row>
    <row r="8" spans="4:7">
      <c r="D8" s="25"/>
      <c r="E8" s="25"/>
      <c r="F8" s="27">
        <f>SUM(F4:F7)</f>
        <v>148</v>
      </c>
      <c r="G8" s="26"/>
    </row>
    <row r="10" spans="4:7">
      <c r="D10" s="215" t="s">
        <v>12</v>
      </c>
      <c r="E10" s="215"/>
      <c r="F10" s="27">
        <f t="shared" ref="F10:F16" si="0">COUNTIF(FRS.Status,D10)</f>
        <v>4</v>
      </c>
    </row>
    <row r="11" spans="4:7">
      <c r="D11" s="215" t="s">
        <v>15</v>
      </c>
      <c r="E11" s="215"/>
      <c r="F11" s="27">
        <f t="shared" si="0"/>
        <v>10</v>
      </c>
    </row>
    <row r="12" spans="4:7">
      <c r="D12" s="215" t="s">
        <v>18</v>
      </c>
      <c r="E12" s="215"/>
      <c r="F12" s="27">
        <f t="shared" si="0"/>
        <v>42</v>
      </c>
    </row>
    <row r="13" spans="4:7">
      <c r="D13" s="215" t="s">
        <v>21</v>
      </c>
      <c r="E13" s="215"/>
      <c r="F13" s="27">
        <f t="shared" si="0"/>
        <v>9</v>
      </c>
    </row>
    <row r="14" spans="4:7">
      <c r="D14" s="215" t="s">
        <v>24</v>
      </c>
      <c r="E14" s="215"/>
      <c r="F14" s="27">
        <f t="shared" si="0"/>
        <v>0</v>
      </c>
    </row>
    <row r="15" spans="4:7">
      <c r="D15" s="215" t="s">
        <v>27</v>
      </c>
      <c r="E15" s="215"/>
      <c r="F15" s="27">
        <f t="shared" si="0"/>
        <v>1</v>
      </c>
    </row>
    <row r="16" spans="4:7">
      <c r="D16" s="215" t="s">
        <v>29</v>
      </c>
      <c r="E16" s="215"/>
      <c r="F16" s="27">
        <f t="shared" si="0"/>
        <v>82</v>
      </c>
    </row>
    <row r="18" spans="4:19" ht="20.25" thickBot="1">
      <c r="D18" s="227" t="s">
        <v>46</v>
      </c>
      <c r="E18" s="227"/>
      <c r="F18" s="227"/>
      <c r="G18" s="227"/>
      <c r="H18" s="226" t="s">
        <v>47</v>
      </c>
      <c r="I18" s="226"/>
      <c r="J18" s="226"/>
      <c r="K18" s="226"/>
      <c r="L18" s="226"/>
      <c r="M18" s="226"/>
      <c r="N18" s="226"/>
      <c r="O18" s="226"/>
      <c r="P18" s="226"/>
      <c r="Q18" s="226"/>
    </row>
    <row r="19" spans="4:19" ht="15.75" thickTop="1">
      <c r="D19" s="223" t="s">
        <v>43</v>
      </c>
      <c r="E19" s="223"/>
      <c r="F19" s="223" t="s">
        <v>2</v>
      </c>
      <c r="G19" s="223"/>
      <c r="H19" s="223" t="s">
        <v>12</v>
      </c>
      <c r="I19" s="223"/>
      <c r="J19" s="223" t="s">
        <v>18</v>
      </c>
      <c r="K19" s="223"/>
      <c r="L19" s="223" t="s">
        <v>15</v>
      </c>
      <c r="M19" s="223"/>
      <c r="N19" s="223" t="s">
        <v>21</v>
      </c>
      <c r="O19" s="223"/>
      <c r="P19" s="223" t="s">
        <v>29</v>
      </c>
      <c r="Q19" s="223"/>
    </row>
    <row r="20" spans="4:19">
      <c r="D20" s="210">
        <v>44221</v>
      </c>
      <c r="E20" s="211"/>
      <c r="F20" s="212" t="s">
        <v>109</v>
      </c>
      <c r="G20" s="212"/>
      <c r="H20" s="213">
        <v>8</v>
      </c>
      <c r="I20" s="213"/>
      <c r="J20" s="213">
        <v>108</v>
      </c>
      <c r="K20" s="213"/>
      <c r="L20" s="213">
        <v>11</v>
      </c>
      <c r="M20" s="213"/>
      <c r="N20" s="213">
        <v>0</v>
      </c>
      <c r="O20" s="213"/>
      <c r="P20" s="224">
        <v>0</v>
      </c>
      <c r="Q20" s="225"/>
      <c r="S20" s="28"/>
    </row>
    <row r="21" spans="4:19">
      <c r="D21" s="210">
        <v>44237</v>
      </c>
      <c r="E21" s="211"/>
      <c r="F21" s="212" t="s">
        <v>765</v>
      </c>
      <c r="G21" s="212"/>
      <c r="H21" s="213">
        <v>9</v>
      </c>
      <c r="I21" s="213"/>
      <c r="J21" s="213">
        <v>59</v>
      </c>
      <c r="K21" s="213"/>
      <c r="L21" s="213">
        <v>10</v>
      </c>
      <c r="M21" s="213"/>
      <c r="N21" s="213">
        <v>7</v>
      </c>
      <c r="O21" s="213"/>
      <c r="P21" s="213">
        <v>56</v>
      </c>
      <c r="Q21" s="214"/>
    </row>
    <row r="22" spans="4:19">
      <c r="D22" s="210">
        <v>44256</v>
      </c>
      <c r="E22" s="211"/>
      <c r="F22" s="212" t="s">
        <v>829</v>
      </c>
      <c r="G22" s="212"/>
      <c r="H22" s="213"/>
      <c r="I22" s="213"/>
      <c r="J22" s="213"/>
      <c r="K22" s="213"/>
      <c r="L22" s="213"/>
      <c r="M22" s="213"/>
      <c r="N22" s="213"/>
      <c r="O22" s="213"/>
      <c r="P22" s="213"/>
      <c r="Q22" s="214"/>
    </row>
    <row r="23" spans="4:19">
      <c r="D23" s="210"/>
      <c r="E23" s="211"/>
      <c r="F23" s="212"/>
      <c r="G23" s="212"/>
      <c r="H23" s="213"/>
      <c r="I23" s="213"/>
      <c r="J23" s="213"/>
      <c r="K23" s="213"/>
      <c r="L23" s="213"/>
      <c r="M23" s="213"/>
      <c r="N23" s="213"/>
      <c r="O23" s="213"/>
      <c r="P23" s="213"/>
      <c r="Q23" s="214"/>
    </row>
    <row r="24" spans="4:19">
      <c r="D24" s="210"/>
      <c r="E24" s="211"/>
      <c r="F24" s="212"/>
      <c r="G24" s="212"/>
      <c r="H24" s="213"/>
      <c r="I24" s="213"/>
      <c r="J24" s="213"/>
      <c r="K24" s="213"/>
      <c r="L24" s="213"/>
      <c r="M24" s="213"/>
      <c r="N24" s="213"/>
      <c r="O24" s="213"/>
      <c r="P24" s="213"/>
      <c r="Q24" s="214"/>
    </row>
    <row r="25" spans="4:19">
      <c r="D25" s="210"/>
      <c r="E25" s="211"/>
      <c r="F25" s="212"/>
      <c r="G25" s="212"/>
      <c r="H25" s="213"/>
      <c r="I25" s="213"/>
      <c r="J25" s="213"/>
      <c r="K25" s="213"/>
      <c r="L25" s="213"/>
      <c r="M25" s="213"/>
      <c r="N25" s="213"/>
      <c r="O25" s="213"/>
      <c r="P25" s="213"/>
      <c r="Q25" s="214"/>
    </row>
    <row r="26" spans="4:19">
      <c r="D26" s="210"/>
      <c r="E26" s="211"/>
      <c r="F26" s="212"/>
      <c r="G26" s="212"/>
      <c r="H26" s="213"/>
      <c r="I26" s="213"/>
      <c r="J26" s="213"/>
      <c r="K26" s="213"/>
      <c r="L26" s="213"/>
      <c r="M26" s="213"/>
      <c r="N26" s="213"/>
      <c r="O26" s="213"/>
      <c r="P26" s="213"/>
      <c r="Q26" s="214"/>
    </row>
    <row r="27" spans="4:19">
      <c r="D27" s="210"/>
      <c r="E27" s="211"/>
      <c r="F27" s="212"/>
      <c r="G27" s="212"/>
      <c r="H27" s="213"/>
      <c r="I27" s="213"/>
      <c r="J27" s="213"/>
      <c r="K27" s="213"/>
      <c r="L27" s="213"/>
      <c r="M27" s="213"/>
      <c r="N27" s="213"/>
      <c r="O27" s="213"/>
      <c r="P27" s="213"/>
      <c r="Q27" s="214"/>
    </row>
    <row r="28" spans="4:19">
      <c r="D28" s="210"/>
      <c r="E28" s="211"/>
      <c r="F28" s="212"/>
      <c r="G28" s="212"/>
      <c r="H28" s="213"/>
      <c r="I28" s="213"/>
      <c r="J28" s="213"/>
      <c r="K28" s="213"/>
      <c r="L28" s="213"/>
      <c r="M28" s="213"/>
      <c r="N28" s="213"/>
      <c r="O28" s="213"/>
      <c r="P28" s="213"/>
      <c r="Q28" s="214"/>
    </row>
    <row r="29" spans="4:19">
      <c r="D29" s="210"/>
      <c r="E29" s="211"/>
      <c r="F29" s="212"/>
      <c r="G29" s="212"/>
      <c r="H29" s="213"/>
      <c r="I29" s="213"/>
      <c r="J29" s="213"/>
      <c r="K29" s="213"/>
      <c r="L29" s="213"/>
      <c r="M29" s="213"/>
      <c r="N29" s="213"/>
      <c r="O29" s="213"/>
      <c r="P29" s="213"/>
      <c r="Q29" s="214"/>
    </row>
    <row r="30" spans="4:19">
      <c r="D30" s="210"/>
      <c r="E30" s="211"/>
      <c r="F30" s="212"/>
      <c r="G30" s="212"/>
      <c r="H30" s="213"/>
      <c r="I30" s="213"/>
      <c r="J30" s="213"/>
      <c r="K30" s="213"/>
      <c r="L30" s="213"/>
      <c r="M30" s="213"/>
      <c r="N30" s="213"/>
      <c r="O30" s="213"/>
      <c r="P30" s="213"/>
      <c r="Q30" s="214"/>
    </row>
    <row r="31" spans="4:19">
      <c r="D31" s="210"/>
      <c r="E31" s="211"/>
      <c r="F31" s="212"/>
      <c r="G31" s="212"/>
      <c r="H31" s="213"/>
      <c r="I31" s="213"/>
      <c r="J31" s="213"/>
      <c r="K31" s="213"/>
      <c r="L31" s="213"/>
      <c r="M31" s="213"/>
      <c r="N31" s="213"/>
      <c r="O31" s="213"/>
      <c r="P31" s="213"/>
      <c r="Q31" s="214"/>
    </row>
    <row r="32" spans="4:19">
      <c r="D32" s="210"/>
      <c r="E32" s="211"/>
      <c r="F32" s="212"/>
      <c r="G32" s="212"/>
      <c r="H32" s="213"/>
      <c r="I32" s="213"/>
      <c r="J32" s="213"/>
      <c r="K32" s="213"/>
      <c r="L32" s="213"/>
      <c r="M32" s="213"/>
      <c r="N32" s="213"/>
      <c r="O32" s="213"/>
      <c r="P32" s="213"/>
      <c r="Q32" s="214"/>
    </row>
    <row r="33" spans="4:17">
      <c r="D33" s="210"/>
      <c r="E33" s="211"/>
      <c r="F33" s="212"/>
      <c r="G33" s="212"/>
      <c r="H33" s="213"/>
      <c r="I33" s="213"/>
      <c r="J33" s="213"/>
      <c r="K33" s="213"/>
      <c r="L33" s="213"/>
      <c r="M33" s="213"/>
      <c r="N33" s="213"/>
      <c r="O33" s="213"/>
      <c r="P33" s="213"/>
      <c r="Q33" s="214"/>
    </row>
    <row r="34" spans="4:17">
      <c r="D34" s="210"/>
      <c r="E34" s="211"/>
      <c r="F34" s="212"/>
      <c r="G34" s="212"/>
      <c r="H34" s="213"/>
      <c r="I34" s="213"/>
      <c r="J34" s="213"/>
      <c r="K34" s="213"/>
      <c r="L34" s="213"/>
      <c r="M34" s="213"/>
      <c r="N34" s="213"/>
      <c r="O34" s="213"/>
      <c r="P34" s="213"/>
      <c r="Q34" s="214"/>
    </row>
    <row r="35" spans="4:17">
      <c r="D35" s="210"/>
      <c r="E35" s="211"/>
      <c r="F35" s="212"/>
      <c r="G35" s="212"/>
      <c r="H35" s="213"/>
      <c r="I35" s="213"/>
      <c r="J35" s="213"/>
      <c r="K35" s="213"/>
      <c r="L35" s="213"/>
      <c r="M35" s="213"/>
      <c r="N35" s="213"/>
      <c r="O35" s="213"/>
      <c r="P35" s="213"/>
      <c r="Q35" s="214"/>
    </row>
    <row r="36" spans="4:17">
      <c r="D36" s="210"/>
      <c r="E36" s="211"/>
      <c r="F36" s="212"/>
      <c r="G36" s="212"/>
      <c r="H36" s="213"/>
      <c r="I36" s="213"/>
      <c r="J36" s="213"/>
      <c r="K36" s="213"/>
      <c r="L36" s="213"/>
      <c r="M36" s="213"/>
      <c r="N36" s="213"/>
      <c r="O36" s="213"/>
      <c r="P36" s="213"/>
      <c r="Q36" s="214"/>
    </row>
    <row r="37" spans="4:17">
      <c r="D37" s="210"/>
      <c r="E37" s="211"/>
      <c r="F37" s="212"/>
      <c r="G37" s="212"/>
      <c r="H37" s="213"/>
      <c r="I37" s="213"/>
      <c r="J37" s="213"/>
      <c r="K37" s="213"/>
      <c r="L37" s="213"/>
      <c r="M37" s="213"/>
      <c r="N37" s="213"/>
      <c r="O37" s="213"/>
      <c r="P37" s="213"/>
      <c r="Q37" s="214"/>
    </row>
    <row r="38" spans="4:17">
      <c r="D38" s="210"/>
      <c r="E38" s="211"/>
      <c r="F38" s="212"/>
      <c r="G38" s="212"/>
      <c r="H38" s="213"/>
      <c r="I38" s="213"/>
      <c r="J38" s="213"/>
      <c r="K38" s="213"/>
      <c r="L38" s="213"/>
      <c r="M38" s="213"/>
      <c r="N38" s="213"/>
      <c r="O38" s="213"/>
      <c r="P38" s="213"/>
      <c r="Q38" s="214"/>
    </row>
    <row r="39" spans="4:17">
      <c r="D39" s="210"/>
      <c r="E39" s="211"/>
      <c r="F39" s="212"/>
      <c r="G39" s="212"/>
      <c r="H39" s="213"/>
      <c r="I39" s="213"/>
      <c r="J39" s="213"/>
      <c r="K39" s="213"/>
      <c r="L39" s="213"/>
      <c r="M39" s="213"/>
      <c r="N39" s="213"/>
      <c r="O39" s="213"/>
      <c r="P39" s="213"/>
      <c r="Q39" s="214"/>
    </row>
    <row r="40" spans="4:17">
      <c r="D40" s="221"/>
      <c r="E40" s="222"/>
      <c r="F40" s="220"/>
      <c r="G40" s="220"/>
      <c r="H40" s="218"/>
      <c r="I40" s="218"/>
      <c r="J40" s="218"/>
      <c r="K40" s="218"/>
      <c r="L40" s="218"/>
      <c r="M40" s="218"/>
      <c r="N40" s="218"/>
      <c r="O40" s="218"/>
      <c r="P40" s="218"/>
      <c r="Q40" s="219"/>
    </row>
    <row r="41" spans="4:17">
      <c r="D41" s="24"/>
      <c r="E41" s="24"/>
    </row>
  </sheetData>
  <mergeCells count="168">
    <mergeCell ref="L19:M19"/>
    <mergeCell ref="N19:O19"/>
    <mergeCell ref="P19:Q19"/>
    <mergeCell ref="D20:E20"/>
    <mergeCell ref="H20:I20"/>
    <mergeCell ref="L20:M20"/>
    <mergeCell ref="P20:Q20"/>
    <mergeCell ref="H18:Q18"/>
    <mergeCell ref="D19:E19"/>
    <mergeCell ref="F19:G19"/>
    <mergeCell ref="D18:G18"/>
    <mergeCell ref="H19:I19"/>
    <mergeCell ref="J19:K19"/>
    <mergeCell ref="J20:K20"/>
    <mergeCell ref="N20:O20"/>
    <mergeCell ref="D37:E37"/>
    <mergeCell ref="D38:E38"/>
    <mergeCell ref="D39:E39"/>
    <mergeCell ref="D40:E40"/>
    <mergeCell ref="F20:G20"/>
    <mergeCell ref="F21:G21"/>
    <mergeCell ref="F22:G22"/>
    <mergeCell ref="F23:G23"/>
    <mergeCell ref="D26:E26"/>
    <mergeCell ref="D27:E27"/>
    <mergeCell ref="D28:E28"/>
    <mergeCell ref="D32:E32"/>
    <mergeCell ref="D33:E33"/>
    <mergeCell ref="D36:E36"/>
    <mergeCell ref="D21:E21"/>
    <mergeCell ref="D22:E22"/>
    <mergeCell ref="D23:E23"/>
    <mergeCell ref="D24:E24"/>
    <mergeCell ref="D25:E25"/>
    <mergeCell ref="F33:G33"/>
    <mergeCell ref="F36:G36"/>
    <mergeCell ref="F37:G37"/>
    <mergeCell ref="F38:G38"/>
    <mergeCell ref="F39:G39"/>
    <mergeCell ref="F40:G40"/>
    <mergeCell ref="F24:G24"/>
    <mergeCell ref="F25:G25"/>
    <mergeCell ref="F26:G26"/>
    <mergeCell ref="F27:G27"/>
    <mergeCell ref="F28:G28"/>
    <mergeCell ref="F32:G32"/>
    <mergeCell ref="H21:I21"/>
    <mergeCell ref="H22:I22"/>
    <mergeCell ref="H23:I23"/>
    <mergeCell ref="H24:I24"/>
    <mergeCell ref="H25:I25"/>
    <mergeCell ref="H37:I37"/>
    <mergeCell ref="H38:I38"/>
    <mergeCell ref="H39:I39"/>
    <mergeCell ref="H40:I40"/>
    <mergeCell ref="H26:I26"/>
    <mergeCell ref="H27:I27"/>
    <mergeCell ref="H28:I28"/>
    <mergeCell ref="H32:I32"/>
    <mergeCell ref="H33:I33"/>
    <mergeCell ref="H36:I36"/>
    <mergeCell ref="L40:M40"/>
    <mergeCell ref="L26:M26"/>
    <mergeCell ref="L27:M27"/>
    <mergeCell ref="L28:M28"/>
    <mergeCell ref="L32:M32"/>
    <mergeCell ref="L33:M33"/>
    <mergeCell ref="L36:M36"/>
    <mergeCell ref="N40:O40"/>
    <mergeCell ref="J33:K33"/>
    <mergeCell ref="J36:K36"/>
    <mergeCell ref="J37:K37"/>
    <mergeCell ref="J38:K38"/>
    <mergeCell ref="J39:K39"/>
    <mergeCell ref="J40:K40"/>
    <mergeCell ref="J26:K26"/>
    <mergeCell ref="J27:K27"/>
    <mergeCell ref="J28:K28"/>
    <mergeCell ref="J32:K32"/>
    <mergeCell ref="J21:K21"/>
    <mergeCell ref="J22:K22"/>
    <mergeCell ref="L21:M21"/>
    <mergeCell ref="L22:M22"/>
    <mergeCell ref="L23:M23"/>
    <mergeCell ref="L24:M24"/>
    <mergeCell ref="L25:M25"/>
    <mergeCell ref="N38:O38"/>
    <mergeCell ref="N39:O39"/>
    <mergeCell ref="N24:O24"/>
    <mergeCell ref="N25:O25"/>
    <mergeCell ref="N26:O26"/>
    <mergeCell ref="N27:O27"/>
    <mergeCell ref="N28:O28"/>
    <mergeCell ref="N32:O32"/>
    <mergeCell ref="N21:O21"/>
    <mergeCell ref="N22:O22"/>
    <mergeCell ref="N23:O23"/>
    <mergeCell ref="L37:M37"/>
    <mergeCell ref="L38:M38"/>
    <mergeCell ref="L39:M39"/>
    <mergeCell ref="J23:K23"/>
    <mergeCell ref="J24:K24"/>
    <mergeCell ref="J25:K25"/>
    <mergeCell ref="P21:Q21"/>
    <mergeCell ref="P22:Q22"/>
    <mergeCell ref="P23:Q23"/>
    <mergeCell ref="P24:Q24"/>
    <mergeCell ref="P25:Q25"/>
    <mergeCell ref="N33:O33"/>
    <mergeCell ref="N36:O36"/>
    <mergeCell ref="N37:O37"/>
    <mergeCell ref="P37:Q37"/>
    <mergeCell ref="P38:Q38"/>
    <mergeCell ref="P39:Q39"/>
    <mergeCell ref="P40:Q40"/>
    <mergeCell ref="P26:Q26"/>
    <mergeCell ref="P27:Q27"/>
    <mergeCell ref="P28:Q28"/>
    <mergeCell ref="P32:Q32"/>
    <mergeCell ref="P33:Q33"/>
    <mergeCell ref="P36:Q36"/>
    <mergeCell ref="D14:E14"/>
    <mergeCell ref="D15:E15"/>
    <mergeCell ref="D16:E16"/>
    <mergeCell ref="D2:F3"/>
    <mergeCell ref="D4:E4"/>
    <mergeCell ref="D5:E5"/>
    <mergeCell ref="D6:E6"/>
    <mergeCell ref="D7:E7"/>
    <mergeCell ref="D10:E10"/>
    <mergeCell ref="D11:E11"/>
    <mergeCell ref="D12:E12"/>
    <mergeCell ref="D13:E13"/>
    <mergeCell ref="D31:E31"/>
    <mergeCell ref="F31:G31"/>
    <mergeCell ref="H31:I31"/>
    <mergeCell ref="J31:K31"/>
    <mergeCell ref="L31:M31"/>
    <mergeCell ref="N31:O31"/>
    <mergeCell ref="P31:Q31"/>
    <mergeCell ref="D29:E29"/>
    <mergeCell ref="F29:G29"/>
    <mergeCell ref="H29:I29"/>
    <mergeCell ref="J29:K29"/>
    <mergeCell ref="L29:M29"/>
    <mergeCell ref="N29:O29"/>
    <mergeCell ref="P29:Q29"/>
    <mergeCell ref="D30:E30"/>
    <mergeCell ref="F30:G30"/>
    <mergeCell ref="H30:I30"/>
    <mergeCell ref="J30:K30"/>
    <mergeCell ref="L30:M30"/>
    <mergeCell ref="N30:O30"/>
    <mergeCell ref="P30:Q3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s>
  <phoneticPr fontId="22" type="noConversion"/>
  <dataValidations disablePrompts="1" count="1">
    <dataValidation type="list" allowBlank="1" showInputMessage="1" showErrorMessage="1" sqref="D10:E16" xr:uid="{00000000-0002-0000-0200-000000000000}">
      <formula1>settings.status</formula1>
    </dataValidation>
  </dataValidations>
  <pageMargins left="0.7" right="0.7" top="0.75" bottom="0.75" header="0.3" footer="0.3"/>
  <pageSetup paperSize="9" orientation="portrait" r:id="rId1"/>
  <ignoredErrors>
    <ignoredError sqref="F20:F22"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F209"/>
  <sheetViews>
    <sheetView showGridLines="0" tabSelected="1" zoomScaleNormal="100" workbookViewId="0">
      <pane xSplit="1" ySplit="2" topLeftCell="B6" activePane="bottomRight" state="frozen"/>
      <selection pane="topRight"/>
      <selection pane="bottomLeft"/>
      <selection pane="bottomRight" activeCell="I12" sqref="I12"/>
    </sheetView>
  </sheetViews>
  <sheetFormatPr defaultRowHeight="15" outlineLevelRow="1"/>
  <cols>
    <col min="1" max="1" width="9.140625" customWidth="1"/>
    <col min="2" max="4" width="18.28515625" customWidth="1"/>
    <col min="5" max="5" width="73.140625" customWidth="1"/>
    <col min="6" max="6" width="36.5703125" customWidth="1"/>
  </cols>
  <sheetData>
    <row r="1" spans="2:6" ht="15" customHeight="1"/>
    <row r="2" spans="2:6" ht="18">
      <c r="B2" s="187" t="s">
        <v>3</v>
      </c>
      <c r="C2" s="187" t="s">
        <v>4</v>
      </c>
      <c r="D2" s="187" t="s">
        <v>5</v>
      </c>
      <c r="E2" s="188" t="s">
        <v>6</v>
      </c>
      <c r="F2" s="188" t="s">
        <v>45</v>
      </c>
    </row>
    <row r="3" spans="2:6">
      <c r="B3" s="18" t="s">
        <v>114</v>
      </c>
      <c r="C3" s="17"/>
      <c r="D3" s="17"/>
      <c r="E3" s="94" t="s">
        <v>112</v>
      </c>
      <c r="F3" s="95"/>
    </row>
    <row r="4" spans="2:6" ht="180" outlineLevel="1">
      <c r="B4" s="30" t="str">
        <f t="shared" ref="B4:B24" si="0">_xlfn.CONCAT(GF_ID,".",TEXT(ROW()-ROW(GF_ID), "000"))</f>
        <v>GF.001</v>
      </c>
      <c r="C4" s="13" t="s">
        <v>35</v>
      </c>
      <c r="D4" s="13" t="s">
        <v>18</v>
      </c>
      <c r="E4" s="29" t="s">
        <v>128</v>
      </c>
      <c r="F4" s="34"/>
    </row>
    <row r="5" spans="2:6" ht="90" outlineLevel="1">
      <c r="B5" s="30" t="str">
        <f t="shared" si="0"/>
        <v>GF.002</v>
      </c>
      <c r="C5" s="14" t="s">
        <v>35</v>
      </c>
      <c r="D5" s="13" t="s">
        <v>29</v>
      </c>
      <c r="E5" s="15" t="s">
        <v>710</v>
      </c>
      <c r="F5" s="33"/>
    </row>
    <row r="6" spans="2:6" outlineLevel="1">
      <c r="B6" s="30" t="str">
        <f t="shared" si="0"/>
        <v>GF.003</v>
      </c>
      <c r="C6" s="14" t="s">
        <v>37</v>
      </c>
      <c r="D6" s="13" t="s">
        <v>18</v>
      </c>
      <c r="E6" s="15" t="s">
        <v>350</v>
      </c>
      <c r="F6" s="33"/>
    </row>
    <row r="7" spans="2:6" ht="30" outlineLevel="1">
      <c r="B7" s="30" t="str">
        <f t="shared" si="0"/>
        <v>GF.004</v>
      </c>
      <c r="C7" s="14" t="s">
        <v>35</v>
      </c>
      <c r="D7" s="13" t="s">
        <v>18</v>
      </c>
      <c r="E7" s="15" t="s">
        <v>127</v>
      </c>
      <c r="F7" s="33"/>
    </row>
    <row r="8" spans="2:6" ht="30" outlineLevel="1">
      <c r="B8" s="30" t="str">
        <f t="shared" si="0"/>
        <v>GF.005</v>
      </c>
      <c r="C8" s="14" t="s">
        <v>35</v>
      </c>
      <c r="D8" s="13" t="s">
        <v>21</v>
      </c>
      <c r="E8" s="15" t="s">
        <v>351</v>
      </c>
      <c r="F8" s="33"/>
    </row>
    <row r="9" spans="2:6" outlineLevel="1">
      <c r="B9" s="30" t="str">
        <f t="shared" si="0"/>
        <v>GF.006</v>
      </c>
      <c r="C9" s="14" t="s">
        <v>37</v>
      </c>
      <c r="D9" s="13" t="s">
        <v>12</v>
      </c>
      <c r="E9" s="15" t="s">
        <v>200</v>
      </c>
      <c r="F9" s="33"/>
    </row>
    <row r="10" spans="2:6" outlineLevel="1">
      <c r="B10" s="30" t="str">
        <f t="shared" si="0"/>
        <v>GF.007</v>
      </c>
      <c r="C10" s="14" t="s">
        <v>35</v>
      </c>
      <c r="D10" s="13" t="s">
        <v>29</v>
      </c>
      <c r="E10" s="15" t="s">
        <v>216</v>
      </c>
      <c r="F10" s="33"/>
    </row>
    <row r="11" spans="2:6" ht="45" outlineLevel="1">
      <c r="B11" s="30" t="str">
        <f t="shared" si="0"/>
        <v>GF.008</v>
      </c>
      <c r="C11" s="14" t="s">
        <v>35</v>
      </c>
      <c r="D11" s="13" t="s">
        <v>18</v>
      </c>
      <c r="E11" s="15" t="s">
        <v>839</v>
      </c>
      <c r="F11" s="33"/>
    </row>
    <row r="12" spans="2:6" ht="135" outlineLevel="1">
      <c r="B12" s="30" t="str">
        <f t="shared" si="0"/>
        <v>GF.009</v>
      </c>
      <c r="C12" s="14" t="s">
        <v>35</v>
      </c>
      <c r="D12" s="13" t="s">
        <v>29</v>
      </c>
      <c r="E12" s="15" t="s">
        <v>840</v>
      </c>
      <c r="F12" s="33"/>
    </row>
    <row r="13" spans="2:6" outlineLevel="1">
      <c r="B13" s="30" t="str">
        <f t="shared" si="0"/>
        <v>GF.010</v>
      </c>
      <c r="C13" s="14" t="s">
        <v>36</v>
      </c>
      <c r="D13" s="13" t="s">
        <v>12</v>
      </c>
      <c r="E13" s="15" t="s">
        <v>619</v>
      </c>
      <c r="F13" s="33"/>
    </row>
    <row r="14" spans="2:6" outlineLevel="1">
      <c r="B14" s="30" t="str">
        <f t="shared" si="0"/>
        <v>GF.011</v>
      </c>
      <c r="C14" s="14" t="s">
        <v>35</v>
      </c>
      <c r="D14" s="13" t="s">
        <v>29</v>
      </c>
      <c r="E14" s="15" t="s">
        <v>766</v>
      </c>
      <c r="F14" s="33">
        <v>9960</v>
      </c>
    </row>
    <row r="15" spans="2:6" outlineLevel="1">
      <c r="B15" s="30" t="str">
        <f t="shared" si="0"/>
        <v>GF.012</v>
      </c>
      <c r="C15" s="14" t="s">
        <v>35</v>
      </c>
      <c r="D15" s="13" t="s">
        <v>29</v>
      </c>
      <c r="E15" s="15" t="s">
        <v>628</v>
      </c>
      <c r="F15" s="33"/>
    </row>
    <row r="16" spans="2:6" outlineLevel="1">
      <c r="B16" s="30" t="str">
        <f t="shared" si="0"/>
        <v>GF.013</v>
      </c>
      <c r="C16" s="14" t="s">
        <v>35</v>
      </c>
      <c r="D16" s="13" t="s">
        <v>29</v>
      </c>
      <c r="E16" s="15" t="s">
        <v>767</v>
      </c>
      <c r="F16" s="33">
        <v>10160</v>
      </c>
    </row>
    <row r="17" spans="2:6" outlineLevel="1">
      <c r="B17" s="30" t="str">
        <f t="shared" si="0"/>
        <v>GF.014</v>
      </c>
      <c r="C17" s="14" t="s">
        <v>35</v>
      </c>
      <c r="D17" s="13" t="s">
        <v>29</v>
      </c>
      <c r="E17" s="15" t="s">
        <v>629</v>
      </c>
      <c r="F17" s="33"/>
    </row>
    <row r="18" spans="2:6" ht="165" outlineLevel="1">
      <c r="B18" s="30" t="str">
        <f t="shared" si="0"/>
        <v>GF.015</v>
      </c>
      <c r="C18" s="14" t="s">
        <v>35</v>
      </c>
      <c r="D18" s="13" t="s">
        <v>29</v>
      </c>
      <c r="E18" s="15" t="s">
        <v>760</v>
      </c>
      <c r="F18" s="33"/>
    </row>
    <row r="19" spans="2:6" ht="30" outlineLevel="1">
      <c r="B19" s="30" t="str">
        <f t="shared" si="0"/>
        <v>GF.016</v>
      </c>
      <c r="C19" s="14" t="s">
        <v>35</v>
      </c>
      <c r="D19" s="13" t="s">
        <v>29</v>
      </c>
      <c r="E19" s="15" t="s">
        <v>709</v>
      </c>
      <c r="F19" s="33"/>
    </row>
    <row r="20" spans="2:6" ht="195" outlineLevel="1">
      <c r="B20" s="30" t="str">
        <f t="shared" si="0"/>
        <v>GF.017</v>
      </c>
      <c r="C20" s="20" t="s">
        <v>35</v>
      </c>
      <c r="D20" s="20" t="s">
        <v>21</v>
      </c>
      <c r="E20" s="21" t="s">
        <v>711</v>
      </c>
      <c r="F20" s="92"/>
    </row>
    <row r="21" spans="2:6" ht="45" outlineLevel="1">
      <c r="B21" s="30" t="str">
        <f t="shared" si="0"/>
        <v>GF.018</v>
      </c>
      <c r="C21" s="20" t="s">
        <v>35</v>
      </c>
      <c r="D21" s="20" t="s">
        <v>29</v>
      </c>
      <c r="E21" s="21" t="s">
        <v>712</v>
      </c>
      <c r="F21" s="92"/>
    </row>
    <row r="22" spans="2:6" ht="60" outlineLevel="1">
      <c r="B22" s="30" t="str">
        <f t="shared" si="0"/>
        <v>GF.019</v>
      </c>
      <c r="C22" s="20" t="s">
        <v>37</v>
      </c>
      <c r="D22" s="20" t="s">
        <v>29</v>
      </c>
      <c r="E22" s="21" t="s">
        <v>830</v>
      </c>
      <c r="F22" s="92"/>
    </row>
    <row r="23" spans="2:6" ht="30" outlineLevel="1">
      <c r="B23" s="30" t="str">
        <f t="shared" si="0"/>
        <v>GF.020</v>
      </c>
      <c r="C23" s="20" t="s">
        <v>37</v>
      </c>
      <c r="D23" s="20" t="s">
        <v>29</v>
      </c>
      <c r="E23" s="21" t="s">
        <v>834</v>
      </c>
      <c r="F23" s="92"/>
    </row>
    <row r="24" spans="2:6" outlineLevel="1">
      <c r="B24" s="30" t="str">
        <f t="shared" si="0"/>
        <v>GF.021</v>
      </c>
      <c r="C24" s="20" t="s">
        <v>37</v>
      </c>
      <c r="D24" s="20" t="s">
        <v>29</v>
      </c>
      <c r="E24" s="21" t="s">
        <v>833</v>
      </c>
      <c r="F24" s="92"/>
    </row>
    <row r="25" spans="2:6" outlineLevel="1">
      <c r="B25" s="30"/>
      <c r="C25" s="14"/>
      <c r="D25" s="13"/>
      <c r="E25" s="15"/>
      <c r="F25" s="33"/>
    </row>
    <row r="26" spans="2:6" outlineLevel="1">
      <c r="B26" s="30"/>
      <c r="C26" s="14"/>
      <c r="D26" s="13"/>
      <c r="E26" s="15"/>
      <c r="F26" s="33"/>
    </row>
    <row r="27" spans="2:6">
      <c r="B27" s="18" t="s">
        <v>115</v>
      </c>
      <c r="C27" s="19"/>
      <c r="D27" s="19"/>
      <c r="E27" s="96" t="s">
        <v>113</v>
      </c>
      <c r="F27" s="97"/>
    </row>
    <row r="28" spans="2:6" ht="90" outlineLevel="1">
      <c r="B28" s="31" t="str">
        <f t="shared" ref="B28:B46" si="1">_xlfn.CONCAT(AM_ID,".",TEXT(ROW()-ROW(AM_ID), "000"))</f>
        <v>AM.001</v>
      </c>
      <c r="C28" s="14" t="s">
        <v>35</v>
      </c>
      <c r="D28" s="14" t="s">
        <v>29</v>
      </c>
      <c r="E28" s="23" t="s">
        <v>620</v>
      </c>
      <c r="F28" s="32"/>
    </row>
    <row r="29" spans="2:6" ht="90" outlineLevel="1">
      <c r="B29" s="31" t="str">
        <f t="shared" si="1"/>
        <v>AM.002</v>
      </c>
      <c r="C29" s="14" t="s">
        <v>35</v>
      </c>
      <c r="D29" s="14" t="s">
        <v>29</v>
      </c>
      <c r="E29" s="23" t="s">
        <v>621</v>
      </c>
      <c r="F29" s="32"/>
    </row>
    <row r="30" spans="2:6" ht="90" outlineLevel="1">
      <c r="B30" s="31" t="str">
        <f t="shared" si="1"/>
        <v>AM.003</v>
      </c>
      <c r="C30" s="14" t="s">
        <v>35</v>
      </c>
      <c r="D30" s="14" t="s">
        <v>29</v>
      </c>
      <c r="E30" s="23" t="s">
        <v>622</v>
      </c>
      <c r="F30" s="32"/>
    </row>
    <row r="31" spans="2:6" ht="60" outlineLevel="1">
      <c r="B31" s="31" t="str">
        <f t="shared" si="1"/>
        <v>AM.004</v>
      </c>
      <c r="C31" s="14" t="s">
        <v>35</v>
      </c>
      <c r="D31" s="14" t="s">
        <v>18</v>
      </c>
      <c r="E31" s="23" t="s">
        <v>623</v>
      </c>
      <c r="F31" s="32"/>
    </row>
    <row r="32" spans="2:6" ht="45" outlineLevel="1">
      <c r="B32" s="31" t="str">
        <f t="shared" si="1"/>
        <v>AM.005</v>
      </c>
      <c r="C32" s="14" t="s">
        <v>36</v>
      </c>
      <c r="D32" s="14" t="s">
        <v>12</v>
      </c>
      <c r="E32" s="23" t="s">
        <v>624</v>
      </c>
      <c r="F32" s="32"/>
    </row>
    <row r="33" spans="2:6" ht="60" outlineLevel="1">
      <c r="B33" s="31" t="str">
        <f t="shared" si="1"/>
        <v>AM.006</v>
      </c>
      <c r="C33" s="14" t="s">
        <v>36</v>
      </c>
      <c r="D33" s="14" t="s">
        <v>12</v>
      </c>
      <c r="E33" s="23" t="s">
        <v>625</v>
      </c>
      <c r="F33" s="32"/>
    </row>
    <row r="34" spans="2:6" outlineLevel="1">
      <c r="B34" s="31" t="str">
        <f t="shared" si="1"/>
        <v>AM.007</v>
      </c>
      <c r="C34" s="14" t="s">
        <v>35</v>
      </c>
      <c r="D34" s="14" t="s">
        <v>29</v>
      </c>
      <c r="E34" s="23" t="s">
        <v>638</v>
      </c>
      <c r="F34" s="32"/>
    </row>
    <row r="35" spans="2:6" ht="60" outlineLevel="1">
      <c r="B35" s="31" t="str">
        <f t="shared" si="1"/>
        <v>AM.008</v>
      </c>
      <c r="C35" s="14" t="s">
        <v>35</v>
      </c>
      <c r="D35" s="14" t="s">
        <v>29</v>
      </c>
      <c r="E35" s="23" t="s">
        <v>637</v>
      </c>
      <c r="F35" s="32">
        <f>ALARM_BASE + MID(E35, SEARCH("[",E35) + 1, SEARCH("]",E35) - SEARCH("[",E35) - 1)</f>
        <v>10161</v>
      </c>
    </row>
    <row r="36" spans="2:6" ht="60" outlineLevel="1">
      <c r="B36" s="31" t="str">
        <f t="shared" si="1"/>
        <v>AM.009</v>
      </c>
      <c r="C36" s="14" t="s">
        <v>35</v>
      </c>
      <c r="D36" s="14" t="s">
        <v>29</v>
      </c>
      <c r="E36" s="23" t="s">
        <v>630</v>
      </c>
      <c r="F36" s="32">
        <f>ALARM_BASE + MID(E36, SEARCH("[",E36) + 1, SEARCH("]",E36) - SEARCH("[",E36) - 1)</f>
        <v>10162</v>
      </c>
    </row>
    <row r="37" spans="2:6" ht="60" outlineLevel="1">
      <c r="B37" s="31" t="str">
        <f t="shared" si="1"/>
        <v>AM.010</v>
      </c>
      <c r="C37" s="14" t="s">
        <v>35</v>
      </c>
      <c r="D37" s="14" t="s">
        <v>29</v>
      </c>
      <c r="E37" s="23" t="s">
        <v>631</v>
      </c>
      <c r="F37" s="32">
        <f>ALARM_BASE + MID(E37, SEARCH("[",E37) + 1, SEARCH("]",E37) - SEARCH("[",E37) - 1)</f>
        <v>10163</v>
      </c>
    </row>
    <row r="38" spans="2:6" ht="60" outlineLevel="1">
      <c r="B38" s="31" t="str">
        <f t="shared" si="1"/>
        <v>AM.011</v>
      </c>
      <c r="C38" s="14" t="s">
        <v>35</v>
      </c>
      <c r="D38" s="14" t="s">
        <v>29</v>
      </c>
      <c r="E38" s="23" t="s">
        <v>632</v>
      </c>
      <c r="F38" s="32">
        <f>ALARM_BASE + MID(E38, SEARCH("[",E38) + 1, SEARCH("]",E38) - SEARCH("[",E38) - 1)</f>
        <v>10164</v>
      </c>
    </row>
    <row r="39" spans="2:6" ht="60" outlineLevel="1">
      <c r="B39" s="31" t="str">
        <f t="shared" si="1"/>
        <v>AM.012</v>
      </c>
      <c r="C39" s="14" t="s">
        <v>35</v>
      </c>
      <c r="D39" s="14" t="s">
        <v>18</v>
      </c>
      <c r="E39" s="23" t="s">
        <v>633</v>
      </c>
      <c r="F39" s="32">
        <f>ALARM_BASE + MID(E39, SEARCH("[",E39) + 1, SEARCH("]",E39) - SEARCH("[",E39) - 1)</f>
        <v>10165</v>
      </c>
    </row>
    <row r="40" spans="2:6" outlineLevel="1">
      <c r="B40" s="31" t="str">
        <f t="shared" si="1"/>
        <v>AM.013</v>
      </c>
      <c r="C40" s="14" t="s">
        <v>35</v>
      </c>
      <c r="D40" s="14" t="s">
        <v>29</v>
      </c>
      <c r="E40" s="23" t="s">
        <v>639</v>
      </c>
      <c r="F40" s="32"/>
    </row>
    <row r="41" spans="2:6" ht="120" outlineLevel="1">
      <c r="B41" s="31" t="str">
        <f t="shared" si="1"/>
        <v>AM.014</v>
      </c>
      <c r="C41" s="14" t="s">
        <v>35</v>
      </c>
      <c r="D41" s="14" t="s">
        <v>29</v>
      </c>
      <c r="E41" s="23" t="s">
        <v>796</v>
      </c>
      <c r="F41" s="32">
        <f t="shared" ref="F41:F46" si="2">WARNING_BASE + MID(E41, SEARCH("[",E41) + 1, SEARCH("]",E41) - SEARCH("[",E41) - 1)</f>
        <v>9961</v>
      </c>
    </row>
    <row r="42" spans="2:6" ht="135" outlineLevel="1">
      <c r="B42" s="31" t="str">
        <f t="shared" si="1"/>
        <v>AM.015</v>
      </c>
      <c r="C42" s="14" t="s">
        <v>35</v>
      </c>
      <c r="D42" s="14" t="s">
        <v>29</v>
      </c>
      <c r="E42" s="23" t="s">
        <v>832</v>
      </c>
      <c r="F42" s="32">
        <f t="shared" si="2"/>
        <v>9962</v>
      </c>
    </row>
    <row r="43" spans="2:6" ht="60" outlineLevel="1">
      <c r="B43" s="31" t="str">
        <f t="shared" si="1"/>
        <v>AM.016</v>
      </c>
      <c r="C43" s="14" t="s">
        <v>35</v>
      </c>
      <c r="D43" s="14" t="s">
        <v>29</v>
      </c>
      <c r="E43" s="23" t="s">
        <v>634</v>
      </c>
      <c r="F43" s="32">
        <f t="shared" si="2"/>
        <v>9963</v>
      </c>
    </row>
    <row r="44" spans="2:6" ht="120" outlineLevel="1">
      <c r="B44" s="31" t="str">
        <f t="shared" si="1"/>
        <v>AM.017</v>
      </c>
      <c r="C44" s="14" t="s">
        <v>35</v>
      </c>
      <c r="D44" s="14" t="s">
        <v>29</v>
      </c>
      <c r="E44" s="23" t="s">
        <v>795</v>
      </c>
      <c r="F44" s="32">
        <f t="shared" si="2"/>
        <v>9964</v>
      </c>
    </row>
    <row r="45" spans="2:6" ht="120" outlineLevel="1">
      <c r="B45" s="31" t="str">
        <f t="shared" si="1"/>
        <v>AM.018</v>
      </c>
      <c r="C45" s="14" t="s">
        <v>35</v>
      </c>
      <c r="D45" s="14" t="s">
        <v>18</v>
      </c>
      <c r="E45" s="23" t="s">
        <v>635</v>
      </c>
      <c r="F45" s="32">
        <f t="shared" si="2"/>
        <v>9965</v>
      </c>
    </row>
    <row r="46" spans="2:6" ht="120" outlineLevel="1">
      <c r="B46" s="31" t="str">
        <f t="shared" si="1"/>
        <v>AM.019</v>
      </c>
      <c r="C46" s="14" t="s">
        <v>35</v>
      </c>
      <c r="D46" s="14" t="s">
        <v>18</v>
      </c>
      <c r="E46" s="23" t="s">
        <v>636</v>
      </c>
      <c r="F46" s="32">
        <f t="shared" si="2"/>
        <v>9966</v>
      </c>
    </row>
    <row r="47" spans="2:6" outlineLevel="1">
      <c r="B47" s="31"/>
      <c r="C47" s="14"/>
      <c r="D47" s="14"/>
      <c r="E47" s="23"/>
      <c r="F47" s="32"/>
    </row>
    <row r="48" spans="2:6" outlineLevel="1">
      <c r="B48" s="31"/>
      <c r="C48" s="14"/>
      <c r="D48" s="14"/>
      <c r="E48" s="23"/>
      <c r="F48" s="32"/>
    </row>
    <row r="49" spans="2:6" outlineLevel="1">
      <c r="B49" s="30"/>
      <c r="C49" s="14"/>
      <c r="D49" s="14"/>
      <c r="E49" s="16"/>
      <c r="F49" s="32"/>
    </row>
    <row r="50" spans="2:6" outlineLevel="1">
      <c r="B50" s="30"/>
      <c r="C50" s="14"/>
      <c r="D50" s="14"/>
      <c r="E50" s="93"/>
      <c r="F50" s="92"/>
    </row>
    <row r="51" spans="2:6">
      <c r="B51" s="18" t="s">
        <v>224</v>
      </c>
      <c r="C51" s="19"/>
      <c r="D51" s="19"/>
      <c r="E51" s="96" t="s">
        <v>122</v>
      </c>
      <c r="F51" s="97"/>
    </row>
    <row r="52" spans="2:6" ht="120" outlineLevel="1">
      <c r="B52" s="30" t="str">
        <f t="shared" ref="B52:B83" si="3">_xlfn.CONCAT(VF_ID,".",TEXT(ROW()-ROW(VF_ID), "000"))</f>
        <v>VF.001</v>
      </c>
      <c r="C52" s="14" t="s">
        <v>35</v>
      </c>
      <c r="D52" s="14" t="s">
        <v>21</v>
      </c>
      <c r="E52" s="23" t="s">
        <v>640</v>
      </c>
      <c r="F52" s="32"/>
    </row>
    <row r="53" spans="2:6" ht="45" outlineLevel="1">
      <c r="B53" s="30" t="str">
        <f t="shared" si="3"/>
        <v>VF.002</v>
      </c>
      <c r="C53" s="14" t="s">
        <v>35</v>
      </c>
      <c r="D53" s="14" t="s">
        <v>21</v>
      </c>
      <c r="E53" s="16" t="s">
        <v>641</v>
      </c>
      <c r="F53" s="32"/>
    </row>
    <row r="54" spans="2:6" ht="45" outlineLevel="1">
      <c r="B54" s="30" t="str">
        <f t="shared" si="3"/>
        <v>VF.003</v>
      </c>
      <c r="C54" s="20" t="s">
        <v>35</v>
      </c>
      <c r="D54" s="20" t="s">
        <v>15</v>
      </c>
      <c r="E54" s="21" t="s">
        <v>665</v>
      </c>
      <c r="F54" s="92"/>
    </row>
    <row r="55" spans="2:6" ht="60" outlineLevel="1">
      <c r="B55" s="30" t="str">
        <f t="shared" si="3"/>
        <v>VF.004</v>
      </c>
      <c r="C55" s="14" t="s">
        <v>35</v>
      </c>
      <c r="D55" s="14" t="s">
        <v>18</v>
      </c>
      <c r="E55" s="16" t="s">
        <v>646</v>
      </c>
      <c r="F55" s="32"/>
    </row>
    <row r="56" spans="2:6" ht="30" outlineLevel="1">
      <c r="B56" s="30" t="str">
        <f t="shared" si="3"/>
        <v>VF.005</v>
      </c>
      <c r="C56" s="14" t="s">
        <v>36</v>
      </c>
      <c r="D56" s="14" t="s">
        <v>18</v>
      </c>
      <c r="E56" s="16" t="s">
        <v>642</v>
      </c>
      <c r="F56" s="32"/>
    </row>
    <row r="57" spans="2:6" outlineLevel="1">
      <c r="B57" s="30" t="str">
        <f t="shared" si="3"/>
        <v>VF.006</v>
      </c>
      <c r="C57" s="14" t="s">
        <v>36</v>
      </c>
      <c r="D57" s="14" t="s">
        <v>18</v>
      </c>
      <c r="E57" s="16" t="s">
        <v>223</v>
      </c>
      <c r="F57" s="32"/>
    </row>
    <row r="58" spans="2:6" ht="75" outlineLevel="1">
      <c r="B58" s="30" t="str">
        <f t="shared" si="3"/>
        <v>VF.007</v>
      </c>
      <c r="C58" s="14" t="s">
        <v>35</v>
      </c>
      <c r="D58" s="14" t="s">
        <v>29</v>
      </c>
      <c r="E58" s="102" t="s">
        <v>797</v>
      </c>
      <c r="F58" s="32"/>
    </row>
    <row r="59" spans="2:6" ht="30" outlineLevel="1">
      <c r="B59" s="30" t="str">
        <f t="shared" si="3"/>
        <v>VF.008</v>
      </c>
      <c r="C59" s="20" t="s">
        <v>35</v>
      </c>
      <c r="D59" s="20" t="s">
        <v>29</v>
      </c>
      <c r="E59" s="193" t="s">
        <v>798</v>
      </c>
      <c r="F59" s="92"/>
    </row>
    <row r="60" spans="2:6" ht="30" outlineLevel="1">
      <c r="B60" s="30" t="str">
        <f t="shared" si="3"/>
        <v>VF.009</v>
      </c>
      <c r="C60" s="20" t="s">
        <v>35</v>
      </c>
      <c r="D60" s="20" t="s">
        <v>29</v>
      </c>
      <c r="E60" s="193" t="s">
        <v>799</v>
      </c>
      <c r="F60" s="92"/>
    </row>
    <row r="61" spans="2:6" ht="300" outlineLevel="1">
      <c r="B61" s="30" t="str">
        <f t="shared" si="3"/>
        <v>VF.010</v>
      </c>
      <c r="C61" s="14" t="s">
        <v>35</v>
      </c>
      <c r="D61" s="14" t="s">
        <v>29</v>
      </c>
      <c r="E61" s="16" t="s">
        <v>780</v>
      </c>
      <c r="F61" s="32"/>
    </row>
    <row r="62" spans="2:6" ht="90" outlineLevel="1">
      <c r="B62" s="30" t="str">
        <f t="shared" si="3"/>
        <v>VF.011</v>
      </c>
      <c r="C62" s="20" t="s">
        <v>35</v>
      </c>
      <c r="D62" s="20" t="s">
        <v>29</v>
      </c>
      <c r="E62" s="21" t="s">
        <v>815</v>
      </c>
      <c r="F62" s="92"/>
    </row>
    <row r="63" spans="2:6" ht="30" outlineLevel="1">
      <c r="B63" s="30" t="str">
        <f t="shared" si="3"/>
        <v>VF.012</v>
      </c>
      <c r="C63" s="14" t="s">
        <v>36</v>
      </c>
      <c r="D63" s="14" t="s">
        <v>27</v>
      </c>
      <c r="E63" s="16" t="s">
        <v>643</v>
      </c>
      <c r="F63" s="32"/>
    </row>
    <row r="64" spans="2:6" ht="30" outlineLevel="1">
      <c r="B64" s="30" t="str">
        <f t="shared" si="3"/>
        <v>VF.013</v>
      </c>
      <c r="C64" s="14" t="s">
        <v>35</v>
      </c>
      <c r="D64" s="14" t="s">
        <v>29</v>
      </c>
      <c r="E64" s="16" t="s">
        <v>814</v>
      </c>
      <c r="F64" s="32"/>
    </row>
    <row r="65" spans="2:6" ht="30" outlineLevel="1">
      <c r="B65" s="30" t="str">
        <f t="shared" si="3"/>
        <v>VF.014</v>
      </c>
      <c r="C65" s="14" t="s">
        <v>35</v>
      </c>
      <c r="D65" s="14" t="s">
        <v>29</v>
      </c>
      <c r="E65" s="16" t="s">
        <v>813</v>
      </c>
      <c r="F65" s="32"/>
    </row>
    <row r="66" spans="2:6" ht="30" outlineLevel="1">
      <c r="B66" s="30" t="str">
        <f t="shared" si="3"/>
        <v>VF.015</v>
      </c>
      <c r="C66" s="20" t="s">
        <v>35</v>
      </c>
      <c r="D66" s="20" t="s">
        <v>29</v>
      </c>
      <c r="E66" s="21" t="s">
        <v>831</v>
      </c>
      <c r="F66" s="92"/>
    </row>
    <row r="67" spans="2:6" ht="45" outlineLevel="1">
      <c r="B67" s="30" t="str">
        <f t="shared" si="3"/>
        <v>VF.016</v>
      </c>
      <c r="C67" s="14" t="s">
        <v>35</v>
      </c>
      <c r="D67" s="14" t="s">
        <v>18</v>
      </c>
      <c r="E67" s="16" t="s">
        <v>679</v>
      </c>
      <c r="F67" s="32"/>
    </row>
    <row r="68" spans="2:6" ht="30" outlineLevel="1">
      <c r="B68" s="30" t="str">
        <f t="shared" si="3"/>
        <v>VF.017</v>
      </c>
      <c r="C68" s="20" t="s">
        <v>35</v>
      </c>
      <c r="D68" s="14" t="s">
        <v>18</v>
      </c>
      <c r="E68" s="21" t="s">
        <v>686</v>
      </c>
      <c r="F68" s="92"/>
    </row>
    <row r="69" spans="2:6" outlineLevel="1">
      <c r="B69" s="30" t="str">
        <f t="shared" si="3"/>
        <v>VF.018</v>
      </c>
      <c r="C69" s="20" t="s">
        <v>35</v>
      </c>
      <c r="D69" s="20" t="s">
        <v>18</v>
      </c>
      <c r="E69" s="21" t="s">
        <v>644</v>
      </c>
      <c r="F69" s="92"/>
    </row>
    <row r="70" spans="2:6" ht="105" outlineLevel="1">
      <c r="B70" s="30" t="str">
        <f t="shared" si="3"/>
        <v>VF.019</v>
      </c>
      <c r="C70" s="14" t="s">
        <v>35</v>
      </c>
      <c r="D70" s="14" t="s">
        <v>18</v>
      </c>
      <c r="E70" s="16" t="s">
        <v>645</v>
      </c>
      <c r="F70" s="32">
        <f t="shared" ref="F70:F75" si="4">WARNING_BASE + MID(E70, SEARCH("[",E70) + 1, SEARCH("]",E70) - SEARCH("[",E70) - 1)</f>
        <v>9980</v>
      </c>
    </row>
    <row r="71" spans="2:6" ht="105" outlineLevel="1">
      <c r="B71" s="30" t="str">
        <f t="shared" si="3"/>
        <v>VF.020</v>
      </c>
      <c r="C71" s="14" t="s">
        <v>35</v>
      </c>
      <c r="D71" s="14" t="s">
        <v>18</v>
      </c>
      <c r="E71" s="16" t="s">
        <v>647</v>
      </c>
      <c r="F71" s="32">
        <f t="shared" si="4"/>
        <v>9981</v>
      </c>
    </row>
    <row r="72" spans="2:6" ht="105" outlineLevel="1">
      <c r="B72" s="30" t="str">
        <f t="shared" si="3"/>
        <v>VF.021</v>
      </c>
      <c r="C72" s="14" t="s">
        <v>35</v>
      </c>
      <c r="D72" s="14" t="s">
        <v>18</v>
      </c>
      <c r="E72" s="16" t="s">
        <v>648</v>
      </c>
      <c r="F72" s="32">
        <f t="shared" si="4"/>
        <v>9982</v>
      </c>
    </row>
    <row r="73" spans="2:6" ht="105" outlineLevel="1">
      <c r="B73" s="30" t="str">
        <f t="shared" si="3"/>
        <v>VF.022</v>
      </c>
      <c r="C73" s="14" t="s">
        <v>35</v>
      </c>
      <c r="D73" s="14" t="s">
        <v>18</v>
      </c>
      <c r="E73" s="16" t="s">
        <v>649</v>
      </c>
      <c r="F73" s="32">
        <f t="shared" si="4"/>
        <v>9983</v>
      </c>
    </row>
    <row r="74" spans="2:6" ht="105" outlineLevel="1">
      <c r="B74" s="30" t="str">
        <f t="shared" si="3"/>
        <v>VF.023</v>
      </c>
      <c r="C74" s="14" t="s">
        <v>35</v>
      </c>
      <c r="D74" s="14" t="s">
        <v>18</v>
      </c>
      <c r="E74" s="16" t="s">
        <v>650</v>
      </c>
      <c r="F74" s="32">
        <f t="shared" si="4"/>
        <v>9984</v>
      </c>
    </row>
    <row r="75" spans="2:6" ht="105" outlineLevel="1">
      <c r="B75" s="30" t="str">
        <f t="shared" si="3"/>
        <v>VF.024</v>
      </c>
      <c r="C75" s="14" t="s">
        <v>35</v>
      </c>
      <c r="D75" s="14" t="s">
        <v>18</v>
      </c>
      <c r="E75" s="16" t="s">
        <v>651</v>
      </c>
      <c r="F75" s="32">
        <f t="shared" si="4"/>
        <v>9985</v>
      </c>
    </row>
    <row r="76" spans="2:6" outlineLevel="1">
      <c r="B76" s="30" t="str">
        <f t="shared" si="3"/>
        <v>VF.025</v>
      </c>
      <c r="C76" s="14" t="s">
        <v>36</v>
      </c>
      <c r="D76" s="14" t="s">
        <v>18</v>
      </c>
      <c r="E76" s="16" t="s">
        <v>222</v>
      </c>
      <c r="F76" s="32"/>
    </row>
    <row r="77" spans="2:6" ht="75" outlineLevel="1">
      <c r="B77" s="30" t="str">
        <f t="shared" si="3"/>
        <v>VF.026</v>
      </c>
      <c r="C77" s="20" t="s">
        <v>35</v>
      </c>
      <c r="D77" s="20" t="s">
        <v>18</v>
      </c>
      <c r="E77" s="16" t="s">
        <v>680</v>
      </c>
      <c r="F77" s="32">
        <f t="shared" ref="F77:F83" si="5">WARNING_BASE + MID(E77, SEARCH("[",E77) + 1, SEARCH("]",E77) - SEARCH("[",E77) - 1)</f>
        <v>9986</v>
      </c>
    </row>
    <row r="78" spans="2:6" ht="75" outlineLevel="1">
      <c r="B78" s="30" t="str">
        <f t="shared" si="3"/>
        <v>VF.027</v>
      </c>
      <c r="C78" s="20" t="s">
        <v>35</v>
      </c>
      <c r="D78" s="20" t="s">
        <v>18</v>
      </c>
      <c r="E78" s="16" t="s">
        <v>681</v>
      </c>
      <c r="F78" s="32">
        <f t="shared" si="5"/>
        <v>9987</v>
      </c>
    </row>
    <row r="79" spans="2:6" ht="75" outlineLevel="1">
      <c r="B79" s="30" t="str">
        <f t="shared" si="3"/>
        <v>VF.028</v>
      </c>
      <c r="C79" s="20" t="s">
        <v>35</v>
      </c>
      <c r="D79" s="20" t="s">
        <v>18</v>
      </c>
      <c r="E79" s="16" t="s">
        <v>682</v>
      </c>
      <c r="F79" s="32">
        <f t="shared" si="5"/>
        <v>9988</v>
      </c>
    </row>
    <row r="80" spans="2:6" ht="75" outlineLevel="1">
      <c r="B80" s="30" t="str">
        <f t="shared" si="3"/>
        <v>VF.029</v>
      </c>
      <c r="C80" s="20" t="s">
        <v>35</v>
      </c>
      <c r="D80" s="20" t="s">
        <v>18</v>
      </c>
      <c r="E80" s="16" t="s">
        <v>683</v>
      </c>
      <c r="F80" s="32">
        <f t="shared" si="5"/>
        <v>9989</v>
      </c>
    </row>
    <row r="81" spans="2:6" ht="75" outlineLevel="1">
      <c r="B81" s="30" t="str">
        <f t="shared" si="3"/>
        <v>VF.030</v>
      </c>
      <c r="C81" s="20" t="s">
        <v>35</v>
      </c>
      <c r="D81" s="20" t="s">
        <v>18</v>
      </c>
      <c r="E81" s="16" t="s">
        <v>684</v>
      </c>
      <c r="F81" s="32">
        <f t="shared" si="5"/>
        <v>9990</v>
      </c>
    </row>
    <row r="82" spans="2:6" ht="75" outlineLevel="1">
      <c r="B82" s="30" t="str">
        <f t="shared" si="3"/>
        <v>VF.031</v>
      </c>
      <c r="C82" s="20" t="s">
        <v>35</v>
      </c>
      <c r="D82" s="20" t="s">
        <v>18</v>
      </c>
      <c r="E82" s="16" t="s">
        <v>685</v>
      </c>
      <c r="F82" s="32">
        <f t="shared" si="5"/>
        <v>9991</v>
      </c>
    </row>
    <row r="83" spans="2:6" ht="60" outlineLevel="1">
      <c r="B83" s="30" t="str">
        <f t="shared" si="3"/>
        <v>VF.032</v>
      </c>
      <c r="C83" s="20" t="s">
        <v>35</v>
      </c>
      <c r="D83" s="14" t="s">
        <v>18</v>
      </c>
      <c r="E83" s="16" t="s">
        <v>664</v>
      </c>
      <c r="F83" s="32">
        <f t="shared" si="5"/>
        <v>9992</v>
      </c>
    </row>
    <row r="84" spans="2:6" outlineLevel="1">
      <c r="B84" s="30"/>
      <c r="C84" s="14"/>
      <c r="D84" s="14"/>
      <c r="E84" s="16"/>
      <c r="F84" s="32"/>
    </row>
    <row r="85" spans="2:6" outlineLevel="1">
      <c r="B85" s="30"/>
      <c r="C85" s="14"/>
      <c r="D85" s="14"/>
      <c r="E85" s="16"/>
      <c r="F85" s="32"/>
    </row>
    <row r="86" spans="2:6" outlineLevel="1">
      <c r="B86" s="30"/>
      <c r="C86" s="14"/>
      <c r="D86" s="14"/>
      <c r="E86" s="16"/>
      <c r="F86" s="32"/>
    </row>
    <row r="87" spans="2:6">
      <c r="B87" s="18" t="s">
        <v>626</v>
      </c>
      <c r="C87" s="19"/>
      <c r="D87" s="19"/>
      <c r="E87" s="96" t="s">
        <v>627</v>
      </c>
      <c r="F87" s="97"/>
    </row>
    <row r="88" spans="2:6" hidden="1" outlineLevel="1">
      <c r="B88" s="91" t="str">
        <f>_xlfn.CONCAT(CW_ID,".",TEXT(ROW()-ROW(CW_ID), "000"))</f>
        <v>CW.001</v>
      </c>
      <c r="C88" s="20" t="s">
        <v>34</v>
      </c>
      <c r="D88" s="20" t="s">
        <v>10</v>
      </c>
      <c r="E88" s="21" t="s">
        <v>652</v>
      </c>
      <c r="F88" s="92"/>
    </row>
    <row r="89" spans="2:6" hidden="1" outlineLevel="1">
      <c r="B89" s="91"/>
      <c r="C89" s="20"/>
      <c r="D89" s="20"/>
      <c r="E89" s="21"/>
      <c r="F89" s="92"/>
    </row>
    <row r="90" spans="2:6" hidden="1" outlineLevel="1">
      <c r="B90" s="91"/>
      <c r="C90" s="20"/>
      <c r="D90" s="20"/>
      <c r="E90" s="21"/>
      <c r="F90" s="92"/>
    </row>
    <row r="91" spans="2:6" hidden="1" outlineLevel="1">
      <c r="B91" s="91"/>
      <c r="C91" s="20"/>
      <c r="D91" s="20"/>
      <c r="E91" s="21"/>
      <c r="F91" s="92"/>
    </row>
    <row r="92" spans="2:6" hidden="1" outlineLevel="1">
      <c r="B92" s="30"/>
      <c r="C92" s="14"/>
      <c r="D92" s="14"/>
      <c r="E92" s="16"/>
      <c r="F92" s="32"/>
    </row>
    <row r="93" spans="2:6" hidden="1" outlineLevel="1">
      <c r="B93" s="30"/>
      <c r="C93" s="14"/>
      <c r="D93" s="14"/>
      <c r="E93" s="23"/>
      <c r="F93" s="32"/>
    </row>
    <row r="94" spans="2:6" hidden="1" outlineLevel="1">
      <c r="B94" s="30"/>
      <c r="C94" s="14"/>
      <c r="D94" s="14"/>
      <c r="E94" s="21"/>
      <c r="F94" s="92"/>
    </row>
    <row r="95" spans="2:6" collapsed="1">
      <c r="B95" s="18" t="s">
        <v>117</v>
      </c>
      <c r="C95" s="19"/>
      <c r="D95" s="19"/>
      <c r="E95" s="96" t="s">
        <v>116</v>
      </c>
      <c r="F95" s="97"/>
    </row>
    <row r="96" spans="2:6" ht="30" outlineLevel="1">
      <c r="B96" s="31" t="str">
        <f t="shared" ref="B96:B116" si="6">_xlfn.CONCAT(EC_ID,".",TEXT(ROW()-ROW(EC_ID), "000"))</f>
        <v>EC.001</v>
      </c>
      <c r="C96" s="14" t="s">
        <v>35</v>
      </c>
      <c r="D96" s="14" t="s">
        <v>15</v>
      </c>
      <c r="E96" s="16" t="s">
        <v>656</v>
      </c>
      <c r="F96" s="32"/>
    </row>
    <row r="97" spans="2:6" outlineLevel="1">
      <c r="B97" s="31" t="str">
        <f t="shared" si="6"/>
        <v>EC.002</v>
      </c>
      <c r="C97" s="14" t="s">
        <v>35</v>
      </c>
      <c r="D97" s="14" t="s">
        <v>29</v>
      </c>
      <c r="E97" s="16" t="s">
        <v>658</v>
      </c>
      <c r="F97" s="32"/>
    </row>
    <row r="98" spans="2:6" ht="30" outlineLevel="1">
      <c r="B98" s="31" t="str">
        <f t="shared" si="6"/>
        <v>EC.003</v>
      </c>
      <c r="C98" s="20" t="s">
        <v>35</v>
      </c>
      <c r="D98" s="14" t="s">
        <v>29</v>
      </c>
      <c r="E98" s="21" t="s">
        <v>659</v>
      </c>
      <c r="F98" s="92"/>
    </row>
    <row r="99" spans="2:6" ht="30" outlineLevel="1">
      <c r="B99" s="31" t="str">
        <f t="shared" si="6"/>
        <v>EC.004</v>
      </c>
      <c r="C99" s="20" t="s">
        <v>35</v>
      </c>
      <c r="D99" s="14" t="s">
        <v>21</v>
      </c>
      <c r="E99" s="21" t="s">
        <v>660</v>
      </c>
      <c r="F99" s="92"/>
    </row>
    <row r="100" spans="2:6" ht="210" outlineLevel="1">
      <c r="B100" s="31" t="str">
        <f t="shared" si="6"/>
        <v>EC.005</v>
      </c>
      <c r="C100" s="14" t="s">
        <v>35</v>
      </c>
      <c r="D100" s="14" t="s">
        <v>21</v>
      </c>
      <c r="E100" s="21" t="s">
        <v>778</v>
      </c>
      <c r="F100" s="32"/>
    </row>
    <row r="101" spans="2:6" ht="60" outlineLevel="1">
      <c r="B101" s="31" t="str">
        <f t="shared" si="6"/>
        <v>EC.006</v>
      </c>
      <c r="C101" s="20" t="s">
        <v>35</v>
      </c>
      <c r="D101" s="20" t="s">
        <v>29</v>
      </c>
      <c r="E101" s="21" t="s">
        <v>816</v>
      </c>
      <c r="F101" s="92"/>
    </row>
    <row r="102" spans="2:6" ht="45" outlineLevel="1">
      <c r="B102" s="31" t="str">
        <f t="shared" si="6"/>
        <v>EC.007</v>
      </c>
      <c r="C102" s="20" t="s">
        <v>35</v>
      </c>
      <c r="D102" s="20" t="s">
        <v>29</v>
      </c>
      <c r="E102" s="21" t="s">
        <v>817</v>
      </c>
      <c r="F102" s="92"/>
    </row>
    <row r="103" spans="2:6" ht="60" outlineLevel="1">
      <c r="B103" s="31" t="str">
        <f t="shared" si="6"/>
        <v>EC.008</v>
      </c>
      <c r="C103" s="20" t="s">
        <v>35</v>
      </c>
      <c r="D103" s="20" t="s">
        <v>29</v>
      </c>
      <c r="E103" s="21" t="s">
        <v>818</v>
      </c>
      <c r="F103" s="92"/>
    </row>
    <row r="104" spans="2:6" ht="60" outlineLevel="1">
      <c r="B104" s="31" t="str">
        <f t="shared" si="6"/>
        <v>EC.009</v>
      </c>
      <c r="C104" s="20" t="s">
        <v>35</v>
      </c>
      <c r="D104" s="20" t="s">
        <v>29</v>
      </c>
      <c r="E104" s="21" t="s">
        <v>825</v>
      </c>
      <c r="F104" s="92"/>
    </row>
    <row r="105" spans="2:6" outlineLevel="1">
      <c r="B105" s="31" t="str">
        <f t="shared" si="6"/>
        <v>EC.010</v>
      </c>
      <c r="C105" s="14" t="s">
        <v>35</v>
      </c>
      <c r="D105" s="14" t="s">
        <v>29</v>
      </c>
      <c r="E105" s="21" t="s">
        <v>687</v>
      </c>
      <c r="F105" s="32"/>
    </row>
    <row r="106" spans="2:6" outlineLevel="1">
      <c r="B106" s="31" t="str">
        <f t="shared" si="6"/>
        <v>EC.011</v>
      </c>
      <c r="C106" s="20" t="s">
        <v>35</v>
      </c>
      <c r="D106" s="20" t="s">
        <v>29</v>
      </c>
      <c r="E106" s="21" t="s">
        <v>653</v>
      </c>
      <c r="F106" s="92"/>
    </row>
    <row r="107" spans="2:6" ht="105" outlineLevel="1">
      <c r="B107" s="31" t="str">
        <f t="shared" si="6"/>
        <v>EC.012</v>
      </c>
      <c r="C107" s="14" t="s">
        <v>35</v>
      </c>
      <c r="D107" s="14" t="s">
        <v>18</v>
      </c>
      <c r="E107" s="16" t="s">
        <v>671</v>
      </c>
      <c r="F107" s="32">
        <f t="shared" ref="F107:F110" si="7">WARNING_BASE + MID(E107, SEARCH("[",E107) + 1, SEARCH("]",E107) - SEARCH("[",E107) - 1)</f>
        <v>10010</v>
      </c>
    </row>
    <row r="108" spans="2:6" ht="75" outlineLevel="1">
      <c r="B108" s="31" t="str">
        <f t="shared" si="6"/>
        <v>EC.013</v>
      </c>
      <c r="C108" s="14" t="s">
        <v>35</v>
      </c>
      <c r="D108" s="14" t="s">
        <v>18</v>
      </c>
      <c r="E108" s="102" t="s">
        <v>672</v>
      </c>
      <c r="F108" s="32"/>
    </row>
    <row r="109" spans="2:6" ht="75" outlineLevel="1">
      <c r="B109" s="31" t="str">
        <f t="shared" si="6"/>
        <v>EC.014</v>
      </c>
      <c r="C109" s="20" t="s">
        <v>35</v>
      </c>
      <c r="D109" s="20" t="s">
        <v>29</v>
      </c>
      <c r="E109" s="193" t="s">
        <v>837</v>
      </c>
      <c r="F109" s="32">
        <f t="shared" si="7"/>
        <v>10011</v>
      </c>
    </row>
    <row r="110" spans="2:6" ht="45" outlineLevel="1">
      <c r="B110" s="31" t="str">
        <f t="shared" si="6"/>
        <v>EC.015</v>
      </c>
      <c r="C110" s="20" t="s">
        <v>35</v>
      </c>
      <c r="D110" s="20" t="s">
        <v>15</v>
      </c>
      <c r="E110" s="193" t="s">
        <v>675</v>
      </c>
      <c r="F110" s="32">
        <f t="shared" si="7"/>
        <v>10012</v>
      </c>
    </row>
    <row r="111" spans="2:6" outlineLevel="1">
      <c r="B111" s="31" t="str">
        <f t="shared" si="6"/>
        <v>EC.016</v>
      </c>
      <c r="C111" s="20" t="s">
        <v>35</v>
      </c>
      <c r="D111" s="20" t="s">
        <v>18</v>
      </c>
      <c r="E111" s="21" t="s">
        <v>657</v>
      </c>
      <c r="F111" s="92"/>
    </row>
    <row r="112" spans="2:6" ht="60" outlineLevel="1">
      <c r="B112" s="31" t="str">
        <f t="shared" si="6"/>
        <v>EC.017</v>
      </c>
      <c r="C112" s="20" t="s">
        <v>35</v>
      </c>
      <c r="D112" s="20" t="s">
        <v>29</v>
      </c>
      <c r="E112" s="21" t="s">
        <v>661</v>
      </c>
      <c r="F112" s="32">
        <f>ALARM_BASE + MID(E112, SEARCH("[",E112) + 1, SEARCH("]",E112) - SEARCH("[",E112) - 1)</f>
        <v>10210</v>
      </c>
    </row>
    <row r="113" spans="2:6" ht="60" outlineLevel="1">
      <c r="B113" s="31" t="str">
        <f t="shared" si="6"/>
        <v>EC.018</v>
      </c>
      <c r="C113" s="20" t="s">
        <v>35</v>
      </c>
      <c r="D113" s="20" t="s">
        <v>18</v>
      </c>
      <c r="E113" s="21" t="s">
        <v>662</v>
      </c>
      <c r="F113" s="32">
        <f>ALARM_BASE + MID(E113, SEARCH("[",E113) + 1, SEARCH("]",E113) - SEARCH("[",E113) - 1)</f>
        <v>10211</v>
      </c>
    </row>
    <row r="114" spans="2:6" ht="60" outlineLevel="1">
      <c r="B114" s="31" t="str">
        <f t="shared" si="6"/>
        <v>EC.019</v>
      </c>
      <c r="C114" s="14" t="s">
        <v>35</v>
      </c>
      <c r="D114" s="14" t="s">
        <v>18</v>
      </c>
      <c r="E114" s="16" t="s">
        <v>663</v>
      </c>
      <c r="F114" s="32">
        <f>ALARM_BASE + MID(E114, SEARCH("[",E114) + 1, SEARCH("]",E114) - SEARCH("[",E114) - 1)</f>
        <v>10212</v>
      </c>
    </row>
    <row r="115" spans="2:6" ht="90" outlineLevel="1">
      <c r="B115" s="31" t="str">
        <f t="shared" si="6"/>
        <v>EC.020</v>
      </c>
      <c r="C115" s="14" t="s">
        <v>35</v>
      </c>
      <c r="D115" s="14" t="s">
        <v>18</v>
      </c>
      <c r="E115" s="16" t="s">
        <v>673</v>
      </c>
      <c r="F115" s="32">
        <f>ALARM_BASE + MID(E115, SEARCH("[",E115) + 1, SEARCH("]",E115) - SEARCH("[",E115) - 1)</f>
        <v>10213</v>
      </c>
    </row>
    <row r="116" spans="2:6" ht="45" outlineLevel="1">
      <c r="B116" s="31" t="str">
        <f t="shared" si="6"/>
        <v>EC.021</v>
      </c>
      <c r="C116" s="14" t="s">
        <v>35</v>
      </c>
      <c r="D116" s="14" t="s">
        <v>15</v>
      </c>
      <c r="E116" s="16" t="s">
        <v>674</v>
      </c>
      <c r="F116" s="32">
        <f>ALARM_BASE + MID(E116, SEARCH("[",E116) + 1, SEARCH("]",E116) - SEARCH("[",E116) - 1)</f>
        <v>10214</v>
      </c>
    </row>
    <row r="117" spans="2:6" outlineLevel="1">
      <c r="B117" s="91"/>
      <c r="C117" s="20"/>
      <c r="D117" s="20"/>
      <c r="E117" s="21"/>
      <c r="F117" s="92"/>
    </row>
    <row r="118" spans="2:6" outlineLevel="1">
      <c r="B118" s="31"/>
      <c r="C118" s="14"/>
      <c r="D118" s="14"/>
      <c r="E118" s="16"/>
      <c r="F118" s="32"/>
    </row>
    <row r="119" spans="2:6" outlineLevel="1">
      <c r="B119" s="31"/>
      <c r="C119" s="14"/>
      <c r="D119" s="14"/>
      <c r="E119" s="16"/>
      <c r="F119" s="32"/>
    </row>
    <row r="120" spans="2:6">
      <c r="B120" s="18" t="s">
        <v>251</v>
      </c>
      <c r="C120" s="19"/>
      <c r="D120" s="19"/>
      <c r="E120" s="96" t="s">
        <v>252</v>
      </c>
      <c r="F120" s="97"/>
    </row>
    <row r="121" spans="2:6" outlineLevel="1">
      <c r="B121" s="31" t="str">
        <f>_xlfn.CONCAT(SV_ID,".",TEXT(ROW()-ROW(SV_ID), "000"))</f>
        <v>SV.001</v>
      </c>
      <c r="C121" s="14" t="s">
        <v>35</v>
      </c>
      <c r="D121" s="14" t="s">
        <v>29</v>
      </c>
      <c r="E121" s="16" t="s">
        <v>254</v>
      </c>
      <c r="F121" s="32"/>
    </row>
    <row r="122" spans="2:6" ht="210" outlineLevel="1">
      <c r="B122" s="31" t="str">
        <f>_xlfn.CONCAT(SV_ID,".",TEXT(ROW()-ROW(SV_ID), "000"))</f>
        <v>SV.002</v>
      </c>
      <c r="C122" s="14" t="s">
        <v>35</v>
      </c>
      <c r="D122" s="14" t="s">
        <v>21</v>
      </c>
      <c r="E122" s="21" t="s">
        <v>777</v>
      </c>
      <c r="F122" s="32"/>
    </row>
    <row r="123" spans="2:6" ht="30" outlineLevel="1">
      <c r="B123" s="31" t="str">
        <f>_xlfn.CONCAT(SV_ID,".",TEXT(ROW()-ROW(SV_ID), "000"))</f>
        <v>SV.003</v>
      </c>
      <c r="C123" s="14" t="s">
        <v>35</v>
      </c>
      <c r="D123" s="14" t="s">
        <v>29</v>
      </c>
      <c r="E123" s="21" t="s">
        <v>801</v>
      </c>
      <c r="F123" s="32"/>
    </row>
    <row r="124" spans="2:6" outlineLevel="1">
      <c r="B124" s="31" t="str">
        <f>_xlfn.CONCAT(SV_ID,".",TEXT(ROW()-ROW(SV_ID), "000"))</f>
        <v>SV.004</v>
      </c>
      <c r="C124" s="20" t="s">
        <v>35</v>
      </c>
      <c r="D124" s="20" t="s">
        <v>29</v>
      </c>
      <c r="E124" s="21" t="s">
        <v>676</v>
      </c>
      <c r="F124" s="92"/>
    </row>
    <row r="125" spans="2:6" ht="105" outlineLevel="1">
      <c r="B125" s="31" t="str">
        <f>_xlfn.CONCAT(SV_ID,".",TEXT(ROW()-ROW(SV_ID), "000"))</f>
        <v>SV.005</v>
      </c>
      <c r="C125" s="20" t="s">
        <v>35</v>
      </c>
      <c r="D125" s="20" t="s">
        <v>29</v>
      </c>
      <c r="E125" s="193" t="s">
        <v>802</v>
      </c>
      <c r="F125" s="32">
        <f t="shared" ref="F125" si="8">WARNING_BASE + MID(E125, SEARCH("[",E125) + 1, SEARCH("]",E125) - SEARCH("[",E125) - 1)</f>
        <v>10020</v>
      </c>
    </row>
    <row r="126" spans="2:6" outlineLevel="1">
      <c r="B126" s="31"/>
      <c r="C126" s="14"/>
      <c r="D126" s="14"/>
      <c r="E126" s="16"/>
      <c r="F126" s="32"/>
    </row>
    <row r="127" spans="2:6" outlineLevel="1">
      <c r="B127" s="31"/>
      <c r="C127" s="14"/>
      <c r="D127" s="14"/>
      <c r="E127" s="16"/>
      <c r="F127" s="32"/>
    </row>
    <row r="128" spans="2:6">
      <c r="B128" s="18" t="s">
        <v>119</v>
      </c>
      <c r="C128" s="19"/>
      <c r="D128" s="19"/>
      <c r="E128" s="96" t="s">
        <v>118</v>
      </c>
      <c r="F128" s="97"/>
    </row>
    <row r="129" spans="2:6" ht="45" outlineLevel="1">
      <c r="B129" s="91" t="str">
        <f t="shared" ref="B129:B149" si="9">_xlfn.CONCAT(CC_ID,".",TEXT(ROW()-ROW(CC_ID), "000"))</f>
        <v>CC.001</v>
      </c>
      <c r="C129" s="20" t="s">
        <v>35</v>
      </c>
      <c r="D129" s="20" t="s">
        <v>15</v>
      </c>
      <c r="E129" s="16" t="s">
        <v>700</v>
      </c>
      <c r="F129" s="92"/>
    </row>
    <row r="130" spans="2:6" ht="135" outlineLevel="1">
      <c r="B130" s="91" t="str">
        <f t="shared" si="9"/>
        <v>CC.002</v>
      </c>
      <c r="C130" s="20" t="s">
        <v>35</v>
      </c>
      <c r="D130" s="20" t="s">
        <v>15</v>
      </c>
      <c r="E130" s="21" t="s">
        <v>702</v>
      </c>
      <c r="F130" s="92"/>
    </row>
    <row r="131" spans="2:6" outlineLevel="1">
      <c r="B131" s="91" t="str">
        <f t="shared" si="9"/>
        <v>CC.003</v>
      </c>
      <c r="C131" s="20" t="s">
        <v>35</v>
      </c>
      <c r="D131" s="20" t="s">
        <v>18</v>
      </c>
      <c r="E131" s="21" t="s">
        <v>323</v>
      </c>
      <c r="F131" s="92"/>
    </row>
    <row r="132" spans="2:6" ht="180" outlineLevel="1">
      <c r="B132" s="91" t="str">
        <f t="shared" si="9"/>
        <v>CC.004</v>
      </c>
      <c r="C132" s="20" t="s">
        <v>35</v>
      </c>
      <c r="D132" s="20" t="s">
        <v>21</v>
      </c>
      <c r="E132" s="21" t="s">
        <v>693</v>
      </c>
      <c r="F132" s="92"/>
    </row>
    <row r="133" spans="2:6" ht="45" outlineLevel="1">
      <c r="B133" s="91" t="str">
        <f t="shared" si="9"/>
        <v>CC.005</v>
      </c>
      <c r="C133" s="20" t="s">
        <v>35</v>
      </c>
      <c r="D133" s="20" t="s">
        <v>29</v>
      </c>
      <c r="E133" s="21" t="s">
        <v>824</v>
      </c>
      <c r="F133" s="92"/>
    </row>
    <row r="134" spans="2:6" ht="45" outlineLevel="1">
      <c r="B134" s="91" t="str">
        <f t="shared" si="9"/>
        <v>CC.006</v>
      </c>
      <c r="C134" s="20" t="s">
        <v>35</v>
      </c>
      <c r="D134" s="20" t="s">
        <v>29</v>
      </c>
      <c r="E134" s="21" t="s">
        <v>819</v>
      </c>
      <c r="F134" s="92"/>
    </row>
    <row r="135" spans="2:6" ht="90" outlineLevel="1">
      <c r="B135" s="91" t="str">
        <f t="shared" si="9"/>
        <v>CC.007</v>
      </c>
      <c r="C135" s="20" t="s">
        <v>35</v>
      </c>
      <c r="D135" s="20" t="s">
        <v>29</v>
      </c>
      <c r="E135" s="21" t="s">
        <v>822</v>
      </c>
      <c r="F135" s="92"/>
    </row>
    <row r="136" spans="2:6" ht="60" outlineLevel="1">
      <c r="B136" s="91" t="str">
        <f t="shared" si="9"/>
        <v>CC.008</v>
      </c>
      <c r="C136" s="20" t="s">
        <v>35</v>
      </c>
      <c r="D136" s="20" t="s">
        <v>29</v>
      </c>
      <c r="E136" s="21" t="s">
        <v>820</v>
      </c>
      <c r="F136" s="92"/>
    </row>
    <row r="137" spans="2:6" ht="60" outlineLevel="1">
      <c r="B137" s="91" t="str">
        <f t="shared" si="9"/>
        <v>CC.009</v>
      </c>
      <c r="C137" s="20" t="s">
        <v>35</v>
      </c>
      <c r="D137" s="20" t="s">
        <v>29</v>
      </c>
      <c r="E137" s="21" t="s">
        <v>821</v>
      </c>
      <c r="F137" s="92"/>
    </row>
    <row r="138" spans="2:6" ht="60" outlineLevel="1">
      <c r="B138" s="91" t="str">
        <f t="shared" si="9"/>
        <v>CC.010</v>
      </c>
      <c r="C138" s="20" t="s">
        <v>35</v>
      </c>
      <c r="D138" s="20" t="s">
        <v>29</v>
      </c>
      <c r="E138" s="21" t="s">
        <v>800</v>
      </c>
      <c r="F138" s="92"/>
    </row>
    <row r="139" spans="2:6" ht="45" outlineLevel="1">
      <c r="B139" s="91" t="str">
        <f t="shared" si="9"/>
        <v>CC.011</v>
      </c>
      <c r="C139" s="20" t="s">
        <v>35</v>
      </c>
      <c r="D139" s="20" t="s">
        <v>18</v>
      </c>
      <c r="E139" s="21" t="s">
        <v>694</v>
      </c>
      <c r="F139" s="92"/>
    </row>
    <row r="140" spans="2:6" ht="30" outlineLevel="1">
      <c r="B140" s="91" t="str">
        <f t="shared" si="9"/>
        <v>CC.012</v>
      </c>
      <c r="C140" s="20" t="s">
        <v>35</v>
      </c>
      <c r="D140" s="20" t="s">
        <v>18</v>
      </c>
      <c r="E140" s="21" t="s">
        <v>695</v>
      </c>
      <c r="F140" s="92"/>
    </row>
    <row r="141" spans="2:6" ht="30" outlineLevel="1">
      <c r="B141" s="91" t="str">
        <f t="shared" si="9"/>
        <v>CC.013</v>
      </c>
      <c r="C141" s="20" t="s">
        <v>35</v>
      </c>
      <c r="D141" s="20" t="s">
        <v>18</v>
      </c>
      <c r="E141" s="21" t="s">
        <v>696</v>
      </c>
      <c r="F141" s="92"/>
    </row>
    <row r="142" spans="2:6" ht="30" outlineLevel="1">
      <c r="B142" s="91" t="str">
        <f t="shared" si="9"/>
        <v>CC.014</v>
      </c>
      <c r="C142" s="20" t="s">
        <v>35</v>
      </c>
      <c r="D142" s="20" t="s">
        <v>15</v>
      </c>
      <c r="E142" s="21" t="s">
        <v>697</v>
      </c>
      <c r="F142" s="92"/>
    </row>
    <row r="143" spans="2:6" ht="30" outlineLevel="1">
      <c r="B143" s="91" t="str">
        <f t="shared" si="9"/>
        <v>CC.015</v>
      </c>
      <c r="C143" s="20" t="s">
        <v>35</v>
      </c>
      <c r="D143" s="20" t="s">
        <v>18</v>
      </c>
      <c r="E143" s="21" t="s">
        <v>698</v>
      </c>
      <c r="F143" s="92"/>
    </row>
    <row r="144" spans="2:6" ht="30" outlineLevel="1">
      <c r="B144" s="91" t="str">
        <f t="shared" si="9"/>
        <v>CC.016</v>
      </c>
      <c r="C144" s="20" t="s">
        <v>35</v>
      </c>
      <c r="D144" s="20" t="s">
        <v>18</v>
      </c>
      <c r="E144" s="21" t="s">
        <v>699</v>
      </c>
      <c r="F144" s="92"/>
    </row>
    <row r="145" spans="2:6" outlineLevel="1">
      <c r="B145" s="91" t="str">
        <f t="shared" si="9"/>
        <v>CC.017</v>
      </c>
      <c r="C145" s="20" t="s">
        <v>35</v>
      </c>
      <c r="D145" s="20" t="s">
        <v>18</v>
      </c>
      <c r="E145" s="21" t="s">
        <v>691</v>
      </c>
      <c r="F145" s="92"/>
    </row>
    <row r="146" spans="2:6" ht="45" outlineLevel="1">
      <c r="B146" s="91" t="str">
        <f t="shared" si="9"/>
        <v>CC.018</v>
      </c>
      <c r="C146" s="20" t="s">
        <v>35</v>
      </c>
      <c r="D146" s="20" t="s">
        <v>18</v>
      </c>
      <c r="E146" s="16" t="s">
        <v>701</v>
      </c>
      <c r="F146" s="32">
        <f>ALARM_BASE + MID(E146, SEARCH("[",E146) + 1, SEARCH("]",E146) - SEARCH("[",E146) - 1)</f>
        <v>10230</v>
      </c>
    </row>
    <row r="147" spans="2:6" ht="30" outlineLevel="1">
      <c r="B147" s="91" t="str">
        <f t="shared" si="9"/>
        <v>CC.019</v>
      </c>
      <c r="C147" s="20" t="s">
        <v>35</v>
      </c>
      <c r="D147" s="20" t="s">
        <v>15</v>
      </c>
      <c r="E147" s="21" t="s">
        <v>324</v>
      </c>
      <c r="F147" s="92"/>
    </row>
    <row r="148" spans="2:6" outlineLevel="1">
      <c r="B148" s="91" t="str">
        <f t="shared" si="9"/>
        <v>CC.020</v>
      </c>
      <c r="C148" s="20" t="s">
        <v>35</v>
      </c>
      <c r="D148" s="20" t="s">
        <v>29</v>
      </c>
      <c r="E148" s="21" t="s">
        <v>692</v>
      </c>
      <c r="F148" s="92"/>
    </row>
    <row r="149" spans="2:6" ht="75" outlineLevel="1">
      <c r="B149" s="91" t="str">
        <f t="shared" si="9"/>
        <v>CC.021</v>
      </c>
      <c r="C149" s="20" t="s">
        <v>35</v>
      </c>
      <c r="D149" s="20" t="s">
        <v>29</v>
      </c>
      <c r="E149" s="193" t="s">
        <v>838</v>
      </c>
      <c r="F149" s="32">
        <f t="shared" ref="F149" si="10">WARNING_BASE + MID(E149, SEARCH("[",E149) + 1, SEARCH("]",E149) - SEARCH("[",E149) - 1)</f>
        <v>10030</v>
      </c>
    </row>
    <row r="150" spans="2:6" outlineLevel="1">
      <c r="B150" s="91"/>
      <c r="C150" s="20"/>
      <c r="D150" s="20"/>
      <c r="E150" s="21"/>
      <c r="F150" s="92"/>
    </row>
    <row r="151" spans="2:6" outlineLevel="1">
      <c r="B151" s="91"/>
      <c r="C151" s="20"/>
      <c r="D151" s="20"/>
      <c r="E151" s="21"/>
      <c r="F151" s="92"/>
    </row>
    <row r="152" spans="2:6" outlineLevel="1">
      <c r="B152" s="91"/>
      <c r="C152" s="20"/>
      <c r="D152" s="20"/>
      <c r="E152" s="21"/>
      <c r="F152" s="92"/>
    </row>
    <row r="153" spans="2:6">
      <c r="B153" s="18" t="s">
        <v>121</v>
      </c>
      <c r="C153" s="19"/>
      <c r="D153" s="19"/>
      <c r="E153" s="96" t="s">
        <v>120</v>
      </c>
      <c r="F153" s="97"/>
    </row>
    <row r="154" spans="2:6" ht="30" outlineLevel="1">
      <c r="B154" s="91" t="str">
        <f>_xlfn.CONCAT(CF_ID,".",TEXT(ROW()-ROW(CF_ID), "000"))</f>
        <v>CF.001</v>
      </c>
      <c r="C154" s="20" t="s">
        <v>35</v>
      </c>
      <c r="D154" s="20" t="s">
        <v>15</v>
      </c>
      <c r="E154" s="16" t="s">
        <v>703</v>
      </c>
      <c r="F154" s="92"/>
    </row>
    <row r="155" spans="2:6" outlineLevel="1">
      <c r="B155" s="91" t="str">
        <f>_xlfn.CONCAT(CF_ID,".",TEXT(ROW()-ROW(CF_ID), "000"))</f>
        <v>CF.002</v>
      </c>
      <c r="C155" s="20" t="s">
        <v>35</v>
      </c>
      <c r="D155" s="20" t="s">
        <v>15</v>
      </c>
      <c r="E155" s="21" t="s">
        <v>704</v>
      </c>
      <c r="F155" s="92"/>
    </row>
    <row r="156" spans="2:6" outlineLevel="1">
      <c r="B156" s="91"/>
      <c r="C156" s="20"/>
      <c r="D156" s="20"/>
      <c r="E156" s="21"/>
      <c r="F156" s="92"/>
    </row>
    <row r="157" spans="2:6" outlineLevel="1">
      <c r="B157" s="91"/>
      <c r="C157" s="20"/>
      <c r="D157" s="20"/>
      <c r="E157" s="21"/>
      <c r="F157" s="92"/>
    </row>
    <row r="158" spans="2:6" outlineLevel="1">
      <c r="B158" s="91"/>
      <c r="C158" s="20"/>
      <c r="D158" s="20"/>
      <c r="E158" s="21"/>
      <c r="F158" s="92"/>
    </row>
    <row r="159" spans="2:6">
      <c r="B159" s="18" t="s">
        <v>126</v>
      </c>
      <c r="C159" s="19"/>
      <c r="D159" s="19"/>
      <c r="E159" s="96" t="s">
        <v>125</v>
      </c>
      <c r="F159" s="97"/>
    </row>
    <row r="160" spans="2:6" ht="30" outlineLevel="1">
      <c r="B160" s="91" t="str">
        <f t="shared" ref="B160:B166" si="11">_xlfn.CONCAT(CP_ID,".",TEXT(ROW()-ROW(CP_ID), "000"))</f>
        <v>CP.001</v>
      </c>
      <c r="C160" s="20" t="s">
        <v>35</v>
      </c>
      <c r="D160" s="20" t="s">
        <v>29</v>
      </c>
      <c r="E160" s="21" t="s">
        <v>253</v>
      </c>
      <c r="F160" s="92"/>
    </row>
    <row r="161" spans="2:6" ht="195" outlineLevel="1">
      <c r="B161" s="91" t="str">
        <f t="shared" si="11"/>
        <v>CP.002</v>
      </c>
      <c r="C161" s="20" t="s">
        <v>35</v>
      </c>
      <c r="D161" s="20" t="s">
        <v>29</v>
      </c>
      <c r="E161" s="21" t="s">
        <v>786</v>
      </c>
      <c r="F161" s="92"/>
    </row>
    <row r="162" spans="2:6" ht="45" outlineLevel="1">
      <c r="B162" s="91" t="str">
        <f t="shared" si="11"/>
        <v>CP.003</v>
      </c>
      <c r="C162" s="20" t="s">
        <v>35</v>
      </c>
      <c r="D162" s="20" t="s">
        <v>29</v>
      </c>
      <c r="E162" s="21" t="s">
        <v>787</v>
      </c>
      <c r="F162" s="92"/>
    </row>
    <row r="163" spans="2:6" outlineLevel="1">
      <c r="B163" s="91" t="str">
        <f t="shared" si="11"/>
        <v>CP.004</v>
      </c>
      <c r="C163" s="20" t="s">
        <v>35</v>
      </c>
      <c r="D163" s="20" t="s">
        <v>29</v>
      </c>
      <c r="E163" s="21" t="s">
        <v>677</v>
      </c>
      <c r="F163" s="92"/>
    </row>
    <row r="164" spans="2:6" ht="45" outlineLevel="1">
      <c r="B164" s="91" t="str">
        <f t="shared" si="11"/>
        <v>CP.005</v>
      </c>
      <c r="C164" s="20" t="s">
        <v>35</v>
      </c>
      <c r="D164" s="20" t="s">
        <v>29</v>
      </c>
      <c r="E164" s="21" t="s">
        <v>785</v>
      </c>
      <c r="F164" s="32">
        <f>ALARM_BASE + MID(E164, SEARCH("[",E164) + 1, SEARCH("]",E164) - SEARCH("[",E164) - 1)</f>
        <v>10250</v>
      </c>
    </row>
    <row r="165" spans="2:6" outlineLevel="1">
      <c r="B165" s="91" t="str">
        <f t="shared" si="11"/>
        <v>CP.006</v>
      </c>
      <c r="C165" s="20" t="s">
        <v>35</v>
      </c>
      <c r="D165" s="20" t="s">
        <v>29</v>
      </c>
      <c r="E165" s="21" t="s">
        <v>678</v>
      </c>
      <c r="F165" s="92"/>
    </row>
    <row r="166" spans="2:6" ht="120" outlineLevel="1">
      <c r="B166" s="91" t="str">
        <f t="shared" si="11"/>
        <v>CP.007</v>
      </c>
      <c r="C166" s="20" t="s">
        <v>35</v>
      </c>
      <c r="D166" s="20" t="s">
        <v>29</v>
      </c>
      <c r="E166" s="193" t="s">
        <v>791</v>
      </c>
      <c r="F166" s="32">
        <f t="shared" ref="F166" si="12">WARNING_BASE + MID(E166, SEARCH("[",E166) + 1, SEARCH("]",E166) - SEARCH("[",E166) - 1)</f>
        <v>10050</v>
      </c>
    </row>
    <row r="167" spans="2:6" outlineLevel="1">
      <c r="B167" s="91"/>
      <c r="C167" s="20"/>
      <c r="D167" s="20"/>
      <c r="E167" s="21"/>
      <c r="F167" s="92"/>
    </row>
    <row r="168" spans="2:6" outlineLevel="1">
      <c r="B168" s="91"/>
      <c r="C168" s="20"/>
      <c r="D168" s="20"/>
      <c r="E168" s="21"/>
      <c r="F168" s="92"/>
    </row>
    <row r="169" spans="2:6">
      <c r="B169" s="18" t="s">
        <v>249</v>
      </c>
      <c r="C169" s="19"/>
      <c r="D169" s="19"/>
      <c r="E169" s="96" t="s">
        <v>248</v>
      </c>
      <c r="F169" s="97"/>
    </row>
    <row r="170" spans="2:6" ht="45" outlineLevel="1">
      <c r="B170" s="91" t="str">
        <f>_xlfn.CONCAT(BO_ID,".",TEXT(ROW()-ROW(BO_ID), "000"))</f>
        <v>BO.001</v>
      </c>
      <c r="C170" s="20" t="s">
        <v>35</v>
      </c>
      <c r="D170" s="20" t="s">
        <v>29</v>
      </c>
      <c r="E170" s="21" t="s">
        <v>247</v>
      </c>
      <c r="F170" s="92"/>
    </row>
    <row r="171" spans="2:6" ht="30" outlineLevel="1">
      <c r="B171" s="91" t="str">
        <f>_xlfn.CONCAT(BO_ID,".",TEXT(ROW()-ROW(BO_ID), "000"))</f>
        <v>BO.002</v>
      </c>
      <c r="C171" s="20" t="s">
        <v>35</v>
      </c>
      <c r="D171" s="20" t="s">
        <v>29</v>
      </c>
      <c r="E171" s="21" t="s">
        <v>772</v>
      </c>
      <c r="F171" s="92"/>
    </row>
    <row r="172" spans="2:6" ht="45" outlineLevel="1">
      <c r="B172" s="91" t="str">
        <f>_xlfn.CONCAT(BO_ID,".",TEXT(ROW()-ROW(BO_ID), "000"))</f>
        <v>BO.003</v>
      </c>
      <c r="C172" s="20" t="s">
        <v>35</v>
      </c>
      <c r="D172" s="20" t="s">
        <v>21</v>
      </c>
      <c r="E172" s="21" t="s">
        <v>250</v>
      </c>
      <c r="F172" s="92"/>
    </row>
    <row r="173" spans="2:6" ht="30" outlineLevel="1">
      <c r="B173" s="91" t="str">
        <f>_xlfn.CONCAT(BO_ID,".",TEXT(ROW()-ROW(BO_ID), "000"))</f>
        <v>BO.004</v>
      </c>
      <c r="C173" s="20" t="s">
        <v>35</v>
      </c>
      <c r="D173" s="20" t="s">
        <v>29</v>
      </c>
      <c r="E173" s="21" t="s">
        <v>771</v>
      </c>
      <c r="F173" s="92"/>
    </row>
    <row r="174" spans="2:6" outlineLevel="1">
      <c r="B174" s="91"/>
      <c r="C174" s="20"/>
      <c r="D174" s="20"/>
      <c r="E174" s="21"/>
      <c r="F174" s="92"/>
    </row>
    <row r="175" spans="2:6" outlineLevel="1">
      <c r="B175" s="91"/>
      <c r="C175" s="20"/>
      <c r="D175" s="20"/>
      <c r="E175" s="21"/>
      <c r="F175" s="92"/>
    </row>
    <row r="176" spans="2:6">
      <c r="B176" s="18" t="s">
        <v>124</v>
      </c>
      <c r="C176" s="19"/>
      <c r="D176" s="19"/>
      <c r="E176" s="96" t="s">
        <v>123</v>
      </c>
      <c r="F176" s="97"/>
    </row>
    <row r="177" spans="2:6" ht="210" outlineLevel="1">
      <c r="B177" s="91" t="str">
        <f t="shared" ref="B177:B192" si="13">_xlfn.CONCAT(UO_ID,".",TEXT(ROW()-ROW(UO_ID), "000"))</f>
        <v>UO.001</v>
      </c>
      <c r="C177" s="20" t="s">
        <v>35</v>
      </c>
      <c r="D177" s="20" t="s">
        <v>29</v>
      </c>
      <c r="E177" s="21" t="s">
        <v>788</v>
      </c>
      <c r="F177" s="92"/>
    </row>
    <row r="178" spans="2:6" ht="45" outlineLevel="1">
      <c r="B178" s="91" t="str">
        <f t="shared" si="13"/>
        <v>UO.002</v>
      </c>
      <c r="C178" s="20" t="s">
        <v>35</v>
      </c>
      <c r="D178" s="20" t="s">
        <v>29</v>
      </c>
      <c r="E178" s="21" t="s">
        <v>761</v>
      </c>
      <c r="F178" s="92"/>
    </row>
    <row r="179" spans="2:6" outlineLevel="1">
      <c r="B179" s="91" t="str">
        <f t="shared" si="13"/>
        <v>UO.003</v>
      </c>
      <c r="C179" s="20" t="s">
        <v>35</v>
      </c>
      <c r="D179" s="20" t="s">
        <v>29</v>
      </c>
      <c r="E179" s="21" t="s">
        <v>790</v>
      </c>
      <c r="F179" s="92"/>
    </row>
    <row r="180" spans="2:6" ht="30" outlineLevel="1">
      <c r="B180" s="91" t="str">
        <f t="shared" si="13"/>
        <v>UO.004</v>
      </c>
      <c r="C180" s="20" t="s">
        <v>35</v>
      </c>
      <c r="D180" s="20" t="s">
        <v>29</v>
      </c>
      <c r="E180" s="21" t="s">
        <v>688</v>
      </c>
      <c r="F180" s="92"/>
    </row>
    <row r="181" spans="2:6" ht="45" outlineLevel="1">
      <c r="B181" s="91" t="str">
        <f t="shared" si="13"/>
        <v>UO.005</v>
      </c>
      <c r="C181" s="20" t="s">
        <v>35</v>
      </c>
      <c r="D181" s="20" t="s">
        <v>29</v>
      </c>
      <c r="E181" s="21" t="s">
        <v>762</v>
      </c>
      <c r="F181" s="92"/>
    </row>
    <row r="182" spans="2:6" ht="45" outlineLevel="1">
      <c r="B182" s="91" t="str">
        <f t="shared" si="13"/>
        <v>UO.006</v>
      </c>
      <c r="C182" s="20" t="s">
        <v>35</v>
      </c>
      <c r="D182" s="20" t="s">
        <v>29</v>
      </c>
      <c r="E182" s="21" t="s">
        <v>789</v>
      </c>
      <c r="F182" s="92"/>
    </row>
    <row r="183" spans="2:6" ht="30" outlineLevel="1">
      <c r="B183" s="91" t="str">
        <f t="shared" si="13"/>
        <v>UO.007</v>
      </c>
      <c r="C183" s="20" t="s">
        <v>35</v>
      </c>
      <c r="D183" s="20" t="s">
        <v>29</v>
      </c>
      <c r="E183" s="21" t="s">
        <v>763</v>
      </c>
      <c r="F183" s="92"/>
    </row>
    <row r="184" spans="2:6" ht="30" outlineLevel="1">
      <c r="B184" s="91" t="str">
        <f t="shared" si="13"/>
        <v>UO.008</v>
      </c>
      <c r="C184" s="20" t="s">
        <v>35</v>
      </c>
      <c r="D184" s="20" t="s">
        <v>29</v>
      </c>
      <c r="E184" s="21" t="s">
        <v>764</v>
      </c>
      <c r="F184" s="92"/>
    </row>
    <row r="185" spans="2:6" outlineLevel="1">
      <c r="B185" s="91" t="str">
        <f t="shared" si="13"/>
        <v>UO.009</v>
      </c>
      <c r="C185" s="20" t="s">
        <v>35</v>
      </c>
      <c r="D185" s="20" t="s">
        <v>29</v>
      </c>
      <c r="E185" s="21" t="s">
        <v>774</v>
      </c>
      <c r="F185" s="92"/>
    </row>
    <row r="186" spans="2:6" ht="45" outlineLevel="1">
      <c r="B186" s="91" t="str">
        <f t="shared" si="13"/>
        <v>UO.010</v>
      </c>
      <c r="C186" s="20" t="s">
        <v>35</v>
      </c>
      <c r="D186" s="20" t="s">
        <v>29</v>
      </c>
      <c r="E186" s="193" t="s">
        <v>775</v>
      </c>
      <c r="F186" s="32">
        <f t="shared" ref="F186:F187" si="14">WARNING_BASE + MID(E186, SEARCH("[",E186) + 1, SEARCH("]",E186) - SEARCH("[",E186) - 1)</f>
        <v>10060</v>
      </c>
    </row>
    <row r="187" spans="2:6" ht="75" outlineLevel="1">
      <c r="B187" s="91" t="str">
        <f t="shared" si="13"/>
        <v>UO.011</v>
      </c>
      <c r="C187" s="20" t="s">
        <v>35</v>
      </c>
      <c r="D187" s="20" t="s">
        <v>29</v>
      </c>
      <c r="E187" s="193" t="s">
        <v>836</v>
      </c>
      <c r="F187" s="32">
        <f t="shared" si="14"/>
        <v>10061</v>
      </c>
    </row>
    <row r="188" spans="2:6" outlineLevel="1">
      <c r="B188" s="91" t="str">
        <f t="shared" si="13"/>
        <v>UO.012</v>
      </c>
      <c r="C188" s="20" t="s">
        <v>35</v>
      </c>
      <c r="D188" s="20" t="s">
        <v>29</v>
      </c>
      <c r="E188" s="21" t="s">
        <v>689</v>
      </c>
      <c r="F188" s="92"/>
    </row>
    <row r="189" spans="2:6" ht="45" outlineLevel="1">
      <c r="B189" s="91" t="str">
        <f t="shared" si="13"/>
        <v>UO.013</v>
      </c>
      <c r="C189" s="20" t="s">
        <v>35</v>
      </c>
      <c r="D189" s="20" t="s">
        <v>29</v>
      </c>
      <c r="E189" s="21" t="s">
        <v>784</v>
      </c>
      <c r="F189" s="32">
        <f>ALARM_BASE + MID(E189, SEARCH("[",E189) + 1, SEARCH("]",E189) - SEARCH("[",E189) - 1)</f>
        <v>10260</v>
      </c>
    </row>
    <row r="190" spans="2:6" ht="45" outlineLevel="1">
      <c r="B190" s="91" t="str">
        <f t="shared" si="13"/>
        <v>UO.014</v>
      </c>
      <c r="C190" s="20" t="s">
        <v>35</v>
      </c>
      <c r="D190" s="20" t="s">
        <v>29</v>
      </c>
      <c r="E190" s="21" t="s">
        <v>690</v>
      </c>
      <c r="F190" s="32">
        <f>ALARM_BASE + MID(E190, SEARCH("[",E190) + 1, SEARCH("]",E190) - SEARCH("[",E190) - 1)</f>
        <v>10261</v>
      </c>
    </row>
    <row r="191" spans="2:6" ht="45" outlineLevel="1">
      <c r="B191" s="91" t="str">
        <f t="shared" si="13"/>
        <v>UO.015</v>
      </c>
      <c r="C191" s="20" t="s">
        <v>35</v>
      </c>
      <c r="D191" s="20" t="s">
        <v>29</v>
      </c>
      <c r="E191" s="21" t="s">
        <v>810</v>
      </c>
      <c r="F191" s="32">
        <f>ALARM_BASE + MID(E191, SEARCH("[",E191) + 1, SEARCH("]",E191) - SEARCH("[",E191) - 1)</f>
        <v>10262</v>
      </c>
    </row>
    <row r="192" spans="2:6" ht="90" outlineLevel="1">
      <c r="B192" s="91" t="str">
        <f t="shared" si="13"/>
        <v>UO.016</v>
      </c>
      <c r="C192" s="20" t="s">
        <v>35</v>
      </c>
      <c r="D192" s="20" t="s">
        <v>29</v>
      </c>
      <c r="E192" s="21" t="s">
        <v>811</v>
      </c>
      <c r="F192" s="32">
        <f>ALARM_BASE + MID(E192, SEARCH("[",E192) + 1, SEARCH("]",E192) - SEARCH("[",E192) - 1)</f>
        <v>10263</v>
      </c>
    </row>
    <row r="193" spans="2:6" outlineLevel="1">
      <c r="B193" s="91"/>
      <c r="C193" s="20"/>
      <c r="D193" s="20"/>
      <c r="E193" s="21"/>
      <c r="F193" s="92"/>
    </row>
    <row r="194" spans="2:6" outlineLevel="1">
      <c r="B194" s="91"/>
      <c r="C194" s="20"/>
      <c r="D194" s="20"/>
      <c r="E194" s="21"/>
      <c r="F194" s="92"/>
    </row>
    <row r="195" spans="2:6">
      <c r="B195" s="18" t="s">
        <v>201</v>
      </c>
      <c r="C195" s="19"/>
      <c r="D195" s="19"/>
      <c r="E195" s="96" t="s">
        <v>202</v>
      </c>
      <c r="F195" s="97"/>
    </row>
    <row r="196" spans="2:6" outlineLevel="1">
      <c r="B196" s="91" t="str">
        <f>_xlfn.CONCAT(GP_ID,".",TEXT(ROW()-ROW(GP_ID), "000"))</f>
        <v>GP.001</v>
      </c>
      <c r="C196" s="20"/>
      <c r="D196" s="20"/>
      <c r="E196" s="21"/>
      <c r="F196" s="92"/>
    </row>
    <row r="197" spans="2:6" outlineLevel="1">
      <c r="B197" s="91"/>
      <c r="C197" s="20"/>
      <c r="D197" s="20"/>
      <c r="E197" s="21"/>
      <c r="F197" s="92"/>
    </row>
    <row r="198" spans="2:6" outlineLevel="1">
      <c r="B198" s="91"/>
      <c r="C198" s="20"/>
      <c r="D198" s="20"/>
      <c r="E198" s="21"/>
      <c r="F198" s="92"/>
    </row>
    <row r="199" spans="2:6" outlineLevel="1">
      <c r="B199" s="91"/>
      <c r="C199" s="20"/>
      <c r="D199" s="20"/>
      <c r="E199" s="21"/>
      <c r="F199" s="92"/>
    </row>
    <row r="200" spans="2:6" outlineLevel="1">
      <c r="B200" s="91"/>
      <c r="C200" s="20"/>
      <c r="D200" s="20"/>
      <c r="E200" s="21"/>
      <c r="F200" s="92"/>
    </row>
    <row r="201" spans="2:6">
      <c r="B201" s="189"/>
      <c r="C201" s="190"/>
      <c r="D201" s="190"/>
      <c r="E201" s="191"/>
      <c r="F201" s="192"/>
    </row>
    <row r="202" spans="2:6" outlineLevel="1">
      <c r="B202" s="91"/>
      <c r="C202" s="20"/>
      <c r="D202" s="20"/>
      <c r="E202" s="21"/>
      <c r="F202" s="92"/>
    </row>
    <row r="203" spans="2:6" outlineLevel="1">
      <c r="B203" s="91"/>
      <c r="C203" s="20"/>
      <c r="D203" s="20"/>
      <c r="E203" s="21"/>
      <c r="F203" s="92"/>
    </row>
    <row r="204" spans="2:6" outlineLevel="1">
      <c r="B204" s="91"/>
      <c r="C204" s="20"/>
      <c r="D204" s="20"/>
      <c r="E204" s="21"/>
      <c r="F204" s="92"/>
    </row>
    <row r="205" spans="2:6" outlineLevel="1">
      <c r="B205" s="91"/>
      <c r="C205" s="20"/>
      <c r="D205" s="20"/>
      <c r="E205" s="21"/>
      <c r="F205" s="92"/>
    </row>
    <row r="206" spans="2:6" outlineLevel="1">
      <c r="B206" s="91"/>
      <c r="C206" s="20"/>
      <c r="D206" s="20"/>
      <c r="E206" s="21"/>
      <c r="F206" s="92"/>
    </row>
    <row r="207" spans="2:6" outlineLevel="1">
      <c r="B207" s="91"/>
      <c r="C207" s="20"/>
      <c r="D207" s="20"/>
      <c r="E207" s="21"/>
      <c r="F207" s="92"/>
    </row>
    <row r="208" spans="2:6">
      <c r="B208" s="228" t="s">
        <v>106</v>
      </c>
      <c r="C208" s="228"/>
      <c r="D208" s="228"/>
      <c r="E208" s="228"/>
      <c r="F208" s="228"/>
    </row>
    <row r="209" spans="2:6">
      <c r="B209" s="22"/>
      <c r="C209" s="22"/>
      <c r="D209" s="22"/>
      <c r="E209" s="22"/>
      <c r="F209" s="22"/>
    </row>
  </sheetData>
  <mergeCells count="1">
    <mergeCell ref="B208:F208"/>
  </mergeCells>
  <phoneticPr fontId="22" type="noConversion"/>
  <conditionalFormatting sqref="E196:E200 E170:E175 E202:E207 E2:E16 E92:E119 E122:E127 E160:E168 E154:E158 E177:E194 E18:E86 E129:E152">
    <cfRule type="expression" dxfId="97" priority="93">
      <formula>$C2="Nice to have"</formula>
    </cfRule>
    <cfRule type="expression" dxfId="96" priority="98">
      <formula>$C2="Deprecated"</formula>
    </cfRule>
  </conditionalFormatting>
  <conditionalFormatting sqref="D196:D200 D170:D175 D202:D207 D122:D127 D3:D16 D92:D119 D160:D168 D154:D158 D177:D194 D18:D86 D129:D152">
    <cfRule type="cellIs" dxfId="95" priority="92" operator="equal">
      <formula>"In Progress"</formula>
    </cfRule>
    <cfRule type="cellIs" dxfId="94" priority="94" operator="equal">
      <formula>"Completed"</formula>
    </cfRule>
    <cfRule type="cellIs" dxfId="93" priority="95" operator="equal">
      <formula>"Approved"</formula>
    </cfRule>
    <cfRule type="cellIs" dxfId="92" priority="96" operator="equal">
      <formula>"On Hold"</formula>
    </cfRule>
    <cfRule type="cellIs" dxfId="91" priority="97" operator="equal">
      <formula>"Pending Approval"</formula>
    </cfRule>
  </conditionalFormatting>
  <conditionalFormatting sqref="E128">
    <cfRule type="expression" dxfId="90" priority="86">
      <formula>$C128="Nice to have"</formula>
    </cfRule>
    <cfRule type="expression" dxfId="89" priority="91">
      <formula>$C128="Deprecated"</formula>
    </cfRule>
  </conditionalFormatting>
  <conditionalFormatting sqref="D128">
    <cfRule type="cellIs" dxfId="88" priority="85" operator="equal">
      <formula>"In Progress"</formula>
    </cfRule>
    <cfRule type="cellIs" dxfId="87" priority="87" operator="equal">
      <formula>"Completed"</formula>
    </cfRule>
    <cfRule type="cellIs" dxfId="86" priority="88" operator="equal">
      <formula>"Approved"</formula>
    </cfRule>
    <cfRule type="cellIs" dxfId="85" priority="89" operator="equal">
      <formula>"On Hold"</formula>
    </cfRule>
    <cfRule type="cellIs" dxfId="84" priority="90" operator="equal">
      <formula>"Pending Approval"</formula>
    </cfRule>
  </conditionalFormatting>
  <conditionalFormatting sqref="E153">
    <cfRule type="expression" dxfId="83" priority="79">
      <formula>$C153="Nice to have"</formula>
    </cfRule>
    <cfRule type="expression" dxfId="82" priority="84">
      <formula>$C153="Deprecated"</formula>
    </cfRule>
  </conditionalFormatting>
  <conditionalFormatting sqref="D153">
    <cfRule type="cellIs" dxfId="81" priority="78" operator="equal">
      <formula>"In Progress"</formula>
    </cfRule>
    <cfRule type="cellIs" dxfId="80" priority="80" operator="equal">
      <formula>"Completed"</formula>
    </cfRule>
    <cfRule type="cellIs" dxfId="79" priority="81" operator="equal">
      <formula>"Approved"</formula>
    </cfRule>
    <cfRule type="cellIs" dxfId="78" priority="82" operator="equal">
      <formula>"On Hold"</formula>
    </cfRule>
    <cfRule type="cellIs" dxfId="77" priority="83" operator="equal">
      <formula>"Pending Approval"</formula>
    </cfRule>
  </conditionalFormatting>
  <conditionalFormatting sqref="E159">
    <cfRule type="expression" dxfId="76" priority="72">
      <formula>$C159="Nice to have"</formula>
    </cfRule>
    <cfRule type="expression" dxfId="75" priority="77">
      <formula>$C159="Deprecated"</formula>
    </cfRule>
  </conditionalFormatting>
  <conditionalFormatting sqref="D159">
    <cfRule type="cellIs" dxfId="74" priority="71" operator="equal">
      <formula>"In Progress"</formula>
    </cfRule>
    <cfRule type="cellIs" dxfId="73" priority="73" operator="equal">
      <formula>"Completed"</formula>
    </cfRule>
    <cfRule type="cellIs" dxfId="72" priority="74" operator="equal">
      <formula>"Approved"</formula>
    </cfRule>
    <cfRule type="cellIs" dxfId="71" priority="75" operator="equal">
      <formula>"On Hold"</formula>
    </cfRule>
    <cfRule type="cellIs" dxfId="70" priority="76" operator="equal">
      <formula>"Pending Approval"</formula>
    </cfRule>
  </conditionalFormatting>
  <conditionalFormatting sqref="E176">
    <cfRule type="expression" dxfId="69" priority="65">
      <formula>$C176="Nice to have"</formula>
    </cfRule>
    <cfRule type="expression" dxfId="68" priority="70">
      <formula>$C176="Deprecated"</formula>
    </cfRule>
  </conditionalFormatting>
  <conditionalFormatting sqref="D176">
    <cfRule type="cellIs" dxfId="67" priority="64" operator="equal">
      <formula>"In Progress"</formula>
    </cfRule>
    <cfRule type="cellIs" dxfId="66" priority="66" operator="equal">
      <formula>"Completed"</formula>
    </cfRule>
    <cfRule type="cellIs" dxfId="65" priority="67" operator="equal">
      <formula>"Approved"</formula>
    </cfRule>
    <cfRule type="cellIs" dxfId="64" priority="68" operator="equal">
      <formula>"On Hold"</formula>
    </cfRule>
    <cfRule type="cellIs" dxfId="63" priority="69" operator="equal">
      <formula>"Pending Approval"</formula>
    </cfRule>
  </conditionalFormatting>
  <conditionalFormatting sqref="E195">
    <cfRule type="expression" dxfId="62" priority="58">
      <formula>$C195="Nice to have"</formula>
    </cfRule>
    <cfRule type="expression" dxfId="61" priority="63">
      <formula>$C195="Deprecated"</formula>
    </cfRule>
  </conditionalFormatting>
  <conditionalFormatting sqref="D195">
    <cfRule type="cellIs" dxfId="60" priority="57" operator="equal">
      <formula>"In Progress"</formula>
    </cfRule>
    <cfRule type="cellIs" dxfId="59" priority="59" operator="equal">
      <formula>"Completed"</formula>
    </cfRule>
    <cfRule type="cellIs" dxfId="58" priority="60" operator="equal">
      <formula>"Approved"</formula>
    </cfRule>
    <cfRule type="cellIs" dxfId="57" priority="61" operator="equal">
      <formula>"On Hold"</formula>
    </cfRule>
    <cfRule type="cellIs" dxfId="56" priority="62" operator="equal">
      <formula>"Pending Approval"</formula>
    </cfRule>
  </conditionalFormatting>
  <conditionalFormatting sqref="E201">
    <cfRule type="expression" dxfId="55" priority="51">
      <formula>$C201="Nice to have"</formula>
    </cfRule>
    <cfRule type="expression" dxfId="54" priority="56">
      <formula>$C201="Deprecated"</formula>
    </cfRule>
  </conditionalFormatting>
  <conditionalFormatting sqref="D201">
    <cfRule type="cellIs" dxfId="53" priority="50" operator="equal">
      <formula>"In Progress"</formula>
    </cfRule>
    <cfRule type="cellIs" dxfId="52" priority="52" operator="equal">
      <formula>"Completed"</formula>
    </cfRule>
    <cfRule type="cellIs" dxfId="51" priority="53" operator="equal">
      <formula>"Approved"</formula>
    </cfRule>
    <cfRule type="cellIs" dxfId="50" priority="54" operator="equal">
      <formula>"On Hold"</formula>
    </cfRule>
    <cfRule type="cellIs" dxfId="49" priority="55" operator="equal">
      <formula>"Pending Approval"</formula>
    </cfRule>
  </conditionalFormatting>
  <conditionalFormatting sqref="E169">
    <cfRule type="expression" dxfId="48" priority="37">
      <formula>$C169="Nice to have"</formula>
    </cfRule>
    <cfRule type="expression" dxfId="47" priority="42">
      <formula>$C169="Deprecated"</formula>
    </cfRule>
  </conditionalFormatting>
  <conditionalFormatting sqref="D169">
    <cfRule type="cellIs" dxfId="46" priority="36" operator="equal">
      <formula>"In Progress"</formula>
    </cfRule>
    <cfRule type="cellIs" dxfId="45" priority="38" operator="equal">
      <formula>"Completed"</formula>
    </cfRule>
    <cfRule type="cellIs" dxfId="44" priority="39" operator="equal">
      <formula>"Approved"</formula>
    </cfRule>
    <cfRule type="cellIs" dxfId="43" priority="40" operator="equal">
      <formula>"On Hold"</formula>
    </cfRule>
    <cfRule type="cellIs" dxfId="42" priority="41" operator="equal">
      <formula>"Pending Approval"</formula>
    </cfRule>
  </conditionalFormatting>
  <conditionalFormatting sqref="E120">
    <cfRule type="expression" dxfId="41" priority="30">
      <formula>$C120="Nice to have"</formula>
    </cfRule>
    <cfRule type="expression" dxfId="40" priority="35">
      <formula>$C120="Deprecated"</formula>
    </cfRule>
  </conditionalFormatting>
  <conditionalFormatting sqref="D120">
    <cfRule type="cellIs" dxfId="39" priority="29" operator="equal">
      <formula>"In Progress"</formula>
    </cfRule>
    <cfRule type="cellIs" dxfId="38" priority="31" operator="equal">
      <formula>"Completed"</formula>
    </cfRule>
    <cfRule type="cellIs" dxfId="37" priority="32" operator="equal">
      <formula>"Approved"</formula>
    </cfRule>
    <cfRule type="cellIs" dxfId="36" priority="33" operator="equal">
      <formula>"On Hold"</formula>
    </cfRule>
    <cfRule type="cellIs" dxfId="35" priority="34" operator="equal">
      <formula>"Pending Approval"</formula>
    </cfRule>
  </conditionalFormatting>
  <conditionalFormatting sqref="E121">
    <cfRule type="expression" dxfId="34" priority="23">
      <formula>$C121="Nice to have"</formula>
    </cfRule>
    <cfRule type="expression" dxfId="33" priority="28">
      <formula>$C121="Deprecated"</formula>
    </cfRule>
  </conditionalFormatting>
  <conditionalFormatting sqref="D121">
    <cfRule type="cellIs" dxfId="32" priority="22" operator="equal">
      <formula>"In Progress"</formula>
    </cfRule>
    <cfRule type="cellIs" dxfId="31" priority="24" operator="equal">
      <formula>"Completed"</formula>
    </cfRule>
    <cfRule type="cellIs" dxfId="30" priority="25" operator="equal">
      <formula>"Approved"</formula>
    </cfRule>
    <cfRule type="cellIs" dxfId="29" priority="26" operator="equal">
      <formula>"On Hold"</formula>
    </cfRule>
    <cfRule type="cellIs" dxfId="28" priority="27" operator="equal">
      <formula>"Pending Approval"</formula>
    </cfRule>
  </conditionalFormatting>
  <conditionalFormatting sqref="E88:E91">
    <cfRule type="expression" dxfId="27" priority="16">
      <formula>$C88="Nice to have"</formula>
    </cfRule>
    <cfRule type="expression" dxfId="26" priority="21">
      <formula>$C88="Deprecated"</formula>
    </cfRule>
  </conditionalFormatting>
  <conditionalFormatting sqref="D88:D91">
    <cfRule type="cellIs" dxfId="25" priority="15" operator="equal">
      <formula>"In Progress"</formula>
    </cfRule>
    <cfRule type="cellIs" dxfId="24" priority="17" operator="equal">
      <formula>"Completed"</formula>
    </cfRule>
    <cfRule type="cellIs" dxfId="23" priority="18" operator="equal">
      <formula>"Approved"</formula>
    </cfRule>
    <cfRule type="cellIs" dxfId="22" priority="19" operator="equal">
      <formula>"On Hold"</formula>
    </cfRule>
    <cfRule type="cellIs" dxfId="21" priority="20" operator="equal">
      <formula>"Pending Approval"</formula>
    </cfRule>
  </conditionalFormatting>
  <conditionalFormatting sqref="E87">
    <cfRule type="expression" dxfId="20" priority="9">
      <formula>$C87="Nice to have"</formula>
    </cfRule>
    <cfRule type="expression" dxfId="19" priority="14">
      <formula>$C87="Deprecated"</formula>
    </cfRule>
  </conditionalFormatting>
  <conditionalFormatting sqref="D87">
    <cfRule type="cellIs" dxfId="18" priority="8" operator="equal">
      <formula>"In Progress"</formula>
    </cfRule>
    <cfRule type="cellIs" dxfId="17" priority="10" operator="equal">
      <formula>"Completed"</formula>
    </cfRule>
    <cfRule type="cellIs" dxfId="16" priority="11" operator="equal">
      <formula>"Approved"</formula>
    </cfRule>
    <cfRule type="cellIs" dxfId="15" priority="12" operator="equal">
      <formula>"On Hold"</formula>
    </cfRule>
    <cfRule type="cellIs" dxfId="14" priority="13" operator="equal">
      <formula>"Pending Approval"</formula>
    </cfRule>
  </conditionalFormatting>
  <conditionalFormatting sqref="E17">
    <cfRule type="expression" dxfId="13" priority="2">
      <formula>$C17="Nice to have"</formula>
    </cfRule>
    <cfRule type="expression" dxfId="12" priority="7">
      <formula>$C17="Deprecated"</formula>
    </cfRule>
  </conditionalFormatting>
  <conditionalFormatting sqref="D17">
    <cfRule type="cellIs" dxfId="11" priority="1" operator="equal">
      <formula>"In Progress"</formula>
    </cfRule>
    <cfRule type="cellIs" dxfId="10" priority="3" operator="equal">
      <formula>"Completed"</formula>
    </cfRule>
    <cfRule type="cellIs" dxfId="9" priority="4" operator="equal">
      <formula>"Approved"</formula>
    </cfRule>
    <cfRule type="cellIs" dxfId="8" priority="5" operator="equal">
      <formula>"On Hold"</formula>
    </cfRule>
    <cfRule type="cellIs" dxfId="7" priority="6" operator="equal">
      <formula>"Pending Approval"</formula>
    </cfRule>
  </conditionalFormatting>
  <dataValidations count="2">
    <dataValidation type="list" allowBlank="1" showInputMessage="1" showErrorMessage="1" sqref="C3:C207" xr:uid="{00000000-0002-0000-0400-000000000000}">
      <formula1>settings.level</formula1>
    </dataValidation>
    <dataValidation type="list" allowBlank="1" showInputMessage="1" showErrorMessage="1" sqref="D3:D207" xr:uid="{00000000-0002-0000-0400-000001000000}">
      <formula1>settings.status</formula1>
    </dataValidation>
  </dataValidations>
  <pageMargins left="0.25" right="0.25" top="0.75" bottom="0.75" header="0.3" footer="0.3"/>
  <pageSetup paperSize="9"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D18A-550F-418B-B18E-9DAD1CC7BE2C}">
  <dimension ref="B1:K86"/>
  <sheetViews>
    <sheetView showGridLines="0" zoomScaleNormal="100" workbookViewId="0">
      <pane xSplit="3" ySplit="2" topLeftCell="D3" activePane="bottomRight" state="frozen"/>
      <selection pane="topRight"/>
      <selection pane="bottomLeft"/>
      <selection pane="bottomRight" activeCell="H32" sqref="H32"/>
    </sheetView>
  </sheetViews>
  <sheetFormatPr defaultRowHeight="15" outlineLevelRow="1"/>
  <cols>
    <col min="1" max="1" width="2.85546875" customWidth="1"/>
    <col min="2" max="2" width="11.140625" customWidth="1"/>
    <col min="3" max="3" width="42.85546875" customWidth="1"/>
    <col min="4" max="4" width="11.140625" customWidth="1"/>
    <col min="5" max="5" width="8.5703125" customWidth="1"/>
    <col min="6" max="8" width="9.85546875" customWidth="1"/>
    <col min="9" max="9" width="13.7109375" customWidth="1"/>
    <col min="10" max="10" width="17.140625" customWidth="1"/>
    <col min="11" max="11" width="42.85546875" customWidth="1"/>
    <col min="12" max="12" width="27.5703125" customWidth="1"/>
  </cols>
  <sheetData>
    <row r="1" spans="2:11">
      <c r="G1" s="90"/>
      <c r="H1" s="90"/>
    </row>
    <row r="2" spans="2:11" s="12" customFormat="1" ht="15.75" thickBot="1">
      <c r="B2" s="128" t="s">
        <v>3</v>
      </c>
      <c r="C2" s="128" t="s">
        <v>97</v>
      </c>
      <c r="D2" s="128" t="s">
        <v>98</v>
      </c>
      <c r="E2" s="128" t="s">
        <v>99</v>
      </c>
      <c r="F2" s="128" t="s">
        <v>100</v>
      </c>
      <c r="G2" s="128" t="s">
        <v>101</v>
      </c>
      <c r="H2" s="128" t="s">
        <v>102</v>
      </c>
      <c r="I2" s="129" t="s">
        <v>103</v>
      </c>
      <c r="J2" s="128" t="s">
        <v>104</v>
      </c>
      <c r="K2" s="128" t="s">
        <v>46</v>
      </c>
    </row>
    <row r="3" spans="2:11" ht="15.75" thickTop="1">
      <c r="B3" s="138" t="s">
        <v>211</v>
      </c>
      <c r="C3" s="139" t="s">
        <v>210</v>
      </c>
      <c r="D3" s="140">
        <v>44348</v>
      </c>
      <c r="E3" s="136">
        <f ca="1">IF(OR(ISBLANK(Table1[[#This Row],[Due]]),TODAY()&gt;Table1[[#This Row],[Due]]),0,NETWORKDAYS(TODAY(),Table1[[#This Row],[Due]]))</f>
        <v>72</v>
      </c>
      <c r="F3" s="138"/>
      <c r="G3" s="141"/>
      <c r="H3" s="142">
        <f>SUM(H4:H14)/COUNT(H4:H14)</f>
        <v>0.3</v>
      </c>
      <c r="I3" s="138"/>
      <c r="J3" s="143"/>
      <c r="K3" s="144"/>
    </row>
    <row r="4" spans="2:11" outlineLevel="1">
      <c r="B4" s="168" t="s">
        <v>203</v>
      </c>
      <c r="C4" s="169" t="s">
        <v>259</v>
      </c>
      <c r="D4" s="170">
        <v>44221</v>
      </c>
      <c r="E4" s="137">
        <f ca="1">IF(OR(ISBLANK(Table1[[#This Row],[Due]]),TODAY()&gt;Table1[[#This Row],[Due]]),0,NETWORKDAYS(TODAY(),Table1[[#This Row],[Due]]))</f>
        <v>0</v>
      </c>
      <c r="F4" s="168" t="s">
        <v>221</v>
      </c>
      <c r="G4" s="171">
        <v>1</v>
      </c>
      <c r="H4" s="172">
        <v>1</v>
      </c>
      <c r="I4" s="168"/>
      <c r="J4" s="169"/>
      <c r="K4" s="173"/>
    </row>
    <row r="5" spans="2:11" ht="30" outlineLevel="1">
      <c r="B5" s="168" t="s">
        <v>217</v>
      </c>
      <c r="C5" s="169" t="s">
        <v>219</v>
      </c>
      <c r="D5" s="170">
        <v>44256</v>
      </c>
      <c r="E5" s="137">
        <f ca="1">IF(OR(ISBLANK(Table1[[#This Row],[Due]]),TODAY()&gt;Table1[[#This Row],[Due]]),0,NETWORKDAYS(TODAY(),Table1[[#This Row],[Due]]))</f>
        <v>6</v>
      </c>
      <c r="F5" s="168" t="s">
        <v>220</v>
      </c>
      <c r="G5" s="171">
        <v>1</v>
      </c>
      <c r="H5" s="172">
        <v>0</v>
      </c>
      <c r="I5" s="168"/>
      <c r="J5" s="169" t="s">
        <v>306</v>
      </c>
      <c r="K5" s="173"/>
    </row>
    <row r="6" spans="2:11" outlineLevel="1">
      <c r="B6" s="168" t="s">
        <v>218</v>
      </c>
      <c r="C6" s="169" t="s">
        <v>706</v>
      </c>
      <c r="D6" s="170">
        <v>44256</v>
      </c>
      <c r="E6" s="137">
        <f ca="1">IF(OR(ISBLANK(Table1[[#This Row],[Due]]),TODAY()&gt;Table1[[#This Row],[Due]]),0,NETWORKDAYS(TODAY(),Table1[[#This Row],[Due]]))</f>
        <v>6</v>
      </c>
      <c r="F6" s="168" t="s">
        <v>221</v>
      </c>
      <c r="G6" s="171"/>
      <c r="H6" s="172">
        <v>0.4</v>
      </c>
      <c r="I6" s="168"/>
      <c r="J6" s="169"/>
      <c r="K6" s="173"/>
    </row>
    <row r="7" spans="2:11" ht="45" outlineLevel="1">
      <c r="B7" s="168" t="s">
        <v>260</v>
      </c>
      <c r="C7" s="169" t="s">
        <v>261</v>
      </c>
      <c r="D7" s="170">
        <v>44287</v>
      </c>
      <c r="E7" s="137">
        <f ca="1">IF(OR(ISBLANK(Table1[[#This Row],[Due]]),TODAY()&gt;Table1[[#This Row],[Due]]),0,NETWORKDAYS(TODAY(),Table1[[#This Row],[Due]]))</f>
        <v>29</v>
      </c>
      <c r="F7" s="168" t="s">
        <v>262</v>
      </c>
      <c r="G7" s="171"/>
      <c r="H7" s="172">
        <v>0</v>
      </c>
      <c r="I7" s="168"/>
      <c r="J7" s="169" t="s">
        <v>305</v>
      </c>
      <c r="K7" s="173"/>
    </row>
    <row r="8" spans="2:11" outlineLevel="1">
      <c r="B8" s="168" t="s">
        <v>325</v>
      </c>
      <c r="C8" s="169" t="s">
        <v>670</v>
      </c>
      <c r="D8" s="170">
        <v>44348</v>
      </c>
      <c r="E8" s="137">
        <f ca="1">IF(OR(ISBLANK(Table1[[#This Row],[Due]]),TODAY()&gt;Table1[[#This Row],[Due]]),0,NETWORKDAYS(TODAY(),Table1[[#This Row],[Due]]))</f>
        <v>72</v>
      </c>
      <c r="F8" s="168" t="s">
        <v>262</v>
      </c>
      <c r="G8" s="171"/>
      <c r="H8" s="172">
        <v>0</v>
      </c>
      <c r="I8" s="168"/>
      <c r="J8" s="169"/>
      <c r="K8" s="173"/>
    </row>
    <row r="9" spans="2:11" ht="30" outlineLevel="1">
      <c r="B9" s="168" t="s">
        <v>654</v>
      </c>
      <c r="C9" s="169" t="s">
        <v>668</v>
      </c>
      <c r="D9" s="174">
        <v>44256</v>
      </c>
      <c r="E9" s="137">
        <f ca="1">IF(OR(ISBLANK(Table1[[#This Row],[Due]]),TODAY()&gt;Table1[[#This Row],[Due]]),0,NETWORKDAYS(TODAY(),Table1[[#This Row],[Due]]))</f>
        <v>6</v>
      </c>
      <c r="F9" s="175" t="s">
        <v>221</v>
      </c>
      <c r="G9" s="171"/>
      <c r="H9" s="172">
        <v>0</v>
      </c>
      <c r="I9" s="168"/>
      <c r="J9" s="169" t="s">
        <v>655</v>
      </c>
      <c r="K9" s="173"/>
    </row>
    <row r="10" spans="2:11" ht="30" outlineLevel="1">
      <c r="B10" s="168" t="s">
        <v>666</v>
      </c>
      <c r="C10" s="169" t="s">
        <v>667</v>
      </c>
      <c r="D10" s="174">
        <v>44238</v>
      </c>
      <c r="E10" s="137">
        <f ca="1">IF(OR(ISBLANK(Table1[[#This Row],[Due]]),TODAY()&gt;Table1[[#This Row],[Due]]),0,NETWORKDAYS(TODAY(),Table1[[#This Row],[Due]]))</f>
        <v>0</v>
      </c>
      <c r="F10" s="175" t="s">
        <v>262</v>
      </c>
      <c r="G10" s="171"/>
      <c r="H10" s="172">
        <v>1</v>
      </c>
      <c r="I10" s="168"/>
      <c r="J10" s="169" t="s">
        <v>669</v>
      </c>
      <c r="K10" s="173"/>
    </row>
    <row r="11" spans="2:11" ht="30" outlineLevel="1">
      <c r="B11" s="168" t="s">
        <v>714</v>
      </c>
      <c r="C11" s="169" t="s">
        <v>715</v>
      </c>
      <c r="D11" s="174">
        <v>44256</v>
      </c>
      <c r="E11" s="137">
        <f ca="1">IF(OR(ISBLANK(Table1[[#This Row],[Due]]),TODAY()&gt;Table1[[#This Row],[Due]]),0,NETWORKDAYS(TODAY(),Table1[[#This Row],[Due]]))</f>
        <v>6</v>
      </c>
      <c r="F11" s="175" t="s">
        <v>220</v>
      </c>
      <c r="G11" s="171"/>
      <c r="H11" s="172">
        <v>0</v>
      </c>
      <c r="I11" s="168"/>
      <c r="J11" s="169" t="s">
        <v>716</v>
      </c>
      <c r="K11" s="173"/>
    </row>
    <row r="12" spans="2:11" outlineLevel="1">
      <c r="B12" s="168"/>
      <c r="C12" s="169"/>
      <c r="D12" s="174"/>
      <c r="E12" s="137">
        <f ca="1">IF(OR(ISBLANK(Table1[[#This Row],[Due]]),TODAY()&gt;Table1[[#This Row],[Due]]),0,NETWORKDAYS(TODAY(),Table1[[#This Row],[Due]]))</f>
        <v>0</v>
      </c>
      <c r="F12" s="175"/>
      <c r="G12" s="171"/>
      <c r="H12" s="172"/>
      <c r="I12" s="168"/>
      <c r="J12" s="169"/>
      <c r="K12" s="173"/>
    </row>
    <row r="13" spans="2:11" outlineLevel="1">
      <c r="B13" s="168"/>
      <c r="C13" s="169"/>
      <c r="D13" s="170"/>
      <c r="E13" s="137">
        <f ca="1">IF(OR(ISBLANK(Table1[[#This Row],[Due]]),TODAY()&gt;Table1[[#This Row],[Due]]),0,NETWORKDAYS(TODAY(),Table1[[#This Row],[Due]]))</f>
        <v>0</v>
      </c>
      <c r="F13" s="168"/>
      <c r="G13" s="171"/>
      <c r="H13" s="172"/>
      <c r="I13" s="168"/>
      <c r="J13" s="169"/>
      <c r="K13" s="173"/>
    </row>
    <row r="14" spans="2:11" outlineLevel="1">
      <c r="B14" s="168"/>
      <c r="C14" s="169"/>
      <c r="D14" s="170"/>
      <c r="E14" s="137">
        <f ca="1">IF(OR(ISBLANK(Table1[[#This Row],[Due]]),TODAY()&gt;Table1[[#This Row],[Due]]),0,NETWORKDAYS(TODAY(),Table1[[#This Row],[Due]]))</f>
        <v>0</v>
      </c>
      <c r="F14" s="168"/>
      <c r="G14" s="171"/>
      <c r="H14" s="172"/>
      <c r="I14" s="168"/>
      <c r="J14" s="169"/>
      <c r="K14" s="173"/>
    </row>
    <row r="15" spans="2:11">
      <c r="B15" s="145" t="s">
        <v>205</v>
      </c>
      <c r="C15" s="146" t="s">
        <v>204</v>
      </c>
      <c r="D15" s="147">
        <v>44287</v>
      </c>
      <c r="E15" s="137">
        <f ca="1">IF(OR(ISBLANK(Table1[[#This Row],[Due]]),TODAY()&gt;Table1[[#This Row],[Due]]),0,NETWORKDAYS(TODAY(),Table1[[#This Row],[Due]]))</f>
        <v>29</v>
      </c>
      <c r="F15" s="145"/>
      <c r="G15" s="148"/>
      <c r="H15" s="149">
        <f>SUM(H16:H21)/COUNT(H16:H21)</f>
        <v>0.51666666666666661</v>
      </c>
      <c r="I15" s="145"/>
      <c r="J15" s="150"/>
      <c r="K15" s="151"/>
    </row>
    <row r="16" spans="2:11" ht="240" outlineLevel="1">
      <c r="B16" s="162" t="s">
        <v>206</v>
      </c>
      <c r="C16" s="163" t="s">
        <v>214</v>
      </c>
      <c r="D16" s="164">
        <v>44256</v>
      </c>
      <c r="E16" s="137">
        <f ca="1">IF(OR(ISBLANK(Table1[[#This Row],[Due]]),TODAY()&gt;Table1[[#This Row],[Due]]),0,NETWORKDAYS(TODAY(),Table1[[#This Row],[Due]]))</f>
        <v>6</v>
      </c>
      <c r="F16" s="162" t="s">
        <v>220</v>
      </c>
      <c r="G16" s="165"/>
      <c r="H16" s="166">
        <f>10/15</f>
        <v>0.66666666666666663</v>
      </c>
      <c r="I16" s="162"/>
      <c r="J16" s="163" t="s">
        <v>307</v>
      </c>
      <c r="K16" s="167" t="s">
        <v>773</v>
      </c>
    </row>
    <row r="17" spans="2:11" outlineLevel="1">
      <c r="B17" s="162" t="s">
        <v>225</v>
      </c>
      <c r="C17" s="163" t="s">
        <v>226</v>
      </c>
      <c r="D17" s="164">
        <v>44265</v>
      </c>
      <c r="E17" s="137">
        <f ca="1">IF(OR(ISBLANK(Table1[[#This Row],[Due]]),TODAY()&gt;Table1[[#This Row],[Due]]),0,NETWORKDAYS(TODAY(),Table1[[#This Row],[Due]]))</f>
        <v>13</v>
      </c>
      <c r="F17" s="162" t="s">
        <v>220</v>
      </c>
      <c r="G17" s="165"/>
      <c r="H17" s="166">
        <v>0.4</v>
      </c>
      <c r="I17" s="162"/>
      <c r="J17" s="163"/>
      <c r="K17" s="167" t="s">
        <v>756</v>
      </c>
    </row>
    <row r="18" spans="2:11" outlineLevel="1">
      <c r="B18" s="162" t="s">
        <v>227</v>
      </c>
      <c r="C18" s="163" t="s">
        <v>754</v>
      </c>
      <c r="D18" s="202">
        <v>44287</v>
      </c>
      <c r="E18" s="137">
        <f ca="1">IF(OR(ISBLANK(Table1[[#This Row],[Due]]),TODAY()&gt;Table1[[#This Row],[Due]]),0,NETWORKDAYS(TODAY(),Table1[[#This Row],[Due]]))</f>
        <v>29</v>
      </c>
      <c r="F18" s="203"/>
      <c r="G18" s="165"/>
      <c r="H18" s="166">
        <v>1</v>
      </c>
      <c r="I18" s="162"/>
      <c r="J18" s="163"/>
      <c r="K18" s="167" t="s">
        <v>805</v>
      </c>
    </row>
    <row r="19" spans="2:11" outlineLevel="1">
      <c r="B19" s="162" t="s">
        <v>753</v>
      </c>
      <c r="C19" s="163" t="s">
        <v>228</v>
      </c>
      <c r="D19" s="164">
        <v>44287</v>
      </c>
      <c r="E19" s="137">
        <f ca="1">IF(OR(ISBLANK(Table1[[#This Row],[Due]]),TODAY()&gt;Table1[[#This Row],[Due]]),0,NETWORKDAYS(TODAY(),Table1[[#This Row],[Due]]))</f>
        <v>29</v>
      </c>
      <c r="F19" s="162" t="s">
        <v>262</v>
      </c>
      <c r="G19" s="165">
        <v>1</v>
      </c>
      <c r="H19" s="166">
        <v>0</v>
      </c>
      <c r="I19" s="162"/>
      <c r="J19" s="163"/>
      <c r="K19" s="167" t="s">
        <v>755</v>
      </c>
    </row>
    <row r="20" spans="2:11" outlineLevel="1">
      <c r="B20" s="162"/>
      <c r="C20" s="163"/>
      <c r="D20" s="164"/>
      <c r="E20" s="137">
        <f ca="1">IF(OR(ISBLANK(Table1[[#This Row],[Due]]),TODAY()&gt;Table1[[#This Row],[Due]]),0,NETWORKDAYS(TODAY(),Table1[[#This Row],[Due]]))</f>
        <v>0</v>
      </c>
      <c r="F20" s="162"/>
      <c r="G20" s="165"/>
      <c r="H20" s="166"/>
      <c r="I20" s="162"/>
      <c r="J20" s="163"/>
      <c r="K20" s="167"/>
    </row>
    <row r="21" spans="2:11" outlineLevel="1">
      <c r="B21" s="162"/>
      <c r="C21" s="163"/>
      <c r="D21" s="164"/>
      <c r="E21" s="137">
        <f ca="1">IF(OR(ISBLANK(Table1[[#This Row],[Due]]),TODAY()&gt;Table1[[#This Row],[Due]]),0,NETWORKDAYS(TODAY(),Table1[[#This Row],[Due]]))</f>
        <v>0</v>
      </c>
      <c r="F21" s="162"/>
      <c r="G21" s="165"/>
      <c r="H21" s="166"/>
      <c r="I21" s="162"/>
      <c r="J21" s="163"/>
      <c r="K21" s="167"/>
    </row>
    <row r="22" spans="2:11">
      <c r="B22" s="145" t="s">
        <v>208</v>
      </c>
      <c r="C22" s="146" t="s">
        <v>207</v>
      </c>
      <c r="D22" s="147">
        <v>44348</v>
      </c>
      <c r="E22" s="137">
        <f ca="1">IF(OR(ISBLANK(Table1[[#This Row],[Due]]),TODAY()&gt;Table1[[#This Row],[Due]]),0,NETWORKDAYS(TODAY(),Table1[[#This Row],[Due]]))</f>
        <v>72</v>
      </c>
      <c r="F22" s="145"/>
      <c r="G22" s="148"/>
      <c r="H22" s="149">
        <f>SUM(H23:H43)/COUNT(H23:H43)</f>
        <v>0.49222222222222228</v>
      </c>
      <c r="I22" s="145"/>
      <c r="J22" s="150"/>
      <c r="K22" s="151"/>
    </row>
    <row r="23" spans="2:11" ht="30" outlineLevel="1">
      <c r="B23" s="155" t="s">
        <v>209</v>
      </c>
      <c r="C23" s="156" t="s">
        <v>212</v>
      </c>
      <c r="D23" s="157">
        <v>44228</v>
      </c>
      <c r="E23" s="137">
        <f ca="1">IF(OR(ISBLANK(Table1[[#This Row],[Due]]),TODAY()&gt;Table1[[#This Row],[Due]]),0,NETWORKDAYS(TODAY(),Table1[[#This Row],[Due]]))</f>
        <v>0</v>
      </c>
      <c r="F23" s="155"/>
      <c r="G23" s="159"/>
      <c r="H23" s="160">
        <v>1</v>
      </c>
      <c r="I23" s="155"/>
      <c r="J23" s="158"/>
      <c r="K23" s="161" t="s">
        <v>804</v>
      </c>
    </row>
    <row r="24" spans="2:11" ht="150" outlineLevel="1">
      <c r="B24" s="155" t="s">
        <v>213</v>
      </c>
      <c r="C24" s="156" t="s">
        <v>215</v>
      </c>
      <c r="D24" s="157">
        <v>44256</v>
      </c>
      <c r="E24" s="137">
        <f ca="1">IF(OR(ISBLANK(Table1[[#This Row],[Due]]),TODAY()&gt;Table1[[#This Row],[Due]]),0,NETWORKDAYS(TODAY(),Table1[[#This Row],[Due]]))</f>
        <v>6</v>
      </c>
      <c r="F24" s="155"/>
      <c r="G24" s="159"/>
      <c r="H24" s="160">
        <v>1</v>
      </c>
      <c r="I24" s="155"/>
      <c r="J24" s="158"/>
      <c r="K24" s="161" t="s">
        <v>803</v>
      </c>
    </row>
    <row r="25" spans="2:11" ht="30" outlineLevel="1">
      <c r="B25" s="155" t="s">
        <v>255</v>
      </c>
      <c r="C25" s="156" t="s">
        <v>713</v>
      </c>
      <c r="D25" s="157">
        <v>44256</v>
      </c>
      <c r="E25" s="137">
        <f ca="1">IF(OR(ISBLANK(Table1[[#This Row],[Due]]),TODAY()&gt;Table1[[#This Row],[Due]]),0,NETWORKDAYS(TODAY(),Table1[[#This Row],[Due]]))</f>
        <v>6</v>
      </c>
      <c r="F25" s="155" t="s">
        <v>221</v>
      </c>
      <c r="G25" s="159"/>
      <c r="H25" s="160">
        <v>1</v>
      </c>
      <c r="I25" s="155"/>
      <c r="J25" s="158"/>
      <c r="K25" s="161" t="s">
        <v>826</v>
      </c>
    </row>
    <row r="26" spans="2:11" ht="60" outlineLevel="1">
      <c r="B26" s="155" t="s">
        <v>257</v>
      </c>
      <c r="C26" s="156" t="s">
        <v>768</v>
      </c>
      <c r="D26" s="176">
        <v>44256</v>
      </c>
      <c r="E26" s="137">
        <f ca="1">IF(OR(ISBLANK(Table1[[#This Row],[Due]]),TODAY()&gt;Table1[[#This Row],[Due]]),0,NETWORKDAYS(TODAY(),Table1[[#This Row],[Due]]))</f>
        <v>6</v>
      </c>
      <c r="F26" s="177" t="s">
        <v>220</v>
      </c>
      <c r="G26" s="159"/>
      <c r="H26" s="160">
        <v>0</v>
      </c>
      <c r="I26" s="155"/>
      <c r="J26" s="158"/>
      <c r="K26" s="161" t="s">
        <v>717</v>
      </c>
    </row>
    <row r="27" spans="2:11" ht="30" outlineLevel="1">
      <c r="B27" s="155" t="s">
        <v>258</v>
      </c>
      <c r="C27" s="156" t="s">
        <v>749</v>
      </c>
      <c r="D27" s="176">
        <v>44262</v>
      </c>
      <c r="E27" s="137">
        <f ca="1">IF(OR(ISBLANK(Table1[[#This Row],[Due]]),TODAY()&gt;Table1[[#This Row],[Due]]),0,NETWORKDAYS(TODAY(),Table1[[#This Row],[Due]]))</f>
        <v>10</v>
      </c>
      <c r="F27" s="177" t="s">
        <v>220</v>
      </c>
      <c r="G27" s="159"/>
      <c r="H27" s="160">
        <v>0</v>
      </c>
      <c r="I27" s="155"/>
      <c r="J27" s="158"/>
      <c r="K27" s="161" t="s">
        <v>751</v>
      </c>
    </row>
    <row r="28" spans="2:11" ht="30" outlineLevel="1">
      <c r="B28" s="155" t="s">
        <v>326</v>
      </c>
      <c r="C28" s="156" t="s">
        <v>750</v>
      </c>
      <c r="D28" s="176">
        <v>44270</v>
      </c>
      <c r="E28" s="137">
        <f ca="1">IF(OR(ISBLANK(Table1[[#This Row],[Due]]),TODAY()&gt;Table1[[#This Row],[Due]]),0,NETWORKDAYS(TODAY(),Table1[[#This Row],[Due]]))</f>
        <v>16</v>
      </c>
      <c r="F28" s="177" t="s">
        <v>220</v>
      </c>
      <c r="G28" s="159"/>
      <c r="H28" s="160">
        <v>0</v>
      </c>
      <c r="I28" s="155"/>
      <c r="J28" s="158"/>
      <c r="K28" s="161" t="s">
        <v>752</v>
      </c>
    </row>
    <row r="29" spans="2:11" ht="60" outlineLevel="1">
      <c r="B29" s="155" t="s">
        <v>327</v>
      </c>
      <c r="C29" s="156" t="s">
        <v>708</v>
      </c>
      <c r="D29" s="176">
        <v>44237</v>
      </c>
      <c r="E29" s="137">
        <f ca="1">IF(OR(ISBLANK(Table1[[#This Row],[Due]]),TODAY()&gt;Table1[[#This Row],[Due]]),0,NETWORKDAYS(TODAY(),Table1[[#This Row],[Due]]))</f>
        <v>0</v>
      </c>
      <c r="F29" s="177"/>
      <c r="G29" s="159"/>
      <c r="H29" s="160">
        <v>1</v>
      </c>
      <c r="I29" s="155"/>
      <c r="J29" s="158"/>
      <c r="K29" s="161" t="s">
        <v>759</v>
      </c>
    </row>
    <row r="30" spans="2:11" ht="135" outlineLevel="1">
      <c r="B30" s="155" t="s">
        <v>331</v>
      </c>
      <c r="C30" s="156" t="s">
        <v>256</v>
      </c>
      <c r="D30" s="157">
        <v>44275</v>
      </c>
      <c r="E30" s="137">
        <f ca="1">IF(OR(ISBLANK(Table1[[#This Row],[Due]]),TODAY()&gt;Table1[[#This Row],[Due]]),0,NETWORKDAYS(TODAY(),Table1[[#This Row],[Due]]))</f>
        <v>20</v>
      </c>
      <c r="F30" s="155"/>
      <c r="G30" s="159"/>
      <c r="H30" s="160">
        <v>0.55000000000000004</v>
      </c>
      <c r="I30" s="155"/>
      <c r="J30" s="158"/>
      <c r="K30" s="161" t="s">
        <v>827</v>
      </c>
    </row>
    <row r="31" spans="2:11" ht="75" outlineLevel="1">
      <c r="B31" s="155" t="s">
        <v>332</v>
      </c>
      <c r="C31" s="156" t="s">
        <v>779</v>
      </c>
      <c r="D31" s="157">
        <v>44280</v>
      </c>
      <c r="E31" s="137">
        <f ca="1">IF(OR(ISBLANK(Table1[[#This Row],[Due]]),TODAY()&gt;Table1[[#This Row],[Due]]),0,NETWORKDAYS(TODAY(),Table1[[#This Row],[Due]]))</f>
        <v>24</v>
      </c>
      <c r="F31" s="155"/>
      <c r="G31" s="159"/>
      <c r="H31" s="160">
        <v>0.4</v>
      </c>
      <c r="I31" s="155"/>
      <c r="J31" s="158"/>
      <c r="K31" s="161" t="s">
        <v>828</v>
      </c>
    </row>
    <row r="32" spans="2:11" ht="30" outlineLevel="1">
      <c r="B32" s="155" t="s">
        <v>333</v>
      </c>
      <c r="C32" s="156" t="s">
        <v>335</v>
      </c>
      <c r="D32" s="176">
        <v>44256</v>
      </c>
      <c r="E32" s="137">
        <f ca="1">IF(OR(ISBLANK(Table1[[#This Row],[Due]]),TODAY()&gt;Table1[[#This Row],[Due]]),0,NETWORKDAYS(TODAY(),Table1[[#This Row],[Due]]))</f>
        <v>6</v>
      </c>
      <c r="F32" s="177"/>
      <c r="G32" s="159"/>
      <c r="H32" s="160">
        <v>1</v>
      </c>
      <c r="I32" s="155"/>
      <c r="J32" s="158"/>
      <c r="K32" s="161" t="s">
        <v>770</v>
      </c>
    </row>
    <row r="33" spans="2:11" outlineLevel="1">
      <c r="B33" s="155" t="s">
        <v>334</v>
      </c>
      <c r="C33" s="156" t="s">
        <v>793</v>
      </c>
      <c r="D33" s="176">
        <v>44256</v>
      </c>
      <c r="E33" s="137">
        <f ca="1">IF(OR(ISBLANK(Table1[[#This Row],[Due]]),TODAY()&gt;Table1[[#This Row],[Due]]),0,NETWORKDAYS(TODAY(),Table1[[#This Row],[Due]]))</f>
        <v>6</v>
      </c>
      <c r="F33" s="177"/>
      <c r="G33" s="159"/>
      <c r="H33" s="160">
        <v>0.8</v>
      </c>
      <c r="I33" s="155"/>
      <c r="J33" s="158"/>
      <c r="K33" s="161" t="s">
        <v>794</v>
      </c>
    </row>
    <row r="34" spans="2:11" outlineLevel="1">
      <c r="B34" s="155" t="s">
        <v>336</v>
      </c>
      <c r="C34" s="156" t="s">
        <v>782</v>
      </c>
      <c r="D34" s="176">
        <v>44256</v>
      </c>
      <c r="E34" s="137">
        <f ca="1">IF(OR(ISBLANK(Table1[[#This Row],[Due]]),TODAY()&gt;Table1[[#This Row],[Due]]),0,NETWORKDAYS(TODAY(),Table1[[#This Row],[Due]]))</f>
        <v>6</v>
      </c>
      <c r="F34" s="177"/>
      <c r="G34" s="159"/>
      <c r="H34" s="160">
        <v>1</v>
      </c>
      <c r="I34" s="155"/>
      <c r="J34" s="158"/>
      <c r="K34" s="161" t="s">
        <v>783</v>
      </c>
    </row>
    <row r="35" spans="2:11" outlineLevel="1">
      <c r="B35" s="155" t="s">
        <v>337</v>
      </c>
      <c r="C35" s="156" t="s">
        <v>328</v>
      </c>
      <c r="D35" s="157">
        <v>44301</v>
      </c>
      <c r="E35" s="137">
        <f ca="1">IF(OR(ISBLANK(Table1[[#This Row],[Due]]),TODAY()&gt;Table1[[#This Row],[Due]]),0,NETWORKDAYS(TODAY(),Table1[[#This Row],[Due]]))</f>
        <v>39</v>
      </c>
      <c r="F35" s="155"/>
      <c r="G35" s="159"/>
      <c r="H35" s="160">
        <v>0.5</v>
      </c>
      <c r="I35" s="155"/>
      <c r="J35" s="158"/>
      <c r="K35" s="161" t="s">
        <v>776</v>
      </c>
    </row>
    <row r="36" spans="2:11" outlineLevel="1">
      <c r="B36" s="155" t="s">
        <v>707</v>
      </c>
      <c r="C36" s="156" t="s">
        <v>329</v>
      </c>
      <c r="D36" s="157">
        <v>44306</v>
      </c>
      <c r="E36" s="137">
        <f ca="1">IF(OR(ISBLANK(Table1[[#This Row],[Due]]),TODAY()&gt;Table1[[#This Row],[Due]]),0,NETWORKDAYS(TODAY(),Table1[[#This Row],[Due]]))</f>
        <v>42</v>
      </c>
      <c r="F36" s="155"/>
      <c r="G36" s="159"/>
      <c r="H36" s="160">
        <v>0.3</v>
      </c>
      <c r="I36" s="155"/>
      <c r="J36" s="158"/>
      <c r="K36" s="161" t="s">
        <v>806</v>
      </c>
    </row>
    <row r="37" spans="2:11" ht="30" outlineLevel="1">
      <c r="B37" s="155" t="s">
        <v>792</v>
      </c>
      <c r="C37" s="156" t="s">
        <v>330</v>
      </c>
      <c r="D37" s="157">
        <v>44316</v>
      </c>
      <c r="E37" s="137">
        <f ca="1">IF(OR(ISBLANK(Table1[[#This Row],[Due]]),TODAY()&gt;Table1[[#This Row],[Due]]),0,NETWORKDAYS(TODAY(),Table1[[#This Row],[Due]]))</f>
        <v>50</v>
      </c>
      <c r="F37" s="155"/>
      <c r="G37" s="159"/>
      <c r="H37" s="160">
        <v>0.01</v>
      </c>
      <c r="I37" s="155"/>
      <c r="J37" s="158"/>
      <c r="K37" s="161" t="s">
        <v>807</v>
      </c>
    </row>
    <row r="38" spans="2:11" outlineLevel="1">
      <c r="B38" s="155" t="s">
        <v>781</v>
      </c>
      <c r="C38" s="156" t="s">
        <v>809</v>
      </c>
      <c r="D38" s="157">
        <v>44329</v>
      </c>
      <c r="E38" s="137">
        <f ca="1">IF(OR(ISBLANK(Table1[[#This Row],[Due]]),TODAY()&gt;Table1[[#This Row],[Due]]),0,NETWORKDAYS(TODAY(),Table1[[#This Row],[Due]]))</f>
        <v>59</v>
      </c>
      <c r="F38" s="155"/>
      <c r="G38" s="159"/>
      <c r="H38" s="160">
        <v>0.3</v>
      </c>
      <c r="I38" s="155"/>
      <c r="J38" s="158"/>
      <c r="K38" s="161" t="s">
        <v>808</v>
      </c>
    </row>
    <row r="39" spans="2:11" outlineLevel="1">
      <c r="B39" s="155" t="s">
        <v>823</v>
      </c>
      <c r="C39" s="156" t="s">
        <v>229</v>
      </c>
      <c r="D39" s="157">
        <v>44331</v>
      </c>
      <c r="E39" s="137">
        <f ca="1">IF(OR(ISBLANK(Table1[[#This Row],[Due]]),TODAY()&gt;Table1[[#This Row],[Due]]),0,NETWORKDAYS(TODAY(),Table1[[#This Row],[Due]]))</f>
        <v>60</v>
      </c>
      <c r="F39" s="155"/>
      <c r="G39" s="159">
        <v>1</v>
      </c>
      <c r="H39" s="160">
        <v>0</v>
      </c>
      <c r="I39" s="155"/>
      <c r="J39" s="158"/>
      <c r="K39" s="161"/>
    </row>
    <row r="40" spans="2:11" outlineLevel="1">
      <c r="B40" s="155"/>
      <c r="C40" s="156"/>
      <c r="D40" s="157"/>
      <c r="E40" s="137">
        <f ca="1">IF(OR(ISBLANK(Table1[[#This Row],[Due]]),TODAY()&gt;Table1[[#This Row],[Due]]),0,NETWORKDAYS(TODAY(),Table1[[#This Row],[Due]]))</f>
        <v>0</v>
      </c>
      <c r="F40" s="155"/>
      <c r="G40" s="159"/>
      <c r="H40" s="160"/>
      <c r="I40" s="155"/>
      <c r="J40" s="158"/>
      <c r="K40" s="161"/>
    </row>
    <row r="41" spans="2:11" outlineLevel="1">
      <c r="B41" s="155"/>
      <c r="C41" s="156" t="s">
        <v>230</v>
      </c>
      <c r="D41" s="157">
        <v>44378</v>
      </c>
      <c r="E41" s="137">
        <f ca="1">IF(OR(ISBLANK(Table1[[#This Row],[Due]]),TODAY()&gt;Table1[[#This Row],[Due]]),0,NETWORKDAYS(TODAY(),Table1[[#This Row],[Due]]))</f>
        <v>94</v>
      </c>
      <c r="F41" s="155"/>
      <c r="G41" s="159">
        <v>1</v>
      </c>
      <c r="H41" s="160">
        <v>0</v>
      </c>
      <c r="I41" s="155"/>
      <c r="J41" s="158"/>
      <c r="K41" s="161"/>
    </row>
    <row r="42" spans="2:11" outlineLevel="1">
      <c r="B42" s="155"/>
      <c r="C42" s="156"/>
      <c r="D42" s="157"/>
      <c r="E42" s="137">
        <f ca="1">IF(OR(ISBLANK(Table1[[#This Row],[Due]]),TODAY()&gt;Table1[[#This Row],[Due]]),0,NETWORKDAYS(TODAY(),Table1[[#This Row],[Due]]))</f>
        <v>0</v>
      </c>
      <c r="F42" s="155"/>
      <c r="G42" s="159"/>
      <c r="H42" s="160"/>
      <c r="I42" s="155"/>
      <c r="J42" s="158"/>
      <c r="K42" s="161"/>
    </row>
    <row r="43" spans="2:11" outlineLevel="1">
      <c r="B43" s="155"/>
      <c r="C43" s="158"/>
      <c r="D43" s="157"/>
      <c r="E43" s="137">
        <f ca="1">IF(OR(ISBLANK(Table1[[#This Row],[Due]]),TODAY()&gt;Table1[[#This Row],[Due]]),0,NETWORKDAYS(TODAY(),Table1[[#This Row],[Due]]))</f>
        <v>0</v>
      </c>
      <c r="F43" s="155"/>
      <c r="G43" s="159"/>
      <c r="H43" s="160"/>
      <c r="I43" s="155"/>
      <c r="J43" s="158"/>
      <c r="K43" s="161"/>
    </row>
    <row r="44" spans="2:11">
      <c r="B44" s="145" t="s">
        <v>719</v>
      </c>
      <c r="C44" s="146" t="s">
        <v>722</v>
      </c>
      <c r="D44" s="147">
        <v>44378</v>
      </c>
      <c r="E44" s="137">
        <f ca="1">IF(OR(ISBLANK(Table1[[#This Row],[Due]]),TODAY()&gt;Table1[[#This Row],[Due]]),0,NETWORKDAYS(TODAY(),Table1[[#This Row],[Due]]))</f>
        <v>94</v>
      </c>
      <c r="F44" s="145"/>
      <c r="G44" s="148"/>
      <c r="H44" s="149">
        <f>SUM(H45:H62)/COUNT(H45:H62)</f>
        <v>0.10833333333333334</v>
      </c>
      <c r="I44" s="145"/>
      <c r="J44" s="150"/>
      <c r="K44" s="151"/>
    </row>
    <row r="45" spans="2:11" ht="45" outlineLevel="1">
      <c r="B45" s="194" t="s">
        <v>720</v>
      </c>
      <c r="C45" s="195" t="s">
        <v>718</v>
      </c>
      <c r="D45" s="196">
        <v>44287</v>
      </c>
      <c r="E45" s="137">
        <f ca="1">IF(OR(ISBLANK(Table1[[#This Row],[Due]]),TODAY()&gt;Table1[[#This Row],[Due]]),0,NETWORKDAYS(TODAY(),Table1[[#This Row],[Due]]))</f>
        <v>29</v>
      </c>
      <c r="F45" s="194"/>
      <c r="G45" s="197"/>
      <c r="H45" s="198">
        <v>0.5</v>
      </c>
      <c r="I45" s="194"/>
      <c r="J45" s="195"/>
      <c r="K45" s="199" t="s">
        <v>758</v>
      </c>
    </row>
    <row r="46" spans="2:11" ht="45" outlineLevel="1">
      <c r="B46" s="194" t="s">
        <v>721</v>
      </c>
      <c r="C46" s="195" t="s">
        <v>723</v>
      </c>
      <c r="D46" s="196">
        <v>44287</v>
      </c>
      <c r="E46" s="137">
        <f ca="1">IF(OR(ISBLANK(Table1[[#This Row],[Due]]),TODAY()&gt;Table1[[#This Row],[Due]]),0,NETWORKDAYS(TODAY(),Table1[[#This Row],[Due]]))</f>
        <v>29</v>
      </c>
      <c r="F46" s="194"/>
      <c r="G46" s="197"/>
      <c r="H46" s="198">
        <v>0</v>
      </c>
      <c r="I46" s="194"/>
      <c r="J46" s="195"/>
      <c r="K46" s="199" t="s">
        <v>736</v>
      </c>
    </row>
    <row r="47" spans="2:11" ht="45" outlineLevel="1">
      <c r="B47" s="194" t="s">
        <v>724</v>
      </c>
      <c r="C47" s="195" t="s">
        <v>725</v>
      </c>
      <c r="D47" s="196">
        <v>44287</v>
      </c>
      <c r="E47" s="137">
        <f ca="1">IF(OR(ISBLANK(Table1[[#This Row],[Due]]),TODAY()&gt;Table1[[#This Row],[Due]]),0,NETWORKDAYS(TODAY(),Table1[[#This Row],[Due]]))</f>
        <v>29</v>
      </c>
      <c r="F47" s="201"/>
      <c r="G47" s="197"/>
      <c r="H47" s="198">
        <v>0</v>
      </c>
      <c r="I47" s="194"/>
      <c r="J47" s="195"/>
      <c r="K47" s="199" t="s">
        <v>736</v>
      </c>
    </row>
    <row r="48" spans="2:11" ht="45" outlineLevel="1">
      <c r="B48" s="194" t="s">
        <v>726</v>
      </c>
      <c r="C48" s="195" t="s">
        <v>748</v>
      </c>
      <c r="D48" s="196">
        <v>44287</v>
      </c>
      <c r="E48" s="137">
        <f ca="1">IF(OR(ISBLANK(Table1[[#This Row],[Due]]),TODAY()&gt;Table1[[#This Row],[Due]]),0,NETWORKDAYS(TODAY(),Table1[[#This Row],[Due]]))</f>
        <v>29</v>
      </c>
      <c r="F48" s="201" t="s">
        <v>220</v>
      </c>
      <c r="G48" s="197"/>
      <c r="H48" s="198">
        <v>0</v>
      </c>
      <c r="I48" s="194"/>
      <c r="J48" s="195"/>
      <c r="K48" s="199" t="s">
        <v>736</v>
      </c>
    </row>
    <row r="49" spans="2:11" ht="60" outlineLevel="1">
      <c r="B49" s="194" t="s">
        <v>728</v>
      </c>
      <c r="C49" s="195" t="s">
        <v>729</v>
      </c>
      <c r="D49" s="196">
        <v>44287</v>
      </c>
      <c r="E49" s="137">
        <f ca="1">IF(OR(ISBLANK(Table1[[#This Row],[Due]]),TODAY()&gt;Table1[[#This Row],[Due]]),0,NETWORKDAYS(TODAY(),Table1[[#This Row],[Due]]))</f>
        <v>29</v>
      </c>
      <c r="F49" s="201"/>
      <c r="G49" s="197"/>
      <c r="H49" s="198">
        <v>0.8</v>
      </c>
      <c r="I49" s="194"/>
      <c r="J49" s="195"/>
      <c r="K49" s="199" t="s">
        <v>757</v>
      </c>
    </row>
    <row r="50" spans="2:11" ht="60" outlineLevel="1">
      <c r="B50" s="194" t="s">
        <v>730</v>
      </c>
      <c r="C50" s="195" t="s">
        <v>727</v>
      </c>
      <c r="D50" s="196">
        <v>44287</v>
      </c>
      <c r="E50" s="137">
        <f ca="1">IF(OR(ISBLANK(Table1[[#This Row],[Due]]),TODAY()&gt;Table1[[#This Row],[Due]]),0,NETWORKDAYS(TODAY(),Table1[[#This Row],[Due]]))</f>
        <v>29</v>
      </c>
      <c r="F50" s="201"/>
      <c r="G50" s="197"/>
      <c r="H50" s="198">
        <v>0</v>
      </c>
      <c r="I50" s="194"/>
      <c r="J50" s="195"/>
      <c r="K50" s="199" t="s">
        <v>737</v>
      </c>
    </row>
    <row r="51" spans="2:11" ht="60" outlineLevel="1">
      <c r="B51" s="194" t="s">
        <v>732</v>
      </c>
      <c r="C51" s="195" t="s">
        <v>738</v>
      </c>
      <c r="D51" s="196">
        <v>44287</v>
      </c>
      <c r="E51" s="137">
        <f ca="1">IF(OR(ISBLANK(Table1[[#This Row],[Due]]),TODAY()&gt;Table1[[#This Row],[Due]]),0,NETWORKDAYS(TODAY(),Table1[[#This Row],[Due]]))</f>
        <v>29</v>
      </c>
      <c r="F51" s="201" t="s">
        <v>220</v>
      </c>
      <c r="G51" s="197"/>
      <c r="H51" s="198">
        <v>0</v>
      </c>
      <c r="I51" s="194"/>
      <c r="J51" s="195"/>
      <c r="K51" s="199" t="s">
        <v>737</v>
      </c>
    </row>
    <row r="52" spans="2:11" ht="45" outlineLevel="1">
      <c r="B52" s="194" t="s">
        <v>734</v>
      </c>
      <c r="C52" s="195" t="s">
        <v>731</v>
      </c>
      <c r="D52" s="196">
        <v>44287</v>
      </c>
      <c r="E52" s="137">
        <f ca="1">IF(OR(ISBLANK(Table1[[#This Row],[Due]]),TODAY()&gt;Table1[[#This Row],[Due]]),0,NETWORKDAYS(TODAY(),Table1[[#This Row],[Due]]))</f>
        <v>29</v>
      </c>
      <c r="F52" s="194"/>
      <c r="G52" s="197"/>
      <c r="H52" s="198">
        <v>0</v>
      </c>
      <c r="I52" s="194"/>
      <c r="J52" s="195"/>
      <c r="K52" s="199" t="s">
        <v>744</v>
      </c>
    </row>
    <row r="53" spans="2:11" ht="30" outlineLevel="1">
      <c r="B53" s="194" t="s">
        <v>739</v>
      </c>
      <c r="C53" s="195" t="s">
        <v>742</v>
      </c>
      <c r="D53" s="196">
        <v>44287</v>
      </c>
      <c r="E53" s="137">
        <f ca="1">IF(OR(ISBLANK(Table1[[#This Row],[Due]]),TODAY()&gt;Table1[[#This Row],[Due]]),0,NETWORKDAYS(TODAY(),Table1[[#This Row],[Due]]))</f>
        <v>29</v>
      </c>
      <c r="F53" s="201"/>
      <c r="G53" s="197"/>
      <c r="H53" s="198">
        <v>0</v>
      </c>
      <c r="I53" s="194"/>
      <c r="J53" s="195"/>
      <c r="K53" s="199" t="s">
        <v>745</v>
      </c>
    </row>
    <row r="54" spans="2:11" outlineLevel="1">
      <c r="B54" s="194" t="s">
        <v>740</v>
      </c>
      <c r="C54" s="195" t="s">
        <v>743</v>
      </c>
      <c r="D54" s="196">
        <v>44287</v>
      </c>
      <c r="E54" s="137">
        <f ca="1">IF(OR(ISBLANK(Table1[[#This Row],[Due]]),TODAY()&gt;Table1[[#This Row],[Due]]),0,NETWORKDAYS(TODAY(),Table1[[#This Row],[Due]]))</f>
        <v>29</v>
      </c>
      <c r="F54" s="201"/>
      <c r="G54" s="197"/>
      <c r="H54" s="198">
        <v>0</v>
      </c>
      <c r="I54" s="194"/>
      <c r="J54" s="195"/>
      <c r="K54" s="199" t="s">
        <v>746</v>
      </c>
    </row>
    <row r="55" spans="2:11" outlineLevel="1">
      <c r="B55" s="194" t="s">
        <v>741</v>
      </c>
      <c r="C55" s="195" t="s">
        <v>733</v>
      </c>
      <c r="D55" s="196">
        <v>44287</v>
      </c>
      <c r="E55" s="137">
        <f ca="1">IF(OR(ISBLANK(Table1[[#This Row],[Due]]),TODAY()&gt;Table1[[#This Row],[Due]]),0,NETWORKDAYS(TODAY(),Table1[[#This Row],[Due]]))</f>
        <v>29</v>
      </c>
      <c r="F55" s="201" t="s">
        <v>220</v>
      </c>
      <c r="G55" s="197"/>
      <c r="H55" s="198">
        <v>0</v>
      </c>
      <c r="I55" s="194"/>
      <c r="J55" s="195"/>
      <c r="K55" s="199" t="s">
        <v>746</v>
      </c>
    </row>
    <row r="56" spans="2:11" outlineLevel="1">
      <c r="B56" s="194" t="s">
        <v>747</v>
      </c>
      <c r="C56" s="195" t="s">
        <v>735</v>
      </c>
      <c r="D56" s="196">
        <v>44287</v>
      </c>
      <c r="E56" s="137">
        <f ca="1">IF(OR(ISBLANK(Table1[[#This Row],[Due]]),TODAY()&gt;Table1[[#This Row],[Due]]),0,NETWORKDAYS(TODAY(),Table1[[#This Row],[Due]]))</f>
        <v>29</v>
      </c>
      <c r="F56" s="201" t="s">
        <v>220</v>
      </c>
      <c r="G56" s="197"/>
      <c r="H56" s="198">
        <v>0</v>
      </c>
      <c r="I56" s="194"/>
      <c r="J56" s="195"/>
      <c r="K56" s="199" t="s">
        <v>746</v>
      </c>
    </row>
    <row r="57" spans="2:11" outlineLevel="1">
      <c r="B57" s="194"/>
      <c r="C57" s="195"/>
      <c r="D57" s="200"/>
      <c r="E57" s="137">
        <f ca="1">IF(OR(ISBLANK(Table1[[#This Row],[Due]]),TODAY()&gt;Table1[[#This Row],[Due]]),0,NETWORKDAYS(TODAY(),Table1[[#This Row],[Due]]))</f>
        <v>0</v>
      </c>
      <c r="F57" s="201"/>
      <c r="G57" s="197"/>
      <c r="H57" s="198"/>
      <c r="I57" s="194"/>
      <c r="J57" s="195"/>
      <c r="K57" s="199"/>
    </row>
    <row r="58" spans="2:11" outlineLevel="1">
      <c r="B58" s="194"/>
      <c r="C58" s="195"/>
      <c r="D58" s="200"/>
      <c r="E58" s="137">
        <f ca="1">IF(OR(ISBLANK(Table1[[#This Row],[Due]]),TODAY()&gt;Table1[[#This Row],[Due]]),0,NETWORKDAYS(TODAY(),Table1[[#This Row],[Due]]))</f>
        <v>0</v>
      </c>
      <c r="F58" s="201"/>
      <c r="G58" s="197"/>
      <c r="H58" s="198"/>
      <c r="I58" s="194"/>
      <c r="J58" s="195"/>
      <c r="K58" s="199"/>
    </row>
    <row r="59" spans="2:11" outlineLevel="1">
      <c r="B59" s="194"/>
      <c r="C59" s="195"/>
      <c r="D59" s="200"/>
      <c r="E59" s="137">
        <f ca="1">IF(OR(ISBLANK(Table1[[#This Row],[Due]]),TODAY()&gt;Table1[[#This Row],[Due]]),0,NETWORKDAYS(TODAY(),Table1[[#This Row],[Due]]))</f>
        <v>0</v>
      </c>
      <c r="F59" s="201"/>
      <c r="G59" s="197"/>
      <c r="H59" s="198"/>
      <c r="I59" s="194"/>
      <c r="J59" s="195"/>
      <c r="K59" s="199"/>
    </row>
    <row r="60" spans="2:11" outlineLevel="1">
      <c r="B60" s="194"/>
      <c r="C60" s="195"/>
      <c r="D60" s="200"/>
      <c r="E60" s="137">
        <f ca="1">IF(OR(ISBLANK(Table1[[#This Row],[Due]]),TODAY()&gt;Table1[[#This Row],[Due]]),0,NETWORKDAYS(TODAY(),Table1[[#This Row],[Due]]))</f>
        <v>0</v>
      </c>
      <c r="F60" s="201"/>
      <c r="G60" s="197"/>
      <c r="H60" s="198"/>
      <c r="I60" s="194"/>
      <c r="J60" s="195"/>
      <c r="K60" s="199"/>
    </row>
    <row r="61" spans="2:11" outlineLevel="1">
      <c r="B61" s="194"/>
      <c r="C61" s="195"/>
      <c r="D61" s="196"/>
      <c r="E61" s="137">
        <f ca="1">IF(OR(ISBLANK(Table1[[#This Row],[Due]]),TODAY()&gt;Table1[[#This Row],[Due]]),0,NETWORKDAYS(TODAY(),Table1[[#This Row],[Due]]))</f>
        <v>0</v>
      </c>
      <c r="F61" s="194"/>
      <c r="G61" s="197"/>
      <c r="H61" s="198"/>
      <c r="I61" s="194"/>
      <c r="J61" s="195"/>
      <c r="K61" s="199"/>
    </row>
    <row r="62" spans="2:11" outlineLevel="1">
      <c r="B62" s="194"/>
      <c r="C62" s="195"/>
      <c r="D62" s="196"/>
      <c r="E62" s="137">
        <f ca="1">IF(OR(ISBLANK(Table1[[#This Row],[Due]]),TODAY()&gt;Table1[[#This Row],[Due]]),0,NETWORKDAYS(TODAY(),Table1[[#This Row],[Due]]))</f>
        <v>0</v>
      </c>
      <c r="F62" s="194"/>
      <c r="G62" s="197"/>
      <c r="H62" s="198"/>
      <c r="I62" s="194"/>
      <c r="J62" s="195"/>
      <c r="K62" s="199"/>
    </row>
    <row r="63" spans="2:11">
      <c r="B63" s="145"/>
      <c r="C63" s="146"/>
      <c r="D63" s="147"/>
      <c r="E63" s="137">
        <f ca="1">IF(OR(ISBLANK(Table1[[#This Row],[Due]]),TODAY()&gt;Table1[[#This Row],[Due]]),0,NETWORKDAYS(TODAY(),Table1[[#This Row],[Due]]))</f>
        <v>0</v>
      </c>
      <c r="F63" s="145"/>
      <c r="G63" s="148"/>
      <c r="H63" s="149" t="e">
        <f>SUM(H64:H68)/COUNT(H64:H68)</f>
        <v>#DIV/0!</v>
      </c>
      <c r="I63" s="145"/>
      <c r="J63" s="150"/>
      <c r="K63" s="151"/>
    </row>
    <row r="64" spans="2:11" hidden="1" outlineLevel="1">
      <c r="B64" s="108"/>
      <c r="C64" s="103"/>
      <c r="D64" s="116"/>
      <c r="E64" s="137">
        <f ca="1">IF(OR(ISBLANK(Table1[[#This Row],[Due]]),TODAY()&gt;Table1[[#This Row],[Due]]),0,NETWORKDAYS(TODAY(),Table1[[#This Row],[Due]]))</f>
        <v>0</v>
      </c>
      <c r="F64" s="108"/>
      <c r="G64" s="120"/>
      <c r="H64" s="124"/>
      <c r="I64" s="108"/>
      <c r="J64" s="103"/>
      <c r="K64" s="109"/>
    </row>
    <row r="65" spans="2:11" hidden="1" outlineLevel="1">
      <c r="B65" s="108"/>
      <c r="C65" s="103"/>
      <c r="D65" s="116"/>
      <c r="E65" s="137">
        <f ca="1">IF(OR(ISBLANK(Table1[[#This Row],[Due]]),TODAY()&gt;Table1[[#This Row],[Due]]),0,NETWORKDAYS(TODAY(),Table1[[#This Row],[Due]]))</f>
        <v>0</v>
      </c>
      <c r="F65" s="108"/>
      <c r="G65" s="120"/>
      <c r="H65" s="124"/>
      <c r="I65" s="108"/>
      <c r="J65" s="103"/>
      <c r="K65" s="109"/>
    </row>
    <row r="66" spans="2:11" hidden="1" outlineLevel="1">
      <c r="B66" s="108"/>
      <c r="C66" s="103"/>
      <c r="D66" s="116"/>
      <c r="E66" s="137">
        <f ca="1">IF(OR(ISBLANK(Table1[[#This Row],[Due]]),TODAY()&gt;Table1[[#This Row],[Due]]),0,NETWORKDAYS(TODAY(),Table1[[#This Row],[Due]]))</f>
        <v>0</v>
      </c>
      <c r="F66" s="108"/>
      <c r="G66" s="120"/>
      <c r="H66" s="124"/>
      <c r="I66" s="108"/>
      <c r="J66" s="103"/>
      <c r="K66" s="109"/>
    </row>
    <row r="67" spans="2:11" hidden="1" outlineLevel="1">
      <c r="B67" s="108"/>
      <c r="C67" s="103"/>
      <c r="D67" s="116"/>
      <c r="E67" s="137">
        <f ca="1">IF(OR(ISBLANK(Table1[[#This Row],[Due]]),TODAY()&gt;Table1[[#This Row],[Due]]),0,NETWORKDAYS(TODAY(),Table1[[#This Row],[Due]]))</f>
        <v>0</v>
      </c>
      <c r="F67" s="108"/>
      <c r="G67" s="120"/>
      <c r="H67" s="124"/>
      <c r="I67" s="108"/>
      <c r="J67" s="103"/>
      <c r="K67" s="109"/>
    </row>
    <row r="68" spans="2:11" collapsed="1">
      <c r="B68" s="145"/>
      <c r="C68" s="146"/>
      <c r="D68" s="147"/>
      <c r="E68" s="137">
        <f ca="1">IF(OR(ISBLANK(Table1[[#This Row],[Due]]),TODAY()&gt;Table1[[#This Row],[Due]]),0,NETWORKDAYS(TODAY(),Table1[[#This Row],[Due]]))</f>
        <v>0</v>
      </c>
      <c r="F68" s="145"/>
      <c r="G68" s="148"/>
      <c r="H68" s="149" t="e">
        <f>SUM(H69:H73)/COUNT(H69:H73)</f>
        <v>#DIV/0!</v>
      </c>
      <c r="I68" s="145"/>
      <c r="J68" s="150"/>
      <c r="K68" s="151"/>
    </row>
    <row r="69" spans="2:11" hidden="1" outlineLevel="1">
      <c r="B69" s="110"/>
      <c r="C69" s="104"/>
      <c r="D69" s="117"/>
      <c r="E69" s="137">
        <f ca="1">IF(OR(ISBLANK(Table1[[#This Row],[Due]]),TODAY()&gt;Table1[[#This Row],[Due]]),0,NETWORKDAYS(TODAY(),Table1[[#This Row],[Due]]))</f>
        <v>0</v>
      </c>
      <c r="F69" s="110"/>
      <c r="G69" s="121"/>
      <c r="H69" s="125"/>
      <c r="I69" s="110"/>
      <c r="J69" s="104"/>
      <c r="K69" s="111"/>
    </row>
    <row r="70" spans="2:11" hidden="1" outlineLevel="1">
      <c r="B70" s="110"/>
      <c r="C70" s="104"/>
      <c r="D70" s="117"/>
      <c r="E70" s="137">
        <f ca="1">IF(OR(ISBLANK(Table1[[#This Row],[Due]]),TODAY()&gt;Table1[[#This Row],[Due]]),0,NETWORKDAYS(TODAY(),Table1[[#This Row],[Due]]))</f>
        <v>0</v>
      </c>
      <c r="F70" s="110"/>
      <c r="G70" s="121"/>
      <c r="H70" s="125"/>
      <c r="I70" s="110"/>
      <c r="J70" s="104"/>
      <c r="K70" s="111"/>
    </row>
    <row r="71" spans="2:11" hidden="1" outlineLevel="1">
      <c r="B71" s="110"/>
      <c r="C71" s="104"/>
      <c r="D71" s="117"/>
      <c r="E71" s="137">
        <f ca="1">IF(OR(ISBLANK(Table1[[#This Row],[Due]]),TODAY()&gt;Table1[[#This Row],[Due]]),0,NETWORKDAYS(TODAY(),Table1[[#This Row],[Due]]))</f>
        <v>0</v>
      </c>
      <c r="F71" s="110"/>
      <c r="G71" s="121"/>
      <c r="H71" s="125"/>
      <c r="I71" s="110"/>
      <c r="J71" s="104"/>
      <c r="K71" s="111"/>
    </row>
    <row r="72" spans="2:11" hidden="1" outlineLevel="1">
      <c r="B72" s="110"/>
      <c r="C72" s="104"/>
      <c r="D72" s="117"/>
      <c r="E72" s="137">
        <f ca="1">IF(OR(ISBLANK(Table1[[#This Row],[Due]]),TODAY()&gt;Table1[[#This Row],[Due]]),0,NETWORKDAYS(TODAY(),Table1[[#This Row],[Due]]))</f>
        <v>0</v>
      </c>
      <c r="F72" s="110"/>
      <c r="G72" s="121"/>
      <c r="H72" s="125"/>
      <c r="I72" s="110"/>
      <c r="J72" s="104"/>
      <c r="K72" s="111"/>
    </row>
    <row r="73" spans="2:11" hidden="1" outlineLevel="1">
      <c r="B73" s="110"/>
      <c r="C73" s="104"/>
      <c r="D73" s="117"/>
      <c r="E73" s="137">
        <f ca="1">IF(OR(ISBLANK(Table1[[#This Row],[Due]]),TODAY()&gt;Table1[[#This Row],[Due]]),0,NETWORKDAYS(TODAY(),Table1[[#This Row],[Due]]))</f>
        <v>0</v>
      </c>
      <c r="F73" s="110"/>
      <c r="G73" s="121"/>
      <c r="H73" s="125"/>
      <c r="I73" s="110"/>
      <c r="J73" s="104"/>
      <c r="K73" s="111"/>
    </row>
    <row r="74" spans="2:11" collapsed="1">
      <c r="B74" s="145"/>
      <c r="C74" s="146"/>
      <c r="D74" s="147"/>
      <c r="E74" s="137">
        <f ca="1">IF(OR(ISBLANK(Table1[[#This Row],[Due]]),TODAY()&gt;Table1[[#This Row],[Due]]),0,NETWORKDAYS(TODAY(),Table1[[#This Row],[Due]]))</f>
        <v>0</v>
      </c>
      <c r="F74" s="145"/>
      <c r="G74" s="148"/>
      <c r="H74" s="149" t="e">
        <f>SUM(H75:H79)/COUNT(H75:H79)</f>
        <v>#DIV/0!</v>
      </c>
      <c r="I74" s="145"/>
      <c r="J74" s="150"/>
      <c r="K74" s="151"/>
    </row>
    <row r="75" spans="2:11" hidden="1" outlineLevel="1">
      <c r="B75" s="112"/>
      <c r="C75" s="105"/>
      <c r="D75" s="118"/>
      <c r="E75" s="137">
        <f ca="1">IF(OR(ISBLANK(Table1[[#This Row],[Due]]),TODAY()&gt;Table1[[#This Row],[Due]]),0,NETWORKDAYS(TODAY(),Table1[[#This Row],[Due]]))</f>
        <v>0</v>
      </c>
      <c r="F75" s="112"/>
      <c r="G75" s="122"/>
      <c r="H75" s="126"/>
      <c r="I75" s="112"/>
      <c r="J75" s="105"/>
      <c r="K75" s="113"/>
    </row>
    <row r="76" spans="2:11" hidden="1" outlineLevel="1">
      <c r="B76" s="112"/>
      <c r="C76" s="105"/>
      <c r="D76" s="118"/>
      <c r="E76" s="137">
        <f ca="1">IF(OR(ISBLANK(Table1[[#This Row],[Due]]),TODAY()&gt;Table1[[#This Row],[Due]]),0,NETWORKDAYS(TODAY(),Table1[[#This Row],[Due]]))</f>
        <v>0</v>
      </c>
      <c r="F76" s="112"/>
      <c r="G76" s="122"/>
      <c r="H76" s="126"/>
      <c r="I76" s="112"/>
      <c r="J76" s="105"/>
      <c r="K76" s="113"/>
    </row>
    <row r="77" spans="2:11" hidden="1" outlineLevel="1">
      <c r="B77" s="112"/>
      <c r="C77" s="105"/>
      <c r="D77" s="118"/>
      <c r="E77" s="137">
        <f ca="1">IF(OR(ISBLANK(Table1[[#This Row],[Due]]),TODAY()&gt;Table1[[#This Row],[Due]]),0,NETWORKDAYS(TODAY(),Table1[[#This Row],[Due]]))</f>
        <v>0</v>
      </c>
      <c r="F77" s="112"/>
      <c r="G77" s="122"/>
      <c r="H77" s="126"/>
      <c r="I77" s="112"/>
      <c r="J77" s="105"/>
      <c r="K77" s="113"/>
    </row>
    <row r="78" spans="2:11" hidden="1" outlineLevel="1">
      <c r="B78" s="112"/>
      <c r="C78" s="105"/>
      <c r="D78" s="118"/>
      <c r="E78" s="137">
        <f ca="1">IF(OR(ISBLANK(Table1[[#This Row],[Due]]),TODAY()&gt;Table1[[#This Row],[Due]]),0,NETWORKDAYS(TODAY(),Table1[[#This Row],[Due]]))</f>
        <v>0</v>
      </c>
      <c r="F78" s="112"/>
      <c r="G78" s="122"/>
      <c r="H78" s="126"/>
      <c r="I78" s="112"/>
      <c r="J78" s="105"/>
      <c r="K78" s="113"/>
    </row>
    <row r="79" spans="2:11" hidden="1" outlineLevel="1">
      <c r="B79" s="112"/>
      <c r="C79" s="105"/>
      <c r="D79" s="118"/>
      <c r="E79" s="137">
        <f ca="1">IF(OR(ISBLANK(Table1[[#This Row],[Due]]),TODAY()&gt;Table1[[#This Row],[Due]]),0,NETWORKDAYS(TODAY(),Table1[[#This Row],[Due]]))</f>
        <v>0</v>
      </c>
      <c r="F79" s="112"/>
      <c r="G79" s="122"/>
      <c r="H79" s="126"/>
      <c r="I79" s="112"/>
      <c r="J79" s="105"/>
      <c r="K79" s="113"/>
    </row>
    <row r="80" spans="2:11" collapsed="1">
      <c r="B80" s="145"/>
      <c r="C80" s="146"/>
      <c r="D80" s="147"/>
      <c r="E80" s="137">
        <f ca="1">IF(OR(ISBLANK(Table1[[#This Row],[Due]]),TODAY()&gt;Table1[[#This Row],[Due]]),0,NETWORKDAYS(TODAY(),Table1[[#This Row],[Due]]))</f>
        <v>0</v>
      </c>
      <c r="F80" s="145"/>
      <c r="G80" s="148"/>
      <c r="H80" s="149" t="e">
        <f>SUM(H81:H85)/COUNT(H81:H85)</f>
        <v>#DIV/0!</v>
      </c>
      <c r="I80" s="145"/>
      <c r="J80" s="150"/>
      <c r="K80" s="151"/>
    </row>
    <row r="81" spans="2:11" hidden="1" outlineLevel="1">
      <c r="B81" s="114"/>
      <c r="C81" s="106"/>
      <c r="D81" s="119"/>
      <c r="E81" s="137">
        <f ca="1">IF(OR(ISBLANK(Table1[[#This Row],[Due]]),TODAY()&gt;Table1[[#This Row],[Due]]),0,NETWORKDAYS(TODAY(),Table1[[#This Row],[Due]]))</f>
        <v>0</v>
      </c>
      <c r="F81" s="114"/>
      <c r="G81" s="123"/>
      <c r="H81" s="127"/>
      <c r="I81" s="114"/>
      <c r="J81" s="106"/>
      <c r="K81" s="115"/>
    </row>
    <row r="82" spans="2:11" hidden="1" outlineLevel="1">
      <c r="B82" s="114"/>
      <c r="C82" s="106"/>
      <c r="D82" s="119"/>
      <c r="E82" s="137">
        <f ca="1">IF(OR(ISBLANK(Table1[[#This Row],[Due]]),TODAY()&gt;Table1[[#This Row],[Due]]),0,NETWORKDAYS(TODAY(),Table1[[#This Row],[Due]]))</f>
        <v>0</v>
      </c>
      <c r="F82" s="114"/>
      <c r="G82" s="123"/>
      <c r="H82" s="127"/>
      <c r="I82" s="114"/>
      <c r="J82" s="106"/>
      <c r="K82" s="115"/>
    </row>
    <row r="83" spans="2:11" hidden="1" outlineLevel="1">
      <c r="B83" s="114"/>
      <c r="C83" s="106"/>
      <c r="D83" s="119"/>
      <c r="E83" s="137">
        <f ca="1">IF(OR(ISBLANK(Table1[[#This Row],[Due]]),TODAY()&gt;Table1[[#This Row],[Due]]),0,NETWORKDAYS(TODAY(),Table1[[#This Row],[Due]]))</f>
        <v>0</v>
      </c>
      <c r="F83" s="114"/>
      <c r="G83" s="123"/>
      <c r="H83" s="127"/>
      <c r="I83" s="114"/>
      <c r="J83" s="106"/>
      <c r="K83" s="115"/>
    </row>
    <row r="84" spans="2:11" hidden="1" outlineLevel="1">
      <c r="B84" s="114"/>
      <c r="C84" s="106"/>
      <c r="D84" s="119"/>
      <c r="E84" s="137">
        <f ca="1">IF(OR(ISBLANK(Table1[[#This Row],[Due]]),TODAY()&gt;Table1[[#This Row],[Due]]),0,NETWORKDAYS(TODAY(),Table1[[#This Row],[Due]]))</f>
        <v>0</v>
      </c>
      <c r="F84" s="114"/>
      <c r="G84" s="123"/>
      <c r="H84" s="127"/>
      <c r="I84" s="114"/>
      <c r="J84" s="106"/>
      <c r="K84" s="115"/>
    </row>
    <row r="85" spans="2:11" hidden="1" outlineLevel="1">
      <c r="B85" s="114"/>
      <c r="C85" s="107"/>
      <c r="D85" s="119"/>
      <c r="E85" s="137">
        <f ca="1">IF(OR(ISBLANK(Table1[[#This Row],[Due]]),TODAY()&gt;Table1[[#This Row],[Due]]),0,NETWORKDAYS(TODAY(),Table1[[#This Row],[Due]]))</f>
        <v>0</v>
      </c>
      <c r="F85" s="114"/>
      <c r="G85" s="123"/>
      <c r="H85" s="127"/>
      <c r="I85" s="114"/>
      <c r="J85" s="106"/>
      <c r="K85" s="115"/>
    </row>
    <row r="86" spans="2:11" collapsed="1">
      <c r="B86" s="130"/>
      <c r="C86" s="131" t="s">
        <v>105</v>
      </c>
      <c r="D86" s="132"/>
      <c r="E86" s="178"/>
      <c r="F86" s="130"/>
      <c r="G86" s="132"/>
      <c r="H86" s="133"/>
      <c r="I86" s="130"/>
      <c r="J86" s="134"/>
      <c r="K86" s="135"/>
    </row>
  </sheetData>
  <phoneticPr fontId="25" type="noConversion"/>
  <conditionalFormatting sqref="H3:H86">
    <cfRule type="dataBar" priority="2">
      <dataBar>
        <cfvo type="num" val="0"/>
        <cfvo type="num" val="1"/>
        <color rgb="FF638EC6"/>
      </dataBar>
      <extLst>
        <ext xmlns:x14="http://schemas.microsoft.com/office/spreadsheetml/2009/9/main" uri="{B025F937-C7B1-47D3-B67F-A62EFF666E3E}">
          <x14:id>{3DC313FF-59CA-4C6E-B148-092B0F427477}</x14:id>
        </ext>
      </extLst>
    </cfRule>
  </conditionalFormatting>
  <conditionalFormatting sqref="C3:C86">
    <cfRule type="expression" dxfId="6" priority="4">
      <formula>AND($E3&lt;5,$H3&lt;&gt;1,NOT(ISBLANK($H3)))</formula>
    </cfRule>
  </conditionalFormatting>
  <conditionalFormatting sqref="E3:E85">
    <cfRule type="expression" dxfId="5" priority="3">
      <formula>AND(NOT(ISBLANK($H3)),$E3&lt;10,$H3&lt;&gt;1)</formula>
    </cfRule>
  </conditionalFormatting>
  <conditionalFormatting sqref="C3:K86">
    <cfRule type="expression" dxfId="4" priority="1">
      <formula>$H3=1</formula>
    </cfRule>
  </conditionalFormatting>
  <dataValidations count="1">
    <dataValidation type="whole" allowBlank="1" showInputMessage="1" showErrorMessage="1" sqref="G3:G86" xr:uid="{C10EEC62-19E9-4F92-966B-38DF148BEA2B}">
      <formula1>0</formula1>
      <formula2>100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DC313FF-59CA-4C6E-B148-092B0F427477}">
            <x14:dataBar minLength="0" maxLength="100">
              <x14:cfvo type="num">
                <xm:f>0</xm:f>
              </x14:cfvo>
              <x14:cfvo type="num">
                <xm:f>1</xm:f>
              </x14:cfvo>
              <x14:negativeFillColor rgb="FFFF0000"/>
              <x14:axisColor rgb="FF000000"/>
            </x14:dataBar>
          </x14:cfRule>
          <xm:sqref>H3:H86</xm:sqref>
        </x14:conditionalFormatting>
        <x14:conditionalFormatting xmlns:xm="http://schemas.microsoft.com/office/excel/2006/main">
          <x14:cfRule type="iconSet" priority="137" id="{AA18D2B6-2C52-4995-A4EC-B4BF8BB7E872}">
            <x14:iconSet iconSet="3Flags" showValue="0" custom="1">
              <x14:cfvo type="percent">
                <xm:f>0</xm:f>
              </x14:cfvo>
              <x14:cfvo type="num">
                <xm:f>0</xm:f>
              </x14:cfvo>
              <x14:cfvo type="num">
                <xm:f>100</xm:f>
              </x14:cfvo>
              <x14:cfIcon iconSet="5Quarters" iconId="0"/>
              <x14:cfIcon iconSet="3Stars" iconId="2"/>
              <x14:cfIcon iconSet="3Stars" iconId="2"/>
            </x14:iconSet>
          </x14:cfRule>
          <xm:sqref>G3:G86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431E-C19C-49A7-AFD4-2E8F4AC285DE}">
  <dimension ref="B2:H60"/>
  <sheetViews>
    <sheetView showGridLines="0" zoomScaleNormal="100" workbookViewId="0">
      <selection activeCell="B12" sqref="B12"/>
    </sheetView>
  </sheetViews>
  <sheetFormatPr defaultRowHeight="15"/>
  <cols>
    <col min="2" max="2" width="16.7109375" bestFit="1" customWidth="1"/>
    <col min="3" max="3" width="17.28515625" customWidth="1"/>
    <col min="4" max="4" width="40.28515625" customWidth="1"/>
    <col min="6" max="6" width="24" customWidth="1"/>
    <col min="8" max="8" width="40.5703125" customWidth="1"/>
  </cols>
  <sheetData>
    <row r="2" spans="2:8">
      <c r="B2" s="38" t="s">
        <v>78</v>
      </c>
      <c r="C2" s="39" t="s">
        <v>49</v>
      </c>
      <c r="D2" s="39" t="s">
        <v>48</v>
      </c>
      <c r="F2" s="38" t="s">
        <v>181</v>
      </c>
      <c r="G2" s="39" t="s">
        <v>49</v>
      </c>
      <c r="H2" s="39" t="s">
        <v>48</v>
      </c>
    </row>
    <row r="3" spans="2:8">
      <c r="B3" s="40" t="s">
        <v>57</v>
      </c>
      <c r="C3" s="43" t="s">
        <v>56</v>
      </c>
      <c r="D3" s="46" t="s">
        <v>142</v>
      </c>
      <c r="F3" s="101" t="s">
        <v>189</v>
      </c>
      <c r="G3" s="101" t="s">
        <v>55</v>
      </c>
      <c r="H3" s="101" t="s">
        <v>190</v>
      </c>
    </row>
    <row r="4" spans="2:8">
      <c r="B4" s="41" t="s">
        <v>58</v>
      </c>
      <c r="C4" s="36" t="s">
        <v>56</v>
      </c>
      <c r="D4" s="36" t="s">
        <v>143</v>
      </c>
      <c r="F4" s="45" t="s">
        <v>65</v>
      </c>
      <c r="G4" s="99" t="s">
        <v>179</v>
      </c>
      <c r="H4" s="100" t="s">
        <v>180</v>
      </c>
    </row>
    <row r="5" spans="2:8">
      <c r="B5" s="45" t="s">
        <v>59</v>
      </c>
      <c r="C5" s="44" t="s">
        <v>56</v>
      </c>
      <c r="D5" s="44" t="s">
        <v>144</v>
      </c>
      <c r="F5" s="41" t="s">
        <v>73</v>
      </c>
      <c r="G5" s="36" t="s">
        <v>179</v>
      </c>
      <c r="H5" s="36" t="s">
        <v>183</v>
      </c>
    </row>
    <row r="6" spans="2:8">
      <c r="B6" s="41" t="s">
        <v>60</v>
      </c>
      <c r="C6" s="36" t="s">
        <v>56</v>
      </c>
      <c r="D6" s="36" t="s">
        <v>145</v>
      </c>
      <c r="F6" s="45" t="s">
        <v>74</v>
      </c>
      <c r="G6" s="44" t="s">
        <v>179</v>
      </c>
      <c r="H6" s="44" t="s">
        <v>184</v>
      </c>
    </row>
    <row r="7" spans="2:8">
      <c r="B7" s="45" t="s">
        <v>61</v>
      </c>
      <c r="C7" s="44" t="s">
        <v>56</v>
      </c>
      <c r="D7" s="44" t="s">
        <v>146</v>
      </c>
      <c r="F7" s="41" t="s">
        <v>76</v>
      </c>
      <c r="G7" s="36" t="s">
        <v>179</v>
      </c>
      <c r="H7" s="36" t="s">
        <v>185</v>
      </c>
    </row>
    <row r="8" spans="2:8">
      <c r="B8" s="41" t="s">
        <v>62</v>
      </c>
      <c r="C8" s="36" t="s">
        <v>56</v>
      </c>
      <c r="D8" s="36" t="s">
        <v>182</v>
      </c>
      <c r="F8" s="45" t="s">
        <v>132</v>
      </c>
      <c r="G8" s="44" t="s">
        <v>179</v>
      </c>
      <c r="H8" s="44" t="s">
        <v>186</v>
      </c>
    </row>
    <row r="9" spans="2:8">
      <c r="B9" s="45" t="s">
        <v>63</v>
      </c>
      <c r="C9" s="44" t="s">
        <v>56</v>
      </c>
      <c r="D9" s="44" t="s">
        <v>192</v>
      </c>
      <c r="F9" s="42" t="s">
        <v>134</v>
      </c>
      <c r="G9" s="37" t="s">
        <v>179</v>
      </c>
      <c r="H9" s="42" t="s">
        <v>187</v>
      </c>
    </row>
    <row r="10" spans="2:8">
      <c r="B10" s="41" t="s">
        <v>64</v>
      </c>
      <c r="C10" s="36" t="s">
        <v>56</v>
      </c>
      <c r="D10" s="36" t="s">
        <v>148</v>
      </c>
    </row>
    <row r="11" spans="2:8">
      <c r="B11" s="45" t="s">
        <v>70</v>
      </c>
      <c r="C11" s="44" t="s">
        <v>231</v>
      </c>
      <c r="D11" s="44" t="s">
        <v>147</v>
      </c>
    </row>
    <row r="12" spans="2:8">
      <c r="B12" s="41" t="s">
        <v>71</v>
      </c>
      <c r="C12" s="36" t="s">
        <v>231</v>
      </c>
      <c r="D12" s="36" t="s">
        <v>232</v>
      </c>
    </row>
    <row r="13" spans="2:8">
      <c r="B13" s="45" t="s">
        <v>79</v>
      </c>
      <c r="C13" s="44" t="s">
        <v>67</v>
      </c>
      <c r="D13" s="44" t="s">
        <v>148</v>
      </c>
    </row>
    <row r="14" spans="2:8">
      <c r="B14" s="42" t="s">
        <v>69</v>
      </c>
      <c r="C14" s="37" t="s">
        <v>67</v>
      </c>
      <c r="D14" s="37" t="s">
        <v>148</v>
      </c>
    </row>
    <row r="15" spans="2:8">
      <c r="B15" t="s">
        <v>149</v>
      </c>
      <c r="C15" s="65"/>
      <c r="D15" s="65"/>
    </row>
    <row r="17" spans="2:8">
      <c r="B17" s="38" t="s">
        <v>140</v>
      </c>
      <c r="C17" s="39" t="s">
        <v>49</v>
      </c>
      <c r="D17" s="39" t="s">
        <v>48</v>
      </c>
      <c r="F17" s="38" t="s">
        <v>188</v>
      </c>
      <c r="G17" s="39" t="s">
        <v>49</v>
      </c>
      <c r="H17" s="39" t="s">
        <v>48</v>
      </c>
    </row>
    <row r="18" spans="2:8">
      <c r="B18" s="40" t="s">
        <v>68</v>
      </c>
      <c r="C18" s="43" t="s">
        <v>67</v>
      </c>
      <c r="D18" s="46" t="s">
        <v>150</v>
      </c>
      <c r="F18" s="40" t="s">
        <v>189</v>
      </c>
      <c r="G18" s="43" t="s">
        <v>55</v>
      </c>
      <c r="H18" s="46" t="s">
        <v>190</v>
      </c>
    </row>
    <row r="19" spans="2:8">
      <c r="B19" s="41" t="s">
        <v>77</v>
      </c>
      <c r="C19" s="36" t="s">
        <v>67</v>
      </c>
      <c r="D19" s="36" t="s">
        <v>151</v>
      </c>
      <c r="F19" s="41"/>
      <c r="G19" s="36"/>
      <c r="H19" s="36"/>
    </row>
    <row r="20" spans="2:8">
      <c r="B20" s="45" t="s">
        <v>139</v>
      </c>
      <c r="C20" s="44" t="s">
        <v>67</v>
      </c>
      <c r="D20" s="44" t="s">
        <v>148</v>
      </c>
      <c r="F20" s="45"/>
      <c r="G20" s="44"/>
      <c r="H20" s="44"/>
    </row>
    <row r="21" spans="2:8">
      <c r="B21" s="41" t="s">
        <v>130</v>
      </c>
      <c r="C21" s="36" t="s">
        <v>67</v>
      </c>
      <c r="D21" s="36" t="s">
        <v>148</v>
      </c>
      <c r="F21" s="41"/>
      <c r="G21" s="36"/>
      <c r="H21" s="36"/>
    </row>
    <row r="22" spans="2:8">
      <c r="B22" s="45" t="s">
        <v>131</v>
      </c>
      <c r="C22" s="44" t="s">
        <v>67</v>
      </c>
      <c r="D22" s="44" t="s">
        <v>148</v>
      </c>
      <c r="F22" s="45"/>
      <c r="G22" s="44"/>
      <c r="H22" s="44"/>
    </row>
    <row r="23" spans="2:8">
      <c r="B23" s="42" t="s">
        <v>141</v>
      </c>
      <c r="C23" s="37" t="s">
        <v>67</v>
      </c>
      <c r="D23" s="37" t="s">
        <v>148</v>
      </c>
      <c r="F23" s="42"/>
      <c r="G23" s="37"/>
      <c r="H23" s="42"/>
    </row>
    <row r="25" spans="2:8">
      <c r="B25" s="38" t="s">
        <v>152</v>
      </c>
      <c r="C25" s="39" t="s">
        <v>49</v>
      </c>
      <c r="D25" s="39" t="s">
        <v>48</v>
      </c>
    </row>
    <row r="26" spans="2:8">
      <c r="B26" s="40" t="s">
        <v>65</v>
      </c>
      <c r="C26" s="43" t="s">
        <v>179</v>
      </c>
      <c r="D26" s="46" t="s">
        <v>148</v>
      </c>
    </row>
    <row r="27" spans="2:8">
      <c r="B27" s="41" t="s">
        <v>73</v>
      </c>
      <c r="C27" s="36" t="s">
        <v>179</v>
      </c>
      <c r="D27" s="36" t="s">
        <v>148</v>
      </c>
    </row>
    <row r="28" spans="2:8">
      <c r="B28" s="45" t="s">
        <v>74</v>
      </c>
      <c r="C28" s="44" t="s">
        <v>155</v>
      </c>
      <c r="D28" s="44" t="s">
        <v>156</v>
      </c>
    </row>
    <row r="29" spans="2:8">
      <c r="B29" s="41" t="s">
        <v>76</v>
      </c>
      <c r="C29" s="36" t="s">
        <v>155</v>
      </c>
      <c r="D29" s="36" t="s">
        <v>157</v>
      </c>
    </row>
    <row r="30" spans="2:8">
      <c r="B30" s="45" t="s">
        <v>132</v>
      </c>
      <c r="C30" s="44" t="s">
        <v>155</v>
      </c>
      <c r="D30" s="44" t="s">
        <v>158</v>
      </c>
    </row>
    <row r="31" spans="2:8">
      <c r="B31" s="41" t="s">
        <v>134</v>
      </c>
      <c r="C31" s="36" t="s">
        <v>155</v>
      </c>
      <c r="D31" s="36" t="s">
        <v>159</v>
      </c>
    </row>
    <row r="32" spans="2:8">
      <c r="B32" s="45" t="s">
        <v>135</v>
      </c>
      <c r="C32" s="44" t="s">
        <v>155</v>
      </c>
      <c r="D32" s="44" t="s">
        <v>160</v>
      </c>
    </row>
    <row r="33" spans="2:4">
      <c r="B33" s="41" t="s">
        <v>136</v>
      </c>
      <c r="C33" s="36" t="s">
        <v>155</v>
      </c>
      <c r="D33" s="36" t="s">
        <v>148</v>
      </c>
    </row>
    <row r="34" spans="2:4">
      <c r="B34" s="45" t="s">
        <v>137</v>
      </c>
      <c r="C34" s="44" t="s">
        <v>155</v>
      </c>
      <c r="D34" s="44" t="s">
        <v>148</v>
      </c>
    </row>
    <row r="35" spans="2:4">
      <c r="B35" s="41" t="s">
        <v>138</v>
      </c>
      <c r="C35" s="36" t="s">
        <v>155</v>
      </c>
      <c r="D35" s="36" t="s">
        <v>148</v>
      </c>
    </row>
    <row r="36" spans="2:4">
      <c r="B36" s="45" t="s">
        <v>153</v>
      </c>
      <c r="C36" s="44" t="s">
        <v>155</v>
      </c>
      <c r="D36" s="44" t="s">
        <v>148</v>
      </c>
    </row>
    <row r="37" spans="2:4">
      <c r="B37" s="42" t="s">
        <v>154</v>
      </c>
      <c r="C37" s="37" t="s">
        <v>155</v>
      </c>
      <c r="D37" s="37" t="s">
        <v>148</v>
      </c>
    </row>
    <row r="39" spans="2:4">
      <c r="B39" s="38" t="s">
        <v>161</v>
      </c>
      <c r="C39" s="39" t="s">
        <v>49</v>
      </c>
      <c r="D39" s="39" t="s">
        <v>48</v>
      </c>
    </row>
    <row r="40" spans="2:4">
      <c r="B40" s="40" t="s">
        <v>66</v>
      </c>
      <c r="C40" s="43" t="s">
        <v>769</v>
      </c>
      <c r="D40" s="46" t="s">
        <v>193</v>
      </c>
    </row>
    <row r="41" spans="2:4">
      <c r="B41" s="41" t="s">
        <v>75</v>
      </c>
      <c r="C41" s="36" t="s">
        <v>769</v>
      </c>
      <c r="D41" s="36" t="s">
        <v>194</v>
      </c>
    </row>
    <row r="42" spans="2:4">
      <c r="B42" s="45" t="s">
        <v>162</v>
      </c>
      <c r="C42" s="44" t="s">
        <v>769</v>
      </c>
      <c r="D42" s="44" t="s">
        <v>195</v>
      </c>
    </row>
    <row r="43" spans="2:4">
      <c r="B43" s="41" t="s">
        <v>163</v>
      </c>
      <c r="C43" s="36" t="s">
        <v>769</v>
      </c>
      <c r="D43" s="36" t="s">
        <v>196</v>
      </c>
    </row>
    <row r="44" spans="2:4">
      <c r="B44" s="45" t="s">
        <v>129</v>
      </c>
      <c r="C44" s="44" t="s">
        <v>769</v>
      </c>
      <c r="D44" s="44" t="s">
        <v>197</v>
      </c>
    </row>
    <row r="45" spans="2:4">
      <c r="B45" s="41" t="s">
        <v>164</v>
      </c>
      <c r="C45" s="36" t="s">
        <v>769</v>
      </c>
      <c r="D45" s="36" t="s">
        <v>191</v>
      </c>
    </row>
    <row r="46" spans="2:4">
      <c r="B46" s="45" t="s">
        <v>165</v>
      </c>
      <c r="C46" s="44" t="s">
        <v>769</v>
      </c>
      <c r="D46" s="44" t="s">
        <v>148</v>
      </c>
    </row>
    <row r="47" spans="2:4">
      <c r="B47" s="41" t="s">
        <v>133</v>
      </c>
      <c r="C47" s="36" t="s">
        <v>769</v>
      </c>
      <c r="D47" s="36" t="s">
        <v>148</v>
      </c>
    </row>
    <row r="48" spans="2:4">
      <c r="B48" s="45" t="s">
        <v>166</v>
      </c>
      <c r="C48" s="44" t="s">
        <v>769</v>
      </c>
      <c r="D48" s="44" t="s">
        <v>198</v>
      </c>
    </row>
    <row r="49" spans="2:4">
      <c r="B49" s="41" t="s">
        <v>167</v>
      </c>
      <c r="C49" s="36" t="s">
        <v>769</v>
      </c>
      <c r="D49" s="36" t="s">
        <v>199</v>
      </c>
    </row>
    <row r="50" spans="2:4">
      <c r="B50" s="45" t="s">
        <v>168</v>
      </c>
      <c r="C50" s="44" t="s">
        <v>769</v>
      </c>
      <c r="D50" s="44" t="s">
        <v>148</v>
      </c>
    </row>
    <row r="51" spans="2:4">
      <c r="B51" s="42" t="s">
        <v>169</v>
      </c>
      <c r="C51" s="37" t="s">
        <v>769</v>
      </c>
      <c r="D51" s="37" t="s">
        <v>148</v>
      </c>
    </row>
    <row r="53" spans="2:4">
      <c r="B53" s="38" t="s">
        <v>170</v>
      </c>
      <c r="C53" s="39" t="s">
        <v>49</v>
      </c>
      <c r="D53" s="39" t="s">
        <v>48</v>
      </c>
    </row>
    <row r="54" spans="2:4">
      <c r="B54" s="40" t="s">
        <v>51</v>
      </c>
      <c r="C54" s="43" t="s">
        <v>50</v>
      </c>
      <c r="D54" s="46" t="s">
        <v>173</v>
      </c>
    </row>
    <row r="55" spans="2:4">
      <c r="B55" s="41" t="s">
        <v>52</v>
      </c>
      <c r="C55" s="36" t="s">
        <v>55</v>
      </c>
      <c r="D55" s="36" t="s">
        <v>172</v>
      </c>
    </row>
    <row r="56" spans="2:4">
      <c r="B56" s="45" t="s">
        <v>72</v>
      </c>
      <c r="C56" s="44" t="s">
        <v>55</v>
      </c>
      <c r="D56" s="44" t="s">
        <v>171</v>
      </c>
    </row>
    <row r="57" spans="2:4">
      <c r="B57" s="41" t="s">
        <v>54</v>
      </c>
      <c r="C57" s="36" t="s">
        <v>53</v>
      </c>
      <c r="D57" s="36" t="s">
        <v>148</v>
      </c>
    </row>
    <row r="58" spans="2:4">
      <c r="B58" s="45" t="s">
        <v>174</v>
      </c>
      <c r="C58" s="44" t="s">
        <v>175</v>
      </c>
      <c r="D58" s="44" t="s">
        <v>176</v>
      </c>
    </row>
    <row r="59" spans="2:4">
      <c r="B59" s="41" t="s">
        <v>177</v>
      </c>
      <c r="C59" s="41" t="s">
        <v>175</v>
      </c>
      <c r="D59" s="41" t="s">
        <v>178</v>
      </c>
    </row>
    <row r="60" spans="2:4">
      <c r="B60" s="98"/>
      <c r="C60" s="98"/>
      <c r="D60" s="98"/>
    </row>
  </sheetData>
  <phoneticPr fontId="25" type="noConversion"/>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187"/>
  <sheetViews>
    <sheetView showGridLines="0" topLeftCell="A132" zoomScaleNormal="100" workbookViewId="0">
      <selection activeCell="H102" sqref="H102"/>
    </sheetView>
  </sheetViews>
  <sheetFormatPr defaultRowHeight="15"/>
  <sheetData>
    <row r="2" spans="1:1">
      <c r="A2" t="s">
        <v>234</v>
      </c>
    </row>
    <row r="4" spans="1:1">
      <c r="A4" t="s">
        <v>235</v>
      </c>
    </row>
    <row r="6" spans="1:1">
      <c r="A6" t="s">
        <v>236</v>
      </c>
    </row>
    <row r="7" spans="1:1">
      <c r="A7" t="s">
        <v>237</v>
      </c>
    </row>
    <row r="8" spans="1:1">
      <c r="A8" t="s">
        <v>238</v>
      </c>
    </row>
    <row r="10" spans="1:1">
      <c r="A10" t="s">
        <v>239</v>
      </c>
    </row>
    <row r="11" spans="1:1">
      <c r="A11" t="s">
        <v>240</v>
      </c>
    </row>
    <row r="12" spans="1:1">
      <c r="A12" t="s">
        <v>241</v>
      </c>
    </row>
    <row r="14" spans="1:1">
      <c r="A14" t="s">
        <v>242</v>
      </c>
    </row>
    <row r="15" spans="1:1">
      <c r="A15" t="s">
        <v>246</v>
      </c>
    </row>
    <row r="17" spans="1:1">
      <c r="A17" t="s">
        <v>243</v>
      </c>
    </row>
    <row r="18" spans="1:1">
      <c r="A18" t="s">
        <v>244</v>
      </c>
    </row>
    <row r="20" spans="1:1">
      <c r="A20" t="s">
        <v>245</v>
      </c>
    </row>
    <row r="25" spans="1:1" s="153" customFormat="1"/>
    <row r="27" spans="1:1">
      <c r="A27" t="s">
        <v>297</v>
      </c>
    </row>
    <row r="29" spans="1:1">
      <c r="A29" t="s">
        <v>235</v>
      </c>
    </row>
    <row r="31" spans="1:1">
      <c r="A31" t="s">
        <v>298</v>
      </c>
    </row>
    <row r="32" spans="1:1">
      <c r="A32" t="s">
        <v>299</v>
      </c>
    </row>
    <row r="34" spans="1:1">
      <c r="A34" t="s">
        <v>300</v>
      </c>
    </row>
    <row r="35" spans="1:1">
      <c r="A35" t="s">
        <v>301</v>
      </c>
    </row>
    <row r="37" spans="1:1">
      <c r="A37" t="s">
        <v>302</v>
      </c>
    </row>
    <row r="38" spans="1:1">
      <c r="A38" t="s">
        <v>303</v>
      </c>
    </row>
    <row r="39" spans="1:1">
      <c r="A39" t="s">
        <v>304</v>
      </c>
    </row>
    <row r="41" spans="1:1">
      <c r="A41" t="s">
        <v>245</v>
      </c>
    </row>
    <row r="52" spans="1:1" s="152" customFormat="1"/>
    <row r="54" spans="1:1">
      <c r="A54" t="s">
        <v>263</v>
      </c>
    </row>
    <row r="56" spans="1:1">
      <c r="A56" t="s">
        <v>235</v>
      </c>
    </row>
    <row r="58" spans="1:1">
      <c r="A58" t="s">
        <v>264</v>
      </c>
    </row>
    <row r="59" spans="1:1">
      <c r="A59" t="s">
        <v>265</v>
      </c>
    </row>
    <row r="61" spans="1:1">
      <c r="A61" t="s">
        <v>266</v>
      </c>
    </row>
    <row r="62" spans="1:1">
      <c r="A62" t="s">
        <v>267</v>
      </c>
    </row>
    <row r="64" spans="1:1">
      <c r="A64" t="s">
        <v>245</v>
      </c>
    </row>
    <row r="66" spans="1:11">
      <c r="F66" s="229"/>
      <c r="G66" s="229"/>
      <c r="H66" s="229"/>
      <c r="I66" s="229"/>
      <c r="J66" s="229"/>
      <c r="K66" s="229"/>
    </row>
    <row r="72" spans="1:11" s="153" customFormat="1"/>
    <row r="74" spans="1:11">
      <c r="A74" t="s">
        <v>268</v>
      </c>
    </row>
    <row r="76" spans="1:11">
      <c r="A76" t="s">
        <v>235</v>
      </c>
    </row>
    <row r="78" spans="1:11">
      <c r="A78" t="s">
        <v>269</v>
      </c>
    </row>
    <row r="79" spans="1:11">
      <c r="A79" t="s">
        <v>270</v>
      </c>
    </row>
    <row r="82" spans="1:1">
      <c r="A82" t="s">
        <v>271</v>
      </c>
    </row>
    <row r="83" spans="1:1">
      <c r="A83" t="s">
        <v>280</v>
      </c>
    </row>
    <row r="85" spans="1:1">
      <c r="A85" t="s">
        <v>281</v>
      </c>
    </row>
    <row r="86" spans="1:1">
      <c r="A86" t="s">
        <v>282</v>
      </c>
    </row>
    <row r="87" spans="1:1">
      <c r="A87" t="s">
        <v>283</v>
      </c>
    </row>
    <row r="88" spans="1:1">
      <c r="A88" t="s">
        <v>284</v>
      </c>
    </row>
    <row r="90" spans="1:1">
      <c r="A90" t="s">
        <v>272</v>
      </c>
    </row>
    <row r="91" spans="1:1">
      <c r="A91" t="s">
        <v>273</v>
      </c>
    </row>
    <row r="92" spans="1:1">
      <c r="A92" t="s">
        <v>285</v>
      </c>
    </row>
    <row r="93" spans="1:1">
      <c r="A93" t="s">
        <v>286</v>
      </c>
    </row>
    <row r="94" spans="1:1">
      <c r="A94" t="s">
        <v>287</v>
      </c>
    </row>
    <row r="96" spans="1:1">
      <c r="A96" t="s">
        <v>274</v>
      </c>
    </row>
    <row r="97" spans="1:1">
      <c r="A97" t="s">
        <v>275</v>
      </c>
    </row>
    <row r="98" spans="1:1">
      <c r="A98" t="s">
        <v>288</v>
      </c>
    </row>
    <row r="99" spans="1:1">
      <c r="A99" t="s">
        <v>289</v>
      </c>
    </row>
    <row r="100" spans="1:1">
      <c r="A100" t="s">
        <v>290</v>
      </c>
    </row>
    <row r="102" spans="1:1">
      <c r="A102" t="s">
        <v>291</v>
      </c>
    </row>
    <row r="103" spans="1:1">
      <c r="A103" t="s">
        <v>276</v>
      </c>
    </row>
    <row r="104" spans="1:1">
      <c r="A104" t="s">
        <v>277</v>
      </c>
    </row>
    <row r="105" spans="1:1">
      <c r="A105" t="s">
        <v>292</v>
      </c>
    </row>
    <row r="106" spans="1:1" s="154" customFormat="1"/>
    <row r="107" spans="1:1">
      <c r="A107" t="s">
        <v>293</v>
      </c>
    </row>
    <row r="108" spans="1:1">
      <c r="A108" t="s">
        <v>294</v>
      </c>
    </row>
    <row r="109" spans="1:1">
      <c r="A109" t="s">
        <v>295</v>
      </c>
    </row>
    <row r="110" spans="1:1">
      <c r="A110" t="s">
        <v>296</v>
      </c>
    </row>
    <row r="111" spans="1:1">
      <c r="A111" t="s">
        <v>278</v>
      </c>
    </row>
    <row r="112" spans="1:1">
      <c r="A112" t="s">
        <v>279</v>
      </c>
    </row>
    <row r="114" spans="1:1">
      <c r="A114" t="s">
        <v>245</v>
      </c>
    </row>
    <row r="118" spans="1:1" s="153" customFormat="1"/>
    <row r="122" spans="1:1">
      <c r="A122" t="s">
        <v>308</v>
      </c>
    </row>
    <row r="124" spans="1:1">
      <c r="A124" t="s">
        <v>309</v>
      </c>
    </row>
    <row r="126" spans="1:1">
      <c r="A126" t="s">
        <v>310</v>
      </c>
    </row>
    <row r="127" spans="1:1">
      <c r="A127" t="s">
        <v>311</v>
      </c>
    </row>
    <row r="129" spans="1:1">
      <c r="A129" t="s">
        <v>312</v>
      </c>
    </row>
    <row r="130" spans="1:1">
      <c r="A130" t="s">
        <v>270</v>
      </c>
    </row>
    <row r="131" spans="1:1">
      <c r="A131" t="s">
        <v>313</v>
      </c>
    </row>
    <row r="133" spans="1:1">
      <c r="A133" t="s">
        <v>271</v>
      </c>
    </row>
    <row r="134" spans="1:1">
      <c r="A134" t="s">
        <v>314</v>
      </c>
    </row>
    <row r="136" spans="1:1">
      <c r="A136" t="s">
        <v>315</v>
      </c>
    </row>
    <row r="137" spans="1:1">
      <c r="A137" t="s">
        <v>316</v>
      </c>
    </row>
    <row r="139" spans="1:1">
      <c r="A139" t="s">
        <v>317</v>
      </c>
    </row>
    <row r="140" spans="1:1">
      <c r="A140" t="s">
        <v>318</v>
      </c>
    </row>
    <row r="141" spans="1:1">
      <c r="A141" t="s">
        <v>319</v>
      </c>
    </row>
    <row r="143" spans="1:1">
      <c r="A143" t="s">
        <v>320</v>
      </c>
    </row>
    <row r="144" spans="1:1">
      <c r="A144" t="s">
        <v>321</v>
      </c>
    </row>
    <row r="145" spans="1:1">
      <c r="A145" t="s">
        <v>278</v>
      </c>
    </row>
    <row r="146" spans="1:1">
      <c r="A146" t="s">
        <v>279</v>
      </c>
    </row>
    <row r="147" spans="1:1">
      <c r="A147" t="s">
        <v>322</v>
      </c>
    </row>
    <row r="149" spans="1:1">
      <c r="A149" t="s">
        <v>245</v>
      </c>
    </row>
    <row r="162" spans="1:1" s="153" customFormat="1"/>
    <row r="164" spans="1:1">
      <c r="A164" t="s">
        <v>338</v>
      </c>
    </row>
    <row r="166" spans="1:1">
      <c r="A166" t="s">
        <v>235</v>
      </c>
    </row>
    <row r="168" spans="1:1">
      <c r="A168" t="s">
        <v>339</v>
      </c>
    </row>
    <row r="169" spans="1:1">
      <c r="A169" t="s">
        <v>340</v>
      </c>
    </row>
    <row r="171" spans="1:1">
      <c r="A171" t="s">
        <v>271</v>
      </c>
    </row>
    <row r="172" spans="1:1">
      <c r="A172" t="s">
        <v>341</v>
      </c>
    </row>
    <row r="174" spans="1:1">
      <c r="A174" t="s">
        <v>342</v>
      </c>
    </row>
    <row r="175" spans="1:1">
      <c r="A175" t="s">
        <v>343</v>
      </c>
    </row>
    <row r="176" spans="1:1">
      <c r="A176" t="s">
        <v>344</v>
      </c>
    </row>
    <row r="178" spans="1:1">
      <c r="A178" t="s">
        <v>345</v>
      </c>
    </row>
    <row r="179" spans="1:1">
      <c r="A179" t="s">
        <v>318</v>
      </c>
    </row>
    <row r="180" spans="1:1">
      <c r="A180" t="s">
        <v>346</v>
      </c>
    </row>
    <row r="182" spans="1:1">
      <c r="A182" t="s">
        <v>347</v>
      </c>
    </row>
    <row r="183" spans="1:1">
      <c r="A183" t="s">
        <v>348</v>
      </c>
    </row>
    <row r="184" spans="1:1">
      <c r="A184" t="s">
        <v>278</v>
      </c>
    </row>
    <row r="185" spans="1:1">
      <c r="A185" t="s">
        <v>349</v>
      </c>
    </row>
    <row r="187" spans="1:1">
      <c r="A187" t="s">
        <v>245</v>
      </c>
    </row>
  </sheetData>
  <mergeCells count="1">
    <mergeCell ref="F66:K66"/>
  </mergeCells>
  <phoneticPr fontId="2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632F-0798-457B-A18E-8D1730B1134D}">
  <dimension ref="A2:K294"/>
  <sheetViews>
    <sheetView zoomScaleNormal="100" workbookViewId="0">
      <pane ySplit="2" topLeftCell="A3" activePane="bottomLeft" state="frozen"/>
      <selection pane="bottomLeft" activeCell="J36" sqref="J36"/>
    </sheetView>
  </sheetViews>
  <sheetFormatPr defaultRowHeight="15"/>
  <cols>
    <col min="2" max="2" width="13.42578125" customWidth="1"/>
    <col min="3" max="3" width="14.5703125" customWidth="1"/>
    <col min="4" max="4" width="50.85546875" customWidth="1"/>
    <col min="10" max="10" width="103.85546875" customWidth="1"/>
  </cols>
  <sheetData>
    <row r="2" spans="1:11" ht="60">
      <c r="A2" s="181" t="s">
        <v>352</v>
      </c>
      <c r="B2" s="181" t="s">
        <v>353</v>
      </c>
      <c r="C2" s="181" t="s">
        <v>354</v>
      </c>
      <c r="D2" s="181" t="s">
        <v>355</v>
      </c>
      <c r="E2" s="181" t="s">
        <v>356</v>
      </c>
      <c r="F2" s="181" t="s">
        <v>357</v>
      </c>
      <c r="G2" s="181" t="s">
        <v>358</v>
      </c>
      <c r="H2" s="181" t="s">
        <v>359</v>
      </c>
      <c r="I2" s="181" t="s">
        <v>360</v>
      </c>
      <c r="J2" s="182" t="s">
        <v>361</v>
      </c>
      <c r="K2" s="183"/>
    </row>
    <row r="3" spans="1:11">
      <c r="A3" s="184" t="s">
        <v>362</v>
      </c>
      <c r="B3" s="184"/>
      <c r="C3" s="184"/>
      <c r="D3" s="185"/>
      <c r="E3" s="184"/>
      <c r="F3" s="184"/>
      <c r="G3" s="184"/>
      <c r="H3" s="184"/>
      <c r="I3" s="184"/>
      <c r="J3" s="184"/>
    </row>
    <row r="4" spans="1:11">
      <c r="A4" s="179"/>
      <c r="B4" s="179"/>
      <c r="C4" s="179"/>
      <c r="D4" s="180" t="s">
        <v>363</v>
      </c>
      <c r="E4" s="179" t="s">
        <v>364</v>
      </c>
      <c r="F4" s="179">
        <v>15</v>
      </c>
      <c r="G4" s="179" t="s">
        <v>365</v>
      </c>
      <c r="H4" s="179"/>
      <c r="I4" s="179"/>
    </row>
    <row r="5" spans="1:11">
      <c r="A5" s="179"/>
      <c r="B5" s="179"/>
      <c r="C5" s="179"/>
      <c r="D5" s="180" t="s">
        <v>366</v>
      </c>
      <c r="E5" s="179" t="s">
        <v>364</v>
      </c>
      <c r="F5" s="179">
        <v>10</v>
      </c>
      <c r="G5" s="179" t="s">
        <v>365</v>
      </c>
      <c r="H5" s="179"/>
      <c r="I5" s="179"/>
    </row>
    <row r="6" spans="1:11">
      <c r="A6" s="179"/>
      <c r="B6" s="179"/>
      <c r="C6" s="179"/>
      <c r="D6" s="180" t="s">
        <v>367</v>
      </c>
      <c r="E6" s="179" t="s">
        <v>364</v>
      </c>
      <c r="F6" s="179">
        <v>12</v>
      </c>
      <c r="G6" s="179" t="s">
        <v>365</v>
      </c>
      <c r="H6" s="179"/>
      <c r="I6" s="179"/>
    </row>
    <row r="7" spans="1:11">
      <c r="A7" s="179"/>
      <c r="B7" s="179"/>
      <c r="C7" s="179"/>
      <c r="D7" s="180" t="s">
        <v>618</v>
      </c>
      <c r="E7" s="179" t="s">
        <v>364</v>
      </c>
      <c r="F7" s="179">
        <v>4</v>
      </c>
      <c r="G7" s="179" t="s">
        <v>365</v>
      </c>
      <c r="H7" s="179"/>
      <c r="I7" s="179"/>
    </row>
    <row r="8" spans="1:11">
      <c r="A8" s="185" t="s">
        <v>368</v>
      </c>
      <c r="B8" s="186"/>
      <c r="C8" s="186"/>
      <c r="D8" s="185"/>
      <c r="E8" s="186"/>
      <c r="F8" s="186"/>
      <c r="G8" s="186"/>
      <c r="H8" s="186"/>
      <c r="I8" s="186"/>
      <c r="J8" s="184"/>
    </row>
    <row r="9" spans="1:11">
      <c r="A9" s="179"/>
      <c r="B9" s="179"/>
      <c r="C9" s="179"/>
      <c r="D9" s="180" t="s">
        <v>369</v>
      </c>
      <c r="E9" s="179" t="s">
        <v>370</v>
      </c>
      <c r="F9" s="179">
        <v>1</v>
      </c>
      <c r="G9" s="179" t="s">
        <v>371</v>
      </c>
      <c r="H9" s="179"/>
      <c r="I9" s="179"/>
      <c r="J9" t="s">
        <v>372</v>
      </c>
    </row>
    <row r="10" spans="1:11">
      <c r="A10" s="179"/>
      <c r="B10" s="179"/>
      <c r="C10" s="179"/>
      <c r="D10" s="180" t="s">
        <v>373</v>
      </c>
      <c r="E10" s="179" t="s">
        <v>370</v>
      </c>
      <c r="F10" s="179">
        <v>1</v>
      </c>
      <c r="G10" s="179" t="s">
        <v>374</v>
      </c>
      <c r="H10" s="179">
        <v>0</v>
      </c>
      <c r="I10" s="179" t="s">
        <v>375</v>
      </c>
    </row>
    <row r="11" spans="1:11">
      <c r="A11" s="179"/>
      <c r="B11" s="179"/>
      <c r="C11" s="179"/>
      <c r="D11" s="180" t="s">
        <v>376</v>
      </c>
      <c r="E11" s="179" t="s">
        <v>370</v>
      </c>
      <c r="F11" s="179">
        <v>1</v>
      </c>
      <c r="G11" s="179" t="s">
        <v>371</v>
      </c>
      <c r="H11" s="179"/>
      <c r="I11" s="179"/>
      <c r="J11" t="s">
        <v>377</v>
      </c>
    </row>
    <row r="12" spans="1:11">
      <c r="A12" s="179"/>
      <c r="B12" s="179"/>
      <c r="C12" s="179"/>
      <c r="D12" s="180" t="s">
        <v>378</v>
      </c>
      <c r="E12" s="179" t="s">
        <v>370</v>
      </c>
      <c r="F12" s="179">
        <v>1</v>
      </c>
      <c r="G12" s="179" t="s">
        <v>374</v>
      </c>
      <c r="H12" s="179">
        <v>1</v>
      </c>
      <c r="I12" s="179" t="s">
        <v>379</v>
      </c>
    </row>
    <row r="13" spans="1:11">
      <c r="A13" s="179"/>
      <c r="B13" s="179"/>
      <c r="C13" s="179"/>
      <c r="E13" s="179" t="s">
        <v>370</v>
      </c>
      <c r="F13" s="179">
        <v>1</v>
      </c>
      <c r="G13" s="179" t="s">
        <v>374</v>
      </c>
      <c r="H13" s="179">
        <v>1</v>
      </c>
      <c r="I13" s="179" t="s">
        <v>379</v>
      </c>
    </row>
    <row r="14" spans="1:11">
      <c r="A14" s="179"/>
      <c r="B14" s="179"/>
      <c r="C14" s="179"/>
      <c r="D14" s="180" t="s">
        <v>381</v>
      </c>
      <c r="E14" s="179" t="s">
        <v>370</v>
      </c>
      <c r="F14" s="179">
        <v>1</v>
      </c>
      <c r="G14" s="179" t="s">
        <v>371</v>
      </c>
      <c r="H14" s="179"/>
      <c r="I14" s="179"/>
      <c r="J14" t="s">
        <v>382</v>
      </c>
    </row>
    <row r="15" spans="1:11">
      <c r="A15" s="179"/>
      <c r="B15" s="179"/>
      <c r="C15" s="179"/>
      <c r="D15" s="180" t="s">
        <v>383</v>
      </c>
      <c r="E15" s="179" t="s">
        <v>370</v>
      </c>
      <c r="F15" s="179">
        <v>1</v>
      </c>
      <c r="G15" s="179" t="s">
        <v>374</v>
      </c>
      <c r="H15" s="179">
        <v>1</v>
      </c>
      <c r="I15" s="179" t="s">
        <v>384</v>
      </c>
    </row>
    <row r="16" spans="1:11">
      <c r="A16" s="179"/>
      <c r="B16" s="179"/>
      <c r="C16" s="179"/>
      <c r="E16" s="179" t="s">
        <v>370</v>
      </c>
      <c r="F16" s="179">
        <v>1</v>
      </c>
      <c r="G16" s="179" t="s">
        <v>374</v>
      </c>
      <c r="H16" s="179">
        <v>1</v>
      </c>
      <c r="I16" s="179" t="s">
        <v>384</v>
      </c>
    </row>
    <row r="17" spans="1:10">
      <c r="A17" s="179"/>
      <c r="B17" s="179"/>
      <c r="C17" s="179"/>
      <c r="D17" s="180" t="s">
        <v>386</v>
      </c>
      <c r="E17" s="179" t="s">
        <v>370</v>
      </c>
      <c r="F17" s="179">
        <v>1</v>
      </c>
      <c r="G17" s="179" t="s">
        <v>371</v>
      </c>
      <c r="H17" s="179"/>
      <c r="I17" s="179"/>
      <c r="J17" t="s">
        <v>387</v>
      </c>
    </row>
    <row r="18" spans="1:10">
      <c r="A18" s="179"/>
      <c r="B18" s="179"/>
      <c r="C18" s="179"/>
      <c r="D18" s="180" t="s">
        <v>388</v>
      </c>
      <c r="E18" s="179" t="s">
        <v>370</v>
      </c>
      <c r="F18" s="179">
        <v>1</v>
      </c>
      <c r="G18" s="179" t="s">
        <v>371</v>
      </c>
      <c r="H18" s="179"/>
      <c r="I18" s="179"/>
      <c r="J18" t="s">
        <v>389</v>
      </c>
    </row>
    <row r="19" spans="1:10">
      <c r="A19" s="179"/>
      <c r="B19" s="179"/>
      <c r="C19" s="179"/>
      <c r="D19" s="180" t="s">
        <v>390</v>
      </c>
      <c r="E19" s="179" t="s">
        <v>364</v>
      </c>
      <c r="F19" s="179">
        <v>1</v>
      </c>
      <c r="G19" s="179" t="s">
        <v>371</v>
      </c>
      <c r="H19" s="179"/>
      <c r="I19" s="179"/>
      <c r="J19" t="s">
        <v>391</v>
      </c>
    </row>
    <row r="20" spans="1:10">
      <c r="A20" s="179"/>
      <c r="B20" s="179"/>
      <c r="C20" s="179"/>
      <c r="D20" s="180" t="s">
        <v>392</v>
      </c>
      <c r="E20" s="179" t="s">
        <v>370</v>
      </c>
      <c r="F20" s="179">
        <v>1</v>
      </c>
      <c r="G20" s="179" t="s">
        <v>371</v>
      </c>
      <c r="H20" s="179"/>
      <c r="I20" s="179"/>
      <c r="J20" t="s">
        <v>389</v>
      </c>
    </row>
    <row r="21" spans="1:10">
      <c r="A21" s="179"/>
      <c r="B21" s="179"/>
      <c r="C21" s="179"/>
      <c r="D21" s="180" t="s">
        <v>393</v>
      </c>
      <c r="E21" s="179" t="s">
        <v>370</v>
      </c>
      <c r="F21" s="179">
        <v>1</v>
      </c>
      <c r="G21" s="179" t="s">
        <v>371</v>
      </c>
      <c r="H21" s="179"/>
      <c r="I21" s="179"/>
      <c r="J21" t="s">
        <v>391</v>
      </c>
    </row>
    <row r="22" spans="1:10">
      <c r="A22" s="185" t="s">
        <v>400</v>
      </c>
      <c r="B22" s="186"/>
      <c r="C22" s="186"/>
      <c r="D22" s="185"/>
      <c r="E22" s="186"/>
      <c r="F22" s="186"/>
      <c r="G22" s="186"/>
      <c r="H22" s="186"/>
      <c r="I22" s="186"/>
      <c r="J22" s="184"/>
    </row>
    <row r="23" spans="1:10">
      <c r="A23" s="179"/>
      <c r="B23" s="179"/>
      <c r="C23" s="179"/>
      <c r="D23" s="180" t="s">
        <v>401</v>
      </c>
      <c r="E23" s="179" t="s">
        <v>364</v>
      </c>
      <c r="F23" s="179">
        <v>1</v>
      </c>
      <c r="G23" s="179" t="s">
        <v>371</v>
      </c>
      <c r="H23" s="179"/>
      <c r="I23" s="179"/>
      <c r="J23" t="s">
        <v>402</v>
      </c>
    </row>
    <row r="24" spans="1:10">
      <c r="A24" s="179"/>
      <c r="B24" s="179"/>
      <c r="C24" s="179"/>
      <c r="D24" s="180" t="s">
        <v>403</v>
      </c>
      <c r="E24" s="179" t="s">
        <v>364</v>
      </c>
      <c r="F24" s="179">
        <v>1</v>
      </c>
      <c r="G24" s="179" t="s">
        <v>404</v>
      </c>
      <c r="H24" s="179">
        <v>1</v>
      </c>
      <c r="I24" s="179" t="s">
        <v>379</v>
      </c>
    </row>
    <row r="25" spans="1:10">
      <c r="A25" s="179"/>
      <c r="B25" s="179"/>
      <c r="C25" s="179"/>
      <c r="D25" s="180" t="s">
        <v>405</v>
      </c>
      <c r="E25" s="179" t="s">
        <v>364</v>
      </c>
      <c r="F25" s="179">
        <v>1</v>
      </c>
      <c r="G25" s="179" t="s">
        <v>404</v>
      </c>
      <c r="H25" s="179">
        <v>1</v>
      </c>
      <c r="I25" s="179" t="s">
        <v>379</v>
      </c>
    </row>
    <row r="26" spans="1:10">
      <c r="A26" s="179"/>
      <c r="B26" s="179"/>
      <c r="C26" s="179"/>
      <c r="D26" s="180" t="s">
        <v>406</v>
      </c>
      <c r="E26" s="179" t="s">
        <v>364</v>
      </c>
      <c r="F26" s="179">
        <v>1</v>
      </c>
      <c r="G26" s="179" t="s">
        <v>404</v>
      </c>
      <c r="H26" s="179">
        <v>1</v>
      </c>
      <c r="I26" s="179" t="s">
        <v>379</v>
      </c>
    </row>
    <row r="27" spans="1:10">
      <c r="A27" s="179"/>
      <c r="B27" s="179"/>
      <c r="C27" s="179"/>
      <c r="D27" s="180" t="s">
        <v>407</v>
      </c>
      <c r="E27" s="179" t="s">
        <v>364</v>
      </c>
      <c r="F27" s="179">
        <v>1</v>
      </c>
      <c r="G27" s="179" t="s">
        <v>404</v>
      </c>
      <c r="H27" s="179">
        <v>1</v>
      </c>
      <c r="I27" s="179" t="s">
        <v>379</v>
      </c>
    </row>
    <row r="28" spans="1:10">
      <c r="A28" s="179"/>
      <c r="B28" s="179"/>
      <c r="C28" s="179"/>
      <c r="D28" s="180" t="s">
        <v>408</v>
      </c>
      <c r="E28" s="179" t="s">
        <v>364</v>
      </c>
      <c r="F28" s="179">
        <v>1</v>
      </c>
      <c r="G28" s="179" t="s">
        <v>404</v>
      </c>
      <c r="H28" s="179">
        <v>1</v>
      </c>
      <c r="I28" s="179" t="s">
        <v>409</v>
      </c>
    </row>
    <row r="29" spans="1:10">
      <c r="A29" s="179"/>
      <c r="B29" s="179"/>
      <c r="C29" s="179"/>
      <c r="D29" s="180" t="s">
        <v>410</v>
      </c>
      <c r="E29" s="179" t="s">
        <v>364</v>
      </c>
      <c r="F29" s="179">
        <v>1</v>
      </c>
      <c r="G29" s="179" t="s">
        <v>404</v>
      </c>
      <c r="H29" s="179">
        <v>1</v>
      </c>
      <c r="I29" s="179" t="s">
        <v>379</v>
      </c>
    </row>
    <row r="30" spans="1:10">
      <c r="A30" s="179"/>
      <c r="B30" s="179"/>
      <c r="C30" s="179"/>
      <c r="D30" s="180" t="s">
        <v>411</v>
      </c>
      <c r="E30" s="179" t="s">
        <v>364</v>
      </c>
      <c r="F30" s="179">
        <v>1</v>
      </c>
      <c r="G30" s="179" t="s">
        <v>374</v>
      </c>
      <c r="H30" s="179">
        <v>0</v>
      </c>
      <c r="I30" s="179" t="s">
        <v>412</v>
      </c>
    </row>
    <row r="31" spans="1:10">
      <c r="A31" s="179"/>
      <c r="B31" s="179"/>
      <c r="C31" s="179"/>
      <c r="D31" s="180" t="s">
        <v>413</v>
      </c>
      <c r="E31" s="179" t="s">
        <v>364</v>
      </c>
      <c r="F31" s="179">
        <v>1</v>
      </c>
      <c r="G31" s="179" t="s">
        <v>404</v>
      </c>
      <c r="H31" s="179">
        <v>0</v>
      </c>
      <c r="I31" s="179" t="s">
        <v>414</v>
      </c>
    </row>
    <row r="32" spans="1:10">
      <c r="A32" s="179"/>
      <c r="B32" s="179"/>
      <c r="C32" s="179"/>
      <c r="D32" s="180" t="s">
        <v>415</v>
      </c>
      <c r="E32" s="179" t="s">
        <v>364</v>
      </c>
      <c r="F32" s="179">
        <v>1</v>
      </c>
      <c r="G32" s="179" t="s">
        <v>374</v>
      </c>
      <c r="H32" s="179">
        <v>1</v>
      </c>
      <c r="I32" s="179" t="s">
        <v>416</v>
      </c>
    </row>
    <row r="33" spans="1:9">
      <c r="A33" s="179"/>
      <c r="B33" s="179"/>
      <c r="C33" s="179"/>
      <c r="D33" s="180" t="s">
        <v>417</v>
      </c>
      <c r="E33" s="179" t="s">
        <v>364</v>
      </c>
      <c r="F33" s="179">
        <v>1</v>
      </c>
      <c r="G33" s="179" t="s">
        <v>374</v>
      </c>
      <c r="H33" s="179">
        <v>1</v>
      </c>
      <c r="I33" s="179" t="s">
        <v>416</v>
      </c>
    </row>
    <row r="34" spans="1:9">
      <c r="A34" s="179"/>
      <c r="B34" s="179"/>
      <c r="C34" s="179"/>
      <c r="D34" s="180" t="s">
        <v>418</v>
      </c>
      <c r="E34" s="179" t="s">
        <v>364</v>
      </c>
      <c r="F34" s="179">
        <v>1</v>
      </c>
      <c r="G34" s="179" t="s">
        <v>404</v>
      </c>
      <c r="H34" s="179">
        <v>1</v>
      </c>
      <c r="I34" s="179" t="s">
        <v>379</v>
      </c>
    </row>
    <row r="35" spans="1:9">
      <c r="A35" s="179"/>
      <c r="B35" s="179"/>
      <c r="C35" s="179"/>
      <c r="D35" s="180" t="s">
        <v>419</v>
      </c>
      <c r="E35" s="179" t="s">
        <v>364</v>
      </c>
      <c r="F35" s="179">
        <v>1</v>
      </c>
      <c r="G35" s="179" t="s">
        <v>404</v>
      </c>
      <c r="H35" s="179">
        <v>1</v>
      </c>
      <c r="I35" s="179" t="s">
        <v>379</v>
      </c>
    </row>
    <row r="36" spans="1:9">
      <c r="A36" s="179"/>
      <c r="B36" s="179"/>
      <c r="C36" s="179"/>
      <c r="D36" s="180" t="s">
        <v>420</v>
      </c>
      <c r="E36" s="179" t="s">
        <v>364</v>
      </c>
      <c r="F36" s="179">
        <v>1</v>
      </c>
      <c r="G36" s="179" t="s">
        <v>404</v>
      </c>
      <c r="H36" s="179">
        <v>1</v>
      </c>
      <c r="I36" s="179" t="s">
        <v>379</v>
      </c>
    </row>
    <row r="37" spans="1:9">
      <c r="A37" s="179"/>
      <c r="B37" s="179"/>
      <c r="C37" s="179"/>
      <c r="D37" s="180" t="s">
        <v>421</v>
      </c>
      <c r="E37" s="179" t="s">
        <v>364</v>
      </c>
      <c r="F37" s="179">
        <v>1</v>
      </c>
      <c r="G37" s="179" t="s">
        <v>404</v>
      </c>
      <c r="H37" s="179">
        <v>1</v>
      </c>
      <c r="I37" s="179" t="s">
        <v>379</v>
      </c>
    </row>
    <row r="38" spans="1:9">
      <c r="A38" s="179"/>
      <c r="B38" s="179"/>
      <c r="C38" s="179"/>
      <c r="D38" s="180" t="s">
        <v>422</v>
      </c>
      <c r="E38" s="179" t="s">
        <v>364</v>
      </c>
      <c r="F38" s="179">
        <v>1</v>
      </c>
      <c r="G38" s="179" t="s">
        <v>404</v>
      </c>
      <c r="H38" s="179">
        <v>1</v>
      </c>
      <c r="I38" s="179" t="s">
        <v>379</v>
      </c>
    </row>
    <row r="39" spans="1:9">
      <c r="A39" s="179"/>
      <c r="B39" s="179"/>
      <c r="C39" s="179"/>
      <c r="D39" s="180" t="s">
        <v>423</v>
      </c>
      <c r="E39" s="179" t="s">
        <v>364</v>
      </c>
      <c r="F39" s="179">
        <v>1</v>
      </c>
      <c r="G39" s="179" t="s">
        <v>404</v>
      </c>
      <c r="H39" s="179">
        <v>1</v>
      </c>
      <c r="I39" s="179" t="s">
        <v>379</v>
      </c>
    </row>
    <row r="40" spans="1:9">
      <c r="A40" s="179"/>
      <c r="B40" s="179"/>
      <c r="C40" s="179"/>
      <c r="D40" s="180" t="s">
        <v>424</v>
      </c>
      <c r="E40" s="179" t="s">
        <v>364</v>
      </c>
      <c r="F40" s="179">
        <v>1</v>
      </c>
      <c r="G40" s="179" t="s">
        <v>404</v>
      </c>
      <c r="H40" s="179">
        <v>1</v>
      </c>
      <c r="I40" s="179" t="s">
        <v>379</v>
      </c>
    </row>
    <row r="41" spans="1:9">
      <c r="A41" s="179"/>
      <c r="B41" s="179"/>
      <c r="C41" s="179"/>
      <c r="D41" s="180" t="s">
        <v>425</v>
      </c>
      <c r="E41" s="179" t="s">
        <v>364</v>
      </c>
      <c r="F41" s="179">
        <v>1</v>
      </c>
      <c r="G41" s="179" t="s">
        <v>404</v>
      </c>
      <c r="H41" s="179">
        <v>1</v>
      </c>
      <c r="I41" s="179" t="s">
        <v>379</v>
      </c>
    </row>
    <row r="42" spans="1:9">
      <c r="A42" s="179"/>
      <c r="B42" s="179"/>
      <c r="C42" s="179"/>
      <c r="D42" s="180" t="s">
        <v>426</v>
      </c>
      <c r="E42" s="179" t="s">
        <v>364</v>
      </c>
      <c r="F42" s="179">
        <v>1</v>
      </c>
      <c r="G42" s="179" t="s">
        <v>374</v>
      </c>
      <c r="H42" s="179">
        <v>1</v>
      </c>
      <c r="I42" s="179" t="s">
        <v>427</v>
      </c>
    </row>
    <row r="43" spans="1:9">
      <c r="A43" s="179"/>
      <c r="B43" s="179"/>
      <c r="C43" s="179"/>
      <c r="D43" s="180" t="s">
        <v>428</v>
      </c>
      <c r="E43" s="179" t="s">
        <v>364</v>
      </c>
      <c r="F43" s="179">
        <v>1</v>
      </c>
      <c r="G43" s="179" t="s">
        <v>374</v>
      </c>
      <c r="H43" s="179">
        <v>1</v>
      </c>
      <c r="I43" s="179" t="s">
        <v>427</v>
      </c>
    </row>
    <row r="44" spans="1:9">
      <c r="A44" s="179"/>
      <c r="B44" s="179"/>
      <c r="C44" s="179"/>
      <c r="D44" s="180" t="s">
        <v>429</v>
      </c>
      <c r="E44" s="179" t="s">
        <v>364</v>
      </c>
      <c r="F44" s="179">
        <v>1</v>
      </c>
      <c r="G44" s="179" t="s">
        <v>404</v>
      </c>
      <c r="H44" s="179">
        <v>1</v>
      </c>
      <c r="I44" s="179" t="s">
        <v>379</v>
      </c>
    </row>
    <row r="45" spans="1:9">
      <c r="A45" s="179"/>
      <c r="B45" s="179"/>
      <c r="C45" s="179"/>
      <c r="D45" s="180" t="s">
        <v>430</v>
      </c>
      <c r="E45" s="179" t="s">
        <v>364</v>
      </c>
      <c r="F45" s="179">
        <v>1</v>
      </c>
      <c r="G45" s="179" t="s">
        <v>404</v>
      </c>
      <c r="H45" s="179">
        <v>1</v>
      </c>
      <c r="I45" s="179" t="s">
        <v>379</v>
      </c>
    </row>
    <row r="46" spans="1:9">
      <c r="A46" s="179"/>
      <c r="B46" s="179"/>
      <c r="C46" s="179"/>
      <c r="D46" s="180" t="s">
        <v>431</v>
      </c>
      <c r="E46" s="179" t="s">
        <v>364</v>
      </c>
      <c r="F46" s="179">
        <v>1</v>
      </c>
      <c r="G46" s="179" t="s">
        <v>404</v>
      </c>
      <c r="H46" s="179">
        <v>1</v>
      </c>
      <c r="I46" s="179" t="s">
        <v>379</v>
      </c>
    </row>
    <row r="47" spans="1:9">
      <c r="A47" s="179"/>
      <c r="B47" s="179"/>
      <c r="C47" s="179"/>
      <c r="D47" s="180" t="s">
        <v>432</v>
      </c>
      <c r="E47" s="179" t="s">
        <v>364</v>
      </c>
      <c r="F47" s="179">
        <v>1</v>
      </c>
      <c r="G47" s="179" t="s">
        <v>404</v>
      </c>
      <c r="H47" s="179">
        <v>1</v>
      </c>
      <c r="I47" s="179" t="s">
        <v>379</v>
      </c>
    </row>
    <row r="48" spans="1:9">
      <c r="A48" s="179"/>
      <c r="B48" s="179"/>
      <c r="C48" s="179"/>
      <c r="D48" s="180" t="s">
        <v>433</v>
      </c>
      <c r="E48" s="179" t="s">
        <v>364</v>
      </c>
      <c r="F48" s="179">
        <v>1</v>
      </c>
      <c r="G48" s="179" t="s">
        <v>404</v>
      </c>
      <c r="H48" s="179">
        <v>1</v>
      </c>
      <c r="I48" s="179" t="s">
        <v>379</v>
      </c>
    </row>
    <row r="49" spans="1:10">
      <c r="A49" s="179"/>
      <c r="B49" s="179"/>
      <c r="C49" s="179"/>
      <c r="D49" s="180" t="s">
        <v>434</v>
      </c>
      <c r="E49" s="179" t="s">
        <v>364</v>
      </c>
      <c r="F49" s="179">
        <v>1</v>
      </c>
      <c r="G49" s="179" t="s">
        <v>374</v>
      </c>
      <c r="H49" s="179">
        <v>0</v>
      </c>
      <c r="I49" s="179" t="s">
        <v>435</v>
      </c>
    </row>
    <row r="50" spans="1:10">
      <c r="A50" s="179"/>
      <c r="B50" s="179"/>
      <c r="C50" s="179"/>
      <c r="D50" s="180" t="s">
        <v>436</v>
      </c>
      <c r="E50" s="179" t="s">
        <v>364</v>
      </c>
      <c r="F50" s="179">
        <v>1</v>
      </c>
      <c r="G50" s="179" t="s">
        <v>374</v>
      </c>
      <c r="H50" s="179">
        <v>0</v>
      </c>
      <c r="I50" s="179" t="s">
        <v>435</v>
      </c>
    </row>
    <row r="51" spans="1:10">
      <c r="A51" s="179"/>
      <c r="B51" s="179"/>
      <c r="C51" s="179"/>
      <c r="D51" s="180" t="s">
        <v>437</v>
      </c>
      <c r="E51" s="179" t="s">
        <v>364</v>
      </c>
      <c r="F51" s="179">
        <v>1</v>
      </c>
      <c r="G51" s="179" t="s">
        <v>374</v>
      </c>
      <c r="H51" s="179">
        <v>0</v>
      </c>
      <c r="I51" s="179" t="s">
        <v>435</v>
      </c>
    </row>
    <row r="52" spans="1:10">
      <c r="A52" s="179"/>
      <c r="B52" s="179"/>
      <c r="C52" s="179"/>
      <c r="D52" s="180" t="s">
        <v>438</v>
      </c>
      <c r="E52" s="179" t="s">
        <v>364</v>
      </c>
      <c r="F52" s="179">
        <v>1</v>
      </c>
      <c r="G52" s="179" t="s">
        <v>374</v>
      </c>
      <c r="H52" s="179">
        <v>0</v>
      </c>
      <c r="I52" s="179" t="s">
        <v>435</v>
      </c>
    </row>
    <row r="53" spans="1:10">
      <c r="A53" s="179"/>
      <c r="B53" s="179"/>
      <c r="C53" s="179"/>
      <c r="D53" s="180" t="s">
        <v>439</v>
      </c>
      <c r="E53" s="179" t="s">
        <v>364</v>
      </c>
      <c r="F53" s="179">
        <v>1</v>
      </c>
      <c r="G53" s="179" t="s">
        <v>374</v>
      </c>
      <c r="H53" s="179">
        <v>0</v>
      </c>
      <c r="I53" s="179" t="s">
        <v>435</v>
      </c>
    </row>
    <row r="54" spans="1:10">
      <c r="A54" s="179"/>
      <c r="B54" s="179"/>
      <c r="C54" s="179"/>
      <c r="D54" s="180" t="s">
        <v>440</v>
      </c>
      <c r="E54" s="179" t="s">
        <v>364</v>
      </c>
      <c r="F54" s="179">
        <v>1</v>
      </c>
      <c r="G54" s="179" t="s">
        <v>374</v>
      </c>
      <c r="H54" s="179">
        <v>0</v>
      </c>
      <c r="I54" s="179" t="s">
        <v>435</v>
      </c>
    </row>
    <row r="55" spans="1:10">
      <c r="A55" s="179"/>
      <c r="B55" s="179"/>
      <c r="C55" s="179"/>
      <c r="D55" s="180" t="s">
        <v>441</v>
      </c>
      <c r="E55" s="179" t="s">
        <v>364</v>
      </c>
      <c r="F55" s="179">
        <v>1</v>
      </c>
      <c r="G55" s="179" t="s">
        <v>374</v>
      </c>
      <c r="H55" s="179">
        <v>0</v>
      </c>
      <c r="I55" s="179" t="s">
        <v>435</v>
      </c>
    </row>
    <row r="56" spans="1:10">
      <c r="A56" s="179"/>
      <c r="B56" s="179"/>
      <c r="C56" s="179"/>
      <c r="D56" s="180" t="s">
        <v>442</v>
      </c>
      <c r="E56" s="179" t="s">
        <v>364</v>
      </c>
      <c r="F56" s="179">
        <v>1</v>
      </c>
      <c r="G56" s="179" t="s">
        <v>374</v>
      </c>
      <c r="H56" s="179">
        <v>0</v>
      </c>
      <c r="I56" s="179" t="s">
        <v>435</v>
      </c>
    </row>
    <row r="57" spans="1:10">
      <c r="A57" s="179"/>
      <c r="B57" s="179"/>
      <c r="C57" s="179"/>
      <c r="D57" s="180" t="s">
        <v>443</v>
      </c>
      <c r="E57" s="179" t="s">
        <v>364</v>
      </c>
      <c r="F57" s="179">
        <v>1</v>
      </c>
      <c r="G57" s="179" t="s">
        <v>374</v>
      </c>
      <c r="H57" s="179">
        <v>1</v>
      </c>
      <c r="I57" s="179" t="s">
        <v>444</v>
      </c>
    </row>
    <row r="58" spans="1:10">
      <c r="A58" s="179"/>
      <c r="B58" s="179"/>
      <c r="C58" s="179"/>
      <c r="D58" s="180" t="s">
        <v>445</v>
      </c>
      <c r="E58" s="179" t="s">
        <v>364</v>
      </c>
      <c r="F58" s="179">
        <v>1</v>
      </c>
      <c r="G58" s="179" t="s">
        <v>374</v>
      </c>
      <c r="H58" s="179">
        <v>1</v>
      </c>
      <c r="I58" s="179" t="s">
        <v>384</v>
      </c>
    </row>
    <row r="59" spans="1:10">
      <c r="A59" s="179"/>
      <c r="B59" s="179"/>
      <c r="C59" s="179"/>
      <c r="D59" s="180" t="s">
        <v>446</v>
      </c>
      <c r="E59" s="179" t="s">
        <v>364</v>
      </c>
      <c r="F59" s="179">
        <v>1</v>
      </c>
      <c r="G59" s="179" t="s">
        <v>374</v>
      </c>
      <c r="H59" s="179">
        <v>1</v>
      </c>
      <c r="I59" s="179" t="s">
        <v>384</v>
      </c>
    </row>
    <row r="60" spans="1:10">
      <c r="A60" s="179"/>
      <c r="B60" s="179"/>
      <c r="C60" s="179"/>
      <c r="D60" s="180" t="s">
        <v>447</v>
      </c>
      <c r="E60" s="179" t="s">
        <v>364</v>
      </c>
      <c r="F60" s="179">
        <v>1</v>
      </c>
      <c r="G60" s="179" t="s">
        <v>371</v>
      </c>
      <c r="H60" s="179"/>
      <c r="I60" s="179"/>
      <c r="J60" t="s">
        <v>448</v>
      </c>
    </row>
    <row r="61" spans="1:10">
      <c r="A61" s="179"/>
      <c r="B61" s="179"/>
      <c r="C61" s="179"/>
      <c r="D61" s="180" t="s">
        <v>449</v>
      </c>
      <c r="E61" s="179" t="s">
        <v>364</v>
      </c>
      <c r="F61" s="179">
        <v>1</v>
      </c>
      <c r="G61" s="179" t="s">
        <v>374</v>
      </c>
      <c r="H61" s="179">
        <v>3</v>
      </c>
      <c r="I61" s="179" t="s">
        <v>450</v>
      </c>
    </row>
    <row r="62" spans="1:10">
      <c r="A62" s="179"/>
      <c r="B62" s="179"/>
      <c r="C62" s="179"/>
      <c r="D62" s="180" t="s">
        <v>451</v>
      </c>
      <c r="E62" s="179" t="s">
        <v>364</v>
      </c>
      <c r="F62" s="179">
        <v>1</v>
      </c>
      <c r="G62" s="179" t="s">
        <v>374</v>
      </c>
      <c r="H62" s="179">
        <v>3</v>
      </c>
      <c r="I62" s="179" t="s">
        <v>450</v>
      </c>
    </row>
    <row r="63" spans="1:10">
      <c r="A63" s="179"/>
      <c r="B63" s="179"/>
      <c r="C63" s="179"/>
      <c r="D63" s="180" t="s">
        <v>452</v>
      </c>
      <c r="E63" s="179" t="s">
        <v>364</v>
      </c>
      <c r="F63" s="179">
        <v>1</v>
      </c>
      <c r="G63" s="179" t="s">
        <v>374</v>
      </c>
      <c r="H63" s="179">
        <v>0</v>
      </c>
      <c r="I63" s="179" t="s">
        <v>453</v>
      </c>
    </row>
    <row r="64" spans="1:10">
      <c r="A64" s="179"/>
      <c r="B64" s="179"/>
      <c r="C64" s="179"/>
      <c r="D64" s="180" t="s">
        <v>454</v>
      </c>
      <c r="E64" s="179" t="s">
        <v>364</v>
      </c>
      <c r="F64" s="179">
        <v>1</v>
      </c>
      <c r="G64" s="179" t="s">
        <v>374</v>
      </c>
      <c r="H64" s="179">
        <v>2</v>
      </c>
      <c r="I64" s="179" t="s">
        <v>416</v>
      </c>
    </row>
    <row r="65" spans="1:10">
      <c r="A65" s="179"/>
      <c r="B65" s="179"/>
      <c r="C65" s="179"/>
      <c r="D65" s="180" t="s">
        <v>390</v>
      </c>
      <c r="E65" s="179" t="s">
        <v>364</v>
      </c>
      <c r="F65" s="179">
        <v>1</v>
      </c>
      <c r="G65" s="179" t="s">
        <v>371</v>
      </c>
      <c r="H65" s="179"/>
      <c r="I65" s="179"/>
      <c r="J65" t="s">
        <v>391</v>
      </c>
    </row>
    <row r="66" spans="1:10">
      <c r="A66" s="179"/>
      <c r="B66" s="179"/>
      <c r="C66" s="179"/>
      <c r="D66" s="180" t="s">
        <v>455</v>
      </c>
      <c r="E66" s="179" t="s">
        <v>364</v>
      </c>
      <c r="F66" s="179">
        <v>1</v>
      </c>
      <c r="G66" s="179" t="s">
        <v>371</v>
      </c>
      <c r="H66" s="179"/>
      <c r="I66" s="179"/>
      <c r="J66" t="s">
        <v>391</v>
      </c>
    </row>
    <row r="67" spans="1:10">
      <c r="A67" s="179"/>
      <c r="B67" s="179"/>
      <c r="C67" s="179"/>
      <c r="D67" s="180" t="s">
        <v>456</v>
      </c>
      <c r="E67" s="179" t="s">
        <v>364</v>
      </c>
      <c r="F67" s="179">
        <v>1</v>
      </c>
      <c r="G67" s="179" t="s">
        <v>371</v>
      </c>
      <c r="H67" s="179"/>
      <c r="I67" s="179"/>
      <c r="J67" t="s">
        <v>391</v>
      </c>
    </row>
    <row r="68" spans="1:10">
      <c r="A68" s="179"/>
      <c r="B68" s="179"/>
      <c r="C68" s="179"/>
      <c r="D68" s="180" t="s">
        <v>457</v>
      </c>
      <c r="E68" s="179" t="s">
        <v>364</v>
      </c>
      <c r="F68" s="179">
        <v>1</v>
      </c>
      <c r="G68" s="179" t="s">
        <v>371</v>
      </c>
      <c r="H68" s="179"/>
      <c r="I68" s="179"/>
      <c r="J68" t="s">
        <v>391</v>
      </c>
    </row>
    <row r="69" spans="1:10">
      <c r="A69" s="179"/>
      <c r="B69" s="179"/>
      <c r="C69" s="179"/>
      <c r="D69" s="180" t="s">
        <v>458</v>
      </c>
      <c r="E69" s="179" t="s">
        <v>364</v>
      </c>
      <c r="F69" s="179">
        <v>1</v>
      </c>
      <c r="G69" s="179" t="s">
        <v>371</v>
      </c>
      <c r="H69" s="179"/>
      <c r="I69" s="179"/>
      <c r="J69" t="s">
        <v>391</v>
      </c>
    </row>
    <row r="70" spans="1:10">
      <c r="A70" s="185"/>
      <c r="B70" s="186"/>
      <c r="C70" s="186"/>
      <c r="D70" s="185"/>
      <c r="E70" s="186"/>
      <c r="F70" s="186"/>
      <c r="G70" s="186"/>
      <c r="H70" s="186"/>
      <c r="I70" s="186"/>
      <c r="J70" s="184"/>
    </row>
    <row r="71" spans="1:10">
      <c r="A71" s="179"/>
      <c r="B71" s="179"/>
      <c r="C71" s="179"/>
      <c r="D71" s="180" t="s">
        <v>459</v>
      </c>
      <c r="E71" s="179" t="s">
        <v>364</v>
      </c>
      <c r="F71" s="179">
        <v>1</v>
      </c>
      <c r="G71" s="179" t="s">
        <v>404</v>
      </c>
      <c r="H71" s="179">
        <v>1</v>
      </c>
      <c r="I71" s="179" t="s">
        <v>379</v>
      </c>
    </row>
    <row r="72" spans="1:10">
      <c r="A72" s="179"/>
      <c r="B72" s="179"/>
      <c r="C72" s="179"/>
      <c r="D72" s="180" t="s">
        <v>460</v>
      </c>
      <c r="E72" s="179" t="s">
        <v>364</v>
      </c>
      <c r="F72" s="179">
        <v>1</v>
      </c>
      <c r="G72" s="179" t="s">
        <v>404</v>
      </c>
      <c r="H72" s="179">
        <v>1</v>
      </c>
      <c r="I72" s="179" t="s">
        <v>379</v>
      </c>
    </row>
    <row r="73" spans="1:10">
      <c r="A73" s="179"/>
      <c r="B73" s="179"/>
      <c r="C73" s="179"/>
      <c r="D73" s="180" t="s">
        <v>461</v>
      </c>
      <c r="E73" s="179" t="s">
        <v>364</v>
      </c>
      <c r="F73" s="179">
        <v>1</v>
      </c>
      <c r="G73" s="179" t="s">
        <v>374</v>
      </c>
      <c r="H73" s="179">
        <v>0</v>
      </c>
      <c r="I73" s="179" t="s">
        <v>412</v>
      </c>
    </row>
    <row r="74" spans="1:10">
      <c r="A74" s="179"/>
      <c r="B74" s="179"/>
      <c r="C74" s="179"/>
      <c r="D74" s="180" t="s">
        <v>462</v>
      </c>
      <c r="E74" s="179" t="s">
        <v>364</v>
      </c>
      <c r="F74" s="179">
        <v>1</v>
      </c>
      <c r="G74" s="179" t="s">
        <v>374</v>
      </c>
      <c r="H74" s="179">
        <v>1</v>
      </c>
      <c r="I74" s="179" t="s">
        <v>416</v>
      </c>
    </row>
    <row r="75" spans="1:10">
      <c r="A75" s="179"/>
      <c r="B75" s="179"/>
      <c r="C75" s="179"/>
      <c r="D75" s="180" t="s">
        <v>463</v>
      </c>
      <c r="E75" s="179" t="s">
        <v>364</v>
      </c>
      <c r="F75" s="179">
        <v>1</v>
      </c>
      <c r="G75" s="179" t="s">
        <v>374</v>
      </c>
      <c r="H75" s="179">
        <v>1</v>
      </c>
      <c r="I75" s="179" t="s">
        <v>416</v>
      </c>
    </row>
    <row r="76" spans="1:10">
      <c r="A76" s="179"/>
      <c r="B76" s="179"/>
      <c r="C76" s="179"/>
      <c r="D76" s="180" t="s">
        <v>464</v>
      </c>
      <c r="E76" s="179" t="s">
        <v>364</v>
      </c>
      <c r="F76" s="179">
        <v>1</v>
      </c>
      <c r="G76" s="179" t="s">
        <v>371</v>
      </c>
      <c r="H76" s="179"/>
      <c r="I76" s="179"/>
      <c r="J76" t="s">
        <v>465</v>
      </c>
    </row>
    <row r="77" spans="1:10">
      <c r="A77" s="185"/>
      <c r="B77" s="186"/>
      <c r="C77" s="186"/>
      <c r="D77" s="185"/>
      <c r="E77" s="186"/>
      <c r="F77" s="186"/>
      <c r="G77" s="186"/>
      <c r="H77" s="186"/>
      <c r="I77" s="186"/>
      <c r="J77" s="184"/>
    </row>
    <row r="78" spans="1:10">
      <c r="A78" s="179"/>
      <c r="B78" s="179"/>
      <c r="C78" s="179"/>
      <c r="D78" s="180" t="s">
        <v>369</v>
      </c>
      <c r="E78" s="179" t="s">
        <v>370</v>
      </c>
      <c r="F78" s="179">
        <v>1</v>
      </c>
      <c r="G78" s="179" t="s">
        <v>371</v>
      </c>
      <c r="H78" s="179"/>
      <c r="I78" s="179"/>
      <c r="J78" t="s">
        <v>372</v>
      </c>
    </row>
    <row r="79" spans="1:10">
      <c r="A79" s="179"/>
      <c r="B79" s="179"/>
      <c r="C79" s="179"/>
      <c r="D79" s="180" t="s">
        <v>373</v>
      </c>
      <c r="E79" s="179" t="s">
        <v>370</v>
      </c>
      <c r="F79" s="179">
        <v>1</v>
      </c>
      <c r="G79" s="179" t="s">
        <v>374</v>
      </c>
      <c r="H79" s="179">
        <v>0</v>
      </c>
      <c r="I79" s="179" t="s">
        <v>375</v>
      </c>
    </row>
    <row r="80" spans="1:10">
      <c r="A80" s="179"/>
      <c r="B80" s="179"/>
      <c r="C80" s="179"/>
      <c r="D80" s="180" t="s">
        <v>376</v>
      </c>
      <c r="E80" s="179" t="s">
        <v>370</v>
      </c>
      <c r="F80" s="179">
        <v>1</v>
      </c>
      <c r="G80" s="179" t="s">
        <v>371</v>
      </c>
      <c r="H80" s="179"/>
      <c r="I80" s="179"/>
      <c r="J80" t="s">
        <v>377</v>
      </c>
    </row>
    <row r="81" spans="1:10">
      <c r="A81" s="179"/>
      <c r="B81" s="179"/>
      <c r="C81" s="179"/>
      <c r="D81" s="180" t="s">
        <v>378</v>
      </c>
      <c r="E81" s="179" t="s">
        <v>370</v>
      </c>
      <c r="F81" s="179">
        <v>1</v>
      </c>
      <c r="G81" s="179" t="s">
        <v>374</v>
      </c>
      <c r="H81" s="179">
        <v>1</v>
      </c>
      <c r="I81" s="179" t="s">
        <v>466</v>
      </c>
    </row>
    <row r="82" spans="1:10">
      <c r="A82" s="179"/>
      <c r="B82" s="179"/>
      <c r="C82" s="179"/>
      <c r="D82" s="180" t="s">
        <v>380</v>
      </c>
      <c r="E82" s="179" t="s">
        <v>370</v>
      </c>
      <c r="F82" s="179">
        <v>1</v>
      </c>
      <c r="G82" s="179" t="s">
        <v>374</v>
      </c>
      <c r="H82" s="179">
        <v>1</v>
      </c>
      <c r="I82" s="179" t="s">
        <v>466</v>
      </c>
    </row>
    <row r="83" spans="1:10">
      <c r="A83" s="179"/>
      <c r="B83" s="179"/>
      <c r="C83" s="179"/>
      <c r="D83" s="180" t="s">
        <v>381</v>
      </c>
      <c r="E83" s="179" t="s">
        <v>370</v>
      </c>
      <c r="F83" s="179">
        <v>1</v>
      </c>
      <c r="G83" s="179" t="s">
        <v>371</v>
      </c>
      <c r="H83" s="179"/>
      <c r="I83" s="179"/>
      <c r="J83" t="s">
        <v>382</v>
      </c>
    </row>
    <row r="84" spans="1:10">
      <c r="A84" s="179"/>
      <c r="B84" s="179"/>
      <c r="C84" s="179"/>
      <c r="D84" s="180" t="s">
        <v>383</v>
      </c>
      <c r="E84" s="179" t="s">
        <v>370</v>
      </c>
      <c r="F84" s="179">
        <v>1</v>
      </c>
      <c r="G84" s="179" t="s">
        <v>374</v>
      </c>
      <c r="H84" s="179">
        <v>1</v>
      </c>
      <c r="I84" s="179" t="s">
        <v>384</v>
      </c>
    </row>
    <row r="85" spans="1:10">
      <c r="A85" s="179"/>
      <c r="B85" s="179"/>
      <c r="C85" s="179"/>
      <c r="D85" s="180" t="s">
        <v>385</v>
      </c>
      <c r="E85" s="179" t="s">
        <v>370</v>
      </c>
      <c r="F85" s="179">
        <v>1</v>
      </c>
      <c r="G85" s="179" t="s">
        <v>374</v>
      </c>
      <c r="H85" s="179">
        <v>1</v>
      </c>
      <c r="I85" s="179" t="s">
        <v>384</v>
      </c>
    </row>
    <row r="86" spans="1:10">
      <c r="A86" s="179"/>
      <c r="B86" s="179"/>
      <c r="C86" s="179"/>
      <c r="D86" s="180" t="s">
        <v>386</v>
      </c>
      <c r="E86" s="179" t="s">
        <v>370</v>
      </c>
      <c r="F86" s="179">
        <v>1</v>
      </c>
      <c r="G86" s="179" t="s">
        <v>371</v>
      </c>
      <c r="H86" s="179"/>
      <c r="I86" s="179"/>
      <c r="J86" t="s">
        <v>387</v>
      </c>
    </row>
    <row r="87" spans="1:10">
      <c r="A87" s="179"/>
      <c r="B87" s="179"/>
      <c r="C87" s="179"/>
      <c r="D87" s="180" t="s">
        <v>388</v>
      </c>
      <c r="E87" s="179" t="s">
        <v>370</v>
      </c>
      <c r="F87" s="179">
        <v>1</v>
      </c>
      <c r="G87" s="179" t="s">
        <v>371</v>
      </c>
      <c r="H87" s="179"/>
      <c r="I87" s="179"/>
      <c r="J87" t="s">
        <v>389</v>
      </c>
    </row>
    <row r="88" spans="1:10">
      <c r="A88" s="179"/>
      <c r="B88" s="179"/>
      <c r="C88" s="179"/>
      <c r="D88" s="180" t="s">
        <v>390</v>
      </c>
      <c r="E88" s="179" t="s">
        <v>364</v>
      </c>
      <c r="F88" s="179">
        <v>1</v>
      </c>
      <c r="G88" s="179" t="s">
        <v>371</v>
      </c>
      <c r="H88" s="179"/>
      <c r="I88" s="179"/>
      <c r="J88" t="s">
        <v>391</v>
      </c>
    </row>
    <row r="89" spans="1:10">
      <c r="A89" s="179"/>
      <c r="B89" s="179"/>
      <c r="C89" s="179"/>
      <c r="D89" s="180" t="s">
        <v>392</v>
      </c>
      <c r="E89" s="179" t="s">
        <v>370</v>
      </c>
      <c r="F89" s="179">
        <v>1</v>
      </c>
      <c r="G89" s="179" t="s">
        <v>371</v>
      </c>
      <c r="H89" s="179"/>
      <c r="I89" s="179"/>
      <c r="J89" t="s">
        <v>389</v>
      </c>
    </row>
    <row r="90" spans="1:10">
      <c r="A90" s="179"/>
      <c r="B90" s="179"/>
      <c r="C90" s="179"/>
      <c r="D90" s="180" t="s">
        <v>393</v>
      </c>
      <c r="E90" s="179" t="s">
        <v>370</v>
      </c>
      <c r="F90" s="179">
        <v>1</v>
      </c>
      <c r="G90" s="179" t="s">
        <v>371</v>
      </c>
      <c r="H90" s="179"/>
      <c r="I90" s="179"/>
      <c r="J90" t="s">
        <v>391</v>
      </c>
    </row>
    <row r="91" spans="1:10">
      <c r="A91" s="179"/>
      <c r="B91" s="179"/>
      <c r="C91" s="179"/>
      <c r="D91" s="180" t="s">
        <v>394</v>
      </c>
      <c r="E91" s="179" t="s">
        <v>370</v>
      </c>
      <c r="F91" s="179">
        <v>1</v>
      </c>
      <c r="G91" s="179" t="s">
        <v>371</v>
      </c>
      <c r="H91" s="179"/>
      <c r="I91" s="179"/>
      <c r="J91" t="s">
        <v>395</v>
      </c>
    </row>
    <row r="92" spans="1:10">
      <c r="A92" s="179"/>
      <c r="B92" s="179"/>
      <c r="C92" s="179"/>
      <c r="D92" s="180" t="s">
        <v>396</v>
      </c>
      <c r="E92" s="179" t="s">
        <v>370</v>
      </c>
      <c r="F92" s="179">
        <v>1</v>
      </c>
      <c r="G92" s="179" t="s">
        <v>374</v>
      </c>
      <c r="H92" s="179">
        <v>0</v>
      </c>
      <c r="I92" s="179" t="s">
        <v>397</v>
      </c>
    </row>
    <row r="93" spans="1:10">
      <c r="A93" s="179"/>
      <c r="B93" s="179"/>
      <c r="C93" s="179"/>
      <c r="D93" s="180" t="s">
        <v>398</v>
      </c>
      <c r="E93" s="179" t="s">
        <v>370</v>
      </c>
      <c r="F93" s="179">
        <v>1</v>
      </c>
      <c r="G93" s="179" t="s">
        <v>374</v>
      </c>
      <c r="H93" s="179">
        <v>0</v>
      </c>
      <c r="I93" s="179" t="s">
        <v>399</v>
      </c>
    </row>
    <row r="94" spans="1:10">
      <c r="A94" s="185"/>
      <c r="B94" s="186"/>
      <c r="C94" s="186"/>
      <c r="D94" s="185"/>
      <c r="E94" s="186"/>
      <c r="F94" s="186"/>
      <c r="G94" s="186"/>
      <c r="H94" s="186"/>
      <c r="I94" s="186"/>
      <c r="J94" s="184"/>
    </row>
    <row r="95" spans="1:10">
      <c r="A95" s="179"/>
      <c r="B95" s="179"/>
      <c r="C95" s="179"/>
      <c r="D95" s="180" t="s">
        <v>401</v>
      </c>
      <c r="E95" s="179" t="s">
        <v>364</v>
      </c>
      <c r="F95" s="179">
        <v>1</v>
      </c>
      <c r="G95" s="179" t="s">
        <v>371</v>
      </c>
      <c r="H95" s="179"/>
      <c r="I95" s="179"/>
      <c r="J95" t="s">
        <v>402</v>
      </c>
    </row>
    <row r="96" spans="1:10">
      <c r="A96" s="179"/>
      <c r="B96" s="179"/>
      <c r="C96" s="179"/>
      <c r="D96" s="180" t="s">
        <v>403</v>
      </c>
      <c r="E96" s="179" t="s">
        <v>364</v>
      </c>
      <c r="F96" s="179">
        <v>1</v>
      </c>
      <c r="G96" s="179" t="s">
        <v>404</v>
      </c>
      <c r="H96" s="179">
        <v>1</v>
      </c>
      <c r="I96" s="179" t="s">
        <v>466</v>
      </c>
    </row>
    <row r="97" spans="1:9">
      <c r="A97" s="179"/>
      <c r="B97" s="179"/>
      <c r="C97" s="179"/>
      <c r="D97" s="180" t="s">
        <v>405</v>
      </c>
      <c r="E97" s="179" t="s">
        <v>364</v>
      </c>
      <c r="F97" s="179">
        <v>1</v>
      </c>
      <c r="G97" s="179" t="s">
        <v>404</v>
      </c>
      <c r="H97" s="179">
        <v>1</v>
      </c>
      <c r="I97" s="179" t="s">
        <v>466</v>
      </c>
    </row>
    <row r="98" spans="1:9">
      <c r="A98" s="179"/>
      <c r="B98" s="179"/>
      <c r="C98" s="179"/>
      <c r="D98" s="180" t="s">
        <v>406</v>
      </c>
      <c r="E98" s="179" t="s">
        <v>364</v>
      </c>
      <c r="F98" s="179">
        <v>1</v>
      </c>
      <c r="G98" s="179" t="s">
        <v>404</v>
      </c>
      <c r="H98" s="179">
        <v>1</v>
      </c>
      <c r="I98" s="179" t="s">
        <v>466</v>
      </c>
    </row>
    <row r="99" spans="1:9">
      <c r="A99" s="179"/>
      <c r="B99" s="179"/>
      <c r="C99" s="179"/>
      <c r="D99" s="180" t="s">
        <v>407</v>
      </c>
      <c r="E99" s="179" t="s">
        <v>364</v>
      </c>
      <c r="F99" s="179">
        <v>1</v>
      </c>
      <c r="G99" s="179" t="s">
        <v>404</v>
      </c>
      <c r="H99" s="179">
        <v>1</v>
      </c>
      <c r="I99" s="179" t="s">
        <v>466</v>
      </c>
    </row>
    <row r="100" spans="1:9">
      <c r="A100" s="179"/>
      <c r="B100" s="179"/>
      <c r="C100" s="179"/>
      <c r="D100" s="180" t="s">
        <v>408</v>
      </c>
      <c r="E100" s="179" t="s">
        <v>364</v>
      </c>
      <c r="F100" s="179">
        <v>1</v>
      </c>
      <c r="G100" s="179" t="s">
        <v>404</v>
      </c>
      <c r="H100" s="179">
        <v>1</v>
      </c>
      <c r="I100" s="179" t="s">
        <v>409</v>
      </c>
    </row>
    <row r="101" spans="1:9">
      <c r="A101" s="179"/>
      <c r="B101" s="179"/>
      <c r="C101" s="179"/>
      <c r="D101" s="180" t="s">
        <v>410</v>
      </c>
      <c r="E101" s="179" t="s">
        <v>364</v>
      </c>
      <c r="F101" s="179">
        <v>1</v>
      </c>
      <c r="G101" s="179" t="s">
        <v>404</v>
      </c>
      <c r="H101" s="179">
        <v>1</v>
      </c>
      <c r="I101" s="179" t="s">
        <v>466</v>
      </c>
    </row>
    <row r="102" spans="1:9">
      <c r="A102" s="179"/>
      <c r="B102" s="179"/>
      <c r="C102" s="179"/>
      <c r="D102" s="180" t="s">
        <v>411</v>
      </c>
      <c r="E102" s="179" t="s">
        <v>364</v>
      </c>
      <c r="F102" s="179">
        <v>1</v>
      </c>
      <c r="G102" s="179" t="s">
        <v>374</v>
      </c>
      <c r="H102" s="179">
        <v>0</v>
      </c>
      <c r="I102" s="179" t="s">
        <v>467</v>
      </c>
    </row>
    <row r="103" spans="1:9">
      <c r="A103" s="179"/>
      <c r="B103" s="179"/>
      <c r="C103" s="179"/>
      <c r="D103" s="180" t="s">
        <v>413</v>
      </c>
      <c r="E103" s="179" t="s">
        <v>364</v>
      </c>
      <c r="F103" s="179">
        <v>1</v>
      </c>
      <c r="G103" s="179" t="s">
        <v>404</v>
      </c>
      <c r="H103" s="179">
        <v>2</v>
      </c>
      <c r="I103" s="179" t="s">
        <v>468</v>
      </c>
    </row>
    <row r="104" spans="1:9">
      <c r="A104" s="179"/>
      <c r="B104" s="179"/>
      <c r="C104" s="179"/>
      <c r="D104" s="180" t="s">
        <v>415</v>
      </c>
      <c r="E104" s="179" t="s">
        <v>364</v>
      </c>
      <c r="F104" s="179">
        <v>1</v>
      </c>
      <c r="G104" s="179" t="s">
        <v>374</v>
      </c>
      <c r="H104" s="179">
        <v>1</v>
      </c>
      <c r="I104" s="179" t="s">
        <v>416</v>
      </c>
    </row>
    <row r="105" spans="1:9">
      <c r="A105" s="179"/>
      <c r="B105" s="179"/>
      <c r="C105" s="179"/>
      <c r="D105" s="180" t="s">
        <v>417</v>
      </c>
      <c r="E105" s="179" t="s">
        <v>364</v>
      </c>
      <c r="F105" s="179">
        <v>1</v>
      </c>
      <c r="G105" s="179" t="s">
        <v>374</v>
      </c>
      <c r="H105" s="179">
        <v>1</v>
      </c>
      <c r="I105" s="179" t="s">
        <v>416</v>
      </c>
    </row>
    <row r="106" spans="1:9">
      <c r="A106" s="179"/>
      <c r="B106" s="179"/>
      <c r="C106" s="179"/>
      <c r="D106" s="180" t="s">
        <v>418</v>
      </c>
      <c r="E106" s="179" t="s">
        <v>364</v>
      </c>
      <c r="F106" s="179">
        <v>1</v>
      </c>
      <c r="G106" s="179" t="s">
        <v>404</v>
      </c>
      <c r="H106" s="179">
        <v>1</v>
      </c>
      <c r="I106" s="179" t="s">
        <v>466</v>
      </c>
    </row>
    <row r="107" spans="1:9">
      <c r="A107" s="179"/>
      <c r="B107" s="179"/>
      <c r="C107" s="179"/>
      <c r="D107" s="180" t="s">
        <v>419</v>
      </c>
      <c r="E107" s="179" t="s">
        <v>364</v>
      </c>
      <c r="F107" s="179">
        <v>1</v>
      </c>
      <c r="G107" s="179" t="s">
        <v>404</v>
      </c>
      <c r="H107" s="179">
        <v>1</v>
      </c>
      <c r="I107" s="179" t="s">
        <v>466</v>
      </c>
    </row>
    <row r="108" spans="1:9">
      <c r="A108" s="179"/>
      <c r="B108" s="179"/>
      <c r="C108" s="179"/>
      <c r="D108" s="180" t="s">
        <v>420</v>
      </c>
      <c r="E108" s="179" t="s">
        <v>364</v>
      </c>
      <c r="F108" s="179">
        <v>1</v>
      </c>
      <c r="G108" s="179" t="s">
        <v>404</v>
      </c>
      <c r="H108" s="179">
        <v>1</v>
      </c>
      <c r="I108" s="179" t="s">
        <v>466</v>
      </c>
    </row>
    <row r="109" spans="1:9">
      <c r="A109" s="179"/>
      <c r="B109" s="179"/>
      <c r="C109" s="179"/>
      <c r="D109" s="180" t="s">
        <v>421</v>
      </c>
      <c r="E109" s="179" t="s">
        <v>364</v>
      </c>
      <c r="F109" s="179">
        <v>1</v>
      </c>
      <c r="G109" s="179" t="s">
        <v>404</v>
      </c>
      <c r="H109" s="179">
        <v>1</v>
      </c>
      <c r="I109" s="179" t="s">
        <v>466</v>
      </c>
    </row>
    <row r="110" spans="1:9">
      <c r="A110" s="179"/>
      <c r="B110" s="179"/>
      <c r="C110" s="179"/>
      <c r="D110" s="180" t="s">
        <v>422</v>
      </c>
      <c r="E110" s="179" t="s">
        <v>364</v>
      </c>
      <c r="F110" s="179">
        <v>1</v>
      </c>
      <c r="G110" s="179" t="s">
        <v>404</v>
      </c>
      <c r="H110" s="179">
        <v>1</v>
      </c>
      <c r="I110" s="179" t="s">
        <v>466</v>
      </c>
    </row>
    <row r="111" spans="1:9">
      <c r="A111" s="179"/>
      <c r="B111" s="179"/>
      <c r="C111" s="179"/>
      <c r="D111" s="180" t="s">
        <v>423</v>
      </c>
      <c r="E111" s="179" t="s">
        <v>364</v>
      </c>
      <c r="F111" s="179">
        <v>1</v>
      </c>
      <c r="G111" s="179" t="s">
        <v>404</v>
      </c>
      <c r="H111" s="179">
        <v>1</v>
      </c>
      <c r="I111" s="179" t="s">
        <v>466</v>
      </c>
    </row>
    <row r="112" spans="1:9">
      <c r="A112" s="179"/>
      <c r="B112" s="179"/>
      <c r="C112" s="179"/>
      <c r="D112" s="180" t="s">
        <v>424</v>
      </c>
      <c r="E112" s="179" t="s">
        <v>364</v>
      </c>
      <c r="F112" s="179">
        <v>1</v>
      </c>
      <c r="G112" s="179" t="s">
        <v>404</v>
      </c>
      <c r="H112" s="179">
        <v>1</v>
      </c>
      <c r="I112" s="179" t="s">
        <v>466</v>
      </c>
    </row>
    <row r="113" spans="1:9">
      <c r="A113" s="179"/>
      <c r="B113" s="179"/>
      <c r="C113" s="179"/>
      <c r="D113" s="180" t="s">
        <v>425</v>
      </c>
      <c r="E113" s="179" t="s">
        <v>364</v>
      </c>
      <c r="F113" s="179">
        <v>1</v>
      </c>
      <c r="G113" s="179" t="s">
        <v>404</v>
      </c>
      <c r="H113" s="179">
        <v>1</v>
      </c>
      <c r="I113" s="179" t="s">
        <v>466</v>
      </c>
    </row>
    <row r="114" spans="1:9">
      <c r="A114" s="179"/>
      <c r="B114" s="179"/>
      <c r="C114" s="179"/>
      <c r="D114" s="180" t="s">
        <v>426</v>
      </c>
      <c r="E114" s="179" t="s">
        <v>364</v>
      </c>
      <c r="F114" s="179">
        <v>1</v>
      </c>
      <c r="G114" s="179" t="s">
        <v>374</v>
      </c>
      <c r="H114" s="179">
        <v>1</v>
      </c>
      <c r="I114" s="179" t="s">
        <v>469</v>
      </c>
    </row>
    <row r="115" spans="1:9">
      <c r="A115" s="179"/>
      <c r="B115" s="179"/>
      <c r="C115" s="179"/>
      <c r="D115" s="180" t="s">
        <v>428</v>
      </c>
      <c r="E115" s="179" t="s">
        <v>364</v>
      </c>
      <c r="F115" s="179">
        <v>1</v>
      </c>
      <c r="G115" s="179" t="s">
        <v>374</v>
      </c>
      <c r="H115" s="179">
        <v>1</v>
      </c>
      <c r="I115" s="179" t="s">
        <v>469</v>
      </c>
    </row>
    <row r="116" spans="1:9">
      <c r="A116" s="179"/>
      <c r="B116" s="179"/>
      <c r="C116" s="179"/>
      <c r="D116" s="180" t="s">
        <v>429</v>
      </c>
      <c r="E116" s="179" t="s">
        <v>364</v>
      </c>
      <c r="F116" s="179">
        <v>1</v>
      </c>
      <c r="G116" s="179" t="s">
        <v>404</v>
      </c>
      <c r="H116" s="179">
        <v>1</v>
      </c>
      <c r="I116" s="179" t="s">
        <v>466</v>
      </c>
    </row>
    <row r="117" spans="1:9">
      <c r="A117" s="179"/>
      <c r="B117" s="179"/>
      <c r="C117" s="179"/>
      <c r="D117" s="180" t="s">
        <v>430</v>
      </c>
      <c r="E117" s="179" t="s">
        <v>364</v>
      </c>
      <c r="F117" s="179">
        <v>1</v>
      </c>
      <c r="G117" s="179" t="s">
        <v>404</v>
      </c>
      <c r="H117" s="179">
        <v>1</v>
      </c>
      <c r="I117" s="179" t="s">
        <v>466</v>
      </c>
    </row>
    <row r="118" spans="1:9">
      <c r="A118" s="179"/>
      <c r="B118" s="179"/>
      <c r="C118" s="179"/>
      <c r="D118" s="180" t="s">
        <v>431</v>
      </c>
      <c r="E118" s="179" t="s">
        <v>364</v>
      </c>
      <c r="F118" s="179">
        <v>1</v>
      </c>
      <c r="G118" s="179" t="s">
        <v>404</v>
      </c>
      <c r="H118" s="179">
        <v>1</v>
      </c>
      <c r="I118" s="179" t="s">
        <v>466</v>
      </c>
    </row>
    <row r="119" spans="1:9">
      <c r="A119" s="179"/>
      <c r="B119" s="179"/>
      <c r="C119" s="179"/>
      <c r="D119" s="180" t="s">
        <v>432</v>
      </c>
      <c r="E119" s="179" t="s">
        <v>364</v>
      </c>
      <c r="F119" s="179">
        <v>1</v>
      </c>
      <c r="G119" s="179" t="s">
        <v>404</v>
      </c>
      <c r="H119" s="179">
        <v>1</v>
      </c>
      <c r="I119" s="179" t="s">
        <v>466</v>
      </c>
    </row>
    <row r="120" spans="1:9">
      <c r="A120" s="179"/>
      <c r="B120" s="179"/>
      <c r="C120" s="179"/>
      <c r="D120" s="180" t="s">
        <v>433</v>
      </c>
      <c r="E120" s="179" t="s">
        <v>364</v>
      </c>
      <c r="F120" s="179">
        <v>1</v>
      </c>
      <c r="G120" s="179" t="s">
        <v>404</v>
      </c>
      <c r="H120" s="179">
        <v>1</v>
      </c>
      <c r="I120" s="179" t="s">
        <v>466</v>
      </c>
    </row>
    <row r="121" spans="1:9">
      <c r="A121" s="179"/>
      <c r="B121" s="179"/>
      <c r="C121" s="179"/>
      <c r="D121" s="180" t="s">
        <v>434</v>
      </c>
      <c r="E121" s="179" t="s">
        <v>364</v>
      </c>
      <c r="F121" s="179">
        <v>1</v>
      </c>
      <c r="G121" s="179" t="s">
        <v>374</v>
      </c>
      <c r="H121" s="179">
        <v>0</v>
      </c>
      <c r="I121" s="179" t="s">
        <v>435</v>
      </c>
    </row>
    <row r="122" spans="1:9">
      <c r="A122" s="179"/>
      <c r="B122" s="179"/>
      <c r="C122" s="179"/>
      <c r="D122" s="180" t="s">
        <v>436</v>
      </c>
      <c r="E122" s="179" t="s">
        <v>364</v>
      </c>
      <c r="F122" s="179">
        <v>1</v>
      </c>
      <c r="G122" s="179" t="s">
        <v>374</v>
      </c>
      <c r="H122" s="179">
        <v>0</v>
      </c>
      <c r="I122" s="179" t="s">
        <v>435</v>
      </c>
    </row>
    <row r="123" spans="1:9">
      <c r="A123" s="179"/>
      <c r="B123" s="179"/>
      <c r="C123" s="179"/>
      <c r="D123" s="180" t="s">
        <v>437</v>
      </c>
      <c r="E123" s="179" t="s">
        <v>364</v>
      </c>
      <c r="F123" s="179">
        <v>1</v>
      </c>
      <c r="G123" s="179" t="s">
        <v>374</v>
      </c>
      <c r="H123" s="179">
        <v>0</v>
      </c>
      <c r="I123" s="179" t="s">
        <v>435</v>
      </c>
    </row>
    <row r="124" spans="1:9">
      <c r="A124" s="179"/>
      <c r="B124" s="179"/>
      <c r="C124" s="179"/>
      <c r="D124" s="180" t="s">
        <v>438</v>
      </c>
      <c r="E124" s="179" t="s">
        <v>364</v>
      </c>
      <c r="F124" s="179">
        <v>1</v>
      </c>
      <c r="G124" s="179" t="s">
        <v>374</v>
      </c>
      <c r="H124" s="179">
        <v>0</v>
      </c>
      <c r="I124" s="179" t="s">
        <v>435</v>
      </c>
    </row>
    <row r="125" spans="1:9">
      <c r="A125" s="179"/>
      <c r="B125" s="179"/>
      <c r="C125" s="179"/>
      <c r="D125" s="180" t="s">
        <v>439</v>
      </c>
      <c r="E125" s="179" t="s">
        <v>364</v>
      </c>
      <c r="F125" s="179">
        <v>1</v>
      </c>
      <c r="G125" s="179" t="s">
        <v>374</v>
      </c>
      <c r="H125" s="179">
        <v>0</v>
      </c>
      <c r="I125" s="179" t="s">
        <v>435</v>
      </c>
    </row>
    <row r="126" spans="1:9">
      <c r="A126" s="179"/>
      <c r="B126" s="179"/>
      <c r="C126" s="179"/>
      <c r="D126" s="180" t="s">
        <v>440</v>
      </c>
      <c r="E126" s="179" t="s">
        <v>364</v>
      </c>
      <c r="F126" s="179">
        <v>1</v>
      </c>
      <c r="G126" s="179" t="s">
        <v>374</v>
      </c>
      <c r="H126" s="179">
        <v>0</v>
      </c>
      <c r="I126" s="179" t="s">
        <v>435</v>
      </c>
    </row>
    <row r="127" spans="1:9">
      <c r="A127" s="179"/>
      <c r="B127" s="179"/>
      <c r="C127" s="179"/>
      <c r="D127" s="180" t="s">
        <v>441</v>
      </c>
      <c r="E127" s="179" t="s">
        <v>364</v>
      </c>
      <c r="F127" s="179">
        <v>1</v>
      </c>
      <c r="G127" s="179" t="s">
        <v>374</v>
      </c>
      <c r="H127" s="179">
        <v>0</v>
      </c>
      <c r="I127" s="179" t="s">
        <v>435</v>
      </c>
    </row>
    <row r="128" spans="1:9">
      <c r="A128" s="179"/>
      <c r="B128" s="179"/>
      <c r="C128" s="179"/>
      <c r="D128" s="180" t="s">
        <v>442</v>
      </c>
      <c r="E128" s="179" t="s">
        <v>364</v>
      </c>
      <c r="F128" s="179">
        <v>1</v>
      </c>
      <c r="G128" s="179" t="s">
        <v>374</v>
      </c>
      <c r="H128" s="179">
        <v>0</v>
      </c>
      <c r="I128" s="179" t="s">
        <v>435</v>
      </c>
    </row>
    <row r="129" spans="1:10">
      <c r="A129" s="179"/>
      <c r="B129" s="179"/>
      <c r="C129" s="179"/>
      <c r="D129" s="180" t="s">
        <v>443</v>
      </c>
      <c r="E129" s="179" t="s">
        <v>364</v>
      </c>
      <c r="F129" s="179">
        <v>1</v>
      </c>
      <c r="G129" s="179" t="s">
        <v>374</v>
      </c>
      <c r="H129" s="179">
        <v>1</v>
      </c>
      <c r="I129" s="179" t="s">
        <v>444</v>
      </c>
    </row>
    <row r="130" spans="1:10">
      <c r="A130" s="179"/>
      <c r="B130" s="179"/>
      <c r="C130" s="179"/>
      <c r="D130" s="180" t="s">
        <v>445</v>
      </c>
      <c r="E130" s="179" t="s">
        <v>364</v>
      </c>
      <c r="F130" s="179">
        <v>1</v>
      </c>
      <c r="G130" s="179" t="s">
        <v>374</v>
      </c>
      <c r="H130" s="179">
        <v>1</v>
      </c>
      <c r="I130" s="179" t="s">
        <v>384</v>
      </c>
    </row>
    <row r="131" spans="1:10">
      <c r="A131" s="179"/>
      <c r="B131" s="179"/>
      <c r="C131" s="179"/>
      <c r="D131" s="180" t="s">
        <v>446</v>
      </c>
      <c r="E131" s="179" t="s">
        <v>364</v>
      </c>
      <c r="F131" s="179">
        <v>1</v>
      </c>
      <c r="G131" s="179" t="s">
        <v>374</v>
      </c>
      <c r="H131" s="179">
        <v>1</v>
      </c>
      <c r="I131" s="179" t="s">
        <v>384</v>
      </c>
    </row>
    <row r="132" spans="1:10">
      <c r="A132" s="179"/>
      <c r="B132" s="179"/>
      <c r="C132" s="179"/>
      <c r="D132" s="180" t="s">
        <v>447</v>
      </c>
      <c r="E132" s="179" t="s">
        <v>364</v>
      </c>
      <c r="F132" s="179">
        <v>1</v>
      </c>
      <c r="G132" s="179" t="s">
        <v>371</v>
      </c>
      <c r="H132" s="179"/>
      <c r="I132" s="179"/>
      <c r="J132" t="s">
        <v>448</v>
      </c>
    </row>
    <row r="133" spans="1:10">
      <c r="A133" s="179"/>
      <c r="B133" s="179"/>
      <c r="C133" s="179"/>
      <c r="D133" s="180" t="s">
        <v>449</v>
      </c>
      <c r="E133" s="179" t="s">
        <v>364</v>
      </c>
      <c r="F133" s="179">
        <v>1</v>
      </c>
      <c r="G133" s="179" t="s">
        <v>374</v>
      </c>
      <c r="H133" s="179">
        <v>3</v>
      </c>
      <c r="I133" s="179" t="s">
        <v>450</v>
      </c>
    </row>
    <row r="134" spans="1:10">
      <c r="A134" s="179"/>
      <c r="B134" s="179"/>
      <c r="C134" s="179"/>
      <c r="D134" s="180" t="s">
        <v>451</v>
      </c>
      <c r="E134" s="179" t="s">
        <v>364</v>
      </c>
      <c r="F134" s="179">
        <v>1</v>
      </c>
      <c r="G134" s="179" t="s">
        <v>374</v>
      </c>
      <c r="H134" s="179">
        <v>3</v>
      </c>
      <c r="I134" s="179" t="s">
        <v>450</v>
      </c>
    </row>
    <row r="135" spans="1:10">
      <c r="A135" s="179"/>
      <c r="B135" s="179"/>
      <c r="C135" s="179"/>
      <c r="D135" s="180" t="s">
        <v>452</v>
      </c>
      <c r="E135" s="179" t="s">
        <v>364</v>
      </c>
      <c r="F135" s="179">
        <v>1</v>
      </c>
      <c r="G135" s="179" t="s">
        <v>374</v>
      </c>
      <c r="H135" s="179">
        <v>0</v>
      </c>
      <c r="I135" s="179" t="s">
        <v>453</v>
      </c>
    </row>
    <row r="136" spans="1:10">
      <c r="A136" s="179"/>
      <c r="B136" s="179"/>
      <c r="C136" s="179"/>
      <c r="D136" s="180" t="s">
        <v>454</v>
      </c>
      <c r="E136" s="179" t="s">
        <v>364</v>
      </c>
      <c r="F136" s="179">
        <v>1</v>
      </c>
      <c r="G136" s="179" t="s">
        <v>374</v>
      </c>
      <c r="H136" s="179">
        <v>2</v>
      </c>
      <c r="I136" s="179" t="s">
        <v>416</v>
      </c>
    </row>
    <row r="137" spans="1:10">
      <c r="A137" s="179"/>
      <c r="B137" s="179"/>
      <c r="C137" s="179"/>
      <c r="D137" s="180" t="s">
        <v>390</v>
      </c>
      <c r="E137" s="179" t="s">
        <v>364</v>
      </c>
      <c r="F137" s="179">
        <v>1</v>
      </c>
      <c r="G137" s="179" t="s">
        <v>371</v>
      </c>
      <c r="H137" s="179"/>
      <c r="I137" s="179"/>
      <c r="J137" t="s">
        <v>391</v>
      </c>
    </row>
    <row r="138" spans="1:10">
      <c r="A138" s="179"/>
      <c r="B138" s="179"/>
      <c r="C138" s="179"/>
      <c r="D138" s="180" t="s">
        <v>455</v>
      </c>
      <c r="E138" s="179" t="s">
        <v>364</v>
      </c>
      <c r="F138" s="179">
        <v>1</v>
      </c>
      <c r="G138" s="179" t="s">
        <v>371</v>
      </c>
      <c r="H138" s="179"/>
      <c r="I138" s="179"/>
      <c r="J138" t="s">
        <v>391</v>
      </c>
    </row>
    <row r="139" spans="1:10">
      <c r="A139" s="179"/>
      <c r="B139" s="179"/>
      <c r="C139" s="179"/>
      <c r="D139" s="180" t="s">
        <v>456</v>
      </c>
      <c r="E139" s="179" t="s">
        <v>364</v>
      </c>
      <c r="F139" s="179">
        <v>1</v>
      </c>
      <c r="G139" s="179" t="s">
        <v>371</v>
      </c>
      <c r="H139" s="179"/>
      <c r="I139" s="179"/>
      <c r="J139" t="s">
        <v>391</v>
      </c>
    </row>
    <row r="140" spans="1:10">
      <c r="A140" s="179"/>
      <c r="B140" s="179"/>
      <c r="C140" s="179"/>
      <c r="D140" s="180" t="s">
        <v>457</v>
      </c>
      <c r="E140" s="179" t="s">
        <v>364</v>
      </c>
      <c r="F140" s="179">
        <v>1</v>
      </c>
      <c r="G140" s="179" t="s">
        <v>371</v>
      </c>
      <c r="H140" s="179"/>
      <c r="I140" s="179"/>
      <c r="J140" t="s">
        <v>391</v>
      </c>
    </row>
    <row r="141" spans="1:10">
      <c r="A141" s="179"/>
      <c r="B141" s="179"/>
      <c r="C141" s="179"/>
      <c r="D141" s="180" t="s">
        <v>458</v>
      </c>
      <c r="E141" s="179" t="s">
        <v>364</v>
      </c>
      <c r="F141" s="179">
        <v>1</v>
      </c>
      <c r="G141" s="179" t="s">
        <v>371</v>
      </c>
      <c r="H141" s="179"/>
      <c r="I141" s="179"/>
      <c r="J141" t="s">
        <v>391</v>
      </c>
    </row>
    <row r="142" spans="1:10">
      <c r="A142" s="185" t="s">
        <v>470</v>
      </c>
      <c r="B142" s="186"/>
      <c r="C142" s="186"/>
      <c r="D142" s="185"/>
      <c r="E142" s="186"/>
      <c r="F142" s="186"/>
      <c r="G142" s="186"/>
      <c r="H142" s="186"/>
      <c r="I142" s="186"/>
      <c r="J142" s="184"/>
    </row>
    <row r="143" spans="1:10">
      <c r="A143" s="179"/>
      <c r="B143" s="179"/>
      <c r="C143" s="179"/>
      <c r="D143" s="180" t="s">
        <v>459</v>
      </c>
      <c r="E143" s="179" t="s">
        <v>364</v>
      </c>
      <c r="F143" s="179">
        <v>1</v>
      </c>
      <c r="G143" s="179" t="s">
        <v>404</v>
      </c>
      <c r="H143" s="179">
        <v>1</v>
      </c>
      <c r="I143" s="179" t="s">
        <v>466</v>
      </c>
    </row>
    <row r="144" spans="1:10">
      <c r="A144" s="179"/>
      <c r="B144" s="179"/>
      <c r="C144" s="179"/>
      <c r="D144" s="180" t="s">
        <v>460</v>
      </c>
      <c r="E144" s="179" t="s">
        <v>364</v>
      </c>
      <c r="F144" s="179">
        <v>1</v>
      </c>
      <c r="G144" s="179" t="s">
        <v>404</v>
      </c>
      <c r="H144" s="179">
        <v>1</v>
      </c>
      <c r="I144" s="179" t="s">
        <v>466</v>
      </c>
    </row>
    <row r="145" spans="1:10">
      <c r="A145" s="179"/>
      <c r="B145" s="179"/>
      <c r="C145" s="179"/>
      <c r="D145" s="180" t="s">
        <v>461</v>
      </c>
      <c r="E145" s="179" t="s">
        <v>364</v>
      </c>
      <c r="F145" s="179">
        <v>1</v>
      </c>
      <c r="G145" s="179" t="s">
        <v>374</v>
      </c>
      <c r="H145" s="179">
        <v>0</v>
      </c>
      <c r="I145" s="179" t="s">
        <v>467</v>
      </c>
    </row>
    <row r="146" spans="1:10">
      <c r="A146" s="179"/>
      <c r="B146" s="179"/>
      <c r="C146" s="179"/>
      <c r="D146" s="180" t="s">
        <v>462</v>
      </c>
      <c r="E146" s="179" t="s">
        <v>364</v>
      </c>
      <c r="F146" s="179">
        <v>1</v>
      </c>
      <c r="G146" s="179" t="s">
        <v>374</v>
      </c>
      <c r="H146" s="179">
        <v>1</v>
      </c>
      <c r="I146" s="179" t="s">
        <v>416</v>
      </c>
    </row>
    <row r="147" spans="1:10">
      <c r="A147" s="179"/>
      <c r="B147" s="179"/>
      <c r="C147" s="179"/>
      <c r="D147" s="180" t="s">
        <v>463</v>
      </c>
      <c r="E147" s="179" t="s">
        <v>364</v>
      </c>
      <c r="F147" s="179">
        <v>1</v>
      </c>
      <c r="G147" s="179" t="s">
        <v>374</v>
      </c>
      <c r="H147" s="179">
        <v>1</v>
      </c>
      <c r="I147" s="179" t="s">
        <v>416</v>
      </c>
    </row>
    <row r="148" spans="1:10">
      <c r="A148" s="179"/>
      <c r="B148" s="179"/>
      <c r="C148" s="179"/>
      <c r="D148" s="180" t="s">
        <v>464</v>
      </c>
      <c r="E148" s="179" t="s">
        <v>364</v>
      </c>
      <c r="F148" s="179">
        <v>1</v>
      </c>
      <c r="G148" s="179" t="s">
        <v>371</v>
      </c>
      <c r="H148" s="179"/>
      <c r="I148" s="179"/>
      <c r="J148" t="s">
        <v>465</v>
      </c>
    </row>
    <row r="149" spans="1:10">
      <c r="A149" s="185" t="s">
        <v>471</v>
      </c>
      <c r="B149" s="186"/>
      <c r="C149" s="186"/>
      <c r="D149" s="185"/>
      <c r="E149" s="186"/>
      <c r="F149" s="186"/>
      <c r="G149" s="186"/>
      <c r="H149" s="186"/>
      <c r="I149" s="186"/>
      <c r="J149" s="184"/>
    </row>
    <row r="150" spans="1:10">
      <c r="A150" s="179"/>
      <c r="B150" s="179"/>
      <c r="C150" s="179"/>
      <c r="D150" s="180" t="s">
        <v>472</v>
      </c>
      <c r="E150" s="179" t="s">
        <v>364</v>
      </c>
      <c r="F150" s="179">
        <v>2</v>
      </c>
      <c r="G150" s="179" t="s">
        <v>473</v>
      </c>
      <c r="H150" s="179">
        <v>0</v>
      </c>
      <c r="I150" s="179" t="s">
        <v>397</v>
      </c>
    </row>
    <row r="151" spans="1:10">
      <c r="A151" s="179"/>
      <c r="B151" s="179"/>
      <c r="C151" s="179"/>
      <c r="D151" s="180" t="s">
        <v>474</v>
      </c>
      <c r="E151" s="179" t="s">
        <v>364</v>
      </c>
      <c r="F151" s="179">
        <v>2</v>
      </c>
      <c r="G151" s="179" t="s">
        <v>473</v>
      </c>
      <c r="H151" s="179">
        <v>0</v>
      </c>
      <c r="I151" s="179" t="s">
        <v>397</v>
      </c>
    </row>
    <row r="152" spans="1:10">
      <c r="A152" s="179"/>
      <c r="B152" s="179"/>
      <c r="C152" s="179"/>
      <c r="D152" s="180" t="s">
        <v>475</v>
      </c>
      <c r="E152" s="179" t="s">
        <v>364</v>
      </c>
      <c r="F152" s="179">
        <v>2</v>
      </c>
      <c r="G152" s="179" t="s">
        <v>473</v>
      </c>
      <c r="H152" s="179">
        <v>0</v>
      </c>
      <c r="I152" s="179" t="s">
        <v>397</v>
      </c>
    </row>
    <row r="153" spans="1:10">
      <c r="A153" s="179"/>
      <c r="B153" s="179"/>
      <c r="C153" s="179"/>
      <c r="D153" s="180" t="s">
        <v>476</v>
      </c>
      <c r="E153" s="179" t="s">
        <v>364</v>
      </c>
      <c r="F153" s="179">
        <v>2</v>
      </c>
      <c r="G153" s="179" t="s">
        <v>473</v>
      </c>
      <c r="H153" s="179">
        <v>0</v>
      </c>
      <c r="I153" s="179" t="s">
        <v>397</v>
      </c>
    </row>
    <row r="154" spans="1:10">
      <c r="A154" s="179"/>
      <c r="B154" s="179"/>
      <c r="C154" s="179"/>
      <c r="D154" s="180" t="s">
        <v>477</v>
      </c>
      <c r="E154" s="179" t="s">
        <v>364</v>
      </c>
      <c r="F154" s="179">
        <v>2</v>
      </c>
      <c r="G154" s="179" t="s">
        <v>473</v>
      </c>
      <c r="H154" s="179">
        <v>0</v>
      </c>
      <c r="I154" s="179" t="s">
        <v>397</v>
      </c>
    </row>
    <row r="155" spans="1:10">
      <c r="A155" s="179"/>
      <c r="B155" s="179"/>
      <c r="C155" s="179"/>
      <c r="D155" s="180" t="s">
        <v>478</v>
      </c>
      <c r="E155" s="179" t="s">
        <v>364</v>
      </c>
      <c r="F155" s="179">
        <v>2</v>
      </c>
      <c r="G155" s="179" t="s">
        <v>473</v>
      </c>
      <c r="H155" s="179">
        <v>0</v>
      </c>
      <c r="I155" s="179" t="s">
        <v>397</v>
      </c>
    </row>
    <row r="156" spans="1:10">
      <c r="A156" s="179"/>
      <c r="B156" s="179"/>
      <c r="C156" s="179"/>
      <c r="D156" s="180" t="s">
        <v>479</v>
      </c>
      <c r="E156" s="179" t="s">
        <v>364</v>
      </c>
      <c r="F156" s="179">
        <v>2</v>
      </c>
      <c r="G156" s="179" t="s">
        <v>473</v>
      </c>
      <c r="H156" s="179">
        <v>0</v>
      </c>
      <c r="I156" s="179" t="s">
        <v>397</v>
      </c>
    </row>
    <row r="157" spans="1:10">
      <c r="A157" s="179"/>
      <c r="B157" s="179"/>
      <c r="C157" s="179"/>
      <c r="D157" s="180" t="s">
        <v>480</v>
      </c>
      <c r="E157" s="179" t="s">
        <v>364</v>
      </c>
      <c r="F157" s="179">
        <v>2</v>
      </c>
      <c r="G157" s="179" t="s">
        <v>473</v>
      </c>
      <c r="H157" s="179">
        <v>0</v>
      </c>
      <c r="I157" s="179" t="s">
        <v>397</v>
      </c>
    </row>
    <row r="158" spans="1:10">
      <c r="A158" s="179"/>
      <c r="B158" s="179"/>
      <c r="C158" s="179"/>
      <c r="D158" s="180" t="s">
        <v>481</v>
      </c>
      <c r="E158" s="179" t="s">
        <v>364</v>
      </c>
      <c r="F158" s="179">
        <v>2</v>
      </c>
      <c r="G158" s="179" t="s">
        <v>473</v>
      </c>
      <c r="H158" s="179">
        <v>0</v>
      </c>
      <c r="I158" s="179" t="s">
        <v>397</v>
      </c>
    </row>
    <row r="159" spans="1:10">
      <c r="A159" s="179"/>
      <c r="B159" s="179"/>
      <c r="C159" s="179"/>
      <c r="D159" s="180" t="s">
        <v>482</v>
      </c>
      <c r="E159" s="179" t="s">
        <v>364</v>
      </c>
      <c r="F159" s="179">
        <v>2</v>
      </c>
      <c r="G159" s="179" t="s">
        <v>473</v>
      </c>
      <c r="H159" s="179">
        <v>0</v>
      </c>
      <c r="I159" s="179" t="s">
        <v>397</v>
      </c>
    </row>
    <row r="160" spans="1:10">
      <c r="A160" s="179"/>
      <c r="B160" s="179"/>
      <c r="C160" s="179"/>
      <c r="D160" s="180" t="s">
        <v>483</v>
      </c>
      <c r="E160" s="179" t="s">
        <v>364</v>
      </c>
      <c r="F160" s="179">
        <v>2</v>
      </c>
      <c r="G160" s="179" t="s">
        <v>473</v>
      </c>
      <c r="H160" s="179">
        <v>0</v>
      </c>
      <c r="I160" s="179" t="s">
        <v>397</v>
      </c>
    </row>
    <row r="161" spans="1:10">
      <c r="A161" s="179"/>
      <c r="B161" s="179"/>
      <c r="C161" s="179"/>
      <c r="D161" s="180" t="s">
        <v>484</v>
      </c>
      <c r="E161" s="179" t="s">
        <v>364</v>
      </c>
      <c r="F161" s="179">
        <v>2</v>
      </c>
      <c r="G161" s="179" t="s">
        <v>473</v>
      </c>
      <c r="H161" s="179">
        <v>0</v>
      </c>
      <c r="I161" s="179" t="s">
        <v>397</v>
      </c>
    </row>
    <row r="162" spans="1:10">
      <c r="A162" s="179"/>
      <c r="B162" s="179"/>
      <c r="C162" s="179"/>
      <c r="D162" s="180" t="s">
        <v>485</v>
      </c>
      <c r="E162" s="179" t="s">
        <v>364</v>
      </c>
      <c r="F162" s="179">
        <v>2</v>
      </c>
      <c r="G162" s="179" t="s">
        <v>473</v>
      </c>
      <c r="H162" s="179">
        <v>0</v>
      </c>
      <c r="I162" s="179" t="s">
        <v>397</v>
      </c>
    </row>
    <row r="163" spans="1:10">
      <c r="A163" s="185" t="s">
        <v>486</v>
      </c>
      <c r="B163" s="186"/>
      <c r="C163" s="186"/>
      <c r="D163" s="185"/>
      <c r="E163" s="186"/>
      <c r="F163" s="186"/>
      <c r="G163" s="186"/>
      <c r="H163" s="186"/>
      <c r="I163" s="186"/>
      <c r="J163" s="184"/>
    </row>
    <row r="164" spans="1:10">
      <c r="A164" s="179"/>
      <c r="B164" s="179"/>
      <c r="C164" s="179"/>
      <c r="D164" s="180" t="s">
        <v>487</v>
      </c>
      <c r="E164" s="179" t="s">
        <v>364</v>
      </c>
      <c r="F164" s="179">
        <v>1</v>
      </c>
      <c r="G164" s="179" t="s">
        <v>371</v>
      </c>
      <c r="H164" s="179"/>
      <c r="I164" s="179"/>
      <c r="J164" t="s">
        <v>488</v>
      </c>
    </row>
    <row r="165" spans="1:10">
      <c r="A165" s="179"/>
      <c r="B165" s="179"/>
      <c r="C165" s="179"/>
      <c r="D165" s="180" t="s">
        <v>489</v>
      </c>
      <c r="E165" s="179" t="s">
        <v>364</v>
      </c>
      <c r="F165" s="179">
        <v>1</v>
      </c>
      <c r="G165" s="179" t="s">
        <v>371</v>
      </c>
      <c r="H165" s="179"/>
      <c r="I165" s="179"/>
      <c r="J165" t="s">
        <v>488</v>
      </c>
    </row>
    <row r="166" spans="1:10">
      <c r="A166" s="179"/>
      <c r="B166" s="179"/>
      <c r="C166" s="179"/>
      <c r="D166" s="180" t="s">
        <v>490</v>
      </c>
      <c r="E166" s="179" t="s">
        <v>364</v>
      </c>
      <c r="F166" s="179">
        <v>1</v>
      </c>
      <c r="G166" s="179" t="s">
        <v>371</v>
      </c>
      <c r="H166" s="179"/>
      <c r="I166" s="179"/>
      <c r="J166" t="s">
        <v>488</v>
      </c>
    </row>
    <row r="167" spans="1:10">
      <c r="A167" s="179"/>
      <c r="B167" s="179"/>
      <c r="C167" s="179"/>
      <c r="D167" s="180" t="s">
        <v>491</v>
      </c>
      <c r="E167" s="179" t="s">
        <v>364</v>
      </c>
      <c r="F167" s="179">
        <v>1</v>
      </c>
      <c r="G167" s="179" t="s">
        <v>371</v>
      </c>
      <c r="H167" s="179"/>
      <c r="I167" s="179"/>
      <c r="J167" t="s">
        <v>488</v>
      </c>
    </row>
    <row r="168" spans="1:10">
      <c r="A168" s="179"/>
      <c r="B168" s="179"/>
      <c r="C168" s="179"/>
      <c r="D168" s="180" t="s">
        <v>492</v>
      </c>
      <c r="E168" s="179" t="s">
        <v>364</v>
      </c>
      <c r="F168" s="179">
        <v>1</v>
      </c>
      <c r="G168" s="179" t="s">
        <v>371</v>
      </c>
      <c r="H168" s="179"/>
      <c r="I168" s="179"/>
      <c r="J168" t="s">
        <v>488</v>
      </c>
    </row>
    <row r="169" spans="1:10">
      <c r="A169" s="179"/>
      <c r="B169" s="179"/>
      <c r="C169" s="179"/>
      <c r="D169" s="180" t="s">
        <v>493</v>
      </c>
      <c r="E169" s="179" t="s">
        <v>364</v>
      </c>
      <c r="F169" s="179">
        <v>1</v>
      </c>
      <c r="G169" s="179" t="s">
        <v>371</v>
      </c>
      <c r="H169" s="179"/>
      <c r="I169" s="179"/>
      <c r="J169" t="s">
        <v>488</v>
      </c>
    </row>
    <row r="170" spans="1:10">
      <c r="A170" s="179"/>
      <c r="B170" s="179"/>
      <c r="C170" s="179"/>
      <c r="D170" s="180" t="s">
        <v>494</v>
      </c>
      <c r="E170" s="179" t="s">
        <v>364</v>
      </c>
      <c r="F170" s="179">
        <v>1</v>
      </c>
      <c r="G170" s="179" t="s">
        <v>371</v>
      </c>
      <c r="H170" s="179"/>
      <c r="I170" s="179"/>
      <c r="J170" t="s">
        <v>488</v>
      </c>
    </row>
    <row r="171" spans="1:10">
      <c r="A171" s="179"/>
      <c r="B171" s="179"/>
      <c r="C171" s="179"/>
      <c r="D171" s="180" t="s">
        <v>495</v>
      </c>
      <c r="E171" s="179" t="s">
        <v>364</v>
      </c>
      <c r="F171" s="179">
        <v>1</v>
      </c>
      <c r="G171" s="179" t="s">
        <v>371</v>
      </c>
      <c r="H171" s="179"/>
      <c r="I171" s="179"/>
      <c r="J171" t="s">
        <v>488</v>
      </c>
    </row>
    <row r="172" spans="1:10">
      <c r="A172" s="179"/>
      <c r="B172" s="179"/>
      <c r="C172" s="179"/>
      <c r="D172" s="180" t="s">
        <v>496</v>
      </c>
      <c r="E172" s="179" t="s">
        <v>364</v>
      </c>
      <c r="F172" s="179">
        <v>1</v>
      </c>
      <c r="G172" s="179" t="s">
        <v>371</v>
      </c>
      <c r="H172" s="179"/>
      <c r="I172" s="179"/>
      <c r="J172" t="s">
        <v>488</v>
      </c>
    </row>
    <row r="173" spans="1:10">
      <c r="A173" s="179"/>
      <c r="B173" s="179"/>
      <c r="C173" s="179"/>
      <c r="D173" s="180" t="s">
        <v>497</v>
      </c>
      <c r="E173" s="179" t="s">
        <v>364</v>
      </c>
      <c r="F173" s="179">
        <v>1</v>
      </c>
      <c r="G173" s="179" t="s">
        <v>371</v>
      </c>
      <c r="H173" s="179"/>
      <c r="I173" s="179"/>
      <c r="J173" t="s">
        <v>488</v>
      </c>
    </row>
    <row r="174" spans="1:10">
      <c r="A174" s="179"/>
      <c r="B174" s="179"/>
      <c r="C174" s="179"/>
      <c r="D174" s="180" t="s">
        <v>498</v>
      </c>
      <c r="E174" s="179" t="s">
        <v>364</v>
      </c>
      <c r="F174" s="179">
        <v>1</v>
      </c>
      <c r="G174" s="179" t="s">
        <v>371</v>
      </c>
      <c r="H174" s="179"/>
      <c r="I174" s="179"/>
      <c r="J174" t="s">
        <v>488</v>
      </c>
    </row>
    <row r="175" spans="1:10">
      <c r="A175" s="179"/>
      <c r="B175" s="179"/>
      <c r="C175" s="179"/>
      <c r="D175" s="180" t="s">
        <v>499</v>
      </c>
      <c r="E175" s="179" t="s">
        <v>364</v>
      </c>
      <c r="F175" s="179">
        <v>1</v>
      </c>
      <c r="G175" s="179" t="s">
        <v>371</v>
      </c>
      <c r="H175" s="179"/>
      <c r="I175" s="179"/>
      <c r="J175" t="s">
        <v>488</v>
      </c>
    </row>
    <row r="176" spans="1:10">
      <c r="A176" s="179"/>
      <c r="B176" s="179"/>
      <c r="C176" s="179"/>
      <c r="D176" s="180" t="s">
        <v>500</v>
      </c>
      <c r="E176" s="179" t="s">
        <v>364</v>
      </c>
      <c r="F176" s="179">
        <v>1</v>
      </c>
      <c r="G176" s="179" t="s">
        <v>371</v>
      </c>
      <c r="H176" s="179"/>
      <c r="I176" s="179"/>
      <c r="J176" t="s">
        <v>488</v>
      </c>
    </row>
    <row r="177" spans="1:10">
      <c r="A177" s="179"/>
      <c r="B177" s="179"/>
      <c r="C177" s="179"/>
      <c r="D177" s="180" t="s">
        <v>501</v>
      </c>
      <c r="E177" s="179" t="s">
        <v>364</v>
      </c>
      <c r="F177" s="179">
        <v>1</v>
      </c>
      <c r="G177" s="179" t="s">
        <v>371</v>
      </c>
      <c r="H177" s="179"/>
      <c r="I177" s="179"/>
      <c r="J177" t="s">
        <v>488</v>
      </c>
    </row>
    <row r="178" spans="1:10">
      <c r="A178" s="179"/>
      <c r="B178" s="179"/>
      <c r="C178" s="179"/>
      <c r="D178" s="180" t="s">
        <v>502</v>
      </c>
      <c r="E178" s="179" t="s">
        <v>364</v>
      </c>
      <c r="F178" s="179">
        <v>1</v>
      </c>
      <c r="G178" s="179" t="s">
        <v>371</v>
      </c>
      <c r="H178" s="179"/>
      <c r="I178" s="179"/>
      <c r="J178" t="s">
        <v>488</v>
      </c>
    </row>
    <row r="179" spans="1:10">
      <c r="A179" s="179"/>
      <c r="B179" s="179"/>
      <c r="C179" s="179"/>
      <c r="D179" s="180" t="s">
        <v>503</v>
      </c>
      <c r="E179" s="179" t="s">
        <v>364</v>
      </c>
      <c r="F179" s="179">
        <v>1</v>
      </c>
      <c r="G179" s="179" t="s">
        <v>371</v>
      </c>
      <c r="H179" s="179"/>
      <c r="I179" s="179"/>
      <c r="J179" t="s">
        <v>488</v>
      </c>
    </row>
    <row r="180" spans="1:10">
      <c r="A180" s="179"/>
      <c r="B180" s="179"/>
      <c r="C180" s="179"/>
      <c r="D180" s="180" t="s">
        <v>504</v>
      </c>
      <c r="E180" s="179" t="s">
        <v>364</v>
      </c>
      <c r="F180" s="179">
        <v>1</v>
      </c>
      <c r="G180" s="179" t="s">
        <v>371</v>
      </c>
      <c r="H180" s="179"/>
      <c r="I180" s="179"/>
      <c r="J180" t="s">
        <v>488</v>
      </c>
    </row>
    <row r="181" spans="1:10">
      <c r="A181" s="179"/>
      <c r="B181" s="179"/>
      <c r="C181" s="179"/>
      <c r="D181" s="180" t="s">
        <v>505</v>
      </c>
      <c r="E181" s="179" t="s">
        <v>364</v>
      </c>
      <c r="F181" s="179">
        <v>1</v>
      </c>
      <c r="G181" s="179" t="s">
        <v>371</v>
      </c>
      <c r="H181" s="179"/>
      <c r="I181" s="179"/>
      <c r="J181" t="s">
        <v>488</v>
      </c>
    </row>
    <row r="182" spans="1:10">
      <c r="A182" s="179"/>
      <c r="B182" s="179"/>
      <c r="C182" s="179"/>
      <c r="D182" s="180" t="s">
        <v>506</v>
      </c>
      <c r="E182" s="179" t="s">
        <v>364</v>
      </c>
      <c r="F182" s="179">
        <v>1</v>
      </c>
      <c r="G182" s="179" t="s">
        <v>371</v>
      </c>
      <c r="H182" s="179"/>
      <c r="I182" s="179"/>
      <c r="J182" t="s">
        <v>488</v>
      </c>
    </row>
    <row r="183" spans="1:10">
      <c r="A183" s="179"/>
      <c r="B183" s="179"/>
      <c r="C183" s="179"/>
      <c r="D183" s="180" t="s">
        <v>507</v>
      </c>
      <c r="E183" s="179" t="s">
        <v>364</v>
      </c>
      <c r="F183" s="179">
        <v>1</v>
      </c>
      <c r="G183" s="179" t="s">
        <v>371</v>
      </c>
      <c r="H183" s="179"/>
      <c r="I183" s="179"/>
      <c r="J183" t="s">
        <v>488</v>
      </c>
    </row>
    <row r="184" spans="1:10">
      <c r="A184" s="179"/>
      <c r="B184" s="179"/>
      <c r="C184" s="179"/>
      <c r="D184" s="180" t="s">
        <v>508</v>
      </c>
      <c r="E184" s="179" t="s">
        <v>364</v>
      </c>
      <c r="F184" s="179">
        <v>1</v>
      </c>
      <c r="G184" s="179" t="s">
        <v>371</v>
      </c>
      <c r="H184" s="179"/>
      <c r="I184" s="179"/>
      <c r="J184" t="s">
        <v>488</v>
      </c>
    </row>
    <row r="185" spans="1:10">
      <c r="A185" s="179"/>
      <c r="B185" s="179"/>
      <c r="C185" s="179"/>
      <c r="D185" s="180" t="s">
        <v>509</v>
      </c>
      <c r="E185" s="179" t="s">
        <v>364</v>
      </c>
      <c r="F185" s="179">
        <v>1</v>
      </c>
      <c r="G185" s="179" t="s">
        <v>371</v>
      </c>
      <c r="H185" s="179"/>
      <c r="I185" s="179"/>
      <c r="J185" t="s">
        <v>488</v>
      </c>
    </row>
    <row r="186" spans="1:10">
      <c r="A186" s="179"/>
      <c r="B186" s="179"/>
      <c r="C186" s="179"/>
      <c r="D186" s="180" t="s">
        <v>510</v>
      </c>
      <c r="E186" s="179" t="s">
        <v>364</v>
      </c>
      <c r="F186" s="179">
        <v>1</v>
      </c>
      <c r="G186" s="179" t="s">
        <v>371</v>
      </c>
      <c r="H186" s="179"/>
      <c r="I186" s="179"/>
      <c r="J186" t="s">
        <v>488</v>
      </c>
    </row>
    <row r="187" spans="1:10">
      <c r="A187" s="179"/>
      <c r="B187" s="179"/>
      <c r="C187" s="179"/>
      <c r="D187" s="180" t="s">
        <v>511</v>
      </c>
      <c r="E187" s="179" t="s">
        <v>364</v>
      </c>
      <c r="F187" s="179">
        <v>1</v>
      </c>
      <c r="G187" s="179" t="s">
        <v>371</v>
      </c>
      <c r="H187" s="179"/>
      <c r="I187" s="179"/>
      <c r="J187" t="s">
        <v>488</v>
      </c>
    </row>
    <row r="188" spans="1:10">
      <c r="A188" s="179"/>
      <c r="B188" s="179"/>
      <c r="C188" s="179"/>
      <c r="D188" s="180" t="s">
        <v>512</v>
      </c>
      <c r="E188" s="179" t="s">
        <v>364</v>
      </c>
      <c r="F188" s="179">
        <v>1</v>
      </c>
      <c r="G188" s="179" t="s">
        <v>371</v>
      </c>
      <c r="H188" s="179"/>
      <c r="I188" s="179"/>
      <c r="J188" t="s">
        <v>488</v>
      </c>
    </row>
    <row r="189" spans="1:10">
      <c r="A189" s="179"/>
      <c r="B189" s="179"/>
      <c r="C189" s="179"/>
      <c r="D189" s="180" t="s">
        <v>513</v>
      </c>
      <c r="E189" s="179" t="s">
        <v>364</v>
      </c>
      <c r="F189" s="179">
        <v>1</v>
      </c>
      <c r="G189" s="179" t="s">
        <v>371</v>
      </c>
      <c r="H189" s="179"/>
      <c r="I189" s="179"/>
      <c r="J189" t="s">
        <v>488</v>
      </c>
    </row>
    <row r="190" spans="1:10">
      <c r="A190" s="179"/>
      <c r="B190" s="179"/>
      <c r="C190" s="179"/>
      <c r="D190" s="180" t="s">
        <v>514</v>
      </c>
      <c r="E190" s="179" t="s">
        <v>364</v>
      </c>
      <c r="F190" s="179">
        <v>1</v>
      </c>
      <c r="G190" s="179" t="s">
        <v>371</v>
      </c>
      <c r="H190" s="179"/>
      <c r="I190" s="179"/>
      <c r="J190" t="s">
        <v>488</v>
      </c>
    </row>
    <row r="191" spans="1:10">
      <c r="A191" s="179"/>
      <c r="B191" s="179"/>
      <c r="C191" s="179"/>
      <c r="D191" s="180" t="s">
        <v>515</v>
      </c>
      <c r="E191" s="179" t="s">
        <v>364</v>
      </c>
      <c r="F191" s="179">
        <v>1</v>
      </c>
      <c r="G191" s="179" t="s">
        <v>371</v>
      </c>
      <c r="H191" s="179"/>
      <c r="I191" s="179"/>
      <c r="J191" t="s">
        <v>488</v>
      </c>
    </row>
    <row r="192" spans="1:10">
      <c r="A192" s="179"/>
      <c r="B192" s="179"/>
      <c r="C192" s="179"/>
      <c r="D192" s="180" t="s">
        <v>516</v>
      </c>
      <c r="E192" s="179" t="s">
        <v>364</v>
      </c>
      <c r="F192" s="179">
        <v>1</v>
      </c>
      <c r="G192" s="179" t="s">
        <v>371</v>
      </c>
      <c r="H192" s="179"/>
      <c r="I192" s="179"/>
      <c r="J192" t="s">
        <v>488</v>
      </c>
    </row>
    <row r="193" spans="1:10">
      <c r="A193" s="179"/>
      <c r="B193" s="179"/>
      <c r="C193" s="179"/>
      <c r="D193" s="180" t="s">
        <v>517</v>
      </c>
      <c r="E193" s="179" t="s">
        <v>364</v>
      </c>
      <c r="F193" s="179">
        <v>1</v>
      </c>
      <c r="G193" s="179" t="s">
        <v>371</v>
      </c>
      <c r="H193" s="179"/>
      <c r="I193" s="179"/>
      <c r="J193" t="s">
        <v>488</v>
      </c>
    </row>
    <row r="194" spans="1:10">
      <c r="A194" s="179"/>
      <c r="B194" s="179"/>
      <c r="C194" s="179"/>
      <c r="D194" s="180" t="s">
        <v>518</v>
      </c>
      <c r="E194" s="179" t="s">
        <v>364</v>
      </c>
      <c r="F194" s="179">
        <v>1</v>
      </c>
      <c r="G194" s="179" t="s">
        <v>371</v>
      </c>
      <c r="H194" s="179"/>
      <c r="I194" s="179"/>
      <c r="J194" t="s">
        <v>488</v>
      </c>
    </row>
    <row r="195" spans="1:10">
      <c r="A195" s="179"/>
      <c r="B195" s="179"/>
      <c r="C195" s="179"/>
      <c r="D195" s="180" t="s">
        <v>519</v>
      </c>
      <c r="E195" s="179" t="s">
        <v>364</v>
      </c>
      <c r="F195" s="179">
        <v>1</v>
      </c>
      <c r="G195" s="179" t="s">
        <v>371</v>
      </c>
      <c r="H195" s="179"/>
      <c r="I195" s="179"/>
      <c r="J195" t="s">
        <v>488</v>
      </c>
    </row>
    <row r="196" spans="1:10">
      <c r="A196" s="179"/>
      <c r="B196" s="179"/>
      <c r="C196" s="179"/>
      <c r="D196" s="180" t="s">
        <v>520</v>
      </c>
      <c r="E196" s="179" t="s">
        <v>364</v>
      </c>
      <c r="F196" s="179">
        <v>1</v>
      </c>
      <c r="G196" s="179" t="s">
        <v>371</v>
      </c>
      <c r="H196" s="179"/>
      <c r="I196" s="179"/>
      <c r="J196" t="s">
        <v>488</v>
      </c>
    </row>
    <row r="197" spans="1:10">
      <c r="A197" s="179"/>
      <c r="B197" s="179"/>
      <c r="C197" s="179"/>
      <c r="D197" s="180" t="s">
        <v>521</v>
      </c>
      <c r="E197" s="179" t="s">
        <v>364</v>
      </c>
      <c r="F197" s="179">
        <v>1</v>
      </c>
      <c r="G197" s="179" t="s">
        <v>371</v>
      </c>
      <c r="H197" s="179"/>
      <c r="I197" s="179"/>
      <c r="J197" t="s">
        <v>488</v>
      </c>
    </row>
    <row r="198" spans="1:10">
      <c r="A198" s="179"/>
      <c r="B198" s="179"/>
      <c r="C198" s="179"/>
      <c r="D198" s="180" t="s">
        <v>522</v>
      </c>
      <c r="E198" s="179" t="s">
        <v>364</v>
      </c>
      <c r="F198" s="179">
        <v>1</v>
      </c>
      <c r="G198" s="179" t="s">
        <v>371</v>
      </c>
      <c r="H198" s="179"/>
      <c r="I198" s="179"/>
      <c r="J198" t="s">
        <v>488</v>
      </c>
    </row>
    <row r="199" spans="1:10">
      <c r="A199" s="179"/>
      <c r="B199" s="179"/>
      <c r="C199" s="179"/>
      <c r="D199" s="180" t="s">
        <v>523</v>
      </c>
      <c r="E199" s="179" t="s">
        <v>364</v>
      </c>
      <c r="F199" s="179">
        <v>1</v>
      </c>
      <c r="G199" s="179" t="s">
        <v>371</v>
      </c>
      <c r="H199" s="179"/>
      <c r="I199" s="179"/>
      <c r="J199" t="s">
        <v>488</v>
      </c>
    </row>
    <row r="200" spans="1:10">
      <c r="A200" s="179"/>
      <c r="B200" s="179"/>
      <c r="C200" s="179"/>
      <c r="D200" s="180" t="s">
        <v>524</v>
      </c>
      <c r="E200" s="179" t="s">
        <v>364</v>
      </c>
      <c r="F200" s="179">
        <v>1</v>
      </c>
      <c r="G200" s="179" t="s">
        <v>371</v>
      </c>
      <c r="H200" s="179"/>
      <c r="I200" s="179"/>
      <c r="J200" t="s">
        <v>488</v>
      </c>
    </row>
    <row r="201" spans="1:10">
      <c r="A201" s="179"/>
      <c r="B201" s="179"/>
      <c r="C201" s="179"/>
      <c r="D201" s="180" t="s">
        <v>525</v>
      </c>
      <c r="E201" s="179" t="s">
        <v>364</v>
      </c>
      <c r="F201" s="179">
        <v>1</v>
      </c>
      <c r="G201" s="179" t="s">
        <v>371</v>
      </c>
      <c r="H201" s="179"/>
      <c r="I201" s="179"/>
      <c r="J201" t="s">
        <v>488</v>
      </c>
    </row>
    <row r="202" spans="1:10">
      <c r="A202" s="179"/>
      <c r="B202" s="179"/>
      <c r="C202" s="179"/>
      <c r="D202" s="180" t="s">
        <v>526</v>
      </c>
      <c r="E202" s="179" t="s">
        <v>364</v>
      </c>
      <c r="F202" s="179">
        <v>1</v>
      </c>
      <c r="G202" s="179" t="s">
        <v>371</v>
      </c>
      <c r="H202" s="179"/>
      <c r="I202" s="179"/>
      <c r="J202" t="s">
        <v>488</v>
      </c>
    </row>
    <row r="203" spans="1:10">
      <c r="A203" s="179"/>
      <c r="B203" s="179"/>
      <c r="C203" s="179"/>
      <c r="D203" s="180" t="s">
        <v>527</v>
      </c>
      <c r="E203" s="179" t="s">
        <v>364</v>
      </c>
      <c r="F203" s="179">
        <v>1</v>
      </c>
      <c r="G203" s="179" t="s">
        <v>371</v>
      </c>
      <c r="H203" s="179"/>
      <c r="I203" s="179"/>
      <c r="J203" t="s">
        <v>488</v>
      </c>
    </row>
    <row r="204" spans="1:10">
      <c r="A204" s="179"/>
      <c r="B204" s="179"/>
      <c r="C204" s="179"/>
      <c r="D204" s="180" t="s">
        <v>528</v>
      </c>
      <c r="E204" s="179" t="s">
        <v>364</v>
      </c>
      <c r="F204" s="179">
        <v>1</v>
      </c>
      <c r="G204" s="179" t="s">
        <v>371</v>
      </c>
      <c r="H204" s="179"/>
      <c r="I204" s="179"/>
      <c r="J204" t="s">
        <v>488</v>
      </c>
    </row>
    <row r="205" spans="1:10">
      <c r="A205" s="179"/>
      <c r="B205" s="179"/>
      <c r="C205" s="179"/>
      <c r="D205" s="180" t="s">
        <v>529</v>
      </c>
      <c r="E205" s="179" t="s">
        <v>364</v>
      </c>
      <c r="F205" s="179">
        <v>1</v>
      </c>
      <c r="G205" s="179" t="s">
        <v>371</v>
      </c>
      <c r="H205" s="179"/>
      <c r="I205" s="179"/>
      <c r="J205" t="s">
        <v>488</v>
      </c>
    </row>
    <row r="206" spans="1:10">
      <c r="A206" s="179"/>
      <c r="B206" s="179"/>
      <c r="C206" s="179"/>
      <c r="D206" s="180" t="s">
        <v>530</v>
      </c>
      <c r="E206" s="179" t="s">
        <v>364</v>
      </c>
      <c r="F206" s="179">
        <v>1</v>
      </c>
      <c r="G206" s="179" t="s">
        <v>371</v>
      </c>
      <c r="H206" s="179"/>
      <c r="I206" s="179"/>
      <c r="J206" t="s">
        <v>488</v>
      </c>
    </row>
    <row r="207" spans="1:10">
      <c r="A207" s="179"/>
      <c r="B207" s="179"/>
      <c r="C207" s="179"/>
      <c r="D207" s="180" t="s">
        <v>531</v>
      </c>
      <c r="E207" s="179" t="s">
        <v>364</v>
      </c>
      <c r="F207" s="179">
        <v>1</v>
      </c>
      <c r="G207" s="179" t="s">
        <v>371</v>
      </c>
      <c r="H207" s="179"/>
      <c r="I207" s="179"/>
      <c r="J207" t="s">
        <v>488</v>
      </c>
    </row>
    <row r="208" spans="1:10">
      <c r="A208" s="179"/>
      <c r="B208" s="179"/>
      <c r="C208" s="179"/>
      <c r="D208" s="180" t="s">
        <v>532</v>
      </c>
      <c r="E208" s="179" t="s">
        <v>364</v>
      </c>
      <c r="F208" s="179">
        <v>1</v>
      </c>
      <c r="G208" s="179" t="s">
        <v>371</v>
      </c>
      <c r="H208" s="179"/>
      <c r="I208" s="179"/>
      <c r="J208" t="s">
        <v>488</v>
      </c>
    </row>
    <row r="209" spans="1:10">
      <c r="A209" s="179"/>
      <c r="B209" s="179"/>
      <c r="C209" s="179"/>
      <c r="D209" s="180" t="s">
        <v>533</v>
      </c>
      <c r="E209" s="179" t="s">
        <v>364</v>
      </c>
      <c r="F209" s="179">
        <v>1</v>
      </c>
      <c r="G209" s="179" t="s">
        <v>371</v>
      </c>
      <c r="H209" s="179"/>
      <c r="I209" s="179"/>
      <c r="J209" t="s">
        <v>488</v>
      </c>
    </row>
    <row r="210" spans="1:10">
      <c r="A210" s="179"/>
      <c r="B210" s="179"/>
      <c r="C210" s="179"/>
      <c r="D210" s="180" t="s">
        <v>534</v>
      </c>
      <c r="E210" s="179" t="s">
        <v>364</v>
      </c>
      <c r="F210" s="179">
        <v>1</v>
      </c>
      <c r="G210" s="179" t="s">
        <v>371</v>
      </c>
      <c r="H210" s="179"/>
      <c r="I210" s="179"/>
      <c r="J210" t="s">
        <v>488</v>
      </c>
    </row>
    <row r="211" spans="1:10">
      <c r="A211" s="179"/>
      <c r="B211" s="179"/>
      <c r="C211" s="179"/>
      <c r="D211" s="180" t="s">
        <v>535</v>
      </c>
      <c r="E211" s="179" t="s">
        <v>364</v>
      </c>
      <c r="F211" s="179">
        <v>1</v>
      </c>
      <c r="G211" s="179" t="s">
        <v>371</v>
      </c>
      <c r="H211" s="179"/>
      <c r="I211" s="179"/>
      <c r="J211" t="s">
        <v>488</v>
      </c>
    </row>
    <row r="212" spans="1:10">
      <c r="A212" s="179"/>
      <c r="B212" s="179"/>
      <c r="C212" s="179"/>
      <c r="D212" s="180" t="s">
        <v>536</v>
      </c>
      <c r="E212" s="179" t="s">
        <v>364</v>
      </c>
      <c r="F212" s="179">
        <v>1</v>
      </c>
      <c r="G212" s="179" t="s">
        <v>371</v>
      </c>
      <c r="H212" s="179"/>
      <c r="I212" s="179"/>
      <c r="J212" t="s">
        <v>488</v>
      </c>
    </row>
    <row r="213" spans="1:10">
      <c r="A213" s="179"/>
      <c r="B213" s="179"/>
      <c r="C213" s="179"/>
      <c r="D213" s="180" t="s">
        <v>537</v>
      </c>
      <c r="E213" s="179" t="s">
        <v>364</v>
      </c>
      <c r="F213" s="179">
        <v>1</v>
      </c>
      <c r="G213" s="179" t="s">
        <v>371</v>
      </c>
      <c r="H213" s="179"/>
      <c r="I213" s="179"/>
      <c r="J213" t="s">
        <v>488</v>
      </c>
    </row>
    <row r="214" spans="1:10">
      <c r="A214" s="179"/>
      <c r="B214" s="179"/>
      <c r="C214" s="179"/>
      <c r="D214" s="180" t="s">
        <v>538</v>
      </c>
      <c r="E214" s="179" t="s">
        <v>364</v>
      </c>
      <c r="F214" s="179">
        <v>1</v>
      </c>
      <c r="G214" s="179" t="s">
        <v>371</v>
      </c>
      <c r="H214" s="179"/>
      <c r="I214" s="179"/>
      <c r="J214" t="s">
        <v>488</v>
      </c>
    </row>
    <row r="215" spans="1:10">
      <c r="A215" s="179"/>
      <c r="B215" s="179"/>
      <c r="C215" s="179"/>
      <c r="D215" s="180" t="s">
        <v>539</v>
      </c>
      <c r="E215" s="179" t="s">
        <v>364</v>
      </c>
      <c r="F215" s="179">
        <v>1</v>
      </c>
      <c r="G215" s="179" t="s">
        <v>371</v>
      </c>
      <c r="H215" s="179"/>
      <c r="I215" s="179"/>
      <c r="J215" t="s">
        <v>488</v>
      </c>
    </row>
    <row r="216" spans="1:10">
      <c r="A216" s="179"/>
      <c r="B216" s="179"/>
      <c r="C216" s="179"/>
      <c r="D216" s="180" t="s">
        <v>540</v>
      </c>
      <c r="E216" s="179" t="s">
        <v>364</v>
      </c>
      <c r="F216" s="179">
        <v>1</v>
      </c>
      <c r="G216" s="179" t="s">
        <v>371</v>
      </c>
      <c r="H216" s="179"/>
      <c r="I216" s="179"/>
      <c r="J216" t="s">
        <v>488</v>
      </c>
    </row>
    <row r="217" spans="1:10">
      <c r="A217" s="179"/>
      <c r="B217" s="179"/>
      <c r="C217" s="179"/>
      <c r="D217" s="180" t="s">
        <v>541</v>
      </c>
      <c r="E217" s="179" t="s">
        <v>364</v>
      </c>
      <c r="F217" s="179">
        <v>1</v>
      </c>
      <c r="G217" s="179" t="s">
        <v>371</v>
      </c>
      <c r="H217" s="179"/>
      <c r="I217" s="179"/>
      <c r="J217" t="s">
        <v>488</v>
      </c>
    </row>
    <row r="218" spans="1:10">
      <c r="A218" s="179"/>
      <c r="B218" s="179"/>
      <c r="C218" s="179"/>
      <c r="D218" s="180" t="s">
        <v>542</v>
      </c>
      <c r="E218" s="179" t="s">
        <v>364</v>
      </c>
      <c r="F218" s="179">
        <v>1</v>
      </c>
      <c r="G218" s="179" t="s">
        <v>371</v>
      </c>
      <c r="H218" s="179"/>
      <c r="I218" s="179"/>
      <c r="J218" t="s">
        <v>488</v>
      </c>
    </row>
    <row r="219" spans="1:10">
      <c r="A219" s="179"/>
      <c r="B219" s="179"/>
      <c r="C219" s="179"/>
      <c r="D219" s="180" t="s">
        <v>543</v>
      </c>
      <c r="E219" s="179" t="s">
        <v>364</v>
      </c>
      <c r="F219" s="179">
        <v>1</v>
      </c>
      <c r="G219" s="179" t="s">
        <v>371</v>
      </c>
      <c r="H219" s="179"/>
      <c r="I219" s="179"/>
      <c r="J219" t="s">
        <v>488</v>
      </c>
    </row>
    <row r="220" spans="1:10">
      <c r="A220" s="179"/>
      <c r="B220" s="179"/>
      <c r="C220" s="179"/>
      <c r="D220" s="180" t="s">
        <v>544</v>
      </c>
      <c r="E220" s="179" t="s">
        <v>364</v>
      </c>
      <c r="F220" s="179">
        <v>1</v>
      </c>
      <c r="G220" s="179" t="s">
        <v>371</v>
      </c>
      <c r="H220" s="179"/>
      <c r="I220" s="179"/>
      <c r="J220" t="s">
        <v>488</v>
      </c>
    </row>
    <row r="221" spans="1:10">
      <c r="A221" s="179"/>
      <c r="B221" s="179"/>
      <c r="C221" s="179"/>
      <c r="D221" s="180" t="s">
        <v>545</v>
      </c>
      <c r="E221" s="179" t="s">
        <v>364</v>
      </c>
      <c r="F221" s="179">
        <v>1</v>
      </c>
      <c r="G221" s="179" t="s">
        <v>371</v>
      </c>
      <c r="H221" s="179"/>
      <c r="I221" s="179"/>
      <c r="J221" t="s">
        <v>488</v>
      </c>
    </row>
    <row r="222" spans="1:10">
      <c r="A222" s="179"/>
      <c r="B222" s="179"/>
      <c r="C222" s="179"/>
      <c r="D222" s="180" t="s">
        <v>546</v>
      </c>
      <c r="E222" s="179" t="s">
        <v>364</v>
      </c>
      <c r="F222" s="179">
        <v>1</v>
      </c>
      <c r="G222" s="179" t="s">
        <v>371</v>
      </c>
      <c r="H222" s="179"/>
      <c r="I222" s="179"/>
      <c r="J222" t="s">
        <v>488</v>
      </c>
    </row>
    <row r="223" spans="1:10">
      <c r="A223" s="179"/>
      <c r="B223" s="179"/>
      <c r="C223" s="179"/>
      <c r="D223" s="180" t="s">
        <v>547</v>
      </c>
      <c r="E223" s="179" t="s">
        <v>364</v>
      </c>
      <c r="F223" s="179">
        <v>1</v>
      </c>
      <c r="G223" s="179" t="s">
        <v>371</v>
      </c>
      <c r="H223" s="179"/>
      <c r="I223" s="179"/>
      <c r="J223" t="s">
        <v>488</v>
      </c>
    </row>
    <row r="224" spans="1:10">
      <c r="A224" s="179"/>
      <c r="B224" s="179"/>
      <c r="C224" s="179"/>
      <c r="D224" s="180" t="s">
        <v>548</v>
      </c>
      <c r="E224" s="179" t="s">
        <v>364</v>
      </c>
      <c r="F224" s="179">
        <v>1</v>
      </c>
      <c r="G224" s="179" t="s">
        <v>371</v>
      </c>
      <c r="H224" s="179"/>
      <c r="I224" s="179"/>
      <c r="J224" t="s">
        <v>488</v>
      </c>
    </row>
    <row r="225" spans="1:10">
      <c r="A225" s="179"/>
      <c r="B225" s="179"/>
      <c r="C225" s="179"/>
      <c r="D225" s="180" t="s">
        <v>549</v>
      </c>
      <c r="E225" s="179" t="s">
        <v>364</v>
      </c>
      <c r="F225" s="179">
        <v>1</v>
      </c>
      <c r="G225" s="179" t="s">
        <v>371</v>
      </c>
      <c r="H225" s="179"/>
      <c r="I225" s="179"/>
      <c r="J225" t="s">
        <v>488</v>
      </c>
    </row>
    <row r="226" spans="1:10">
      <c r="A226" s="179"/>
      <c r="B226" s="179"/>
      <c r="C226" s="179"/>
      <c r="D226" s="180" t="s">
        <v>550</v>
      </c>
      <c r="E226" s="179" t="s">
        <v>364</v>
      </c>
      <c r="F226" s="179">
        <v>1</v>
      </c>
      <c r="G226" s="179" t="s">
        <v>371</v>
      </c>
      <c r="H226" s="179"/>
      <c r="I226" s="179"/>
      <c r="J226" t="s">
        <v>488</v>
      </c>
    </row>
    <row r="227" spans="1:10">
      <c r="A227" s="179"/>
      <c r="B227" s="179"/>
      <c r="C227" s="179"/>
      <c r="D227" s="180" t="s">
        <v>551</v>
      </c>
      <c r="E227" s="179" t="s">
        <v>364</v>
      </c>
      <c r="F227" s="179">
        <v>1</v>
      </c>
      <c r="G227" s="179" t="s">
        <v>371</v>
      </c>
      <c r="H227" s="179"/>
      <c r="I227" s="179"/>
      <c r="J227" t="s">
        <v>488</v>
      </c>
    </row>
    <row r="228" spans="1:10">
      <c r="A228" s="179"/>
      <c r="B228" s="179"/>
      <c r="C228" s="179"/>
      <c r="D228" s="180" t="s">
        <v>552</v>
      </c>
      <c r="E228" s="179" t="s">
        <v>364</v>
      </c>
      <c r="F228" s="179">
        <v>1</v>
      </c>
      <c r="G228" s="179" t="s">
        <v>371</v>
      </c>
      <c r="H228" s="179"/>
      <c r="I228" s="179"/>
      <c r="J228" t="s">
        <v>488</v>
      </c>
    </row>
    <row r="229" spans="1:10">
      <c r="A229" s="179"/>
      <c r="B229" s="179"/>
      <c r="C229" s="179"/>
      <c r="D229" s="180" t="s">
        <v>553</v>
      </c>
      <c r="E229" s="179" t="s">
        <v>364</v>
      </c>
      <c r="F229" s="179">
        <v>1</v>
      </c>
      <c r="G229" s="179" t="s">
        <v>371</v>
      </c>
      <c r="H229" s="179"/>
      <c r="I229" s="179"/>
      <c r="J229" t="s">
        <v>488</v>
      </c>
    </row>
    <row r="230" spans="1:10">
      <c r="A230" s="179"/>
      <c r="B230" s="179"/>
      <c r="C230" s="179"/>
      <c r="D230" s="180" t="s">
        <v>554</v>
      </c>
      <c r="E230" s="179" t="s">
        <v>364</v>
      </c>
      <c r="F230" s="179">
        <v>1</v>
      </c>
      <c r="G230" s="179" t="s">
        <v>371</v>
      </c>
      <c r="H230" s="179"/>
      <c r="I230" s="179"/>
      <c r="J230" t="s">
        <v>488</v>
      </c>
    </row>
    <row r="231" spans="1:10">
      <c r="A231" s="179"/>
      <c r="B231" s="179"/>
      <c r="C231" s="179"/>
      <c r="D231" s="180" t="s">
        <v>555</v>
      </c>
      <c r="E231" s="179" t="s">
        <v>364</v>
      </c>
      <c r="F231" s="179">
        <v>1</v>
      </c>
      <c r="G231" s="179" t="s">
        <v>371</v>
      </c>
      <c r="H231" s="179"/>
      <c r="I231" s="179"/>
      <c r="J231" t="s">
        <v>488</v>
      </c>
    </row>
    <row r="232" spans="1:10">
      <c r="A232" s="179"/>
      <c r="B232" s="179"/>
      <c r="C232" s="179"/>
      <c r="D232" s="180" t="s">
        <v>556</v>
      </c>
      <c r="E232" s="179" t="s">
        <v>364</v>
      </c>
      <c r="F232" s="179">
        <v>1</v>
      </c>
      <c r="G232" s="179" t="s">
        <v>371</v>
      </c>
      <c r="H232" s="179"/>
      <c r="I232" s="179"/>
      <c r="J232" t="s">
        <v>488</v>
      </c>
    </row>
    <row r="233" spans="1:10">
      <c r="A233" s="179"/>
      <c r="B233" s="179"/>
      <c r="C233" s="179"/>
      <c r="D233" s="180" t="s">
        <v>557</v>
      </c>
      <c r="E233" s="179" t="s">
        <v>364</v>
      </c>
      <c r="F233" s="179">
        <v>1</v>
      </c>
      <c r="G233" s="179" t="s">
        <v>371</v>
      </c>
      <c r="H233" s="179"/>
      <c r="I233" s="179"/>
      <c r="J233" t="s">
        <v>488</v>
      </c>
    </row>
    <row r="234" spans="1:10">
      <c r="A234" s="179"/>
      <c r="B234" s="179"/>
      <c r="C234" s="179"/>
      <c r="D234" s="180" t="s">
        <v>558</v>
      </c>
      <c r="E234" s="179" t="s">
        <v>364</v>
      </c>
      <c r="F234" s="179">
        <v>1</v>
      </c>
      <c r="G234" s="179" t="s">
        <v>371</v>
      </c>
      <c r="H234" s="179"/>
      <c r="I234" s="179"/>
      <c r="J234" t="s">
        <v>488</v>
      </c>
    </row>
    <row r="235" spans="1:10">
      <c r="A235" s="179"/>
      <c r="B235" s="179"/>
      <c r="C235" s="179"/>
      <c r="D235" s="180" t="s">
        <v>559</v>
      </c>
      <c r="E235" s="179" t="s">
        <v>364</v>
      </c>
      <c r="F235" s="179">
        <v>1</v>
      </c>
      <c r="G235" s="179" t="s">
        <v>371</v>
      </c>
      <c r="H235" s="179"/>
      <c r="I235" s="179"/>
      <c r="J235" t="s">
        <v>488</v>
      </c>
    </row>
    <row r="236" spans="1:10">
      <c r="A236" s="179"/>
      <c r="B236" s="179"/>
      <c r="C236" s="179"/>
      <c r="D236" s="180" t="s">
        <v>560</v>
      </c>
      <c r="E236" s="179" t="s">
        <v>364</v>
      </c>
      <c r="F236" s="179">
        <v>1</v>
      </c>
      <c r="G236" s="179" t="s">
        <v>371</v>
      </c>
      <c r="H236" s="179"/>
      <c r="I236" s="179"/>
      <c r="J236" t="s">
        <v>488</v>
      </c>
    </row>
    <row r="237" spans="1:10">
      <c r="A237" s="179"/>
      <c r="B237" s="179"/>
      <c r="C237" s="179"/>
      <c r="D237" s="180" t="s">
        <v>561</v>
      </c>
      <c r="E237" s="179" t="s">
        <v>364</v>
      </c>
      <c r="F237" s="179">
        <v>1</v>
      </c>
      <c r="G237" s="179" t="s">
        <v>371</v>
      </c>
      <c r="H237" s="179"/>
      <c r="I237" s="179"/>
      <c r="J237" t="s">
        <v>488</v>
      </c>
    </row>
    <row r="238" spans="1:10">
      <c r="A238" s="179"/>
      <c r="B238" s="179"/>
      <c r="C238" s="179"/>
      <c r="D238" s="180" t="s">
        <v>562</v>
      </c>
      <c r="E238" s="179" t="s">
        <v>364</v>
      </c>
      <c r="F238" s="179">
        <v>1</v>
      </c>
      <c r="G238" s="179" t="s">
        <v>371</v>
      </c>
      <c r="H238" s="179"/>
      <c r="I238" s="179"/>
      <c r="J238" t="s">
        <v>488</v>
      </c>
    </row>
    <row r="239" spans="1:10">
      <c r="A239" s="179"/>
      <c r="B239" s="179"/>
      <c r="C239" s="179"/>
      <c r="D239" s="180" t="s">
        <v>563</v>
      </c>
      <c r="E239" s="179" t="s">
        <v>364</v>
      </c>
      <c r="F239" s="179">
        <v>1</v>
      </c>
      <c r="G239" s="179" t="s">
        <v>371</v>
      </c>
      <c r="H239" s="179"/>
      <c r="I239" s="179"/>
      <c r="J239" t="s">
        <v>488</v>
      </c>
    </row>
    <row r="240" spans="1:10">
      <c r="A240" s="179"/>
      <c r="B240" s="179"/>
      <c r="C240" s="179"/>
      <c r="D240" s="180" t="s">
        <v>564</v>
      </c>
      <c r="E240" s="179" t="s">
        <v>364</v>
      </c>
      <c r="F240" s="179">
        <v>1</v>
      </c>
      <c r="G240" s="179" t="s">
        <v>371</v>
      </c>
      <c r="H240" s="179"/>
      <c r="I240" s="179"/>
      <c r="J240" t="s">
        <v>488</v>
      </c>
    </row>
    <row r="241" spans="1:10">
      <c r="A241" s="179"/>
      <c r="B241" s="179"/>
      <c r="C241" s="179"/>
      <c r="D241" s="180" t="s">
        <v>565</v>
      </c>
      <c r="E241" s="179" t="s">
        <v>364</v>
      </c>
      <c r="F241" s="179">
        <v>1</v>
      </c>
      <c r="G241" s="179" t="s">
        <v>371</v>
      </c>
      <c r="H241" s="179"/>
      <c r="I241" s="179"/>
      <c r="J241" t="s">
        <v>488</v>
      </c>
    </row>
    <row r="242" spans="1:10">
      <c r="A242" s="179"/>
      <c r="B242" s="179"/>
      <c r="C242" s="179"/>
      <c r="D242" s="180" t="s">
        <v>566</v>
      </c>
      <c r="E242" s="179" t="s">
        <v>364</v>
      </c>
      <c r="F242" s="179">
        <v>1</v>
      </c>
      <c r="G242" s="179" t="s">
        <v>371</v>
      </c>
      <c r="H242" s="179"/>
      <c r="I242" s="179"/>
      <c r="J242" t="s">
        <v>488</v>
      </c>
    </row>
    <row r="243" spans="1:10">
      <c r="A243" s="179"/>
      <c r="B243" s="179"/>
      <c r="C243" s="179"/>
      <c r="D243" s="180" t="s">
        <v>567</v>
      </c>
      <c r="E243" s="179" t="s">
        <v>364</v>
      </c>
      <c r="F243" s="179">
        <v>1</v>
      </c>
      <c r="G243" s="179" t="s">
        <v>371</v>
      </c>
      <c r="H243" s="179"/>
      <c r="I243" s="179"/>
      <c r="J243" t="s">
        <v>488</v>
      </c>
    </row>
    <row r="244" spans="1:10">
      <c r="A244" s="179"/>
      <c r="B244" s="179"/>
      <c r="C244" s="179"/>
      <c r="D244" s="180" t="s">
        <v>568</v>
      </c>
      <c r="E244" s="179" t="s">
        <v>364</v>
      </c>
      <c r="F244" s="179">
        <v>1</v>
      </c>
      <c r="G244" s="179" t="s">
        <v>371</v>
      </c>
      <c r="H244" s="179"/>
      <c r="I244" s="179"/>
      <c r="J244" t="s">
        <v>488</v>
      </c>
    </row>
    <row r="245" spans="1:10">
      <c r="A245" s="179"/>
      <c r="B245" s="179"/>
      <c r="C245" s="179"/>
      <c r="D245" s="180" t="s">
        <v>569</v>
      </c>
      <c r="E245" s="179" t="s">
        <v>364</v>
      </c>
      <c r="F245" s="179">
        <v>1</v>
      </c>
      <c r="G245" s="179" t="s">
        <v>371</v>
      </c>
      <c r="H245" s="179"/>
      <c r="I245" s="179"/>
      <c r="J245" t="s">
        <v>488</v>
      </c>
    </row>
    <row r="246" spans="1:10">
      <c r="A246" s="179"/>
      <c r="B246" s="179"/>
      <c r="C246" s="179"/>
      <c r="D246" s="180" t="s">
        <v>570</v>
      </c>
      <c r="E246" s="179" t="s">
        <v>364</v>
      </c>
      <c r="F246" s="179">
        <v>1</v>
      </c>
      <c r="G246" s="179" t="s">
        <v>371</v>
      </c>
      <c r="H246" s="179"/>
      <c r="I246" s="179"/>
      <c r="J246" t="s">
        <v>488</v>
      </c>
    </row>
    <row r="247" spans="1:10">
      <c r="A247" s="179"/>
      <c r="B247" s="179"/>
      <c r="C247" s="179"/>
      <c r="D247" s="180" t="s">
        <v>571</v>
      </c>
      <c r="E247" s="179" t="s">
        <v>364</v>
      </c>
      <c r="F247" s="179">
        <v>1</v>
      </c>
      <c r="G247" s="179" t="s">
        <v>371</v>
      </c>
      <c r="H247" s="179"/>
      <c r="I247" s="179"/>
      <c r="J247" t="s">
        <v>488</v>
      </c>
    </row>
    <row r="248" spans="1:10">
      <c r="A248" s="179"/>
      <c r="B248" s="179"/>
      <c r="C248" s="179"/>
      <c r="D248" s="180" t="s">
        <v>572</v>
      </c>
      <c r="E248" s="179" t="s">
        <v>364</v>
      </c>
      <c r="F248" s="179">
        <v>1</v>
      </c>
      <c r="G248" s="179" t="s">
        <v>371</v>
      </c>
      <c r="H248" s="179"/>
      <c r="I248" s="179"/>
      <c r="J248" t="s">
        <v>488</v>
      </c>
    </row>
    <row r="249" spans="1:10">
      <c r="A249" s="179"/>
      <c r="B249" s="179"/>
      <c r="C249" s="179"/>
      <c r="D249" s="180" t="s">
        <v>573</v>
      </c>
      <c r="E249" s="179" t="s">
        <v>364</v>
      </c>
      <c r="F249" s="179">
        <v>1</v>
      </c>
      <c r="G249" s="179" t="s">
        <v>371</v>
      </c>
      <c r="H249" s="179"/>
      <c r="I249" s="179"/>
      <c r="J249" t="s">
        <v>488</v>
      </c>
    </row>
    <row r="250" spans="1:10">
      <c r="A250" s="179"/>
      <c r="B250" s="179"/>
      <c r="C250" s="179"/>
      <c r="D250" s="180" t="s">
        <v>574</v>
      </c>
      <c r="E250" s="179" t="s">
        <v>364</v>
      </c>
      <c r="F250" s="179">
        <v>1</v>
      </c>
      <c r="G250" s="179" t="s">
        <v>371</v>
      </c>
      <c r="H250" s="179"/>
      <c r="I250" s="179"/>
      <c r="J250" t="s">
        <v>488</v>
      </c>
    </row>
    <row r="251" spans="1:10">
      <c r="A251" s="179"/>
      <c r="B251" s="179"/>
      <c r="C251" s="179"/>
      <c r="D251" s="180" t="s">
        <v>575</v>
      </c>
      <c r="E251" s="179" t="s">
        <v>364</v>
      </c>
      <c r="F251" s="179">
        <v>1</v>
      </c>
      <c r="G251" s="179" t="s">
        <v>371</v>
      </c>
      <c r="H251" s="179"/>
      <c r="I251" s="179"/>
      <c r="J251" t="s">
        <v>488</v>
      </c>
    </row>
    <row r="252" spans="1:10">
      <c r="A252" s="179"/>
      <c r="B252" s="179"/>
      <c r="C252" s="179"/>
      <c r="D252" s="180" t="s">
        <v>576</v>
      </c>
      <c r="E252" s="179" t="s">
        <v>364</v>
      </c>
      <c r="F252" s="179">
        <v>1</v>
      </c>
      <c r="G252" s="179" t="s">
        <v>371</v>
      </c>
      <c r="H252" s="179"/>
      <c r="I252" s="179"/>
      <c r="J252" t="s">
        <v>488</v>
      </c>
    </row>
    <row r="253" spans="1:10">
      <c r="A253" s="179"/>
      <c r="B253" s="179"/>
      <c r="C253" s="179"/>
      <c r="D253" s="180" t="s">
        <v>577</v>
      </c>
      <c r="E253" s="179" t="s">
        <v>364</v>
      </c>
      <c r="F253" s="179">
        <v>1</v>
      </c>
      <c r="G253" s="179" t="s">
        <v>371</v>
      </c>
      <c r="H253" s="179"/>
      <c r="I253" s="179"/>
      <c r="J253" t="s">
        <v>488</v>
      </c>
    </row>
    <row r="254" spans="1:10">
      <c r="A254" s="179"/>
      <c r="B254" s="179"/>
      <c r="C254" s="179"/>
      <c r="D254" s="180" t="s">
        <v>578</v>
      </c>
      <c r="E254" s="179" t="s">
        <v>364</v>
      </c>
      <c r="F254" s="179">
        <v>1</v>
      </c>
      <c r="G254" s="179" t="s">
        <v>371</v>
      </c>
      <c r="H254" s="179"/>
      <c r="I254" s="179"/>
      <c r="J254" t="s">
        <v>488</v>
      </c>
    </row>
    <row r="255" spans="1:10">
      <c r="A255" s="179"/>
      <c r="B255" s="179"/>
      <c r="C255" s="179"/>
      <c r="D255" s="180" t="s">
        <v>579</v>
      </c>
      <c r="E255" s="179" t="s">
        <v>364</v>
      </c>
      <c r="F255" s="179">
        <v>1</v>
      </c>
      <c r="G255" s="179" t="s">
        <v>371</v>
      </c>
      <c r="H255" s="179"/>
      <c r="I255" s="179"/>
      <c r="J255" t="s">
        <v>488</v>
      </c>
    </row>
    <row r="256" spans="1:10">
      <c r="A256" s="179"/>
      <c r="B256" s="179"/>
      <c r="C256" s="179"/>
      <c r="D256" s="180" t="s">
        <v>580</v>
      </c>
      <c r="E256" s="179" t="s">
        <v>364</v>
      </c>
      <c r="F256" s="179">
        <v>1</v>
      </c>
      <c r="G256" s="179" t="s">
        <v>371</v>
      </c>
      <c r="H256" s="179"/>
      <c r="I256" s="179"/>
      <c r="J256" t="s">
        <v>488</v>
      </c>
    </row>
    <row r="257" spans="1:10">
      <c r="A257" s="179"/>
      <c r="B257" s="179"/>
      <c r="C257" s="179"/>
      <c r="D257" s="180" t="s">
        <v>581</v>
      </c>
      <c r="E257" s="179" t="s">
        <v>364</v>
      </c>
      <c r="F257" s="179">
        <v>1</v>
      </c>
      <c r="G257" s="179" t="s">
        <v>371</v>
      </c>
      <c r="H257" s="179"/>
      <c r="I257" s="179"/>
      <c r="J257" t="s">
        <v>488</v>
      </c>
    </row>
    <row r="258" spans="1:10">
      <c r="A258" s="179"/>
      <c r="B258" s="179"/>
      <c r="C258" s="179"/>
      <c r="D258" s="180" t="s">
        <v>500</v>
      </c>
      <c r="E258" s="179" t="s">
        <v>364</v>
      </c>
      <c r="F258" s="179">
        <v>1</v>
      </c>
      <c r="G258" s="179" t="s">
        <v>371</v>
      </c>
      <c r="H258" s="179"/>
      <c r="I258" s="179"/>
      <c r="J258" t="s">
        <v>488</v>
      </c>
    </row>
    <row r="259" spans="1:10">
      <c r="A259" s="179"/>
      <c r="B259" s="179"/>
      <c r="C259" s="179"/>
      <c r="D259" s="180" t="s">
        <v>582</v>
      </c>
      <c r="E259" s="179" t="s">
        <v>364</v>
      </c>
      <c r="F259" s="179">
        <v>1</v>
      </c>
      <c r="G259" s="179" t="s">
        <v>371</v>
      </c>
      <c r="H259" s="179"/>
      <c r="I259" s="179"/>
      <c r="J259" t="s">
        <v>488</v>
      </c>
    </row>
    <row r="260" spans="1:10">
      <c r="A260" s="179"/>
      <c r="B260" s="179"/>
      <c r="C260" s="179"/>
      <c r="D260" s="180" t="s">
        <v>583</v>
      </c>
      <c r="E260" s="179" t="s">
        <v>364</v>
      </c>
      <c r="F260" s="179">
        <v>1</v>
      </c>
      <c r="G260" s="179" t="s">
        <v>371</v>
      </c>
      <c r="H260" s="179"/>
      <c r="I260" s="179"/>
      <c r="J260" t="s">
        <v>488</v>
      </c>
    </row>
    <row r="261" spans="1:10">
      <c r="A261" s="179"/>
      <c r="B261" s="179"/>
      <c r="C261" s="179"/>
      <c r="D261" s="180" t="s">
        <v>584</v>
      </c>
      <c r="E261" s="179" t="s">
        <v>364</v>
      </c>
      <c r="F261" s="179">
        <v>1</v>
      </c>
      <c r="G261" s="179" t="s">
        <v>371</v>
      </c>
      <c r="H261" s="179"/>
      <c r="I261" s="179"/>
      <c r="J261" t="s">
        <v>488</v>
      </c>
    </row>
    <row r="262" spans="1:10">
      <c r="A262" s="179"/>
      <c r="B262" s="179"/>
      <c r="C262" s="179"/>
      <c r="D262" s="180" t="s">
        <v>585</v>
      </c>
      <c r="E262" s="179" t="s">
        <v>364</v>
      </c>
      <c r="F262" s="179">
        <v>1</v>
      </c>
      <c r="G262" s="179" t="s">
        <v>371</v>
      </c>
      <c r="H262" s="179"/>
      <c r="I262" s="179"/>
      <c r="J262" t="s">
        <v>488</v>
      </c>
    </row>
    <row r="263" spans="1:10">
      <c r="A263" s="179"/>
      <c r="B263" s="179"/>
      <c r="C263" s="179"/>
      <c r="D263" s="180" t="s">
        <v>586</v>
      </c>
      <c r="E263" s="179" t="s">
        <v>364</v>
      </c>
      <c r="F263" s="179">
        <v>1</v>
      </c>
      <c r="G263" s="179" t="s">
        <v>371</v>
      </c>
      <c r="H263" s="179"/>
      <c r="I263" s="179"/>
      <c r="J263" t="s">
        <v>488</v>
      </c>
    </row>
    <row r="264" spans="1:10">
      <c r="A264" s="179"/>
      <c r="B264" s="179"/>
      <c r="C264" s="179"/>
      <c r="D264" s="180" t="s">
        <v>587</v>
      </c>
      <c r="E264" s="179" t="s">
        <v>364</v>
      </c>
      <c r="F264" s="179">
        <v>1</v>
      </c>
      <c r="G264" s="179" t="s">
        <v>371</v>
      </c>
      <c r="H264" s="179"/>
      <c r="I264" s="179"/>
      <c r="J264" t="s">
        <v>488</v>
      </c>
    </row>
    <row r="265" spans="1:10">
      <c r="A265" s="179"/>
      <c r="B265" s="179"/>
      <c r="C265" s="179"/>
      <c r="D265" s="180" t="s">
        <v>588</v>
      </c>
      <c r="E265" s="179" t="s">
        <v>364</v>
      </c>
      <c r="F265" s="179">
        <v>1</v>
      </c>
      <c r="G265" s="179" t="s">
        <v>371</v>
      </c>
      <c r="H265" s="179"/>
      <c r="I265" s="179"/>
      <c r="J265" t="s">
        <v>488</v>
      </c>
    </row>
    <row r="266" spans="1:10">
      <c r="A266" s="179"/>
      <c r="B266" s="179"/>
      <c r="C266" s="179"/>
      <c r="D266" s="180" t="s">
        <v>589</v>
      </c>
      <c r="E266" s="179" t="s">
        <v>364</v>
      </c>
      <c r="F266" s="179">
        <v>1</v>
      </c>
      <c r="G266" s="179" t="s">
        <v>371</v>
      </c>
      <c r="H266" s="179"/>
      <c r="I266" s="179"/>
      <c r="J266" t="s">
        <v>488</v>
      </c>
    </row>
    <row r="267" spans="1:10">
      <c r="A267" s="179"/>
      <c r="B267" s="179"/>
      <c r="C267" s="179"/>
      <c r="D267" s="180" t="s">
        <v>590</v>
      </c>
      <c r="E267" s="179" t="s">
        <v>364</v>
      </c>
      <c r="F267" s="179">
        <v>1</v>
      </c>
      <c r="G267" s="179" t="s">
        <v>371</v>
      </c>
      <c r="H267" s="179"/>
      <c r="I267" s="179"/>
      <c r="J267" t="s">
        <v>488</v>
      </c>
    </row>
    <row r="268" spans="1:10">
      <c r="A268" s="179"/>
      <c r="B268" s="179"/>
      <c r="C268" s="179"/>
      <c r="D268" s="180" t="s">
        <v>591</v>
      </c>
      <c r="E268" s="179" t="s">
        <v>364</v>
      </c>
      <c r="F268" s="179">
        <v>1</v>
      </c>
      <c r="G268" s="179" t="s">
        <v>371</v>
      </c>
      <c r="H268" s="179"/>
      <c r="I268" s="179"/>
      <c r="J268" t="s">
        <v>488</v>
      </c>
    </row>
    <row r="269" spans="1:10">
      <c r="A269" s="179"/>
      <c r="B269" s="179"/>
      <c r="C269" s="179"/>
      <c r="D269" s="180" t="s">
        <v>592</v>
      </c>
      <c r="E269" s="179" t="s">
        <v>364</v>
      </c>
      <c r="F269" s="179">
        <v>1</v>
      </c>
      <c r="G269" s="179" t="s">
        <v>371</v>
      </c>
      <c r="H269" s="179"/>
      <c r="I269" s="179"/>
      <c r="J269" t="s">
        <v>488</v>
      </c>
    </row>
    <row r="270" spans="1:10">
      <c r="A270" s="179"/>
      <c r="B270" s="179"/>
      <c r="C270" s="179"/>
      <c r="D270" s="180" t="s">
        <v>593</v>
      </c>
      <c r="E270" s="179" t="s">
        <v>364</v>
      </c>
      <c r="F270" s="179">
        <v>1</v>
      </c>
      <c r="G270" s="179" t="s">
        <v>371</v>
      </c>
      <c r="H270" s="179"/>
      <c r="I270" s="179"/>
      <c r="J270" t="s">
        <v>488</v>
      </c>
    </row>
    <row r="271" spans="1:10">
      <c r="A271" s="179"/>
      <c r="B271" s="179"/>
      <c r="C271" s="179"/>
      <c r="D271" s="180" t="s">
        <v>594</v>
      </c>
      <c r="E271" s="179" t="s">
        <v>364</v>
      </c>
      <c r="F271" s="179">
        <v>1</v>
      </c>
      <c r="G271" s="179" t="s">
        <v>371</v>
      </c>
      <c r="H271" s="179"/>
      <c r="I271" s="179"/>
      <c r="J271" t="s">
        <v>488</v>
      </c>
    </row>
    <row r="272" spans="1:10">
      <c r="A272" s="179"/>
      <c r="B272" s="179"/>
      <c r="C272" s="179"/>
      <c r="D272" s="180" t="s">
        <v>595</v>
      </c>
      <c r="E272" s="179" t="s">
        <v>364</v>
      </c>
      <c r="F272" s="179">
        <v>1</v>
      </c>
      <c r="G272" s="179" t="s">
        <v>371</v>
      </c>
      <c r="H272" s="179"/>
      <c r="I272" s="179"/>
      <c r="J272" t="s">
        <v>488</v>
      </c>
    </row>
    <row r="273" spans="1:10">
      <c r="A273" s="179"/>
      <c r="B273" s="179"/>
      <c r="C273" s="179"/>
      <c r="D273" s="180" t="s">
        <v>596</v>
      </c>
      <c r="E273" s="179" t="s">
        <v>364</v>
      </c>
      <c r="F273" s="179">
        <v>1</v>
      </c>
      <c r="G273" s="179" t="s">
        <v>371</v>
      </c>
      <c r="H273" s="179"/>
      <c r="I273" s="179"/>
      <c r="J273" t="s">
        <v>488</v>
      </c>
    </row>
    <row r="274" spans="1:10">
      <c r="A274" s="179"/>
      <c r="B274" s="179"/>
      <c r="C274" s="179"/>
      <c r="D274" s="180" t="s">
        <v>597</v>
      </c>
      <c r="E274" s="179" t="s">
        <v>364</v>
      </c>
      <c r="F274" s="179">
        <v>1</v>
      </c>
      <c r="G274" s="179" t="s">
        <v>371</v>
      </c>
      <c r="H274" s="179"/>
      <c r="I274" s="179"/>
      <c r="J274" t="s">
        <v>488</v>
      </c>
    </row>
    <row r="275" spans="1:10">
      <c r="A275" s="179"/>
      <c r="B275" s="179"/>
      <c r="C275" s="179"/>
      <c r="D275" s="180" t="s">
        <v>598</v>
      </c>
      <c r="E275" s="179" t="s">
        <v>364</v>
      </c>
      <c r="F275" s="179">
        <v>1</v>
      </c>
      <c r="G275" s="179" t="s">
        <v>371</v>
      </c>
      <c r="H275" s="179"/>
      <c r="I275" s="179"/>
      <c r="J275" t="s">
        <v>488</v>
      </c>
    </row>
    <row r="276" spans="1:10">
      <c r="A276" s="179"/>
      <c r="B276" s="179"/>
      <c r="C276" s="179"/>
      <c r="D276" s="180" t="s">
        <v>599</v>
      </c>
      <c r="E276" s="179" t="s">
        <v>364</v>
      </c>
      <c r="F276" s="179">
        <v>1</v>
      </c>
      <c r="G276" s="179" t="s">
        <v>371</v>
      </c>
      <c r="H276" s="179"/>
      <c r="I276" s="179"/>
      <c r="J276" t="s">
        <v>488</v>
      </c>
    </row>
    <row r="277" spans="1:10">
      <c r="A277" s="179"/>
      <c r="B277" s="179"/>
      <c r="C277" s="179"/>
      <c r="D277" s="180" t="s">
        <v>600</v>
      </c>
      <c r="E277" s="179" t="s">
        <v>364</v>
      </c>
      <c r="F277" s="179">
        <v>1</v>
      </c>
      <c r="G277" s="179" t="s">
        <v>371</v>
      </c>
      <c r="H277" s="179"/>
      <c r="I277" s="179"/>
      <c r="J277" t="s">
        <v>488</v>
      </c>
    </row>
    <row r="278" spans="1:10">
      <c r="A278" s="179"/>
      <c r="B278" s="179"/>
      <c r="C278" s="179"/>
      <c r="D278" s="180" t="s">
        <v>601</v>
      </c>
      <c r="E278" s="179" t="s">
        <v>364</v>
      </c>
      <c r="F278" s="179">
        <v>1</v>
      </c>
      <c r="G278" s="179" t="s">
        <v>371</v>
      </c>
      <c r="H278" s="179"/>
      <c r="I278" s="179"/>
      <c r="J278" t="s">
        <v>488</v>
      </c>
    </row>
    <row r="279" spans="1:10">
      <c r="A279" s="179"/>
      <c r="B279" s="179"/>
      <c r="C279" s="179"/>
      <c r="D279" s="180" t="s">
        <v>602</v>
      </c>
      <c r="E279" s="179" t="s">
        <v>364</v>
      </c>
      <c r="F279" s="179">
        <v>1</v>
      </c>
      <c r="G279" s="179" t="s">
        <v>371</v>
      </c>
      <c r="H279" s="179"/>
      <c r="I279" s="179"/>
      <c r="J279" t="s">
        <v>488</v>
      </c>
    </row>
    <row r="280" spans="1:10">
      <c r="A280" s="179"/>
      <c r="B280" s="179"/>
      <c r="C280" s="179"/>
      <c r="D280" s="180" t="s">
        <v>603</v>
      </c>
      <c r="E280" s="179" t="s">
        <v>364</v>
      </c>
      <c r="F280" s="179">
        <v>1</v>
      </c>
      <c r="G280" s="179" t="s">
        <v>371</v>
      </c>
      <c r="H280" s="179"/>
      <c r="I280" s="179"/>
      <c r="J280" t="s">
        <v>488</v>
      </c>
    </row>
    <row r="281" spans="1:10">
      <c r="A281" s="179"/>
      <c r="B281" s="179"/>
      <c r="C281" s="179"/>
      <c r="D281" s="180" t="s">
        <v>604</v>
      </c>
      <c r="E281" s="179" t="s">
        <v>364</v>
      </c>
      <c r="F281" s="179">
        <v>1</v>
      </c>
      <c r="G281" s="179" t="s">
        <v>371</v>
      </c>
      <c r="H281" s="179"/>
      <c r="I281" s="179"/>
      <c r="J281" t="s">
        <v>488</v>
      </c>
    </row>
    <row r="282" spans="1:10">
      <c r="A282" s="179"/>
      <c r="B282" s="179"/>
      <c r="C282" s="179"/>
      <c r="D282" s="180" t="s">
        <v>605</v>
      </c>
      <c r="E282" s="179" t="s">
        <v>364</v>
      </c>
      <c r="F282" s="179">
        <v>1</v>
      </c>
      <c r="G282" s="179" t="s">
        <v>371</v>
      </c>
      <c r="H282" s="179"/>
      <c r="I282" s="179"/>
      <c r="J282" t="s">
        <v>488</v>
      </c>
    </row>
    <row r="283" spans="1:10">
      <c r="A283" s="179"/>
      <c r="B283" s="179"/>
      <c r="C283" s="179"/>
      <c r="D283" s="180" t="s">
        <v>606</v>
      </c>
      <c r="E283" s="179" t="s">
        <v>364</v>
      </c>
      <c r="F283" s="179">
        <v>1</v>
      </c>
      <c r="G283" s="179" t="s">
        <v>371</v>
      </c>
      <c r="H283" s="179"/>
      <c r="I283" s="179"/>
      <c r="J283" t="s">
        <v>488</v>
      </c>
    </row>
    <row r="284" spans="1:10">
      <c r="A284" s="179"/>
      <c r="B284" s="179"/>
      <c r="C284" s="179"/>
      <c r="D284" s="180" t="s">
        <v>607</v>
      </c>
      <c r="E284" s="179" t="s">
        <v>364</v>
      </c>
      <c r="F284" s="179">
        <v>1</v>
      </c>
      <c r="G284" s="179" t="s">
        <v>371</v>
      </c>
      <c r="H284" s="179"/>
      <c r="I284" s="179"/>
      <c r="J284" t="s">
        <v>488</v>
      </c>
    </row>
    <row r="285" spans="1:10">
      <c r="A285" s="185" t="s">
        <v>608</v>
      </c>
      <c r="B285" s="186"/>
      <c r="C285" s="186"/>
      <c r="D285" s="185"/>
      <c r="E285" s="186"/>
      <c r="F285" s="186"/>
      <c r="G285" s="186"/>
      <c r="H285" s="186"/>
      <c r="I285" s="186"/>
      <c r="J285" s="184"/>
    </row>
    <row r="286" spans="1:10">
      <c r="A286" s="179"/>
      <c r="B286" s="179"/>
      <c r="C286" s="179"/>
      <c r="D286" s="180" t="s">
        <v>609</v>
      </c>
      <c r="E286" s="179" t="s">
        <v>364</v>
      </c>
      <c r="F286" s="179">
        <v>2</v>
      </c>
      <c r="G286" s="179" t="s">
        <v>473</v>
      </c>
      <c r="H286" s="179">
        <v>0</v>
      </c>
      <c r="I286" s="179"/>
    </row>
    <row r="287" spans="1:10">
      <c r="A287" s="179"/>
      <c r="B287" s="179"/>
      <c r="C287" s="179"/>
      <c r="D287" s="180" t="s">
        <v>610</v>
      </c>
      <c r="E287" s="179" t="s">
        <v>364</v>
      </c>
      <c r="F287" s="179">
        <v>2</v>
      </c>
      <c r="G287" s="179" t="s">
        <v>473</v>
      </c>
      <c r="H287" s="179">
        <v>0</v>
      </c>
      <c r="I287" s="179"/>
    </row>
    <row r="288" spans="1:10">
      <c r="A288" s="179"/>
      <c r="B288" s="179"/>
      <c r="C288" s="179"/>
      <c r="D288" s="180" t="s">
        <v>611</v>
      </c>
      <c r="E288" s="179" t="s">
        <v>364</v>
      </c>
      <c r="F288" s="179">
        <v>2</v>
      </c>
      <c r="G288" s="179" t="s">
        <v>473</v>
      </c>
      <c r="H288" s="179">
        <v>0</v>
      </c>
      <c r="I288" s="179"/>
    </row>
    <row r="289" spans="1:9">
      <c r="A289" s="179"/>
      <c r="B289" s="179"/>
      <c r="C289" s="179"/>
      <c r="D289" s="180" t="s">
        <v>612</v>
      </c>
      <c r="E289" s="179" t="s">
        <v>364</v>
      </c>
      <c r="F289" s="179">
        <v>2</v>
      </c>
      <c r="G289" s="179" t="s">
        <v>473</v>
      </c>
      <c r="H289" s="179">
        <v>0</v>
      </c>
      <c r="I289" s="179"/>
    </row>
    <row r="290" spans="1:9">
      <c r="A290" s="179"/>
      <c r="B290" s="179"/>
      <c r="C290" s="179"/>
      <c r="D290" s="180" t="s">
        <v>613</v>
      </c>
      <c r="E290" s="179" t="s">
        <v>364</v>
      </c>
      <c r="F290" s="179">
        <v>2</v>
      </c>
      <c r="G290" s="179" t="s">
        <v>473</v>
      </c>
      <c r="H290" s="179">
        <v>0</v>
      </c>
      <c r="I290" s="179"/>
    </row>
    <row r="291" spans="1:9">
      <c r="A291" s="179"/>
      <c r="B291" s="179"/>
      <c r="C291" s="179"/>
      <c r="D291" s="180" t="s">
        <v>614</v>
      </c>
      <c r="E291" s="179" t="s">
        <v>364</v>
      </c>
      <c r="F291" s="179">
        <v>2</v>
      </c>
      <c r="G291" s="179" t="s">
        <v>473</v>
      </c>
      <c r="H291" s="179">
        <v>0</v>
      </c>
      <c r="I291" s="179"/>
    </row>
    <row r="292" spans="1:9">
      <c r="A292" s="179"/>
      <c r="B292" s="179"/>
      <c r="C292" s="179"/>
      <c r="D292" s="180" t="s">
        <v>615</v>
      </c>
      <c r="E292" s="179" t="s">
        <v>364</v>
      </c>
      <c r="F292" s="179">
        <v>2</v>
      </c>
      <c r="G292" s="179" t="s">
        <v>473</v>
      </c>
      <c r="H292" s="179">
        <v>0</v>
      </c>
      <c r="I292" s="179"/>
    </row>
    <row r="293" spans="1:9">
      <c r="A293" s="179"/>
      <c r="B293" s="179"/>
      <c r="C293" s="179"/>
      <c r="D293" s="180" t="s">
        <v>616</v>
      </c>
      <c r="E293" s="179" t="s">
        <v>364</v>
      </c>
      <c r="F293" s="179">
        <v>2</v>
      </c>
      <c r="G293" s="179" t="s">
        <v>473</v>
      </c>
      <c r="H293" s="179">
        <v>0</v>
      </c>
      <c r="I293" s="179"/>
    </row>
    <row r="294" spans="1:9">
      <c r="A294" s="179"/>
      <c r="B294" s="179"/>
      <c r="C294" s="179"/>
      <c r="D294" s="180" t="s">
        <v>617</v>
      </c>
      <c r="E294" s="179" t="s">
        <v>364</v>
      </c>
      <c r="F294" s="179">
        <v>2</v>
      </c>
      <c r="G294" s="179" t="s">
        <v>473</v>
      </c>
      <c r="H294" s="179">
        <v>0</v>
      </c>
      <c r="I294" s="179"/>
    </row>
  </sheetData>
  <phoneticPr fontId="2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A33-8D2C-4DB5-81F8-F08CF0F74785}">
  <dimension ref="A1"/>
  <sheetViews>
    <sheetView workbookViewId="0"/>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2 4 I z 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2 4 I z 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C M 1 I o i k e 4 D g A A A B E A A A A T A B w A R m 9 y b X V s Y X M v U 2 V j d G l v b j E u b S C i G A A o o B Q A A A A A A A A A A A A A A A A A A A A A A A A A A A A r T k 0 u y c z P U w i G 0 I b W A F B L A Q I t A B Q A A g A I A N u C M 1 L + j K C i p w A A A P g A A A A S A A A A A A A A A A A A A A A A A A A A A A B D b 2 5 m a W c v U G F j a 2 F n Z S 5 4 b W x Q S w E C L Q A U A A I A C A D b g j N S D 8 r p q 6 Q A A A D p A A A A E w A A A A A A A A A A A A A A A A D z A A A A W 0 N v b n R l b n R f V H l w Z X N d L n h t b F B L A Q I t A B Q A A g A I A N u C M 1 I 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b C W v 8 F s R Q 6 N d C T z / K Y 1 E A A A A A A I A A A A A A A N m A A D A A A A A E A A A A J Y L 1 2 7 u F l k H k 9 l x u C V e O 8 U A A A A A B I A A A K A A A A A Q A A A A K D P a n + V S X K 2 y 7 3 f Z 7 I S G J F A A A A B J T 1 A n 8 V l / z z 1 l Y k g C l P e r b 4 j a h N u x C a V Z / Z L N A i N / + Z Z h W B 2 Z y w a A R O B y m Z J x b K z / i T B 4 Q h q y a Z 9 Z o h 2 2 d i 1 q w u Y U Q G B H g B 4 d u k V K Z 0 3 H p h Q A A A B 0 2 L 3 O 0 e h 7 8 6 i c r 4 f l c r 6 s y F F 0 g w = = < / D a t a M a s h u p > 
</file>

<file path=customXml/itemProps1.xml><?xml version="1.0" encoding="utf-8"?>
<ds:datastoreItem xmlns:ds="http://schemas.openxmlformats.org/officeDocument/2006/customXml" ds:itemID="{C345AF96-340A-4977-84A9-BB1D587573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Overview</vt:lpstr>
      <vt:lpstr>Change Log</vt:lpstr>
      <vt:lpstr>Track</vt:lpstr>
      <vt:lpstr>Requirements</vt:lpstr>
      <vt:lpstr>Tasks</vt:lpstr>
      <vt:lpstr>M172 IO Map</vt:lpstr>
      <vt:lpstr>Diagrams</vt:lpstr>
      <vt:lpstr>Modbus Register Map</vt:lpstr>
      <vt:lpstr>temporary</vt:lpstr>
      <vt:lpstr>Verification Tracking</vt:lpstr>
      <vt:lpstr>Settings</vt:lpstr>
      <vt:lpstr>ALARM_BASE</vt:lpstr>
      <vt:lpstr>AM_ID</vt:lpstr>
      <vt:lpstr>BO_ID</vt:lpstr>
      <vt:lpstr>CC_ID</vt:lpstr>
      <vt:lpstr>CF_ID</vt:lpstr>
      <vt:lpstr>CP_ID</vt:lpstr>
      <vt:lpstr>CW_ID</vt:lpstr>
      <vt:lpstr>EC_ID</vt:lpstr>
      <vt:lpstr>frs.all</vt:lpstr>
      <vt:lpstr>frs.id</vt:lpstr>
      <vt:lpstr>FRS.Level</vt:lpstr>
      <vt:lpstr>frs.requirement</vt:lpstr>
      <vt:lpstr>FRS.Status</vt:lpstr>
      <vt:lpstr>FRSList</vt:lpstr>
      <vt:lpstr>GF_ID</vt:lpstr>
      <vt:lpstr>GP_ID</vt:lpstr>
      <vt:lpstr>settings.level</vt:lpstr>
      <vt:lpstr>settings.pass</vt:lpstr>
      <vt:lpstr>settings.status</vt:lpstr>
      <vt:lpstr>SV_ID</vt:lpstr>
      <vt:lpstr>TaskList</vt:lpstr>
      <vt:lpstr>UO_ID</vt:lpstr>
      <vt:lpstr>VF_ID</vt:lpstr>
      <vt:lpstr>WARNING_BASE</vt:lpstr>
    </vt:vector>
  </TitlesOfParts>
  <Company>Schneider 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ETO M172 FRS</dc:title>
  <dc:creator>BoTong ZHANG</dc:creator>
  <cp:keywords>Requirements</cp:keywords>
  <cp:lastModifiedBy>BoTong ZHANG</cp:lastModifiedBy>
  <cp:lastPrinted>2021-02-09T06:02:53Z</cp:lastPrinted>
  <dcterms:created xsi:type="dcterms:W3CDTF">2016-03-14T05:23:44Z</dcterms:created>
  <dcterms:modified xsi:type="dcterms:W3CDTF">2021-02-22T04:13:10Z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588a1e6f-63f9-4574-a8db-86874a983f51</vt:lpwstr>
  </property>
</Properties>
</file>