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rco\Desktop\UNIFRANZ\05. UNIFRANZ - Prep. Proy. - 711 (c) - SISTEMAS - II-2021\15. Estudio Economico - Parte 01\"/>
    </mc:Choice>
  </mc:AlternateContent>
  <xr:revisionPtr revIDLastSave="0" documentId="8_{A47C513B-650F-4D39-A903-7F9C0977C2BE}" xr6:coauthVersionLast="47" xr6:coauthVersionMax="47" xr10:uidLastSave="{00000000-0000-0000-0000-000000000000}"/>
  <bookViews>
    <workbookView xWindow="-108" yWindow="-108" windowWidth="23256" windowHeight="12576" tabRatio="817" xr2:uid="{00000000-000D-0000-FFFF-FFFF00000000}"/>
  </bookViews>
  <sheets>
    <sheet name="CARÁTULA " sheetId="1" r:id="rId1"/>
    <sheet name="ÍNDICE" sheetId="8" r:id="rId2"/>
    <sheet name="COSTOS DE PRODUCCIÓN" sheetId="2" r:id="rId3"/>
    <sheet name="GASTOS ADMINISTRATIVOS" sheetId="3" r:id="rId4"/>
    <sheet name="GASTOS DE VENTA" sheetId="10" r:id="rId5"/>
    <sheet name="INVERSIONES" sheetId="9" r:id="rId6"/>
    <sheet name="CONSOLIDADO TOTAL DE LOS COSTO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9" l="1"/>
  <c r="I153" i="2"/>
  <c r="I152" i="2"/>
  <c r="F153" i="2"/>
  <c r="O152" i="2"/>
  <c r="D80" i="9"/>
  <c r="I151" i="2"/>
  <c r="O151" i="2"/>
  <c r="O153" i="2"/>
  <c r="I150" i="2"/>
  <c r="O150" i="2" s="1"/>
  <c r="I149" i="2"/>
  <c r="O149" i="2" s="1"/>
  <c r="P125" i="2"/>
  <c r="L49" i="2"/>
  <c r="C135" i="2"/>
  <c r="I135" i="2" s="1"/>
  <c r="H140" i="2" s="1"/>
  <c r="L129" i="2"/>
  <c r="J125" i="2"/>
  <c r="E18" i="6"/>
  <c r="F31" i="9"/>
  <c r="F30" i="9"/>
  <c r="F19" i="9"/>
  <c r="F18" i="9"/>
  <c r="F17" i="9"/>
  <c r="P17" i="2"/>
  <c r="G112" i="2"/>
  <c r="J98" i="2"/>
  <c r="N98" i="2" s="1"/>
  <c r="J99" i="2"/>
  <c r="N99" i="2" s="1"/>
  <c r="H85" i="2"/>
  <c r="M87" i="2" s="1"/>
  <c r="I16" i="2"/>
  <c r="I18" i="2"/>
  <c r="I19" i="2"/>
  <c r="I20" i="2"/>
  <c r="I21" i="2"/>
  <c r="I22" i="2"/>
  <c r="J76" i="2"/>
  <c r="P72" i="2"/>
  <c r="F76" i="2" s="1"/>
  <c r="D76" i="2"/>
  <c r="H138" i="2" l="1"/>
  <c r="L130" i="2"/>
  <c r="L131" i="2" s="1"/>
  <c r="H139" i="2" s="1"/>
  <c r="C87" i="2"/>
  <c r="F63" i="2"/>
  <c r="L50" i="2"/>
  <c r="F40" i="2"/>
  <c r="I40" i="2" s="1"/>
  <c r="P40" i="2" s="1"/>
  <c r="F39" i="2"/>
  <c r="D81" i="9"/>
  <c r="I154" i="2"/>
  <c r="O154" i="2" s="1"/>
  <c r="I155" i="2"/>
  <c r="O155" i="2" s="1"/>
  <c r="I156" i="2"/>
  <c r="O156" i="2" s="1"/>
  <c r="I157" i="2"/>
  <c r="O157" i="2" s="1"/>
  <c r="I158" i="2"/>
  <c r="O158" i="2" s="1"/>
  <c r="I159" i="2"/>
  <c r="O159" i="2" s="1"/>
  <c r="G111" i="2"/>
  <c r="J97" i="2"/>
  <c r="N97" i="2" s="1"/>
  <c r="M89" i="2"/>
  <c r="I15" i="2"/>
  <c r="P15" i="2" s="1"/>
  <c r="P16" i="2"/>
  <c r="P18" i="2"/>
  <c r="P19" i="2"/>
  <c r="P20" i="2"/>
  <c r="P21" i="2"/>
  <c r="P22" i="2"/>
  <c r="F10" i="3"/>
  <c r="F14" i="3" s="1"/>
  <c r="F11" i="3"/>
  <c r="F12" i="3"/>
  <c r="F13" i="3"/>
  <c r="E33" i="3"/>
  <c r="E16" i="6"/>
  <c r="E19" i="6"/>
  <c r="E17" i="6" s="1"/>
  <c r="F10" i="10"/>
  <c r="F11" i="10"/>
  <c r="E32" i="10"/>
  <c r="F13" i="9"/>
  <c r="F14" i="9"/>
  <c r="F15" i="9"/>
  <c r="F16" i="9"/>
  <c r="F29" i="9"/>
  <c r="F32" i="9"/>
  <c r="F33" i="9"/>
  <c r="F34" i="9"/>
  <c r="F35" i="9"/>
  <c r="F37" i="9"/>
  <c r="F38" i="9"/>
  <c r="F39" i="9"/>
  <c r="F40" i="9"/>
  <c r="F62" i="9"/>
  <c r="E62" i="9"/>
  <c r="P23" i="2" l="1"/>
  <c r="G169" i="2" s="1"/>
  <c r="H141" i="2"/>
  <c r="G175" i="2" s="1"/>
  <c r="O160" i="2"/>
  <c r="E13" i="6" s="1"/>
  <c r="I39" i="2"/>
  <c r="P39" i="2" s="1"/>
  <c r="P41" i="2" s="1"/>
  <c r="R41" i="2" s="1"/>
  <c r="E8" i="6" s="1"/>
  <c r="F20" i="9"/>
  <c r="E26" i="6" s="1"/>
  <c r="F12" i="10"/>
  <c r="G113" i="2"/>
  <c r="N100" i="2"/>
  <c r="G103" i="2" s="1"/>
  <c r="N103" i="2" s="1"/>
  <c r="L51" i="2"/>
  <c r="C61" i="2" s="1"/>
  <c r="F15" i="3"/>
  <c r="F41" i="9"/>
  <c r="E27" i="6" s="1"/>
  <c r="G172" i="2"/>
  <c r="E10" i="6"/>
  <c r="F13" i="10"/>
  <c r="F14" i="10" s="1"/>
  <c r="E33" i="6"/>
  <c r="E34" i="6" s="1"/>
  <c r="E56" i="9" l="1"/>
  <c r="E57" i="9"/>
  <c r="E28" i="6"/>
  <c r="F16" i="3"/>
  <c r="E32" i="3" s="1"/>
  <c r="E34" i="3" s="1"/>
  <c r="G114" i="2"/>
  <c r="G115" i="2" s="1"/>
  <c r="G173" i="2"/>
  <c r="E11" i="6"/>
  <c r="K61" i="2"/>
  <c r="C63" i="2" s="1"/>
  <c r="K63" i="2" s="1"/>
  <c r="C64" i="2" s="1"/>
  <c r="C65" i="2" s="1"/>
  <c r="D68" i="2" s="1"/>
  <c r="P68" i="2" s="1"/>
  <c r="E7" i="6"/>
  <c r="G176" i="2"/>
  <c r="G170" i="2"/>
  <c r="E31" i="10"/>
  <c r="E33" i="10" s="1"/>
  <c r="E58" i="9" l="1"/>
  <c r="E15" i="6"/>
  <c r="E14" i="6" s="1"/>
  <c r="E12" i="6"/>
  <c r="G174" i="2"/>
  <c r="C76" i="2"/>
  <c r="O76" i="2" s="1"/>
  <c r="E42" i="10"/>
  <c r="E43" i="10"/>
  <c r="G33" i="10"/>
  <c r="G171" i="2" l="1"/>
  <c r="G177" i="2" s="1"/>
  <c r="E41" i="10" s="1"/>
  <c r="E44" i="10" s="1"/>
  <c r="F43" i="10" s="1"/>
  <c r="E9" i="6"/>
  <c r="E6" i="6" s="1"/>
  <c r="E20" i="6" s="1"/>
  <c r="E38" i="6" s="1"/>
  <c r="F42" i="10" l="1"/>
  <c r="F44" i="10"/>
  <c r="F41" i="10"/>
</calcChain>
</file>

<file path=xl/sharedStrings.xml><?xml version="1.0" encoding="utf-8"?>
<sst xmlns="http://schemas.openxmlformats.org/spreadsheetml/2006/main" count="391" uniqueCount="292">
  <si>
    <t>Envase</t>
  </si>
  <si>
    <t>Cantidad por día</t>
  </si>
  <si>
    <t>Consumo / año</t>
  </si>
  <si>
    <t>Costo anual en Bolivianos</t>
  </si>
  <si>
    <t>Total</t>
  </si>
  <si>
    <t>Equipo</t>
  </si>
  <si>
    <t>Unidades</t>
  </si>
  <si>
    <t>Consumo Kw-hr total</t>
  </si>
  <si>
    <t>-</t>
  </si>
  <si>
    <t>X</t>
  </si>
  <si>
    <t xml:space="preserve">  =</t>
  </si>
  <si>
    <t xml:space="preserve"> + </t>
  </si>
  <si>
    <t>Bs/año</t>
  </si>
  <si>
    <t>La empresa tiene las siguientes necesidades de agua:</t>
  </si>
  <si>
    <t xml:space="preserve"> Bs/año. </t>
  </si>
  <si>
    <t>Mano de Obra</t>
  </si>
  <si>
    <t>Plazas</t>
  </si>
  <si>
    <t>Sueldo mensual / plaza</t>
  </si>
  <si>
    <t>Sueldo anual / plaza</t>
  </si>
  <si>
    <t>Sueldo total anual</t>
  </si>
  <si>
    <t>A este total anual hay que agregar un 35% por prestaciones, por tanto:</t>
  </si>
  <si>
    <t xml:space="preserve"> = </t>
  </si>
  <si>
    <t>Sueldo mensual (Bs)</t>
  </si>
  <si>
    <t>Sueldo total anual (Bs)</t>
  </si>
  <si>
    <t>Subtotal</t>
  </si>
  <si>
    <t>+ 35% por prestaciones</t>
  </si>
  <si>
    <t>Bs.</t>
  </si>
  <si>
    <t>Concepto</t>
  </si>
  <si>
    <t>Unidad</t>
  </si>
  <si>
    <t>Consumo mensual</t>
  </si>
  <si>
    <t>Consumo anual</t>
  </si>
  <si>
    <t>Piezas</t>
  </si>
  <si>
    <t>Franela</t>
  </si>
  <si>
    <t>Metros</t>
  </si>
  <si>
    <t>Kilos</t>
  </si>
  <si>
    <t>Escobas</t>
  </si>
  <si>
    <t>Litros</t>
  </si>
  <si>
    <t>Total Anual</t>
  </si>
  <si>
    <t>Costo Total Anual</t>
  </si>
  <si>
    <t>Envases y embalajes</t>
  </si>
  <si>
    <t>Otros materiales</t>
  </si>
  <si>
    <t>Energía Eléctrica</t>
  </si>
  <si>
    <t>Agua</t>
  </si>
  <si>
    <t>Mano de Obra directa</t>
  </si>
  <si>
    <t>Mano de Obra indirecta</t>
  </si>
  <si>
    <r>
      <t>Tabla 3.</t>
    </r>
    <r>
      <rPr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Consumo de energía eléctrica</t>
    </r>
  </si>
  <si>
    <t xml:space="preserve">Concepto </t>
  </si>
  <si>
    <t>Sueldo anual (Bs)</t>
  </si>
  <si>
    <t>Sueldos mensuales (Bs)</t>
  </si>
  <si>
    <t>Personal de limpieza</t>
  </si>
  <si>
    <t>Recepcionista</t>
  </si>
  <si>
    <t>Administrador</t>
  </si>
  <si>
    <t xml:space="preserve">Sub-Total </t>
  </si>
  <si>
    <t xml:space="preserve">     +    35% de prestaciones</t>
  </si>
  <si>
    <t xml:space="preserve">Total Anual </t>
  </si>
  <si>
    <t>Gastos de oficina</t>
  </si>
  <si>
    <t xml:space="preserve">Costo Total Anual </t>
  </si>
  <si>
    <t>Caja registradora o punto de venta</t>
  </si>
  <si>
    <t>Carga total por hora =</t>
  </si>
  <si>
    <t>Bs/Kw-hr</t>
  </si>
  <si>
    <t xml:space="preserve">m³/año </t>
  </si>
  <si>
    <t>Turnos / tarde noche</t>
  </si>
  <si>
    <t>Detergente</t>
  </si>
  <si>
    <t>Aromatizantes</t>
  </si>
  <si>
    <t>Trapeador</t>
  </si>
  <si>
    <t xml:space="preserve">Papel higiénico </t>
  </si>
  <si>
    <t xml:space="preserve">UNIVERSIDAD PRIVADA FRANZ TAMAYO
FACULTAD DE CIENCIAS ECONOMICAS Y
EMPRESARIALES
CARRERA DE INGENIERIA COMERCIAL
</t>
  </si>
  <si>
    <r>
      <t>DOCENTE:</t>
    </r>
    <r>
      <rPr>
        <sz val="12"/>
        <color theme="1"/>
        <rFont val="Verdana"/>
        <family val="2"/>
      </rPr>
      <t xml:space="preserve"> Ing. Marcos Vargas</t>
    </r>
  </si>
  <si>
    <r>
      <t xml:space="preserve">MATERIA: </t>
    </r>
    <r>
      <rPr>
        <sz val="12"/>
        <color theme="1"/>
        <rFont val="Verdana"/>
        <family val="2"/>
      </rPr>
      <t>Preparación y Evaluación de Proyecto</t>
    </r>
  </si>
  <si>
    <t>Cochabamba – Bolivia</t>
  </si>
  <si>
    <t>"Act. 21 - Costos, Gastos e Inversiones en un
proyecto"</t>
  </si>
  <si>
    <t>Los activos fijos y diferidos corresponden a toda inversión necesaria para operar la empresa desde el punto de vista de producción, administración y ventas.</t>
  </si>
  <si>
    <t>Cantidad</t>
  </si>
  <si>
    <t>Precio Unitario (Bs.)</t>
  </si>
  <si>
    <t>5% fletes y seguros (Bs.)</t>
  </si>
  <si>
    <t>Costo total puesto en planta (Bs.)</t>
  </si>
  <si>
    <t>Mueble cafetero</t>
  </si>
  <si>
    <t>TOTAL</t>
  </si>
  <si>
    <t>Sillas</t>
  </si>
  <si>
    <t>Sillones</t>
  </si>
  <si>
    <t>Terminal bancaria</t>
  </si>
  <si>
    <t>Costo</t>
  </si>
  <si>
    <t>Activos fijos de producción</t>
  </si>
  <si>
    <t>Activos fijos de administración y ventas</t>
  </si>
  <si>
    <t>El Establecimiento adquirido tiene una superficie de:</t>
  </si>
  <si>
    <t>El alquiler del establecimiento tiene un costo de:</t>
  </si>
  <si>
    <t>La superficie construida del establecimiento es la siguiente:</t>
  </si>
  <si>
    <t>m2</t>
  </si>
  <si>
    <t>Bodega de Insumos.</t>
  </si>
  <si>
    <t>Vestidor.</t>
  </si>
  <si>
    <t>Cuarto de Servicio.</t>
  </si>
  <si>
    <t>Sanitarios Empleados.</t>
  </si>
  <si>
    <t>Sanitarios.</t>
  </si>
  <si>
    <t>Terraza.</t>
  </si>
  <si>
    <t>Pasillos.</t>
  </si>
  <si>
    <t>Estacionamiento.</t>
  </si>
  <si>
    <t>Zona VIP</t>
  </si>
  <si>
    <t>Costo (Bs.)</t>
  </si>
  <si>
    <t>Alquiler Local</t>
  </si>
  <si>
    <t>Se incurre en los siguientes gastos en el proceso de venta:</t>
  </si>
  <si>
    <t>Sueldo Mensual (Bs.)</t>
  </si>
  <si>
    <t>Sueldo Anual (Bs.)</t>
  </si>
  <si>
    <t>+ 35% de prestaciones</t>
  </si>
  <si>
    <t xml:space="preserve">Siendo producto  novedoso en el mercado se necesita una gran promoción. </t>
  </si>
  <si>
    <t>Costo Total Anual (Bs.)</t>
  </si>
  <si>
    <t>Sueldos</t>
  </si>
  <si>
    <t>Publicidad</t>
  </si>
  <si>
    <t>Porcentaje</t>
  </si>
  <si>
    <t>Costo de producción</t>
  </si>
  <si>
    <t>Costo de administración</t>
  </si>
  <si>
    <t>Costo de ventas</t>
  </si>
  <si>
    <t>Costo de Materia Prima</t>
  </si>
  <si>
    <t>Consumo de Agua</t>
  </si>
  <si>
    <t>Otros Materiales</t>
  </si>
  <si>
    <t>Otros Gastos</t>
  </si>
  <si>
    <t>Costo de Mano de Obra Directa</t>
  </si>
  <si>
    <t>Costo de Mano de Obra Indirecta</t>
  </si>
  <si>
    <t>Costo Total Anual en (Bs.)</t>
  </si>
  <si>
    <t>TERRENOS Y OBRAS CIVILES</t>
  </si>
  <si>
    <t>INVERSIÓN INICIAL EN ACTIVO FIJO Y DIFERIDO</t>
  </si>
  <si>
    <t>Activos Fijos de Producción</t>
  </si>
  <si>
    <t>Activos Fijos de Administración y Ventas</t>
  </si>
  <si>
    <t>Costo de envases y Embalajes</t>
  </si>
  <si>
    <t>Consumo de energía eléctrica</t>
  </si>
  <si>
    <t>Sofás</t>
  </si>
  <si>
    <t>Hrs/día</t>
  </si>
  <si>
    <t>Consumo Kw-Hr/día</t>
  </si>
  <si>
    <t>Kw-Hr/día  x  días laborales al año</t>
  </si>
  <si>
    <t>Días</t>
  </si>
  <si>
    <t>Se considera un 5% adicional por imprevistos.</t>
  </si>
  <si>
    <t>Kw-hr/año.</t>
  </si>
  <si>
    <t>=</t>
  </si>
  <si>
    <t>Agua disponible para el personal</t>
  </si>
  <si>
    <t>La tarifa vigente para el consumo de agua es de:</t>
  </si>
  <si>
    <t>Nota:</t>
  </si>
  <si>
    <r>
      <t xml:space="preserve">3.    </t>
    </r>
    <r>
      <rPr>
        <b/>
        <u/>
        <sz val="11"/>
        <color theme="1"/>
        <rFont val="Century Gothic"/>
        <family val="2"/>
      </rPr>
      <t>Consumo de energía eléctrica</t>
    </r>
  </si>
  <si>
    <r>
      <t xml:space="preserve">4.    </t>
    </r>
    <r>
      <rPr>
        <b/>
        <u/>
        <sz val="11"/>
        <color theme="1"/>
        <rFont val="Century Gothic"/>
        <family val="2"/>
      </rPr>
      <t>Consumo de agua</t>
    </r>
  </si>
  <si>
    <t>Costo unitario (Bs.)</t>
  </si>
  <si>
    <t>Costo anual (Bs.)</t>
  </si>
  <si>
    <t>TOTAL Anual</t>
  </si>
  <si>
    <t xml:space="preserve">TOTAL Anual </t>
  </si>
  <si>
    <t>8.    Otros Materiales.</t>
  </si>
  <si>
    <r>
      <rPr>
        <b/>
        <sz val="12"/>
        <color theme="1"/>
        <rFont val="Verdana"/>
        <family val="2"/>
      </rPr>
      <t xml:space="preserve">GRUPO: </t>
    </r>
    <r>
      <rPr>
        <sz val="12"/>
        <color theme="1"/>
        <rFont val="Verdana"/>
        <family val="2"/>
      </rPr>
      <t xml:space="preserve"> </t>
    </r>
  </si>
  <si>
    <t xml:space="preserve">FECHA: </t>
  </si>
  <si>
    <r>
      <t>GESTION:</t>
    </r>
    <r>
      <rPr>
        <sz val="12"/>
        <color theme="1"/>
        <rFont val="Verdana"/>
        <family val="2"/>
      </rPr>
      <t xml:space="preserve"> </t>
    </r>
  </si>
  <si>
    <t xml:space="preserve">Cantidad diaria a utilizar </t>
  </si>
  <si>
    <t>Consumo Anual1</t>
  </si>
  <si>
    <t>Costo unitario</t>
  </si>
  <si>
    <t>Consumo total anual (Bs)</t>
  </si>
  <si>
    <t>Motherboard</t>
  </si>
  <si>
    <t>Procesador/unidad central de procesamiento</t>
  </si>
  <si>
    <t>Memoria (RAM)</t>
  </si>
  <si>
    <t>Unidad de disco duro (HDD)</t>
  </si>
  <si>
    <t>Carcasa</t>
  </si>
  <si>
    <t>Ventilaciones</t>
  </si>
  <si>
    <t xml:space="preserve">Bolsas acolchonadas </t>
  </si>
  <si>
    <t>Cajas de cartón</t>
  </si>
  <si>
    <t xml:space="preserve"> +5% de merma </t>
  </si>
  <si>
    <t>Soldadoras</t>
  </si>
  <si>
    <t>Energia electrica para pruebas</t>
  </si>
  <si>
    <r>
      <t xml:space="preserve">Cálculo de la </t>
    </r>
    <r>
      <rPr>
        <b/>
        <sz val="10"/>
        <color rgb="FF00B050"/>
        <rFont val="Century Gothic"/>
        <family val="2"/>
      </rPr>
      <t>Demanda Concentrada</t>
    </r>
    <r>
      <rPr>
        <b/>
        <sz val="10"/>
        <color theme="1"/>
        <rFont val="Century Gothic"/>
        <family val="2"/>
      </rPr>
      <t>.</t>
    </r>
  </si>
  <si>
    <r>
      <t>Demanda concentrada</t>
    </r>
    <r>
      <rPr>
        <sz val="9"/>
        <color theme="1"/>
        <rFont val="Century Gothic"/>
        <family val="2"/>
      </rPr>
      <t xml:space="preserve"> = Carga total por hora – 25 % por mantenimiento – 5% por alumbrado</t>
    </r>
  </si>
  <si>
    <r>
      <t>Consumo anual =</t>
    </r>
    <r>
      <rPr>
        <sz val="10"/>
        <color theme="1"/>
        <rFont val="Century Gothic"/>
        <family val="2"/>
      </rPr>
      <t xml:space="preserve"> consumo diario total x días laborables al año:</t>
    </r>
  </si>
  <si>
    <t>Kw/hora</t>
  </si>
  <si>
    <t xml:space="preserve">Demanda concentrada = </t>
  </si>
  <si>
    <t>x</t>
  </si>
  <si>
    <t>Carga Total</t>
  </si>
  <si>
    <t>Kw-hr</t>
  </si>
  <si>
    <t>Hr./dia</t>
  </si>
  <si>
    <t>Dias / año</t>
  </si>
  <si>
    <t>hr / año</t>
  </si>
  <si>
    <t xml:space="preserve">kw/hr </t>
  </si>
  <si>
    <t>(DATO)</t>
  </si>
  <si>
    <t>Calculos IMPORTANTES:</t>
  </si>
  <si>
    <t>Limpieza diaria del lugar de trabajo</t>
  </si>
  <si>
    <t>Consumo diario TOTAL   =</t>
  </si>
  <si>
    <t>Consumo anual =</t>
  </si>
  <si>
    <t>lt/día</t>
  </si>
  <si>
    <t>días</t>
  </si>
  <si>
    <r>
      <t>2.</t>
    </r>
    <r>
      <rPr>
        <b/>
        <sz val="7"/>
        <color theme="1"/>
        <rFont val="Century Gothic"/>
        <family val="2"/>
      </rPr>
      <t xml:space="preserve">    </t>
    </r>
    <r>
      <rPr>
        <b/>
        <u/>
        <sz val="11"/>
        <color theme="1"/>
        <rFont val="Century Gothic"/>
        <family val="2"/>
      </rPr>
      <t>Costo de envases y embalajes.</t>
    </r>
  </si>
  <si>
    <r>
      <t>Tabla 2.</t>
    </r>
    <r>
      <rPr>
        <b/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Costo de envases y embalajes.</t>
    </r>
  </si>
  <si>
    <r>
      <t xml:space="preserve">Kw/año </t>
    </r>
    <r>
      <rPr>
        <b/>
        <sz val="10"/>
        <color theme="1"/>
        <rFont val="Century Gothic"/>
        <family val="2"/>
      </rPr>
      <t>x</t>
    </r>
    <r>
      <rPr>
        <sz val="10"/>
        <color theme="1"/>
        <rFont val="Century Gothic"/>
        <family val="2"/>
      </rPr>
      <t xml:space="preserve"> </t>
    </r>
  </si>
  <si>
    <r>
      <t xml:space="preserve">1año/12 meses </t>
    </r>
    <r>
      <rPr>
        <b/>
        <sz val="10"/>
        <color theme="1"/>
        <rFont val="Century Gothic"/>
        <family val="2"/>
      </rPr>
      <t>x</t>
    </r>
    <r>
      <rPr>
        <sz val="10"/>
        <color theme="1"/>
        <rFont val="Century Gothic"/>
        <family val="2"/>
      </rPr>
      <t xml:space="preserve"> 1mes/25 días </t>
    </r>
    <r>
      <rPr>
        <b/>
        <sz val="10"/>
        <color theme="1"/>
        <rFont val="Century Gothic"/>
        <family val="2"/>
      </rPr>
      <t>x</t>
    </r>
    <r>
      <rPr>
        <sz val="10"/>
        <color theme="1"/>
        <rFont val="Century Gothic"/>
        <family val="2"/>
      </rPr>
      <t xml:space="preserve"> 1 día/8hr</t>
    </r>
  </si>
  <si>
    <r>
      <rPr>
        <b/>
        <i/>
        <u/>
        <sz val="9"/>
        <color theme="5" tint="-0.249977111117893"/>
        <rFont val="Century Gothic"/>
        <family val="2"/>
      </rPr>
      <t>Costo del Kw/hr</t>
    </r>
    <r>
      <rPr>
        <b/>
        <i/>
        <sz val="9"/>
        <color theme="5" tint="-0.249977111117893"/>
        <rFont val="Century Gothic"/>
        <family val="2"/>
      </rPr>
      <t xml:space="preserve"> =</t>
    </r>
  </si>
  <si>
    <r>
      <rPr>
        <b/>
        <i/>
        <u/>
        <sz val="9"/>
        <color rgb="FF0070C0"/>
        <rFont val="Century Gothic"/>
        <family val="2"/>
      </rPr>
      <t>Horas por año</t>
    </r>
    <r>
      <rPr>
        <b/>
        <i/>
        <sz val="9"/>
        <color rgb="FF0070C0"/>
        <rFont val="Century Gothic"/>
        <family val="2"/>
      </rPr>
      <t xml:space="preserve"> = </t>
    </r>
    <r>
      <rPr>
        <b/>
        <i/>
        <u/>
        <sz val="9"/>
        <color rgb="FF0070C0"/>
        <rFont val="Century Gothic"/>
        <family val="2"/>
      </rPr>
      <t xml:space="preserve"> </t>
    </r>
  </si>
  <si>
    <r>
      <rPr>
        <b/>
        <i/>
        <u/>
        <sz val="10"/>
        <color rgb="FFFF0000"/>
        <rFont val="Century Gothic"/>
        <family val="2"/>
      </rPr>
      <t>Consumo anual</t>
    </r>
    <r>
      <rPr>
        <b/>
        <sz val="10"/>
        <color theme="1"/>
        <rFont val="Century Gothic"/>
        <family val="2"/>
      </rPr>
      <t xml:space="preserve"> = </t>
    </r>
    <r>
      <rPr>
        <b/>
        <sz val="10"/>
        <color rgb="FF00B050"/>
        <rFont val="Century Gothic"/>
        <family val="2"/>
      </rPr>
      <t>Demanda concentrada</t>
    </r>
    <r>
      <rPr>
        <b/>
        <sz val="10"/>
        <color theme="1"/>
        <rFont val="Century Gothic"/>
        <family val="2"/>
      </rPr>
      <t xml:space="preserve"> x </t>
    </r>
    <r>
      <rPr>
        <b/>
        <sz val="10"/>
        <color rgb="FF0070C0"/>
        <rFont val="Century Gothic"/>
        <family val="2"/>
      </rPr>
      <t>Horas por año de consumo</t>
    </r>
    <r>
      <rPr>
        <b/>
        <sz val="10"/>
        <color theme="1"/>
        <rFont val="Century Gothic"/>
        <family val="2"/>
      </rPr>
      <t xml:space="preserve"> x </t>
    </r>
    <r>
      <rPr>
        <b/>
        <sz val="10"/>
        <color theme="5" tint="-0.249977111117893"/>
        <rFont val="Century Gothic"/>
        <family val="2"/>
      </rPr>
      <t>Costo del Kw-hr</t>
    </r>
  </si>
  <si>
    <r>
      <t>Costo Consumo Anual</t>
    </r>
    <r>
      <rPr>
        <b/>
        <i/>
        <sz val="9"/>
        <color rgb="FFFF0000"/>
        <rFont val="Century Gothic"/>
        <family val="2"/>
      </rPr>
      <t xml:space="preserve">  =  </t>
    </r>
  </si>
  <si>
    <r>
      <t xml:space="preserve">5.    </t>
    </r>
    <r>
      <rPr>
        <b/>
        <u/>
        <sz val="10"/>
        <color theme="1"/>
        <rFont val="Century Gothic"/>
        <family val="2"/>
      </rPr>
      <t>Costo mano de obra directa.</t>
    </r>
  </si>
  <si>
    <r>
      <t>Tabla 4.</t>
    </r>
    <r>
      <rPr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Costo mano de obra directa</t>
    </r>
  </si>
  <si>
    <r>
      <t xml:space="preserve">6.    </t>
    </r>
    <r>
      <rPr>
        <b/>
        <u/>
        <sz val="10"/>
        <color theme="1"/>
        <rFont val="Century Gothic"/>
        <family val="2"/>
      </rPr>
      <t>Costo mano de obra indirecta.</t>
    </r>
    <r>
      <rPr>
        <sz val="10"/>
        <color theme="1"/>
        <rFont val="Century Gothic"/>
        <family val="2"/>
      </rPr>
      <t xml:space="preserve"> </t>
    </r>
  </si>
  <si>
    <r>
      <t>Tabla 5.</t>
    </r>
    <r>
      <rPr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Costo mano de obra indirecta</t>
    </r>
  </si>
  <si>
    <r>
      <t>Tabla 6.</t>
    </r>
    <r>
      <rPr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Otros materiales</t>
    </r>
  </si>
  <si>
    <r>
      <t>Tabla 7.</t>
    </r>
    <r>
      <rPr>
        <b/>
        <sz val="10"/>
        <color theme="1"/>
        <rFont val="Century Gothic"/>
        <family val="2"/>
      </rPr>
      <t xml:space="preserve">  Presupuesto de costos de producción.</t>
    </r>
  </si>
  <si>
    <t>+</t>
  </si>
  <si>
    <t>imprevistos</t>
  </si>
  <si>
    <t>Bs el m³</t>
  </si>
  <si>
    <t>Se considera un año laboral de:</t>
  </si>
  <si>
    <r>
      <rPr>
        <b/>
        <sz val="10"/>
        <color rgb="FFFF0000"/>
        <rFont val="Century Gothic"/>
        <family val="2"/>
      </rPr>
      <t>Costo total anual  =</t>
    </r>
    <r>
      <rPr>
        <sz val="10"/>
        <color theme="1"/>
        <rFont val="Century Gothic"/>
        <family val="2"/>
      </rPr>
      <t xml:space="preserve">  12,35 Bs/m³  x  78,75 m³/año  = </t>
    </r>
  </si>
  <si>
    <t>Ensambladores</t>
  </si>
  <si>
    <t>Asistentes</t>
  </si>
  <si>
    <t>Almaceneros</t>
  </si>
  <si>
    <t xml:space="preserve"> /año     +</t>
  </si>
  <si>
    <t>Gerente de Produccion</t>
  </si>
  <si>
    <t>Secretaria</t>
  </si>
  <si>
    <r>
      <t xml:space="preserve">1.    </t>
    </r>
    <r>
      <rPr>
        <b/>
        <u/>
        <sz val="12"/>
        <color theme="1"/>
        <rFont val="Century Gothic"/>
        <family val="2"/>
      </rPr>
      <t>Costo de los Insumos:</t>
    </r>
  </si>
  <si>
    <r>
      <t>Tabla 1.</t>
    </r>
    <r>
      <rPr>
        <b/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Costo de los Insumos</t>
    </r>
  </si>
  <si>
    <t>Insumos</t>
  </si>
  <si>
    <t>11. Otros gastos</t>
  </si>
  <si>
    <t>Sueldos de personal administrativo</t>
  </si>
  <si>
    <r>
      <t>Tabla 9.</t>
    </r>
    <r>
      <rPr>
        <b/>
        <sz val="11"/>
        <color theme="1"/>
        <rFont val="Century Gothic"/>
        <family val="2"/>
      </rPr>
      <t xml:space="preserve"> </t>
    </r>
    <r>
      <rPr>
        <i/>
        <sz val="11"/>
        <color theme="1"/>
        <rFont val="Century Gothic"/>
        <family val="2"/>
      </rPr>
      <t>Total anual de Costos de Administración.</t>
    </r>
  </si>
  <si>
    <t>TOTAL costo anual de administración es de:</t>
  </si>
  <si>
    <t>9.    TOTAL costos anual de producción.</t>
  </si>
  <si>
    <t>Detalle de los Costos de producción</t>
  </si>
  <si>
    <t>Detalle Gastos Administrativos</t>
  </si>
  <si>
    <t>Detalle Gastos en la unidad de ventas</t>
  </si>
  <si>
    <t>VENDEDORES (2)</t>
  </si>
  <si>
    <t>GERENTE DE VENTAS</t>
  </si>
  <si>
    <r>
      <t>Tabla 8.</t>
    </r>
    <r>
      <rPr>
        <b/>
        <sz val="11"/>
        <color theme="1"/>
        <rFont val="Century Gothic"/>
        <family val="2"/>
      </rPr>
      <t xml:space="preserve"> </t>
    </r>
    <r>
      <rPr>
        <i/>
        <sz val="11"/>
        <color theme="1"/>
        <rFont val="Century Gothic"/>
        <family val="2"/>
      </rPr>
      <t>Gastos en el Equipo de Administración.</t>
    </r>
  </si>
  <si>
    <t>12.  Equipo de ventas</t>
  </si>
  <si>
    <t>Se asigna un gasto anual de:</t>
  </si>
  <si>
    <t>Estableciéndose que la publicidad se la realizará por internet, redes sociales y/o promoción en el sitio de venta.</t>
  </si>
  <si>
    <t>13. Publicidad.</t>
  </si>
  <si>
    <t>TOTAL costo anual de la unidad de ventas</t>
  </si>
  <si>
    <t>mes</t>
  </si>
  <si>
    <t>Detalle de las INVERSIONES</t>
  </si>
  <si>
    <t>Equipo y Equipamiento</t>
  </si>
  <si>
    <t>Destornilladores</t>
  </si>
  <si>
    <t>Pinzas - Alicates</t>
  </si>
  <si>
    <t>Pulseras electrostaticas</t>
  </si>
  <si>
    <t>Tijeras</t>
  </si>
  <si>
    <t>Mesones</t>
  </si>
  <si>
    <t>INSUMOS</t>
  </si>
  <si>
    <t>Sillas giratorias</t>
  </si>
  <si>
    <t>Mesa Grande</t>
  </si>
  <si>
    <t>Mesas Pequeñas</t>
  </si>
  <si>
    <t>Computadoras de Escritorio</t>
  </si>
  <si>
    <t>Estantes</t>
  </si>
  <si>
    <t>Impresora</t>
  </si>
  <si>
    <t>TV 50''</t>
  </si>
  <si>
    <t>Mueble de recepción</t>
  </si>
  <si>
    <t>TOTAL costo anual en inversiones</t>
  </si>
  <si>
    <t>Zona de Produccion.</t>
  </si>
  <si>
    <r>
      <t>Tabla 10.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Equipo de venta</t>
    </r>
  </si>
  <si>
    <r>
      <rPr>
        <b/>
        <u/>
        <sz val="10"/>
        <rFont val="Century Gothic"/>
        <family val="2"/>
      </rPr>
      <t>Tabla 11.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Total anual de costos de la gerencia de ventas IMPORTANTE</t>
    </r>
  </si>
  <si>
    <r>
      <t>Tabla 12.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Total anual de costos de la empresa</t>
    </r>
  </si>
  <si>
    <r>
      <t>Tabla 13.</t>
    </r>
    <r>
      <rPr>
        <b/>
        <sz val="11"/>
        <rFont val="Century Gothic"/>
        <family val="2"/>
      </rPr>
      <t xml:space="preserve"> </t>
    </r>
    <r>
      <rPr>
        <i/>
        <sz val="11"/>
        <rFont val="Century Gothic"/>
        <family val="2"/>
      </rPr>
      <t>Activos fijos de producción.</t>
    </r>
  </si>
  <si>
    <t>13.2.     Activos fijos de administración y ventas.</t>
  </si>
  <si>
    <r>
      <t>Tabla 14.</t>
    </r>
    <r>
      <rPr>
        <b/>
        <sz val="11"/>
        <rFont val="Century Gothic"/>
        <family val="2"/>
      </rPr>
      <t xml:space="preserve"> </t>
    </r>
    <r>
      <rPr>
        <i/>
        <sz val="11"/>
        <rFont val="Century Gothic"/>
        <family val="2"/>
      </rPr>
      <t>Activos fijos de administración y ventas.</t>
    </r>
  </si>
  <si>
    <t>14.    Terrenos y obras civiles.</t>
  </si>
  <si>
    <r>
      <t>Tabla 15.</t>
    </r>
    <r>
      <rPr>
        <b/>
        <sz val="11"/>
        <rFont val="Century Gothic"/>
        <family val="2"/>
      </rPr>
      <t xml:space="preserve"> </t>
    </r>
    <r>
      <rPr>
        <i/>
        <sz val="11"/>
        <rFont val="Century Gothic"/>
        <family val="2"/>
      </rPr>
      <t>Costo total anual del terreno y las obras civiles.</t>
    </r>
  </si>
  <si>
    <t>COSTOS DE PRODUCCION</t>
  </si>
  <si>
    <t>GASTOS DE ADMINISTRACION</t>
  </si>
  <si>
    <t>GASTOS DE VENTAS</t>
  </si>
  <si>
    <t>Equipo Administrativo</t>
  </si>
  <si>
    <t>Equipo de Ventas</t>
  </si>
  <si>
    <t>CONSOLIDADO TOTAL DE LOS COSTOS y GASTOS PARA INICIO Y OPERACIÓN DE LA EMPRESA</t>
  </si>
  <si>
    <t>COSTOS y GASTOS OPERATIVOS DE LA EMPRESA</t>
  </si>
  <si>
    <r>
      <rPr>
        <b/>
        <i/>
        <u/>
        <sz val="10"/>
        <color rgb="FFFF0000"/>
        <rFont val="Century Gothic"/>
        <family val="2"/>
      </rPr>
      <t>Costo Consumo anual</t>
    </r>
    <r>
      <rPr>
        <b/>
        <sz val="10"/>
        <color theme="1"/>
        <rFont val="Century Gothic"/>
        <family val="2"/>
      </rPr>
      <t xml:space="preserve"> = </t>
    </r>
    <r>
      <rPr>
        <b/>
        <sz val="10"/>
        <color rgb="FF00B050"/>
        <rFont val="Century Gothic"/>
        <family val="2"/>
      </rPr>
      <t xml:space="preserve">Demanda concentrada </t>
    </r>
    <r>
      <rPr>
        <b/>
        <sz val="10"/>
        <color theme="1"/>
        <rFont val="Century Gothic"/>
        <family val="2"/>
      </rPr>
      <t>x</t>
    </r>
    <r>
      <rPr>
        <b/>
        <sz val="10"/>
        <color rgb="FF00B050"/>
        <rFont val="Century Gothic"/>
        <family val="2"/>
      </rPr>
      <t xml:space="preserve"> </t>
    </r>
    <r>
      <rPr>
        <b/>
        <sz val="10"/>
        <color theme="8" tint="-0.249977111117893"/>
        <rFont val="Century Gothic"/>
        <family val="2"/>
      </rPr>
      <t>Horas por año de consumo</t>
    </r>
    <r>
      <rPr>
        <b/>
        <sz val="10"/>
        <color rgb="FF00B050"/>
        <rFont val="Century Gothic"/>
        <family val="2"/>
      </rPr>
      <t xml:space="preserve"> </t>
    </r>
    <r>
      <rPr>
        <b/>
        <sz val="10"/>
        <color theme="1"/>
        <rFont val="Century Gothic"/>
        <family val="2"/>
      </rPr>
      <t>x</t>
    </r>
    <r>
      <rPr>
        <b/>
        <sz val="10"/>
        <color rgb="FF00B050"/>
        <rFont val="Century Gothic"/>
        <family val="2"/>
      </rPr>
      <t xml:space="preserve"> </t>
    </r>
    <r>
      <rPr>
        <b/>
        <sz val="10"/>
        <color theme="5" tint="-0.249977111117893"/>
        <rFont val="Century Gothic"/>
        <family val="2"/>
      </rPr>
      <t>Costo del Kw-hr</t>
    </r>
  </si>
  <si>
    <t>Pasta termica</t>
  </si>
  <si>
    <r>
      <t>7.</t>
    </r>
    <r>
      <rPr>
        <b/>
        <sz val="7"/>
        <color theme="1"/>
        <rFont val="Times New Roman"/>
        <family val="1"/>
      </rPr>
      <t xml:space="preserve">     </t>
    </r>
    <r>
      <rPr>
        <b/>
        <u/>
        <sz val="11"/>
        <color theme="1"/>
        <rFont val="Century Gothic"/>
        <family val="2"/>
      </rPr>
      <t>Costos por mantenimiento.</t>
    </r>
  </si>
  <si>
    <t>Costo de adquisición de equipos especiales + 4%  =</t>
  </si>
  <si>
    <t>Sueldo del tecnico de mantenimiento:</t>
  </si>
  <si>
    <t>Salario mensual</t>
  </si>
  <si>
    <t>Anual</t>
  </si>
  <si>
    <t>TOTAL ANUAL</t>
  </si>
  <si>
    <t>Bs</t>
  </si>
  <si>
    <r>
      <rPr>
        <b/>
        <sz val="11"/>
        <color theme="1"/>
        <rFont val="Century Gothic"/>
        <family val="2"/>
      </rPr>
      <t>El costo del mantenimiento interno</t>
    </r>
    <r>
      <rPr>
        <sz val="11"/>
        <color theme="1"/>
        <rFont val="Century Gothic"/>
        <family val="2"/>
      </rPr>
      <t xml:space="preserve"> por aplicar mantenimiento preventivo a los equipos y/o herramienta asciende a un 4% al año de su valor de adquisición.</t>
    </r>
  </si>
  <si>
    <t>Costo de mantenimiento externo</t>
  </si>
  <si>
    <t>Costo de mantenimiento interno</t>
  </si>
  <si>
    <t>Sueldo del técnico</t>
  </si>
  <si>
    <t>TOTAL COSTO MANTENIMIENTO</t>
  </si>
  <si>
    <r>
      <rPr>
        <b/>
        <sz val="11"/>
        <color theme="1"/>
        <rFont val="Century Gothic"/>
        <family val="2"/>
      </rPr>
      <t>El costo del mantenimiento externo</t>
    </r>
    <r>
      <rPr>
        <sz val="11"/>
        <color theme="1"/>
        <rFont val="Century Gothic"/>
        <family val="2"/>
      </rPr>
      <t xml:space="preserve"> por proporcionar mantenimiento a la planta se calcula como el 3% del costo total del inmueble, sin incluir a los activos que recibirán mantenimiento externo. Esto asciende a 2.160 Bs. anuales.</t>
    </r>
  </si>
  <si>
    <t>Costo de Mantenimiento</t>
  </si>
  <si>
    <t>Estudio de Caso:</t>
  </si>
  <si>
    <r>
      <t xml:space="preserve">La planta ensambladora de </t>
    </r>
    <r>
      <rPr>
        <b/>
        <sz val="14"/>
        <color rgb="FFFF0000"/>
        <rFont val="Century Gothic"/>
        <family val="2"/>
      </rPr>
      <t>computadoras laptop “KIPUS”</t>
    </r>
    <r>
      <rPr>
        <sz val="14"/>
        <color rgb="FFFF0000"/>
        <rFont val="Century Gothic"/>
        <family val="2"/>
      </rPr>
      <t xml:space="preserve"> </t>
    </r>
    <r>
      <rPr>
        <sz val="14"/>
        <color theme="1"/>
        <rFont val="Century Gothic"/>
        <family val="2"/>
      </rPr>
      <t xml:space="preserve">está planeada para trabajar un solo turno, por lo que queda abierta la posibilidad, a futuro, que funcione hasta por dos e incluso tres turnos diarios. </t>
    </r>
  </si>
  <si>
    <r>
      <t xml:space="preserve">Según los </t>
    </r>
    <r>
      <rPr>
        <b/>
        <sz val="14"/>
        <color theme="1"/>
        <rFont val="Century Gothic"/>
        <family val="2"/>
      </rPr>
      <t>resultados del estudio de mercado</t>
    </r>
    <r>
      <rPr>
        <sz val="14"/>
        <color theme="1"/>
        <rFont val="Century Gothic"/>
        <family val="2"/>
      </rPr>
      <t xml:space="preserve"> y considerando que la marca es nueva, se plantea los siguientes costos de producción:</t>
    </r>
  </si>
  <si>
    <t>Cubrebocas desechables</t>
  </si>
  <si>
    <t>Guantes de Latex</t>
  </si>
  <si>
    <t>Cofias</t>
  </si>
  <si>
    <t>Botas de Latex</t>
  </si>
  <si>
    <t>El costo de producción está conformado por todas aquellas partidas que intervienen directamente en la producción. A continuación, se muestra cada una de ellas:</t>
  </si>
  <si>
    <t>Suministro de alimentación de energia</t>
  </si>
  <si>
    <t>Pares</t>
  </si>
  <si>
    <t>Overall Industrial</t>
  </si>
  <si>
    <t>10.    Equipo Administrativo.</t>
  </si>
  <si>
    <t>Vigilantes</t>
  </si>
  <si>
    <t xml:space="preserve">Gastos de oficina (papelería, bolígrafos, facturas, pendrive, teléfono, wifi); asciende a </t>
  </si>
  <si>
    <t>Bs. / año</t>
  </si>
  <si>
    <t>Hay que tener en cuenta que todas cifras se determinaron en el periodo cero, antes de la inversión.</t>
  </si>
  <si>
    <t>Alquiler Local ANUAL</t>
  </si>
  <si>
    <t>Costo total de operación de la empresa.</t>
  </si>
  <si>
    <t>14.1.     Activos fijos de producción.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</si>
</sst>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"/>
    <numFmt numFmtId="165" formatCode="_-* #,##0.00\ _€_-;\-* #,##0.00\ _€_-;_-* &quot;-&quot;??\ _€_-;_-@_-"/>
    <numFmt numFmtId="166" formatCode="_-* #,##0\ _€_-;\-* #,##0\ _€_-;_-* &quot;-&quot;??\ _€_-;_-@_-"/>
    <numFmt numFmtId="167" formatCode="#,##0.00\ _€"/>
    <numFmt numFmtId="168" formatCode="_-[$Bs.-46B]\ * #,##0.00_ ;_-[$Bs.-46B]\ * \-#,##0.00\ ;_-[$Bs.-46B]\ * &quot;-&quot;??_ ;_-@_ "/>
    <numFmt numFmtId="169" formatCode="#,##0\ _€"/>
    <numFmt numFmtId="170" formatCode="_-* #,##0_-;\-* #,##0_-;_-* &quot;-&quot;??_-;_-@_-"/>
    <numFmt numFmtId="171" formatCode="0.000"/>
  </numFmts>
  <fonts count="86" x14ac:knownFonts="1">
    <font>
      <sz val="11"/>
      <color theme="1"/>
      <name val="Calibri"/>
      <family val="2"/>
      <scheme val="minor"/>
    </font>
    <font>
      <b/>
      <u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rgb="FF7030A0"/>
      <name val="Century Gothic"/>
      <family val="2"/>
    </font>
    <font>
      <sz val="9"/>
      <color theme="1"/>
      <name val="Century Gothic"/>
      <family val="2"/>
    </font>
    <font>
      <b/>
      <sz val="10"/>
      <color rgb="FF7030A0"/>
      <name val="Century Gothic"/>
      <family val="2"/>
    </font>
    <font>
      <b/>
      <u/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8"/>
      <color theme="1"/>
      <name val="Century Gothic"/>
      <family val="2"/>
    </font>
    <font>
      <sz val="10"/>
      <color theme="1"/>
      <name val="Century Gothic"/>
      <family val="2"/>
    </font>
    <font>
      <i/>
      <u/>
      <sz val="11"/>
      <color theme="1"/>
      <name val="Century Gothic"/>
      <family val="2"/>
    </font>
    <font>
      <b/>
      <sz val="10"/>
      <color rgb="FF000000"/>
      <name val="Century Gothic"/>
      <family val="2"/>
    </font>
    <font>
      <i/>
      <sz val="10"/>
      <color theme="1"/>
      <name val="Century Gothic"/>
      <family val="2"/>
    </font>
    <font>
      <b/>
      <sz val="11"/>
      <color theme="0"/>
      <name val="Century Gothic"/>
      <family val="2"/>
    </font>
    <font>
      <b/>
      <sz val="16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rgb="FF000000"/>
      <name val="Verdana"/>
      <family val="2"/>
    </font>
    <font>
      <b/>
      <sz val="18"/>
      <color rgb="FF000000"/>
      <name val="Verdana"/>
      <family val="2"/>
    </font>
    <font>
      <b/>
      <sz val="20"/>
      <color rgb="FF000000"/>
      <name val="Verdana"/>
      <family val="2"/>
    </font>
    <font>
      <b/>
      <sz val="18"/>
      <color theme="1"/>
      <name val="Calibri"/>
      <family val="2"/>
      <scheme val="minor"/>
    </font>
    <font>
      <sz val="10"/>
      <name val="Century Gothic"/>
      <family val="2"/>
    </font>
    <font>
      <sz val="10"/>
      <name val="Verdana"/>
      <family val="2"/>
    </font>
    <font>
      <b/>
      <u/>
      <sz val="10"/>
      <name val="Century Gothic"/>
      <family val="2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b/>
      <sz val="10"/>
      <color rgb="FF00B050"/>
      <name val="Century Gothic"/>
      <family val="2"/>
    </font>
    <font>
      <sz val="8"/>
      <name val="Calibri"/>
      <family val="2"/>
      <scheme val="minor"/>
    </font>
    <font>
      <b/>
      <u/>
      <sz val="12"/>
      <color theme="1"/>
      <name val="Century Gothic"/>
      <family val="2"/>
    </font>
    <font>
      <b/>
      <sz val="12"/>
      <name val="Century Gothic"/>
      <family val="2"/>
    </font>
    <font>
      <b/>
      <sz val="10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name val="Century Gothic"/>
      <family val="2"/>
    </font>
    <font>
      <b/>
      <i/>
      <u/>
      <sz val="11"/>
      <color theme="1"/>
      <name val="Century Gothic"/>
      <family val="2"/>
    </font>
    <font>
      <b/>
      <vertAlign val="superscript"/>
      <sz val="16"/>
      <color theme="1"/>
      <name val="Century Gothic"/>
      <family val="2"/>
    </font>
    <font>
      <vertAlign val="superscript"/>
      <sz val="11"/>
      <color theme="1"/>
      <name val="Century Gothic"/>
      <family val="2"/>
    </font>
    <font>
      <b/>
      <sz val="7"/>
      <color theme="1"/>
      <name val="Century Gothic"/>
      <family val="2"/>
    </font>
    <font>
      <b/>
      <sz val="9"/>
      <color theme="0"/>
      <name val="Century Gothic"/>
      <family val="2"/>
    </font>
    <font>
      <sz val="11"/>
      <color theme="0"/>
      <name val="Century Gothic"/>
      <family val="2"/>
    </font>
    <font>
      <i/>
      <u/>
      <sz val="10"/>
      <color theme="1"/>
      <name val="Century Gothic"/>
      <family val="2"/>
    </font>
    <font>
      <b/>
      <i/>
      <u/>
      <sz val="10"/>
      <color rgb="FFFF0000"/>
      <name val="Century Gothic"/>
      <family val="2"/>
    </font>
    <font>
      <b/>
      <sz val="10"/>
      <color theme="8" tint="-0.249977111117893"/>
      <name val="Century Gothic"/>
      <family val="2"/>
    </font>
    <font>
      <b/>
      <sz val="10"/>
      <color theme="5" tint="-0.249977111117893"/>
      <name val="Century Gothic"/>
      <family val="2"/>
    </font>
    <font>
      <sz val="8"/>
      <color theme="1"/>
      <name val="Century Gothic"/>
      <family val="2"/>
    </font>
    <font>
      <sz val="10"/>
      <color rgb="FF00B050"/>
      <name val="Century Gothic"/>
      <family val="2"/>
    </font>
    <font>
      <sz val="9"/>
      <color rgb="FF00B050"/>
      <name val="Century Gothic"/>
      <family val="2"/>
    </font>
    <font>
      <b/>
      <sz val="11"/>
      <color rgb="FF00B050"/>
      <name val="Century Gothic"/>
      <family val="2"/>
    </font>
    <font>
      <b/>
      <sz val="12"/>
      <color rgb="FF00B050"/>
      <name val="Century Gothic"/>
      <family val="2"/>
    </font>
    <font>
      <b/>
      <i/>
      <sz val="9"/>
      <color theme="5" tint="-0.249977111117893"/>
      <name val="Century Gothic"/>
      <family val="2"/>
    </font>
    <font>
      <b/>
      <i/>
      <u/>
      <sz val="9"/>
      <color theme="5" tint="-0.249977111117893"/>
      <name val="Century Gothic"/>
      <family val="2"/>
    </font>
    <font>
      <b/>
      <i/>
      <sz val="9"/>
      <color rgb="FF0070C0"/>
      <name val="Century Gothic"/>
      <family val="2"/>
    </font>
    <font>
      <b/>
      <i/>
      <u/>
      <sz val="9"/>
      <color rgb="FF0070C0"/>
      <name val="Century Gothic"/>
      <family val="2"/>
    </font>
    <font>
      <b/>
      <sz val="9"/>
      <color rgb="FF0070C0"/>
      <name val="Century Gothic"/>
      <family val="2"/>
    </font>
    <font>
      <b/>
      <sz val="10"/>
      <color rgb="FF0070C0"/>
      <name val="Century Gothic"/>
      <family val="2"/>
    </font>
    <font>
      <b/>
      <sz val="11"/>
      <color rgb="FF0070C0"/>
      <name val="Century Gothic"/>
      <family val="2"/>
    </font>
    <font>
      <sz val="10"/>
      <color rgb="FF000000"/>
      <name val="Century Gothic"/>
      <family val="2"/>
    </font>
    <font>
      <sz val="9"/>
      <color rgb="FF000000"/>
      <name val="Century Gothic"/>
      <family val="2"/>
    </font>
    <font>
      <b/>
      <i/>
      <sz val="9"/>
      <color theme="1"/>
      <name val="Century Gothic"/>
      <family val="2"/>
    </font>
    <font>
      <b/>
      <i/>
      <u/>
      <sz val="9"/>
      <color rgb="FFFF0000"/>
      <name val="Century Gothic"/>
      <family val="2"/>
    </font>
    <font>
      <b/>
      <i/>
      <sz val="9"/>
      <color rgb="FFFF0000"/>
      <name val="Century Gothic"/>
      <family val="2"/>
    </font>
    <font>
      <b/>
      <sz val="9"/>
      <color rgb="FF00B050"/>
      <name val="Century Gothic"/>
      <family val="2"/>
    </font>
    <font>
      <sz val="10"/>
      <color rgb="FFFF0000"/>
      <name val="Century Gothic"/>
      <family val="2"/>
    </font>
    <font>
      <b/>
      <sz val="10"/>
      <color rgb="FFFF0000"/>
      <name val="Century Gothic"/>
      <family val="2"/>
    </font>
    <font>
      <sz val="10"/>
      <color theme="0"/>
      <name val="Century Gothic"/>
      <family val="2"/>
    </font>
    <font>
      <b/>
      <sz val="12"/>
      <color theme="1"/>
      <name val="Century Gothic"/>
      <family val="2"/>
    </font>
    <font>
      <b/>
      <sz val="11"/>
      <name val="Century Gothic"/>
      <family val="2"/>
    </font>
    <font>
      <b/>
      <u/>
      <sz val="11"/>
      <name val="Century Gothic"/>
      <family val="2"/>
    </font>
    <font>
      <i/>
      <sz val="11"/>
      <color theme="1"/>
      <name val="Century Gothic"/>
      <family val="2"/>
    </font>
    <font>
      <b/>
      <sz val="14"/>
      <color rgb="FF00B0F0"/>
      <name val="Century Gothic"/>
      <family val="2"/>
    </font>
    <font>
      <b/>
      <u/>
      <sz val="14"/>
      <color rgb="FF00B0F0"/>
      <name val="Century Gothic"/>
      <family val="2"/>
    </font>
    <font>
      <i/>
      <sz val="10"/>
      <name val="Century Gothic"/>
      <family val="2"/>
    </font>
    <font>
      <u/>
      <sz val="10"/>
      <name val="Century Gothic"/>
      <family val="2"/>
    </font>
    <font>
      <b/>
      <sz val="11"/>
      <color rgb="FF00B0F0"/>
      <name val="Century Gothic"/>
      <family val="2"/>
    </font>
    <font>
      <i/>
      <sz val="11"/>
      <name val="Century Gothic"/>
      <family val="2"/>
    </font>
    <font>
      <b/>
      <sz val="14"/>
      <color rgb="FFFF0000"/>
      <name val="Century Gothic"/>
      <family val="2"/>
    </font>
    <font>
      <b/>
      <sz val="7"/>
      <color theme="1"/>
      <name val="Times New Roman"/>
      <family val="1"/>
    </font>
    <font>
      <sz val="11"/>
      <color theme="1"/>
      <name val="Symbol"/>
      <family val="1"/>
      <charset val="2"/>
    </font>
    <font>
      <b/>
      <sz val="11"/>
      <color theme="1"/>
      <name val="Symbol"/>
      <family val="1"/>
      <charset val="2"/>
    </font>
    <font>
      <b/>
      <sz val="11"/>
      <color rgb="FFFF0000"/>
      <name val="Century Gothic"/>
      <family val="2"/>
    </font>
    <font>
      <b/>
      <sz val="12"/>
      <color rgb="FFFF0000"/>
      <name val="Century Gothic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sz val="14"/>
      <color rgb="FFFF0000"/>
      <name val="Century Gothic"/>
      <family val="2"/>
    </font>
    <font>
      <b/>
      <sz val="12"/>
      <color rgb="FF00B0F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13A09D"/>
        <bgColor indexed="64"/>
      </patternFill>
    </fill>
    <fill>
      <patternFill patternType="solid">
        <fgColor rgb="FF1AD4D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3" fillId="0" borderId="0"/>
    <xf numFmtId="43" fontId="25" fillId="0" borderId="0" applyFont="0" applyFill="0" applyBorder="0" applyAlignment="0" applyProtection="0"/>
  </cellStyleXfs>
  <cellXfs count="453">
    <xf numFmtId="0" fontId="0" fillId="0" borderId="0" xfId="0"/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right" vertical="center" wrapText="1"/>
    </xf>
    <xf numFmtId="0" fontId="14" fillId="0" borderId="0" xfId="0" applyFont="1" applyFill="1" applyBorder="1" applyAlignment="1">
      <alignment horizontal="right" vertical="center" wrapText="1"/>
    </xf>
    <xf numFmtId="3" fontId="14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vertical="center"/>
    </xf>
    <xf numFmtId="0" fontId="21" fillId="0" borderId="0" xfId="0" applyFont="1" applyAlignment="1"/>
    <xf numFmtId="0" fontId="0" fillId="4" borderId="0" xfId="0" applyFill="1"/>
    <xf numFmtId="0" fontId="0" fillId="5" borderId="0" xfId="0" applyFill="1"/>
    <xf numFmtId="0" fontId="24" fillId="0" borderId="0" xfId="1" applyFont="1" applyAlignment="1">
      <alignment horizontal="left" vertical="center" indent="6"/>
    </xf>
    <xf numFmtId="0" fontId="22" fillId="0" borderId="0" xfId="1" applyFont="1" applyAlignment="1">
      <alignment horizontal="left" vertical="center" wrapText="1" indent="2"/>
    </xf>
    <xf numFmtId="0" fontId="17" fillId="0" borderId="0" xfId="0" applyFont="1" applyAlignment="1">
      <alignment horizontal="center" vertical="center"/>
    </xf>
    <xf numFmtId="0" fontId="26" fillId="0" borderId="1" xfId="1" applyFont="1" applyBorder="1" applyAlignment="1">
      <alignment horizontal="left" vertical="center"/>
    </xf>
    <xf numFmtId="0" fontId="8" fillId="0" borderId="0" xfId="0" applyFont="1"/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indent="1"/>
    </xf>
    <xf numFmtId="0" fontId="27" fillId="5" borderId="0" xfId="0" applyFont="1" applyFill="1" applyBorder="1" applyAlignment="1">
      <alignment horizontal="left" vertical="center" wrapText="1"/>
    </xf>
    <xf numFmtId="0" fontId="26" fillId="0" borderId="2" xfId="1" applyFont="1" applyBorder="1" applyAlignment="1">
      <alignment vertical="center"/>
    </xf>
    <xf numFmtId="0" fontId="26" fillId="0" borderId="3" xfId="1" applyFont="1" applyBorder="1" applyAlignment="1">
      <alignment vertical="center"/>
    </xf>
    <xf numFmtId="0" fontId="10" fillId="8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2" fillId="0" borderId="0" xfId="0" applyFont="1"/>
    <xf numFmtId="0" fontId="1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0" fillId="0" borderId="0" xfId="1" applyFont="1" applyAlignment="1">
      <alignment horizontal="left" vertical="center" indent="2"/>
    </xf>
    <xf numFmtId="0" fontId="24" fillId="0" borderId="0" xfId="1" applyFont="1" applyAlignment="1">
      <alignment horizontal="left" vertical="center" indent="7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6"/>
    </xf>
    <xf numFmtId="0" fontId="2" fillId="0" borderId="0" xfId="0" applyFont="1" applyBorder="1"/>
    <xf numFmtId="0" fontId="22" fillId="0" borderId="0" xfId="1" applyFont="1" applyBorder="1"/>
    <xf numFmtId="0" fontId="34" fillId="0" borderId="0" xfId="0" applyFont="1"/>
    <xf numFmtId="0" fontId="2" fillId="0" borderId="0" xfId="0" applyFont="1" applyBorder="1" applyAlignment="1">
      <alignment horizontal="right" vertical="center" wrapText="1"/>
    </xf>
    <xf numFmtId="3" fontId="4" fillId="0" borderId="0" xfId="0" applyNumberFormat="1" applyFont="1" applyFill="1" applyBorder="1" applyAlignment="1">
      <alignment horizontal="right" vertical="center" wrapText="1"/>
    </xf>
    <xf numFmtId="0" fontId="3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36" fillId="0" borderId="0" xfId="0" applyFont="1" applyAlignment="1">
      <alignment vertical="center"/>
    </xf>
    <xf numFmtId="0" fontId="2" fillId="8" borderId="0" xfId="0" applyFont="1" applyFill="1" applyAlignment="1">
      <alignment horizontal="left" vertical="center" indent="1"/>
    </xf>
    <xf numFmtId="0" fontId="36" fillId="8" borderId="0" xfId="0" applyFont="1" applyFill="1" applyAlignment="1">
      <alignment vertical="center"/>
    </xf>
    <xf numFmtId="0" fontId="2" fillId="8" borderId="0" xfId="0" applyFont="1" applyFill="1"/>
    <xf numFmtId="0" fontId="7" fillId="0" borderId="0" xfId="1" applyFont="1" applyAlignment="1">
      <alignment horizontal="left" vertical="center" indent="6"/>
    </xf>
    <xf numFmtId="0" fontId="2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right" vertical="center" wrapText="1"/>
    </xf>
    <xf numFmtId="3" fontId="39" fillId="0" borderId="0" xfId="0" applyNumberFormat="1" applyFont="1"/>
    <xf numFmtId="0" fontId="39" fillId="0" borderId="0" xfId="0" applyFont="1"/>
    <xf numFmtId="0" fontId="7" fillId="0" borderId="0" xfId="1" applyFont="1" applyAlignment="1">
      <alignment horizontal="left" vertical="center" indent="7"/>
    </xf>
    <xf numFmtId="0" fontId="4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/>
    <xf numFmtId="0" fontId="5" fillId="0" borderId="0" xfId="0" applyFont="1" applyBorder="1" applyAlignment="1">
      <alignment vertical="center"/>
    </xf>
    <xf numFmtId="170" fontId="10" fillId="0" borderId="0" xfId="2" applyNumberFormat="1" applyFont="1" applyBorder="1" applyAlignment="1">
      <alignment vertical="center"/>
    </xf>
    <xf numFmtId="0" fontId="10" fillId="0" borderId="0" xfId="0" applyFont="1" applyBorder="1"/>
    <xf numFmtId="0" fontId="10" fillId="0" borderId="0" xfId="0" applyFont="1" applyBorder="1" applyAlignment="1">
      <alignment horizontal="center" vertical="center"/>
    </xf>
    <xf numFmtId="9" fontId="10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43" fontId="10" fillId="0" borderId="0" xfId="2" applyFont="1" applyAlignment="1">
      <alignment horizontal="right" vertical="center"/>
    </xf>
    <xf numFmtId="0" fontId="27" fillId="0" borderId="14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48" fillId="0" borderId="14" xfId="0" applyFont="1" applyBorder="1" applyAlignment="1">
      <alignment vertical="center"/>
    </xf>
    <xf numFmtId="0" fontId="47" fillId="0" borderId="14" xfId="0" applyFont="1" applyBorder="1" applyAlignment="1">
      <alignment vertical="center"/>
    </xf>
    <xf numFmtId="0" fontId="47" fillId="0" borderId="0" xfId="0" applyFont="1" applyAlignment="1">
      <alignment vertical="center"/>
    </xf>
    <xf numFmtId="2" fontId="45" fillId="5" borderId="0" xfId="0" applyNumberFormat="1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center" vertical="center"/>
    </xf>
    <xf numFmtId="0" fontId="27" fillId="5" borderId="0" xfId="0" applyFont="1" applyFill="1" applyBorder="1" applyAlignment="1">
      <alignment horizontal="center" vertical="center" wrapText="1"/>
    </xf>
    <xf numFmtId="2" fontId="46" fillId="5" borderId="0" xfId="0" applyNumberFormat="1" applyFont="1" applyFill="1" applyBorder="1" applyAlignment="1">
      <alignment vertical="center" wrapText="1"/>
    </xf>
    <xf numFmtId="0" fontId="47" fillId="5" borderId="0" xfId="0" applyFont="1" applyFill="1" applyBorder="1" applyAlignment="1">
      <alignment horizontal="left" vertical="center"/>
    </xf>
    <xf numFmtId="0" fontId="48" fillId="5" borderId="0" xfId="0" applyFont="1" applyFill="1" applyBorder="1" applyAlignment="1">
      <alignment vertical="center"/>
    </xf>
    <xf numFmtId="0" fontId="47" fillId="5" borderId="0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8" fillId="0" borderId="0" xfId="0" applyFont="1" applyAlignment="1">
      <alignment vertical="center" wrapText="1"/>
    </xf>
    <xf numFmtId="0" fontId="2" fillId="5" borderId="0" xfId="0" applyFont="1" applyFill="1"/>
    <xf numFmtId="0" fontId="4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10" fillId="5" borderId="0" xfId="0" applyFont="1" applyFill="1" applyAlignment="1"/>
    <xf numFmtId="0" fontId="53" fillId="0" borderId="0" xfId="0" applyFont="1" applyAlignment="1">
      <alignment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vertical="center"/>
    </xf>
    <xf numFmtId="0" fontId="57" fillId="5" borderId="0" xfId="0" applyFont="1" applyFill="1" applyAlignment="1">
      <alignment horizontal="center" vertical="center"/>
    </xf>
    <xf numFmtId="0" fontId="57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58" fillId="0" borderId="0" xfId="0" applyFont="1" applyAlignment="1">
      <alignment vertical="center"/>
    </xf>
    <xf numFmtId="2" fontId="61" fillId="0" borderId="0" xfId="0" applyNumberFormat="1" applyFont="1" applyAlignment="1">
      <alignment vertical="center"/>
    </xf>
    <xf numFmtId="2" fontId="27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5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1" fillId="2" borderId="3" xfId="0" applyFont="1" applyFill="1" applyBorder="1" applyAlignment="1">
      <alignment vertical="center"/>
    </xf>
    <xf numFmtId="0" fontId="2" fillId="0" borderId="0" xfId="0" applyFont="1" applyFill="1"/>
    <xf numFmtId="0" fontId="31" fillId="2" borderId="6" xfId="1" applyFont="1" applyFill="1" applyBorder="1" applyAlignment="1">
      <alignment horizontal="center" vertical="center" wrapText="1"/>
    </xf>
    <xf numFmtId="3" fontId="6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7" fillId="0" borderId="0" xfId="1" applyFont="1" applyAlignment="1">
      <alignment horizontal="left" vertical="center" indent="8"/>
    </xf>
    <xf numFmtId="0" fontId="2" fillId="0" borderId="0" xfId="0" applyFont="1" applyBorder="1" applyAlignment="1">
      <alignment horizontal="center" vertical="center"/>
    </xf>
    <xf numFmtId="165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1" fillId="2" borderId="0" xfId="0" applyFont="1" applyFill="1" applyBorder="1" applyAlignment="1">
      <alignment vertical="center"/>
    </xf>
    <xf numFmtId="1" fontId="10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3" fontId="2" fillId="8" borderId="0" xfId="0" applyNumberFormat="1" applyFont="1" applyFill="1" applyAlignment="1">
      <alignment vertical="center"/>
    </xf>
    <xf numFmtId="0" fontId="2" fillId="8" borderId="0" xfId="0" applyFont="1" applyFill="1" applyAlignment="1">
      <alignment vertical="center"/>
    </xf>
    <xf numFmtId="43" fontId="10" fillId="0" borderId="0" xfId="2" applyFont="1" applyBorder="1" applyAlignment="1">
      <alignment horizontal="center" vertical="center" wrapText="1"/>
    </xf>
    <xf numFmtId="0" fontId="63" fillId="8" borderId="0" xfId="0" applyFont="1" applyFill="1" applyAlignment="1">
      <alignment horizontal="justify" vertical="center"/>
    </xf>
    <xf numFmtId="0" fontId="62" fillId="8" borderId="0" xfId="0" applyFont="1" applyFill="1"/>
    <xf numFmtId="0" fontId="66" fillId="0" borderId="0" xfId="1" applyFont="1" applyAlignment="1">
      <alignment horizontal="left" vertical="center" indent="2"/>
    </xf>
    <xf numFmtId="0" fontId="67" fillId="0" borderId="0" xfId="1" applyFont="1" applyAlignment="1">
      <alignment horizontal="left" vertical="center" indent="8"/>
    </xf>
    <xf numFmtId="0" fontId="14" fillId="2" borderId="1" xfId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/>
    <xf numFmtId="0" fontId="14" fillId="2" borderId="3" xfId="0" applyFont="1" applyFill="1" applyBorder="1"/>
    <xf numFmtId="0" fontId="3" fillId="0" borderId="0" xfId="0" applyFont="1"/>
    <xf numFmtId="0" fontId="69" fillId="0" borderId="0" xfId="0" applyFont="1"/>
    <xf numFmtId="0" fontId="65" fillId="0" borderId="0" xfId="0" applyFont="1"/>
    <xf numFmtId="0" fontId="22" fillId="0" borderId="0" xfId="1" applyFont="1"/>
    <xf numFmtId="0" fontId="66" fillId="0" borderId="0" xfId="1" applyFont="1" applyAlignment="1">
      <alignment horizontal="left" vertical="center" indent="5"/>
    </xf>
    <xf numFmtId="0" fontId="33" fillId="0" borderId="0" xfId="1" applyFont="1"/>
    <xf numFmtId="167" fontId="22" fillId="0" borderId="1" xfId="1" applyNumberFormat="1" applyFont="1" applyBorder="1"/>
    <xf numFmtId="0" fontId="24" fillId="0" borderId="0" xfId="1" applyFont="1" applyAlignment="1">
      <alignment horizontal="left" vertical="center" indent="5"/>
    </xf>
    <xf numFmtId="0" fontId="22" fillId="0" borderId="0" xfId="1" applyFont="1" applyAlignment="1">
      <alignment vertical="center"/>
    </xf>
    <xf numFmtId="0" fontId="31" fillId="2" borderId="1" xfId="1" applyFont="1" applyFill="1" applyBorder="1" applyAlignment="1">
      <alignment horizontal="right" vertical="center"/>
    </xf>
    <xf numFmtId="0" fontId="31" fillId="2" borderId="1" xfId="1" applyFont="1" applyFill="1" applyBorder="1" applyAlignment="1">
      <alignment horizontal="center"/>
    </xf>
    <xf numFmtId="0" fontId="26" fillId="0" borderId="1" xfId="1" applyFont="1" applyBorder="1" applyAlignment="1">
      <alignment horizontal="center" vertical="center"/>
    </xf>
    <xf numFmtId="0" fontId="22" fillId="0" borderId="0" xfId="1" applyFont="1" applyAlignment="1">
      <alignment horizontal="left"/>
    </xf>
    <xf numFmtId="167" fontId="14" fillId="2" borderId="1" xfId="1" applyNumberFormat="1" applyFont="1" applyFill="1" applyBorder="1" applyAlignment="1">
      <alignment vertical="center"/>
    </xf>
    <xf numFmtId="0" fontId="22" fillId="0" borderId="0" xfId="1" applyFont="1" applyAlignment="1">
      <alignment horizontal="left" vertical="center" indent="2"/>
    </xf>
    <xf numFmtId="0" fontId="30" fillId="0" borderId="0" xfId="1" applyFont="1" applyAlignment="1">
      <alignment horizontal="left" vertical="center"/>
    </xf>
    <xf numFmtId="0" fontId="72" fillId="0" borderId="0" xfId="1" applyFont="1" applyAlignment="1">
      <alignment horizontal="left" vertical="center" indent="5"/>
    </xf>
    <xf numFmtId="164" fontId="22" fillId="0" borderId="0" xfId="1" applyNumberFormat="1" applyFont="1"/>
    <xf numFmtId="0" fontId="22" fillId="0" borderId="0" xfId="1" applyFont="1" applyAlignment="1">
      <alignment wrapText="1"/>
    </xf>
    <xf numFmtId="0" fontId="30" fillId="0" borderId="0" xfId="1" applyFont="1"/>
    <xf numFmtId="0" fontId="22" fillId="0" borderId="0" xfId="1" applyFont="1" applyAlignment="1">
      <alignment horizontal="left" wrapText="1"/>
    </xf>
    <xf numFmtId="168" fontId="22" fillId="0" borderId="0" xfId="1" applyNumberFormat="1" applyFont="1" applyAlignment="1">
      <alignment horizontal="center" vertical="center" wrapText="1"/>
    </xf>
    <xf numFmtId="0" fontId="22" fillId="0" borderId="0" xfId="1" applyFont="1" applyAlignment="1">
      <alignment horizontal="left" indent="2"/>
    </xf>
    <xf numFmtId="0" fontId="64" fillId="0" borderId="0" xfId="1" applyFont="1" applyAlignment="1">
      <alignment wrapText="1"/>
    </xf>
    <xf numFmtId="167" fontId="64" fillId="0" borderId="0" xfId="1" applyNumberFormat="1" applyFont="1" applyAlignment="1">
      <alignment wrapText="1"/>
    </xf>
    <xf numFmtId="0" fontId="64" fillId="0" borderId="0" xfId="1" applyFont="1"/>
    <xf numFmtId="0" fontId="22" fillId="0" borderId="0" xfId="1" applyFont="1" applyAlignment="1">
      <alignment horizontal="center" vertical="center" wrapText="1"/>
    </xf>
    <xf numFmtId="0" fontId="31" fillId="2" borderId="3" xfId="1" applyFont="1" applyFill="1" applyBorder="1" applyAlignment="1">
      <alignment horizontal="center"/>
    </xf>
    <xf numFmtId="167" fontId="22" fillId="0" borderId="1" xfId="1" applyNumberFormat="1" applyFont="1" applyBorder="1" applyAlignment="1">
      <alignment horizontal="right"/>
    </xf>
    <xf numFmtId="10" fontId="22" fillId="0" borderId="1" xfId="1" applyNumberFormat="1" applyFont="1" applyBorder="1" applyAlignment="1">
      <alignment horizontal="right" vertical="center"/>
    </xf>
    <xf numFmtId="0" fontId="26" fillId="0" borderId="0" xfId="1" applyFont="1"/>
    <xf numFmtId="0" fontId="73" fillId="0" borderId="0" xfId="0" applyFont="1" applyAlignment="1">
      <alignment horizontal="left"/>
    </xf>
    <xf numFmtId="0" fontId="26" fillId="0" borderId="0" xfId="1" applyFont="1" applyAlignment="1">
      <alignment vertical="center" wrapText="1"/>
    </xf>
    <xf numFmtId="0" fontId="26" fillId="0" borderId="0" xfId="1" applyFont="1" applyAlignment="1">
      <alignment horizontal="left" vertical="center" wrapText="1"/>
    </xf>
    <xf numFmtId="0" fontId="66" fillId="0" borderId="0" xfId="1" applyFont="1"/>
    <xf numFmtId="0" fontId="67" fillId="0" borderId="0" xfId="1" applyFont="1" applyAlignment="1">
      <alignment horizontal="left" vertical="center" indent="6"/>
    </xf>
    <xf numFmtId="0" fontId="26" fillId="0" borderId="1" xfId="1" applyFont="1" applyBorder="1"/>
    <xf numFmtId="167" fontId="26" fillId="0" borderId="1" xfId="1" applyNumberFormat="1" applyFont="1" applyBorder="1"/>
    <xf numFmtId="0" fontId="26" fillId="0" borderId="1" xfId="1" applyFont="1" applyBorder="1" applyAlignment="1">
      <alignment horizontal="right"/>
    </xf>
    <xf numFmtId="0" fontId="14" fillId="2" borderId="1" xfId="1" applyFont="1" applyFill="1" applyBorder="1" applyAlignment="1">
      <alignment horizontal="right"/>
    </xf>
    <xf numFmtId="0" fontId="67" fillId="0" borderId="0" xfId="1" applyFont="1" applyAlignment="1">
      <alignment horizontal="left" vertical="center" indent="5"/>
    </xf>
    <xf numFmtId="2" fontId="26" fillId="0" borderId="0" xfId="1" applyNumberFormat="1" applyFont="1"/>
    <xf numFmtId="0" fontId="26" fillId="0" borderId="2" xfId="1" applyFont="1" applyBorder="1" applyAlignment="1">
      <alignment horizontal="left"/>
    </xf>
    <xf numFmtId="0" fontId="26" fillId="0" borderId="3" xfId="1" applyFont="1" applyBorder="1" applyAlignment="1">
      <alignment horizontal="left"/>
    </xf>
    <xf numFmtId="167" fontId="26" fillId="0" borderId="1" xfId="1" applyNumberFormat="1" applyFont="1" applyBorder="1" applyAlignment="1">
      <alignment vertical="center"/>
    </xf>
    <xf numFmtId="0" fontId="26" fillId="0" borderId="0" xfId="1" applyFont="1" applyAlignment="1">
      <alignment vertical="center"/>
    </xf>
    <xf numFmtId="0" fontId="14" fillId="2" borderId="1" xfId="1" applyFont="1" applyFill="1" applyBorder="1" applyAlignment="1">
      <alignment horizontal="right" vertical="center"/>
    </xf>
    <xf numFmtId="168" fontId="26" fillId="0" borderId="0" xfId="1" applyNumberFormat="1" applyFont="1" applyAlignment="1">
      <alignment vertical="center" wrapText="1"/>
    </xf>
    <xf numFmtId="0" fontId="26" fillId="0" borderId="0" xfId="1" applyFont="1" applyAlignment="1">
      <alignment horizontal="left" vertical="center" indent="6"/>
    </xf>
    <xf numFmtId="0" fontId="26" fillId="0" borderId="2" xfId="1" applyFont="1" applyBorder="1"/>
    <xf numFmtId="0" fontId="26" fillId="0" borderId="3" xfId="1" applyFont="1" applyBorder="1"/>
    <xf numFmtId="0" fontId="14" fillId="2" borderId="12" xfId="1" applyFont="1" applyFill="1" applyBorder="1" applyAlignment="1">
      <alignment horizontal="right" vertical="center"/>
    </xf>
    <xf numFmtId="3" fontId="26" fillId="0" borderId="0" xfId="1" applyNumberFormat="1" applyFont="1"/>
    <xf numFmtId="0" fontId="14" fillId="2" borderId="1" xfId="0" applyFont="1" applyFill="1" applyBorder="1"/>
    <xf numFmtId="167" fontId="3" fillId="9" borderId="3" xfId="0" applyNumberFormat="1" applyFont="1" applyFill="1" applyBorder="1" applyAlignment="1"/>
    <xf numFmtId="167" fontId="22" fillId="0" borderId="1" xfId="1" applyNumberFormat="1" applyFont="1" applyFill="1" applyBorder="1"/>
    <xf numFmtId="167" fontId="14" fillId="2" borderId="1" xfId="0" applyNumberFormat="1" applyFont="1" applyFill="1" applyBorder="1"/>
    <xf numFmtId="0" fontId="14" fillId="0" borderId="0" xfId="0" applyFont="1"/>
    <xf numFmtId="0" fontId="14" fillId="6" borderId="1" xfId="0" applyFont="1" applyFill="1" applyBorder="1" applyAlignment="1">
      <alignment horizontal="right"/>
    </xf>
    <xf numFmtId="167" fontId="31" fillId="2" borderId="1" xfId="1" applyNumberFormat="1" applyFont="1" applyFill="1" applyBorder="1"/>
    <xf numFmtId="0" fontId="2" fillId="0" borderId="0" xfId="0" applyFont="1" applyBorder="1" applyAlignment="1">
      <alignment horizontal="right"/>
    </xf>
    <xf numFmtId="43" fontId="2" fillId="0" borderId="0" xfId="2" applyFont="1"/>
    <xf numFmtId="167" fontId="22" fillId="9" borderId="1" xfId="1" applyNumberFormat="1" applyFont="1" applyFill="1" applyBorder="1"/>
    <xf numFmtId="171" fontId="43" fillId="0" borderId="0" xfId="0" applyNumberFormat="1" applyFont="1" applyAlignment="1">
      <alignment horizontal="left" vertical="center"/>
    </xf>
    <xf numFmtId="2" fontId="43" fillId="0" borderId="0" xfId="0" applyNumberFormat="1" applyFont="1" applyAlignment="1">
      <alignment vertical="center"/>
    </xf>
    <xf numFmtId="0" fontId="77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7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/>
    <xf numFmtId="0" fontId="6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79" fillId="0" borderId="0" xfId="0" applyFont="1" applyAlignment="1">
      <alignment horizontal="center" vertical="center"/>
    </xf>
    <xf numFmtId="0" fontId="81" fillId="0" borderId="0" xfId="0" applyFont="1"/>
    <xf numFmtId="0" fontId="65" fillId="0" borderId="0" xfId="0" applyFont="1" applyAlignment="1">
      <alignment horizontal="justify" vertical="center"/>
    </xf>
    <xf numFmtId="0" fontId="80" fillId="0" borderId="0" xfId="0" applyFont="1" applyAlignment="1">
      <alignment vertical="center"/>
    </xf>
    <xf numFmtId="0" fontId="8" fillId="8" borderId="0" xfId="0" applyFont="1" applyFill="1" applyAlignment="1">
      <alignment horizontal="justify" vertical="center"/>
    </xf>
    <xf numFmtId="0" fontId="10" fillId="8" borderId="0" xfId="0" applyFont="1" applyFill="1"/>
    <xf numFmtId="0" fontId="83" fillId="0" borderId="0" xfId="0" applyFont="1"/>
    <xf numFmtId="0" fontId="83" fillId="0" borderId="0" xfId="0" applyFont="1" applyAlignment="1">
      <alignment vertical="center"/>
    </xf>
    <xf numFmtId="0" fontId="82" fillId="0" borderId="0" xfId="0" applyFont="1" applyAlignment="1">
      <alignment horizontal="center" vertical="center"/>
    </xf>
    <xf numFmtId="2" fontId="61" fillId="0" borderId="14" xfId="0" applyNumberFormat="1" applyFont="1" applyBorder="1" applyAlignment="1">
      <alignment vertical="center" wrapText="1"/>
    </xf>
    <xf numFmtId="167" fontId="79" fillId="0" borderId="1" xfId="1" applyNumberFormat="1" applyFont="1" applyBorder="1" applyAlignment="1">
      <alignment vertical="center"/>
    </xf>
    <xf numFmtId="0" fontId="85" fillId="0" borderId="0" xfId="1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10" fillId="0" borderId="1" xfId="2" applyFont="1" applyBorder="1" applyAlignment="1">
      <alignment horizontal="center" vertical="center" wrapText="1"/>
    </xf>
    <xf numFmtId="1" fontId="2" fillId="0" borderId="2" xfId="0" applyNumberFormat="1" applyFont="1" applyBorder="1" applyAlignment="1"/>
    <xf numFmtId="1" fontId="2" fillId="0" borderId="3" xfId="0" applyNumberFormat="1" applyFont="1" applyBorder="1" applyAlignment="1"/>
    <xf numFmtId="0" fontId="82" fillId="0" borderId="0" xfId="0" applyFont="1" applyAlignment="1">
      <alignment horizontal="left" vertical="center"/>
    </xf>
    <xf numFmtId="0" fontId="83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8" fontId="10" fillId="0" borderId="2" xfId="2" applyNumberFormat="1" applyFont="1" applyFill="1" applyBorder="1" applyAlignment="1">
      <alignment horizontal="center" vertical="center"/>
    </xf>
    <xf numFmtId="168" fontId="10" fillId="0" borderId="13" xfId="2" applyNumberFormat="1" applyFont="1" applyFill="1" applyBorder="1" applyAlignment="1">
      <alignment horizontal="center" vertical="center"/>
    </xf>
    <xf numFmtId="168" fontId="10" fillId="0" borderId="3" xfId="2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center" wrapText="1"/>
    </xf>
    <xf numFmtId="0" fontId="77" fillId="0" borderId="0" xfId="0" applyFont="1" applyAlignment="1">
      <alignment horizontal="left" vertical="center" wrapText="1"/>
    </xf>
    <xf numFmtId="0" fontId="79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1" fillId="0" borderId="0" xfId="0" applyFont="1" applyAlignment="1">
      <alignment horizontal="center"/>
    </xf>
    <xf numFmtId="0" fontId="80" fillId="0" borderId="0" xfId="0" applyFont="1" applyAlignment="1">
      <alignment horizontal="left" vertical="center"/>
    </xf>
    <xf numFmtId="0" fontId="80" fillId="0" borderId="0" xfId="0" applyFont="1" applyAlignment="1">
      <alignment horizontal="center" vertical="center"/>
    </xf>
    <xf numFmtId="0" fontId="26" fillId="0" borderId="1" xfId="1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32" fillId="2" borderId="0" xfId="1" applyFont="1" applyFill="1" applyBorder="1" applyAlignment="1">
      <alignment horizontal="center" vertical="center"/>
    </xf>
    <xf numFmtId="0" fontId="32" fillId="2" borderId="8" xfId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2" fontId="54" fillId="0" borderId="0" xfId="0" applyNumberFormat="1" applyFont="1" applyAlignment="1">
      <alignment horizontal="center" vertical="center"/>
    </xf>
    <xf numFmtId="0" fontId="27" fillId="0" borderId="14" xfId="0" applyFont="1" applyBorder="1" applyAlignment="1">
      <alignment horizontal="left" vertical="center" wrapText="1"/>
    </xf>
    <xf numFmtId="0" fontId="27" fillId="0" borderId="14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43" fontId="10" fillId="0" borderId="0" xfId="0" applyNumberFormat="1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 wrapText="1"/>
    </xf>
    <xf numFmtId="43" fontId="10" fillId="0" borderId="0" xfId="2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left" indent="7"/>
    </xf>
    <xf numFmtId="0" fontId="31" fillId="2" borderId="1" xfId="1" applyFont="1" applyFill="1" applyBorder="1" applyAlignment="1">
      <alignment horizontal="center" vertical="center"/>
    </xf>
    <xf numFmtId="0" fontId="31" fillId="2" borderId="1" xfId="1" applyFont="1" applyFill="1" applyBorder="1" applyAlignment="1">
      <alignment horizontal="center" vertical="center" wrapText="1"/>
    </xf>
    <xf numFmtId="169" fontId="26" fillId="0" borderId="1" xfId="1" applyNumberFormat="1" applyFont="1" applyBorder="1" applyAlignment="1">
      <alignment horizontal="right" vertical="center"/>
    </xf>
    <xf numFmtId="0" fontId="3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6" fillId="0" borderId="1" xfId="1" applyFont="1" applyBorder="1" applyAlignment="1">
      <alignment horizontal="left" vertical="center"/>
    </xf>
    <xf numFmtId="0" fontId="38" fillId="2" borderId="1" xfId="1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167" fontId="22" fillId="0" borderId="1" xfId="1" applyNumberFormat="1" applyFont="1" applyBorder="1" applyAlignment="1">
      <alignment horizontal="right" vertical="center"/>
    </xf>
    <xf numFmtId="0" fontId="32" fillId="2" borderId="1" xfId="1" applyFont="1" applyFill="1" applyBorder="1" applyAlignment="1">
      <alignment horizontal="center" vertical="center"/>
    </xf>
    <xf numFmtId="167" fontId="30" fillId="0" borderId="1" xfId="1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31" fillId="2" borderId="1" xfId="1" applyFont="1" applyFill="1" applyBorder="1" applyAlignment="1">
      <alignment horizontal="center"/>
    </xf>
    <xf numFmtId="170" fontId="33" fillId="0" borderId="10" xfId="2" applyNumberFormat="1" applyFont="1" applyBorder="1" applyAlignment="1">
      <alignment horizontal="center" vertical="center"/>
    </xf>
    <xf numFmtId="170" fontId="33" fillId="0" borderId="11" xfId="2" applyNumberFormat="1" applyFont="1" applyBorder="1" applyAlignment="1">
      <alignment horizontal="center" vertical="center"/>
    </xf>
    <xf numFmtId="164" fontId="31" fillId="2" borderId="2" xfId="2" applyNumberFormat="1" applyFont="1" applyFill="1" applyBorder="1" applyAlignment="1">
      <alignment horizontal="center" vertical="center"/>
    </xf>
    <xf numFmtId="164" fontId="31" fillId="2" borderId="13" xfId="2" applyNumberFormat="1" applyFont="1" applyFill="1" applyBorder="1" applyAlignment="1">
      <alignment horizontal="center" vertical="center"/>
    </xf>
    <xf numFmtId="0" fontId="59" fillId="0" borderId="0" xfId="0" applyFont="1" applyFill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27" fillId="0" borderId="14" xfId="0" applyNumberFormat="1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47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43" fontId="8" fillId="0" borderId="0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43" fillId="0" borderId="15" xfId="0" applyFont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7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3" fillId="0" borderId="0" xfId="0" applyFont="1" applyAlignment="1">
      <alignment horizontal="right" vertical="center"/>
    </xf>
    <xf numFmtId="165" fontId="10" fillId="0" borderId="0" xfId="0" applyNumberFormat="1" applyFont="1" applyAlignment="1">
      <alignment horizontal="left" vertical="center"/>
    </xf>
    <xf numFmtId="43" fontId="38" fillId="2" borderId="0" xfId="2" applyNumberFormat="1" applyFont="1" applyFill="1" applyBorder="1" applyAlignment="1">
      <alignment horizontal="center" vertical="center"/>
    </xf>
    <xf numFmtId="170" fontId="5" fillId="0" borderId="0" xfId="2" applyNumberFormat="1" applyFont="1" applyBorder="1" applyAlignment="1">
      <alignment horizontal="center" vertical="center"/>
    </xf>
    <xf numFmtId="170" fontId="5" fillId="0" borderId="0" xfId="2" applyNumberFormat="1" applyFont="1" applyBorder="1" applyAlignment="1">
      <alignment horizontal="right" vertical="center"/>
    </xf>
    <xf numFmtId="1" fontId="38" fillId="2" borderId="0" xfId="0" applyNumberFormat="1" applyFont="1" applyFill="1" applyBorder="1" applyAlignment="1">
      <alignment horizontal="left" vertical="center" indent="3"/>
    </xf>
    <xf numFmtId="0" fontId="38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left" vertical="center"/>
    </xf>
    <xf numFmtId="0" fontId="31" fillId="2" borderId="4" xfId="1" applyFont="1" applyFill="1" applyBorder="1" applyAlignment="1">
      <alignment horizontal="center" vertical="center" wrapText="1"/>
    </xf>
    <xf numFmtId="0" fontId="31" fillId="2" borderId="15" xfId="1" applyFont="1" applyFill="1" applyBorder="1" applyAlignment="1">
      <alignment horizontal="center" vertical="center" wrapText="1"/>
    </xf>
    <xf numFmtId="0" fontId="31" fillId="2" borderId="7" xfId="1" applyFont="1" applyFill="1" applyBorder="1" applyAlignment="1">
      <alignment horizontal="center" vertical="center" wrapText="1"/>
    </xf>
    <xf numFmtId="0" fontId="31" fillId="2" borderId="0" xfId="1" applyFont="1" applyFill="1" applyBorder="1" applyAlignment="1">
      <alignment horizontal="center" vertical="center" wrapText="1"/>
    </xf>
    <xf numFmtId="0" fontId="31" fillId="2" borderId="8" xfId="1" applyFont="1" applyFill="1" applyBorder="1" applyAlignment="1">
      <alignment horizontal="center" vertical="center" wrapText="1"/>
    </xf>
    <xf numFmtId="167" fontId="22" fillId="0" borderId="1" xfId="1" applyNumberFormat="1" applyFont="1" applyBorder="1" applyAlignment="1">
      <alignment horizontal="center" vertical="center"/>
    </xf>
    <xf numFmtId="167" fontId="22" fillId="0" borderId="2" xfId="1" applyNumberFormat="1" applyFont="1" applyBorder="1" applyAlignment="1">
      <alignment horizontal="center" vertical="center"/>
    </xf>
    <xf numFmtId="167" fontId="22" fillId="0" borderId="13" xfId="1" applyNumberFormat="1" applyFont="1" applyBorder="1" applyAlignment="1">
      <alignment horizontal="center" vertical="center"/>
    </xf>
    <xf numFmtId="167" fontId="22" fillId="0" borderId="3" xfId="1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9" fontId="10" fillId="0" borderId="0" xfId="0" applyNumberFormat="1" applyFont="1" applyAlignment="1">
      <alignment horizontal="center" vertical="center"/>
    </xf>
    <xf numFmtId="43" fontId="31" fillId="2" borderId="2" xfId="2" applyFont="1" applyFill="1" applyBorder="1" applyAlignment="1">
      <alignment horizontal="center" vertical="center"/>
    </xf>
    <xf numFmtId="43" fontId="31" fillId="2" borderId="13" xfId="2" applyFont="1" applyFill="1" applyBorder="1" applyAlignment="1">
      <alignment horizontal="center" vertical="center"/>
    </xf>
    <xf numFmtId="0" fontId="31" fillId="2" borderId="5" xfId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3" fontId="10" fillId="0" borderId="1" xfId="2" applyFont="1" applyFill="1" applyBorder="1" applyAlignment="1">
      <alignment horizontal="center" vertical="center" wrapText="1"/>
    </xf>
    <xf numFmtId="0" fontId="38" fillId="2" borderId="7" xfId="1" applyFont="1" applyFill="1" applyBorder="1" applyAlignment="1">
      <alignment horizontal="center" vertical="center" wrapText="1"/>
    </xf>
    <xf numFmtId="0" fontId="38" fillId="2" borderId="0" xfId="1" applyFont="1" applyFill="1" applyBorder="1" applyAlignment="1">
      <alignment horizontal="center" vertical="center" wrapText="1"/>
    </xf>
    <xf numFmtId="0" fontId="38" fillId="2" borderId="8" xfId="1" applyFont="1" applyFill="1" applyBorder="1" applyAlignment="1">
      <alignment horizontal="center" vertical="center" wrapText="1"/>
    </xf>
    <xf numFmtId="43" fontId="8" fillId="0" borderId="1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3" fillId="0" borderId="0" xfId="0" applyFont="1" applyAlignment="1">
      <alignment horizontal="right"/>
    </xf>
    <xf numFmtId="0" fontId="38" fillId="2" borderId="4" xfId="1" applyFont="1" applyFill="1" applyBorder="1" applyAlignment="1">
      <alignment horizontal="center" vertical="center" wrapText="1"/>
    </xf>
    <xf numFmtId="0" fontId="38" fillId="2" borderId="5" xfId="1" applyFont="1" applyFill="1" applyBorder="1" applyAlignment="1">
      <alignment horizontal="center" vertical="center" wrapText="1"/>
    </xf>
    <xf numFmtId="1" fontId="10" fillId="0" borderId="1" xfId="2" applyNumberFormat="1" applyFont="1" applyBorder="1" applyAlignment="1">
      <alignment vertical="center" wrapText="1"/>
    </xf>
    <xf numFmtId="168" fontId="65" fillId="0" borderId="1" xfId="0" applyNumberFormat="1" applyFont="1" applyBorder="1" applyAlignment="1">
      <alignment horizontal="center" vertical="center"/>
    </xf>
    <xf numFmtId="0" fontId="26" fillId="0" borderId="2" xfId="1" applyFont="1" applyBorder="1" applyAlignment="1">
      <alignment horizontal="left" vertical="center" wrapText="1"/>
    </xf>
    <xf numFmtId="0" fontId="26" fillId="0" borderId="13" xfId="1" applyFont="1" applyBorder="1" applyAlignment="1">
      <alignment horizontal="left" vertical="center" wrapText="1"/>
    </xf>
    <xf numFmtId="0" fontId="26" fillId="0" borderId="3" xfId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6" fillId="0" borderId="2" xfId="1" applyFont="1" applyBorder="1" applyAlignment="1">
      <alignment horizontal="center" vertical="center"/>
    </xf>
    <xf numFmtId="0" fontId="26" fillId="0" borderId="13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65" fillId="2" borderId="1" xfId="0" applyFont="1" applyFill="1" applyBorder="1" applyAlignment="1">
      <alignment horizontal="center" vertical="center" wrapText="1"/>
    </xf>
    <xf numFmtId="1" fontId="8" fillId="0" borderId="1" xfId="2" applyNumberFormat="1" applyFont="1" applyBorder="1" applyAlignment="1">
      <alignment vertical="center" wrapText="1"/>
    </xf>
    <xf numFmtId="0" fontId="14" fillId="2" borderId="1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165" fontId="14" fillId="2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43" fontId="14" fillId="2" borderId="2" xfId="2" applyFont="1" applyFill="1" applyBorder="1" applyAlignment="1">
      <alignment horizontal="center"/>
    </xf>
    <xf numFmtId="43" fontId="14" fillId="2" borderId="13" xfId="2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right"/>
    </xf>
    <xf numFmtId="0" fontId="22" fillId="0" borderId="0" xfId="1" applyFont="1" applyAlignment="1">
      <alignment horizontal="left" indent="6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167" fontId="22" fillId="0" borderId="2" xfId="1" applyNumberFormat="1" applyFont="1" applyBorder="1" applyAlignment="1">
      <alignment horizontal="right" vertical="center"/>
    </xf>
    <xf numFmtId="167" fontId="22" fillId="0" borderId="3" xfId="1" applyNumberFormat="1" applyFont="1" applyBorder="1" applyAlignment="1">
      <alignment horizontal="right" vertical="center"/>
    </xf>
    <xf numFmtId="0" fontId="22" fillId="0" borderId="2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167" fontId="31" fillId="2" borderId="2" xfId="1" applyNumberFormat="1" applyFont="1" applyFill="1" applyBorder="1" applyAlignment="1">
      <alignment horizontal="right" vertical="center"/>
    </xf>
    <xf numFmtId="167" fontId="31" fillId="2" borderId="3" xfId="1" applyNumberFormat="1" applyFont="1" applyFill="1" applyBorder="1" applyAlignment="1">
      <alignment horizontal="right" vertical="center"/>
    </xf>
    <xf numFmtId="0" fontId="22" fillId="0" borderId="0" xfId="1" applyFont="1" applyAlignment="1">
      <alignment horizontal="left" wrapText="1" indent="2"/>
    </xf>
    <xf numFmtId="0" fontId="30" fillId="0" borderId="0" xfId="1" applyFont="1" applyAlignment="1">
      <alignment horizontal="left"/>
    </xf>
    <xf numFmtId="168" fontId="31" fillId="2" borderId="0" xfId="1" applyNumberFormat="1" applyFont="1" applyFill="1" applyAlignment="1">
      <alignment horizontal="center" vertical="center" wrapText="1"/>
    </xf>
    <xf numFmtId="0" fontId="31" fillId="2" borderId="2" xfId="1" applyFont="1" applyFill="1" applyBorder="1" applyAlignment="1">
      <alignment horizontal="center"/>
    </xf>
    <xf numFmtId="0" fontId="31" fillId="2" borderId="3" xfId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167" fontId="22" fillId="0" borderId="2" xfId="1" applyNumberFormat="1" applyFont="1" applyBorder="1" applyAlignment="1">
      <alignment horizontal="right"/>
    </xf>
    <xf numFmtId="167" fontId="22" fillId="0" borderId="3" xfId="1" applyNumberFormat="1" applyFont="1" applyBorder="1" applyAlignment="1">
      <alignment horizontal="right"/>
    </xf>
    <xf numFmtId="0" fontId="22" fillId="0" borderId="1" xfId="1" applyFont="1" applyBorder="1" applyAlignment="1">
      <alignment horizontal="left" vertical="center"/>
    </xf>
    <xf numFmtId="0" fontId="22" fillId="0" borderId="0" xfId="1" applyFont="1" applyAlignment="1">
      <alignment horizontal="left" vertical="center" wrapText="1"/>
    </xf>
    <xf numFmtId="0" fontId="31" fillId="2" borderId="15" xfId="1" applyFont="1" applyFill="1" applyBorder="1" applyAlignment="1">
      <alignment horizontal="center"/>
    </xf>
    <xf numFmtId="0" fontId="31" fillId="2" borderId="5" xfId="1" applyFont="1" applyFill="1" applyBorder="1" applyAlignment="1">
      <alignment horizontal="center"/>
    </xf>
    <xf numFmtId="0" fontId="69" fillId="0" borderId="0" xfId="0" applyFont="1" applyAlignment="1">
      <alignment horizontal="left"/>
    </xf>
    <xf numFmtId="0" fontId="31" fillId="2" borderId="0" xfId="1" applyFont="1" applyFill="1" applyBorder="1" applyAlignment="1">
      <alignment horizontal="center" vertical="center"/>
    </xf>
    <xf numFmtId="0" fontId="31" fillId="2" borderId="8" xfId="1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/>
    </xf>
    <xf numFmtId="0" fontId="22" fillId="0" borderId="1" xfId="1" applyFont="1" applyBorder="1" applyAlignment="1">
      <alignment horizontal="center" wrapText="1"/>
    </xf>
    <xf numFmtId="0" fontId="22" fillId="0" borderId="0" xfId="1" applyFont="1" applyAlignment="1">
      <alignment horizontal="left" indent="2"/>
    </xf>
    <xf numFmtId="0" fontId="31" fillId="2" borderId="4" xfId="1" applyFont="1" applyFill="1" applyBorder="1" applyAlignment="1">
      <alignment horizontal="center" vertical="center"/>
    </xf>
    <xf numFmtId="0" fontId="31" fillId="2" borderId="5" xfId="1" applyFont="1" applyFill="1" applyBorder="1" applyAlignment="1">
      <alignment horizontal="center" vertical="center"/>
    </xf>
    <xf numFmtId="0" fontId="31" fillId="2" borderId="2" xfId="1" applyFont="1" applyFill="1" applyBorder="1" applyAlignment="1">
      <alignment horizontal="center" vertical="center"/>
    </xf>
    <xf numFmtId="0" fontId="31" fillId="2" borderId="3" xfId="1" applyFont="1" applyFill="1" applyBorder="1" applyAlignment="1">
      <alignment horizontal="center" vertical="center"/>
    </xf>
    <xf numFmtId="0" fontId="26" fillId="0" borderId="0" xfId="1" applyFont="1" applyAlignment="1">
      <alignment horizontal="center" vertical="center" wrapText="1"/>
    </xf>
    <xf numFmtId="0" fontId="26" fillId="0" borderId="1" xfId="1" applyFont="1" applyBorder="1" applyAlignment="1">
      <alignment horizontal="left"/>
    </xf>
    <xf numFmtId="0" fontId="26" fillId="0" borderId="2" xfId="1" applyFont="1" applyBorder="1" applyAlignment="1">
      <alignment horizontal="left"/>
    </xf>
    <xf numFmtId="0" fontId="26" fillId="0" borderId="0" xfId="1" applyFont="1" applyAlignment="1">
      <alignment horizontal="left" vertical="center" wrapText="1" indent="6"/>
    </xf>
    <xf numFmtId="0" fontId="26" fillId="0" borderId="3" xfId="1" applyFont="1" applyBorder="1" applyAlignment="1">
      <alignment horizontal="left"/>
    </xf>
    <xf numFmtId="167" fontId="26" fillId="0" borderId="2" xfId="1" applyNumberFormat="1" applyFont="1" applyBorder="1" applyAlignment="1">
      <alignment horizontal="right"/>
    </xf>
    <xf numFmtId="167" fontId="26" fillId="0" borderId="3" xfId="1" applyNumberFormat="1" applyFont="1" applyBorder="1" applyAlignment="1">
      <alignment horizontal="right"/>
    </xf>
    <xf numFmtId="0" fontId="14" fillId="2" borderId="1" xfId="1" applyFont="1" applyFill="1" applyBorder="1" applyAlignment="1">
      <alignment horizontal="right"/>
    </xf>
    <xf numFmtId="0" fontId="14" fillId="2" borderId="6" xfId="1" applyFont="1" applyFill="1" applyBorder="1" applyAlignment="1">
      <alignment horizontal="center" vertical="center" wrapText="1"/>
    </xf>
    <xf numFmtId="0" fontId="14" fillId="2" borderId="9" xfId="1" applyFont="1" applyFill="1" applyBorder="1" applyAlignment="1">
      <alignment horizontal="center" vertical="center" wrapText="1"/>
    </xf>
    <xf numFmtId="0" fontId="14" fillId="2" borderId="12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66" fillId="0" borderId="0" xfId="1" applyFont="1" applyAlignment="1">
      <alignment horizontal="left"/>
    </xf>
    <xf numFmtId="0" fontId="26" fillId="0" borderId="0" xfId="1" applyFont="1" applyAlignment="1">
      <alignment horizontal="left" vertical="center" wrapText="1"/>
    </xf>
    <xf numFmtId="0" fontId="26" fillId="0" borderId="0" xfId="1" applyFont="1" applyAlignment="1">
      <alignment horizontal="left"/>
    </xf>
    <xf numFmtId="0" fontId="14" fillId="2" borderId="4" xfId="1" applyFont="1" applyFill="1" applyBorder="1" applyAlignment="1">
      <alignment horizontal="center" vertical="center"/>
    </xf>
    <xf numFmtId="0" fontId="14" fillId="2" borderId="5" xfId="1" applyFont="1" applyFill="1" applyBorder="1" applyAlignment="1">
      <alignment horizontal="center" vertical="center"/>
    </xf>
    <xf numFmtId="0" fontId="14" fillId="2" borderId="7" xfId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center" vertical="center"/>
    </xf>
    <xf numFmtId="0" fontId="14" fillId="2" borderId="11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 wrapText="1"/>
    </xf>
    <xf numFmtId="0" fontId="14" fillId="2" borderId="7" xfId="1" applyFont="1" applyFill="1" applyBorder="1" applyAlignment="1">
      <alignment horizontal="center" vertical="center" wrapText="1"/>
    </xf>
    <xf numFmtId="0" fontId="14" fillId="2" borderId="8" xfId="1" applyFont="1" applyFill="1" applyBorder="1" applyAlignment="1">
      <alignment horizontal="center" vertical="center" wrapText="1"/>
    </xf>
    <xf numFmtId="0" fontId="14" fillId="2" borderId="10" xfId="1" applyFont="1" applyFill="1" applyBorder="1" applyAlignment="1">
      <alignment horizontal="center" vertical="center" wrapText="1"/>
    </xf>
    <xf numFmtId="0" fontId="14" fillId="2" borderId="11" xfId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left"/>
    </xf>
    <xf numFmtId="0" fontId="3" fillId="9" borderId="13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/>
    </xf>
    <xf numFmtId="167" fontId="75" fillId="10" borderId="1" xfId="1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indent="2"/>
    </xf>
    <xf numFmtId="0" fontId="2" fillId="0" borderId="3" xfId="0" applyFont="1" applyBorder="1" applyAlignment="1">
      <alignment horizontal="left" indent="2"/>
    </xf>
    <xf numFmtId="0" fontId="2" fillId="0" borderId="2" xfId="0" applyFont="1" applyFill="1" applyBorder="1" applyAlignment="1">
      <alignment horizontal="left" indent="2"/>
    </xf>
    <xf numFmtId="0" fontId="2" fillId="0" borderId="13" xfId="0" applyFont="1" applyFill="1" applyBorder="1" applyAlignment="1">
      <alignment horizontal="left" indent="2"/>
    </xf>
    <xf numFmtId="0" fontId="2" fillId="0" borderId="3" xfId="0" applyFont="1" applyFill="1" applyBorder="1" applyAlignment="1">
      <alignment horizontal="left" indent="2"/>
    </xf>
    <xf numFmtId="0" fontId="8" fillId="10" borderId="1" xfId="0" applyFont="1" applyFill="1" applyBorder="1" applyAlignment="1">
      <alignment horizontal="left" wrapText="1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13A09D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'COSTOS DE PRODUCCI&#211;N'!A1"/><Relationship Id="rId7" Type="http://schemas.openxmlformats.org/officeDocument/2006/relationships/hyperlink" Target="#'CONSOLIDADO TOTAL DE LOS COSTOS'!A1"/><Relationship Id="rId2" Type="http://schemas.openxmlformats.org/officeDocument/2006/relationships/hyperlink" Target="#'CAR&#193;TULA '!A1"/><Relationship Id="rId1" Type="http://schemas.openxmlformats.org/officeDocument/2006/relationships/image" Target="../media/image2.jpeg"/><Relationship Id="rId6" Type="http://schemas.openxmlformats.org/officeDocument/2006/relationships/hyperlink" Target="#INVERSIONES!A1"/><Relationship Id="rId5" Type="http://schemas.openxmlformats.org/officeDocument/2006/relationships/hyperlink" Target="#'GASTOS DE VENTA'!A1"/><Relationship Id="rId4" Type="http://schemas.openxmlformats.org/officeDocument/2006/relationships/hyperlink" Target="#'GASTOS ADMINISTRATIVOS'!A1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6.png"/><Relationship Id="rId1" Type="http://schemas.openxmlformats.org/officeDocument/2006/relationships/hyperlink" Target="#&#205;NDICE!A1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hyperlink" Target="#&#205;NDICE!A1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hyperlink" Target="#&#205;NDICE!A1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516715</xdr:colOff>
      <xdr:row>7</xdr:row>
      <xdr:rowOff>11402</xdr:rowOff>
    </xdr:from>
    <xdr:to>
      <xdr:col>5</xdr:col>
      <xdr:colOff>277917</xdr:colOff>
      <xdr:row>18</xdr:row>
      <xdr:rowOff>144779</xdr:rowOff>
    </xdr:to>
    <xdr:pic>
      <xdr:nvPicPr>
        <xdr:cNvPr id="4" name="Imagen 5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295" y="1710662"/>
          <a:ext cx="3083522" cy="2647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19878</xdr:rowOff>
    </xdr:from>
    <xdr:to>
      <xdr:col>6</xdr:col>
      <xdr:colOff>826435</xdr:colOff>
      <xdr:row>21</xdr:row>
      <xdr:rowOff>57913</xdr:rowOff>
    </xdr:to>
    <xdr:pic>
      <xdr:nvPicPr>
        <xdr:cNvPr id="20" name="Imagen 19" descr="Imágenes de Fondos Restaurantes | Vectores, fotos de stock y PSD gratuitos">
          <a:extLst>
            <a:ext uri="{FF2B5EF4-FFF2-40B4-BE49-F238E27FC236}">
              <a16:creationId xmlns:a16="http://schemas.microsoft.com/office/drawing/2014/main" id="{69AFD15E-69A9-4796-9CEF-49EB0B84C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78"/>
          <a:ext cx="5796000" cy="3934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207894</xdr:colOff>
      <xdr:row>5</xdr:row>
      <xdr:rowOff>104775</xdr:rowOff>
    </xdr:from>
    <xdr:to>
      <xdr:col>1</xdr:col>
      <xdr:colOff>649357</xdr:colOff>
      <xdr:row>8</xdr:row>
      <xdr:rowOff>38100</xdr:rowOff>
    </xdr:to>
    <xdr:grpSp>
      <xdr:nvGrpSpPr>
        <xdr:cNvPr id="2" name="Grup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6E4642-E57F-4C67-913D-72CD34C25D54}"/>
            </a:ext>
          </a:extLst>
        </xdr:cNvPr>
        <xdr:cNvGrpSpPr/>
      </xdr:nvGrpSpPr>
      <xdr:grpSpPr>
        <a:xfrm>
          <a:off x="207894" y="1032427"/>
          <a:ext cx="1269724" cy="489916"/>
          <a:chOff x="5343525" y="1323975"/>
          <a:chExt cx="1028700" cy="504825"/>
        </a:xfrm>
        <a:solidFill>
          <a:srgbClr val="13A09D"/>
        </a:solidFill>
      </xdr:grpSpPr>
      <xdr:sp macro="" textlink="">
        <xdr:nvSpPr>
          <xdr:cNvPr id="3" name="Rectángulo: esquinas redondeadas 2">
            <a:extLst>
              <a:ext uri="{FF2B5EF4-FFF2-40B4-BE49-F238E27FC236}">
                <a16:creationId xmlns:a16="http://schemas.microsoft.com/office/drawing/2014/main" id="{AAFFFFCD-5635-4ECA-9F50-C31D10BC8920}"/>
              </a:ext>
            </a:extLst>
          </xdr:cNvPr>
          <xdr:cNvSpPr/>
        </xdr:nvSpPr>
        <xdr:spPr>
          <a:xfrm>
            <a:off x="5343525" y="1323975"/>
            <a:ext cx="1028700" cy="504825"/>
          </a:xfrm>
          <a:prstGeom prst="roundRect">
            <a:avLst/>
          </a:prstGeom>
          <a:grp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8AEE4801-2F8D-458D-AB4E-89A8F31D2041}"/>
              </a:ext>
            </a:extLst>
          </xdr:cNvPr>
          <xdr:cNvSpPr txBox="1"/>
        </xdr:nvSpPr>
        <xdr:spPr>
          <a:xfrm>
            <a:off x="5410200" y="1362075"/>
            <a:ext cx="923925" cy="4381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100">
                <a:solidFill>
                  <a:schemeClr val="bg1"/>
                </a:solidFill>
              </a:rPr>
              <a:t>CARÁTULA</a:t>
            </a:r>
          </a:p>
        </xdr:txBody>
      </xdr:sp>
    </xdr:grpSp>
    <xdr:clientData/>
  </xdr:twoCellAnchor>
  <xdr:twoCellAnchor>
    <xdr:from>
      <xdr:col>2</xdr:col>
      <xdr:colOff>504825</xdr:colOff>
      <xdr:row>5</xdr:row>
      <xdr:rowOff>104775</xdr:rowOff>
    </xdr:from>
    <xdr:to>
      <xdr:col>4</xdr:col>
      <xdr:colOff>47625</xdr:colOff>
      <xdr:row>8</xdr:row>
      <xdr:rowOff>38100</xdr:rowOff>
    </xdr:to>
    <xdr:grpSp>
      <xdr:nvGrpSpPr>
        <xdr:cNvPr id="5" name="Grup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AC2B27-08A0-4F18-AEF7-D8823573ACFA}"/>
            </a:ext>
          </a:extLst>
        </xdr:cNvPr>
        <xdr:cNvGrpSpPr/>
      </xdr:nvGrpSpPr>
      <xdr:grpSpPr>
        <a:xfrm>
          <a:off x="2161347" y="1032427"/>
          <a:ext cx="1199321" cy="489916"/>
          <a:chOff x="5343525" y="1323975"/>
          <a:chExt cx="1028700" cy="504825"/>
        </a:xfrm>
        <a:solidFill>
          <a:srgbClr val="13A09D"/>
        </a:solidFill>
      </xdr:grpSpPr>
      <xdr:sp macro="" textlink="">
        <xdr:nvSpPr>
          <xdr:cNvPr id="6" name="Rectángulo: esquinas redondeadas 5">
            <a:extLst>
              <a:ext uri="{FF2B5EF4-FFF2-40B4-BE49-F238E27FC236}">
                <a16:creationId xmlns:a16="http://schemas.microsoft.com/office/drawing/2014/main" id="{95F6B2F3-D723-4BF7-96F3-364B3E36B7E7}"/>
              </a:ext>
            </a:extLst>
          </xdr:cNvPr>
          <xdr:cNvSpPr/>
        </xdr:nvSpPr>
        <xdr:spPr>
          <a:xfrm>
            <a:off x="5343525" y="1323975"/>
            <a:ext cx="1028700" cy="504825"/>
          </a:xfrm>
          <a:prstGeom prst="roundRect">
            <a:avLst/>
          </a:prstGeom>
          <a:grp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s-ES" sz="1100">
              <a:solidFill>
                <a:schemeClr val="bg1"/>
              </a:solidFill>
            </a:endParaRP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7E95A170-0BE0-41ED-A4B5-7CC93F85356A}"/>
              </a:ext>
            </a:extLst>
          </xdr:cNvPr>
          <xdr:cNvSpPr txBox="1"/>
        </xdr:nvSpPr>
        <xdr:spPr>
          <a:xfrm>
            <a:off x="5400675" y="1332083"/>
            <a:ext cx="938367" cy="468142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100">
                <a:solidFill>
                  <a:schemeClr val="bg1"/>
                </a:solidFill>
              </a:rPr>
              <a:t>COSTO</a:t>
            </a:r>
            <a:r>
              <a:rPr lang="es-ES" sz="1100" baseline="0">
                <a:solidFill>
                  <a:schemeClr val="bg1"/>
                </a:solidFill>
              </a:rPr>
              <a:t> DE PRODUCCIÓN</a:t>
            </a:r>
            <a:endParaRPr lang="es-E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771524</xdr:colOff>
      <xdr:row>5</xdr:row>
      <xdr:rowOff>104775</xdr:rowOff>
    </xdr:from>
    <xdr:to>
      <xdr:col>6</xdr:col>
      <xdr:colOff>552449</xdr:colOff>
      <xdr:row>8</xdr:row>
      <xdr:rowOff>99392</xdr:rowOff>
    </xdr:to>
    <xdr:grpSp>
      <xdr:nvGrpSpPr>
        <xdr:cNvPr id="8" name="Grup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D7AC24-9C78-4F79-8390-DF5F41465AB2}"/>
            </a:ext>
          </a:extLst>
        </xdr:cNvPr>
        <xdr:cNvGrpSpPr/>
      </xdr:nvGrpSpPr>
      <xdr:grpSpPr>
        <a:xfrm>
          <a:off x="4084567" y="1032427"/>
          <a:ext cx="1437447" cy="551208"/>
          <a:chOff x="5343525" y="1323975"/>
          <a:chExt cx="1028700" cy="504825"/>
        </a:xfrm>
        <a:solidFill>
          <a:srgbClr val="13A09D"/>
        </a:solidFill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3A23D611-B7A7-4485-9894-9C472C4FB5D6}"/>
              </a:ext>
            </a:extLst>
          </xdr:cNvPr>
          <xdr:cNvSpPr/>
        </xdr:nvSpPr>
        <xdr:spPr>
          <a:xfrm>
            <a:off x="5343525" y="1323975"/>
            <a:ext cx="1028700" cy="504825"/>
          </a:xfrm>
          <a:prstGeom prst="roundRect">
            <a:avLst/>
          </a:prstGeom>
          <a:grp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A5ABDFA5-6CFF-4F36-B8F0-DFBC11C183DE}"/>
              </a:ext>
            </a:extLst>
          </xdr:cNvPr>
          <xdr:cNvSpPr txBox="1"/>
        </xdr:nvSpPr>
        <xdr:spPr>
          <a:xfrm>
            <a:off x="5410200" y="1362075"/>
            <a:ext cx="927846" cy="4381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100">
                <a:solidFill>
                  <a:schemeClr val="bg1"/>
                </a:solidFill>
              </a:rPr>
              <a:t>GASTOS</a:t>
            </a:r>
            <a:r>
              <a:rPr lang="es-ES" sz="1100" baseline="0">
                <a:solidFill>
                  <a:schemeClr val="bg1"/>
                </a:solidFill>
              </a:rPr>
              <a:t> ADMINISTRATIVOS</a:t>
            </a:r>
            <a:endParaRPr lang="es-E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159026</xdr:colOff>
      <xdr:row>10</xdr:row>
      <xdr:rowOff>99807</xdr:rowOff>
    </xdr:from>
    <xdr:to>
      <xdr:col>2</xdr:col>
      <xdr:colOff>20322</xdr:colOff>
      <xdr:row>13</xdr:row>
      <xdr:rowOff>19878</xdr:rowOff>
    </xdr:to>
    <xdr:grpSp>
      <xdr:nvGrpSpPr>
        <xdr:cNvPr id="11" name="Grup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53E3574-E3DC-4FC6-B797-DF5AAE2A4726}"/>
            </a:ext>
          </a:extLst>
        </xdr:cNvPr>
        <xdr:cNvGrpSpPr/>
      </xdr:nvGrpSpPr>
      <xdr:grpSpPr>
        <a:xfrm>
          <a:off x="159026" y="1955111"/>
          <a:ext cx="1517818" cy="476663"/>
          <a:chOff x="5343525" y="1323975"/>
          <a:chExt cx="1028700" cy="504825"/>
        </a:xfrm>
        <a:solidFill>
          <a:srgbClr val="13A09D"/>
        </a:solidFill>
      </xdr:grpSpPr>
      <xdr:sp macro="" textlink="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96AE3913-2711-4671-A14C-E7BA8FC9D9EF}"/>
              </a:ext>
            </a:extLst>
          </xdr:cNvPr>
          <xdr:cNvSpPr/>
        </xdr:nvSpPr>
        <xdr:spPr>
          <a:xfrm>
            <a:off x="5343525" y="1323975"/>
            <a:ext cx="1028700" cy="504825"/>
          </a:xfrm>
          <a:prstGeom prst="roundRect">
            <a:avLst/>
          </a:prstGeom>
          <a:grp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bg1"/>
              </a:solidFill>
            </a:endParaRPr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D4C61CDF-2339-4DA6-80AD-A1F61D713959}"/>
              </a:ext>
            </a:extLst>
          </xdr:cNvPr>
          <xdr:cNvSpPr txBox="1"/>
        </xdr:nvSpPr>
        <xdr:spPr>
          <a:xfrm>
            <a:off x="5410200" y="1362075"/>
            <a:ext cx="923925" cy="4381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100">
                <a:solidFill>
                  <a:schemeClr val="bg1"/>
                </a:solidFill>
              </a:rPr>
              <a:t>GASTOS DE VENTA</a:t>
            </a:r>
          </a:p>
          <a:p>
            <a:pPr algn="ctr"/>
            <a:endParaRPr lang="es-E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416939</xdr:colOff>
      <xdr:row>9</xdr:row>
      <xdr:rowOff>5845</xdr:rowOff>
    </xdr:from>
    <xdr:to>
      <xdr:col>4</xdr:col>
      <xdr:colOff>184639</xdr:colOff>
      <xdr:row>12</xdr:row>
      <xdr:rowOff>55700</xdr:rowOff>
    </xdr:to>
    <xdr:grpSp>
      <xdr:nvGrpSpPr>
        <xdr:cNvPr id="14" name="Grupo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17D662A-A93D-46C5-BA15-3683566752FA}"/>
            </a:ext>
          </a:extLst>
        </xdr:cNvPr>
        <xdr:cNvGrpSpPr/>
      </xdr:nvGrpSpPr>
      <xdr:grpSpPr>
        <a:xfrm>
          <a:off x="2073461" y="1675619"/>
          <a:ext cx="1424221" cy="606446"/>
          <a:chOff x="5343525" y="1323975"/>
          <a:chExt cx="1028700" cy="504825"/>
        </a:xfrm>
        <a:solidFill>
          <a:srgbClr val="13A09D"/>
        </a:solidFill>
      </xdr:grpSpPr>
      <xdr:sp macro="" textlink="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9AA8222B-A413-42B6-A0E9-E40701FCF11D}"/>
              </a:ext>
            </a:extLst>
          </xdr:cNvPr>
          <xdr:cNvSpPr/>
        </xdr:nvSpPr>
        <xdr:spPr>
          <a:xfrm>
            <a:off x="5343525" y="1323975"/>
            <a:ext cx="1028700" cy="504825"/>
          </a:xfrm>
          <a:prstGeom prst="roundRect">
            <a:avLst/>
          </a:prstGeom>
          <a:grp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bg1"/>
              </a:solidFill>
            </a:endParaRPr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F20BC363-2A94-45FA-9071-6663028BC983}"/>
              </a:ext>
            </a:extLst>
          </xdr:cNvPr>
          <xdr:cNvSpPr txBox="1"/>
        </xdr:nvSpPr>
        <xdr:spPr>
          <a:xfrm>
            <a:off x="5410200" y="1362075"/>
            <a:ext cx="923925" cy="4381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100">
                <a:solidFill>
                  <a:schemeClr val="bg1"/>
                </a:solidFill>
              </a:rPr>
              <a:t>INVERSIONES</a:t>
            </a:r>
          </a:p>
        </xdr:txBody>
      </xdr:sp>
    </xdr:grpSp>
    <xdr:clientData/>
  </xdr:twoCellAnchor>
  <xdr:twoCellAnchor>
    <xdr:from>
      <xdr:col>4</xdr:col>
      <xdr:colOff>552450</xdr:colOff>
      <xdr:row>10</xdr:row>
      <xdr:rowOff>148515</xdr:rowOff>
    </xdr:from>
    <xdr:to>
      <xdr:col>6</xdr:col>
      <xdr:colOff>702694</xdr:colOff>
      <xdr:row>13</xdr:row>
      <xdr:rowOff>136787</xdr:rowOff>
    </xdr:to>
    <xdr:grpSp>
      <xdr:nvGrpSpPr>
        <xdr:cNvPr id="17" name="Grupo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A3655E5-9A91-4392-9115-93D068A8473B}"/>
            </a:ext>
          </a:extLst>
        </xdr:cNvPr>
        <xdr:cNvGrpSpPr/>
      </xdr:nvGrpSpPr>
      <xdr:grpSpPr>
        <a:xfrm>
          <a:off x="3865493" y="2003819"/>
          <a:ext cx="1806766" cy="544864"/>
          <a:chOff x="5343525" y="1323975"/>
          <a:chExt cx="1028700" cy="504825"/>
        </a:xfrm>
        <a:solidFill>
          <a:srgbClr val="13A09D"/>
        </a:solidFill>
      </xdr:grpSpPr>
      <xdr:sp macro="" textlink="">
        <xdr:nvSpPr>
          <xdr:cNvPr id="18" name="Rectángulo: esquinas redondeadas 17">
            <a:extLst>
              <a:ext uri="{FF2B5EF4-FFF2-40B4-BE49-F238E27FC236}">
                <a16:creationId xmlns:a16="http://schemas.microsoft.com/office/drawing/2014/main" id="{5D718BAE-08F7-47DB-A98C-85CA1167959B}"/>
              </a:ext>
            </a:extLst>
          </xdr:cNvPr>
          <xdr:cNvSpPr/>
        </xdr:nvSpPr>
        <xdr:spPr>
          <a:xfrm>
            <a:off x="5343525" y="1323975"/>
            <a:ext cx="1028700" cy="504825"/>
          </a:xfrm>
          <a:prstGeom prst="roundRect">
            <a:avLst/>
          </a:prstGeom>
          <a:grp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bg1"/>
              </a:solidFill>
            </a:endParaRP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6F3905B8-AE5F-428D-A300-F50F88CDF6B1}"/>
              </a:ext>
            </a:extLst>
          </xdr:cNvPr>
          <xdr:cNvSpPr txBox="1"/>
        </xdr:nvSpPr>
        <xdr:spPr>
          <a:xfrm>
            <a:off x="5410200" y="1362075"/>
            <a:ext cx="923925" cy="4381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100">
                <a:solidFill>
                  <a:schemeClr val="bg1"/>
                </a:solidFill>
              </a:rPr>
              <a:t>CONSOLIDADO TOTAL DE LOS COSTOS</a:t>
            </a:r>
          </a:p>
        </xdr:txBody>
      </xdr:sp>
    </xdr:grpSp>
    <xdr:clientData/>
  </xdr:twoCellAnchor>
  <xdr:twoCellAnchor editAs="oneCell">
    <xdr:from>
      <xdr:col>0</xdr:col>
      <xdr:colOff>0</xdr:colOff>
      <xdr:row>14</xdr:row>
      <xdr:rowOff>6625</xdr:rowOff>
    </xdr:from>
    <xdr:to>
      <xdr:col>6</xdr:col>
      <xdr:colOff>735631</xdr:colOff>
      <xdr:row>29</xdr:row>
      <xdr:rowOff>86138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D59D95AA-0866-466F-8ADA-35A20E0D9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604051"/>
          <a:ext cx="5705196" cy="2862470"/>
        </a:xfrm>
        <a:prstGeom prst="rect">
          <a:avLst/>
        </a:prstGeom>
      </xdr:spPr>
    </xdr:pic>
    <xdr:clientData/>
  </xdr:twoCellAnchor>
  <xdr:twoCellAnchor editAs="oneCell">
    <xdr:from>
      <xdr:col>0</xdr:col>
      <xdr:colOff>289740</xdr:colOff>
      <xdr:row>29</xdr:row>
      <xdr:rowOff>145772</xdr:rowOff>
    </xdr:from>
    <xdr:to>
      <xdr:col>6</xdr:col>
      <xdr:colOff>404192</xdr:colOff>
      <xdr:row>50</xdr:row>
      <xdr:rowOff>45138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F327AB76-7E62-41B1-B35E-ABAF61E01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9740" y="5526155"/>
          <a:ext cx="5084017" cy="37955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295275</xdr:colOff>
      <xdr:row>7</xdr:row>
      <xdr:rowOff>76200</xdr:rowOff>
    </xdr:from>
    <xdr:to>
      <xdr:col>21</xdr:col>
      <xdr:colOff>647700</xdr:colOff>
      <xdr:row>8</xdr:row>
      <xdr:rowOff>269465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935209-75F8-4E30-AD16-BD20ABFC4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76200"/>
          <a:ext cx="352425" cy="383765"/>
        </a:xfrm>
        <a:prstGeom prst="rect">
          <a:avLst/>
        </a:prstGeom>
        <a:noFill/>
        <a:ln>
          <a:noFill/>
        </a:ln>
        <a:effectLst>
          <a:outerShdw dir="16500000" sx="102000" sy="102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295275</xdr:colOff>
      <xdr:row>79</xdr:row>
      <xdr:rowOff>66675</xdr:rowOff>
    </xdr:from>
    <xdr:to>
      <xdr:col>21</xdr:col>
      <xdr:colOff>647700</xdr:colOff>
      <xdr:row>81</xdr:row>
      <xdr:rowOff>50390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270C9-6C7C-46D6-92BF-606ADFBF1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9126200"/>
          <a:ext cx="352425" cy="383765"/>
        </a:xfrm>
        <a:prstGeom prst="rect">
          <a:avLst/>
        </a:prstGeom>
        <a:noFill/>
        <a:ln>
          <a:noFill/>
        </a:ln>
        <a:effectLst>
          <a:outerShdw dir="16500000" sx="102000" sy="102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304800</xdr:colOff>
      <xdr:row>144</xdr:row>
      <xdr:rowOff>57150</xdr:rowOff>
    </xdr:from>
    <xdr:to>
      <xdr:col>21</xdr:col>
      <xdr:colOff>657225</xdr:colOff>
      <xdr:row>146</xdr:row>
      <xdr:rowOff>0</xdr:rowOff>
    </xdr:to>
    <xdr:pic>
      <xdr:nvPicPr>
        <xdr:cNvPr id="6" name="Imagen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22CC-8068-41CE-8217-9DC8AC0EF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8584525"/>
          <a:ext cx="352425" cy="412340"/>
        </a:xfrm>
        <a:prstGeom prst="rect">
          <a:avLst/>
        </a:prstGeom>
        <a:noFill/>
        <a:ln>
          <a:noFill/>
        </a:ln>
        <a:effectLst>
          <a:outerShdw dir="16500000" sx="102000" sy="102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27709</xdr:colOff>
      <xdr:row>1</xdr:row>
      <xdr:rowOff>17874</xdr:rowOff>
    </xdr:from>
    <xdr:to>
      <xdr:col>6</xdr:col>
      <xdr:colOff>422565</xdr:colOff>
      <xdr:row>3</xdr:row>
      <xdr:rowOff>94654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06F960-BE98-4268-90F7-C6F52BAF1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2545" y="191056"/>
          <a:ext cx="394856" cy="471634"/>
        </a:xfrm>
        <a:prstGeom prst="rect">
          <a:avLst/>
        </a:prstGeom>
        <a:noFill/>
        <a:ln>
          <a:noFill/>
        </a:ln>
        <a:effectLst>
          <a:outerShdw dir="16500000" sx="102000" sy="102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0</xdr:rowOff>
    </xdr:from>
    <xdr:to>
      <xdr:col>6</xdr:col>
      <xdr:colOff>847725</xdr:colOff>
      <xdr:row>4</xdr:row>
      <xdr:rowOff>69440</xdr:rowOff>
    </xdr:to>
    <xdr:pic>
      <xdr:nvPicPr>
        <xdr:cNvPr id="7" name="Imagen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10A4E8-E7CA-413E-8AE9-68548B96C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38100"/>
          <a:ext cx="352425" cy="383765"/>
        </a:xfrm>
        <a:prstGeom prst="rect">
          <a:avLst/>
        </a:prstGeom>
        <a:noFill/>
        <a:ln>
          <a:noFill/>
        </a:ln>
        <a:effectLst>
          <a:outerShdw dir="16500000" sx="102000" sy="102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28575</xdr:rowOff>
    </xdr:from>
    <xdr:to>
      <xdr:col>5</xdr:col>
      <xdr:colOff>885825</xdr:colOff>
      <xdr:row>1</xdr:row>
      <xdr:rowOff>198120</xdr:rowOff>
    </xdr:to>
    <xdr:pic>
      <xdr:nvPicPr>
        <xdr:cNvPr id="7" name="Imagen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4C5EAB-56DA-47B3-ADF7-5A1EEE434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8340" y="28575"/>
          <a:ext cx="352425" cy="390525"/>
        </a:xfrm>
        <a:prstGeom prst="rect">
          <a:avLst/>
        </a:prstGeom>
        <a:noFill/>
        <a:ln>
          <a:noFill/>
        </a:ln>
        <a:effectLst>
          <a:outerShdw dir="16500000" sx="102000" sy="102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514350</xdr:colOff>
      <xdr:row>52</xdr:row>
      <xdr:rowOff>66675</xdr:rowOff>
    </xdr:from>
    <xdr:to>
      <xdr:col>5</xdr:col>
      <xdr:colOff>866775</xdr:colOff>
      <xdr:row>54</xdr:row>
      <xdr:rowOff>126590</xdr:rowOff>
    </xdr:to>
    <xdr:pic>
      <xdr:nvPicPr>
        <xdr:cNvPr id="8" name="Imagen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EAD085-7665-4028-8D94-EE6F6A76B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9210675"/>
          <a:ext cx="352425" cy="383765"/>
        </a:xfrm>
        <a:prstGeom prst="rect">
          <a:avLst/>
        </a:prstGeom>
        <a:noFill/>
        <a:ln>
          <a:noFill/>
        </a:ln>
        <a:effectLst>
          <a:outerShdw dir="16500000" sx="102000" sy="102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28575</xdr:rowOff>
    </xdr:from>
    <xdr:to>
      <xdr:col>5</xdr:col>
      <xdr:colOff>962025</xdr:colOff>
      <xdr:row>2</xdr:row>
      <xdr:rowOff>31340</xdr:rowOff>
    </xdr:to>
    <xdr:pic>
      <xdr:nvPicPr>
        <xdr:cNvPr id="13" name="Image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0EC001-BC84-4945-87DC-4A74CAC2A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28575"/>
          <a:ext cx="352425" cy="383765"/>
        </a:xfrm>
        <a:prstGeom prst="rect">
          <a:avLst/>
        </a:prstGeom>
        <a:noFill/>
        <a:ln>
          <a:noFill/>
        </a:ln>
        <a:effectLst>
          <a:outerShdw dir="16500000" sx="102000" sy="102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0"/>
  <sheetViews>
    <sheetView showGridLines="0" tabSelected="1" showRuler="0" view="pageLayout" zoomScaleNormal="100" workbookViewId="0"/>
  </sheetViews>
  <sheetFormatPr baseColWidth="10" defaultRowHeight="14.4" x14ac:dyDescent="0.3"/>
  <sheetData>
    <row r="3" spans="1:9" ht="15" customHeight="1" x14ac:dyDescent="0.3">
      <c r="A3" s="234" t="s">
        <v>66</v>
      </c>
      <c r="B3" s="234"/>
      <c r="C3" s="234"/>
      <c r="D3" s="234"/>
      <c r="E3" s="234"/>
      <c r="F3" s="234"/>
      <c r="G3" s="234"/>
      <c r="H3" s="28"/>
      <c r="I3" s="28"/>
    </row>
    <row r="4" spans="1:9" ht="15" customHeight="1" x14ac:dyDescent="0.3">
      <c r="A4" s="234"/>
      <c r="B4" s="234"/>
      <c r="C4" s="234"/>
      <c r="D4" s="234"/>
      <c r="E4" s="234"/>
      <c r="F4" s="234"/>
      <c r="G4" s="234"/>
      <c r="H4" s="28"/>
      <c r="I4" s="28"/>
    </row>
    <row r="5" spans="1:9" ht="15" customHeight="1" x14ac:dyDescent="0.3">
      <c r="A5" s="234"/>
      <c r="B5" s="234"/>
      <c r="C5" s="234"/>
      <c r="D5" s="234"/>
      <c r="E5" s="234"/>
      <c r="F5" s="234"/>
      <c r="G5" s="234"/>
      <c r="H5" s="28"/>
      <c r="I5" s="28"/>
    </row>
    <row r="6" spans="1:9" ht="15" customHeight="1" x14ac:dyDescent="0.3">
      <c r="A6" s="234"/>
      <c r="B6" s="234"/>
      <c r="C6" s="234"/>
      <c r="D6" s="234"/>
      <c r="E6" s="234"/>
      <c r="F6" s="234"/>
      <c r="G6" s="234"/>
      <c r="H6" s="28"/>
      <c r="I6" s="28"/>
    </row>
    <row r="7" spans="1:9" ht="45" customHeight="1" x14ac:dyDescent="0.3">
      <c r="A7" s="234"/>
      <c r="B7" s="234"/>
      <c r="C7" s="234"/>
      <c r="D7" s="234"/>
      <c r="E7" s="234"/>
      <c r="F7" s="234"/>
      <c r="G7" s="234"/>
      <c r="H7" s="28"/>
      <c r="I7" s="28"/>
    </row>
    <row r="8" spans="1:9" ht="16.2" x14ac:dyDescent="0.3">
      <c r="A8" s="20"/>
    </row>
    <row r="9" spans="1:9" ht="16.2" x14ac:dyDescent="0.3">
      <c r="A9" s="21"/>
    </row>
    <row r="10" spans="1:9" ht="16.2" x14ac:dyDescent="0.3">
      <c r="A10" s="21"/>
    </row>
    <row r="11" spans="1:9" ht="16.2" x14ac:dyDescent="0.3">
      <c r="A11" s="22"/>
    </row>
    <row r="12" spans="1:9" ht="16.2" x14ac:dyDescent="0.3">
      <c r="A12" s="22"/>
    </row>
    <row r="13" spans="1:9" ht="16.2" x14ac:dyDescent="0.3">
      <c r="A13" s="23"/>
    </row>
    <row r="14" spans="1:9" ht="22.2" x14ac:dyDescent="0.3">
      <c r="A14" s="24"/>
    </row>
    <row r="15" spans="1:9" ht="24.6" x14ac:dyDescent="0.3">
      <c r="A15" s="25"/>
    </row>
    <row r="16" spans="1:9" ht="16.2" x14ac:dyDescent="0.3">
      <c r="A16" s="22"/>
    </row>
    <row r="18" spans="1:9" ht="23.4" x14ac:dyDescent="0.45">
      <c r="A18" s="26"/>
      <c r="C18" s="29"/>
      <c r="D18" s="29"/>
      <c r="E18" s="29"/>
      <c r="F18" s="29"/>
      <c r="G18" s="29"/>
      <c r="H18" s="29"/>
      <c r="I18" s="29"/>
    </row>
    <row r="19" spans="1:9" ht="16.2" x14ac:dyDescent="0.3">
      <c r="A19" s="26"/>
    </row>
    <row r="22" spans="1:9" ht="62.25" customHeight="1" x14ac:dyDescent="0.3">
      <c r="A22" s="232" t="s">
        <v>70</v>
      </c>
      <c r="B22" s="232"/>
      <c r="C22" s="232"/>
      <c r="D22" s="232"/>
      <c r="E22" s="232"/>
      <c r="F22" s="232"/>
      <c r="G22" s="232"/>
      <c r="H22" s="27"/>
      <c r="I22" s="27"/>
    </row>
    <row r="23" spans="1:9" ht="17.25" customHeight="1" x14ac:dyDescent="0.3">
      <c r="A23" s="236"/>
      <c r="B23" s="236"/>
      <c r="C23" s="236"/>
      <c r="D23" s="236"/>
      <c r="E23" s="236"/>
      <c r="F23" s="236"/>
      <c r="G23" s="236"/>
      <c r="H23" s="21"/>
      <c r="I23" s="21"/>
    </row>
    <row r="24" spans="1:9" ht="16.2" x14ac:dyDescent="0.3">
      <c r="B24" s="230"/>
      <c r="C24" s="230"/>
      <c r="D24" s="230"/>
      <c r="E24" s="230"/>
      <c r="F24" s="230"/>
      <c r="G24" s="230"/>
      <c r="H24" s="22"/>
      <c r="I24" s="22"/>
    </row>
    <row r="25" spans="1:9" ht="15.75" customHeight="1" x14ac:dyDescent="0.3">
      <c r="B25" s="230"/>
      <c r="C25" s="230"/>
      <c r="D25" s="230"/>
      <c r="E25" s="230"/>
      <c r="F25" s="230"/>
      <c r="G25" s="230"/>
      <c r="H25" s="21"/>
      <c r="I25" s="21"/>
    </row>
    <row r="26" spans="1:9" ht="16.2" x14ac:dyDescent="0.3">
      <c r="B26" s="230"/>
      <c r="C26" s="230"/>
      <c r="D26" s="230"/>
      <c r="E26" s="230"/>
      <c r="F26" s="230"/>
      <c r="G26" s="230"/>
      <c r="H26" s="22"/>
      <c r="I26" s="22"/>
    </row>
    <row r="27" spans="1:9" ht="16.2" x14ac:dyDescent="0.3">
      <c r="B27" s="230"/>
      <c r="C27" s="230"/>
      <c r="D27" s="230"/>
      <c r="E27" s="230"/>
      <c r="F27" s="230"/>
      <c r="G27" s="230"/>
      <c r="H27" s="34"/>
      <c r="I27" s="34"/>
    </row>
    <row r="28" spans="1:9" ht="16.2" x14ac:dyDescent="0.3">
      <c r="C28" s="233"/>
      <c r="D28" s="233"/>
      <c r="E28" s="233"/>
      <c r="F28" s="233"/>
      <c r="G28" s="27"/>
      <c r="H28" s="21"/>
      <c r="I28" s="21"/>
    </row>
    <row r="29" spans="1:9" ht="16.2" x14ac:dyDescent="0.3">
      <c r="A29" s="235" t="s">
        <v>67</v>
      </c>
      <c r="B29" s="235"/>
      <c r="C29" s="235"/>
      <c r="D29" s="235"/>
      <c r="E29" s="235"/>
      <c r="F29" s="235"/>
      <c r="G29" s="235"/>
      <c r="H29" s="27"/>
      <c r="I29" s="27"/>
    </row>
    <row r="30" spans="1:9" ht="16.2" x14ac:dyDescent="0.3">
      <c r="A30" s="22"/>
      <c r="B30" s="22"/>
      <c r="C30" s="22"/>
      <c r="D30" s="22"/>
      <c r="E30" s="22"/>
      <c r="F30" s="22"/>
      <c r="G30" s="22"/>
      <c r="H30" s="21"/>
      <c r="I30" s="21"/>
    </row>
    <row r="31" spans="1:9" ht="16.2" x14ac:dyDescent="0.3">
      <c r="A31" s="235" t="s">
        <v>68</v>
      </c>
      <c r="B31" s="235"/>
      <c r="C31" s="235"/>
      <c r="D31" s="235"/>
      <c r="E31" s="235"/>
      <c r="F31" s="235"/>
      <c r="G31" s="235"/>
    </row>
    <row r="32" spans="1:9" ht="16.2" x14ac:dyDescent="0.3">
      <c r="A32" s="34"/>
      <c r="B32" s="34"/>
      <c r="C32" s="34"/>
      <c r="D32" s="34"/>
      <c r="E32" s="34"/>
      <c r="F32" s="34"/>
      <c r="G32" s="34"/>
    </row>
    <row r="33" spans="1:9" ht="16.2" x14ac:dyDescent="0.3">
      <c r="B33" s="237" t="s">
        <v>142</v>
      </c>
      <c r="C33" s="237"/>
      <c r="D33" s="237"/>
      <c r="E33" s="237"/>
      <c r="F33" s="237"/>
    </row>
    <row r="35" spans="1:9" ht="16.2" x14ac:dyDescent="0.3">
      <c r="A35" s="235" t="s">
        <v>143</v>
      </c>
      <c r="B35" s="235"/>
      <c r="C35" s="235"/>
      <c r="D35" s="235"/>
      <c r="E35" s="235"/>
      <c r="F35" s="235"/>
      <c r="G35" s="235"/>
    </row>
    <row r="36" spans="1:9" x14ac:dyDescent="0.3">
      <c r="A36" s="27"/>
      <c r="B36" s="27"/>
      <c r="C36" s="27"/>
      <c r="D36" s="27"/>
      <c r="E36" s="27"/>
      <c r="F36" s="27"/>
      <c r="G36" s="27"/>
    </row>
    <row r="37" spans="1:9" ht="16.2" x14ac:dyDescent="0.3">
      <c r="A37" s="235" t="s">
        <v>144</v>
      </c>
      <c r="B37" s="235"/>
      <c r="C37" s="235"/>
      <c r="D37" s="235"/>
      <c r="E37" s="235"/>
      <c r="F37" s="235"/>
      <c r="G37" s="235"/>
    </row>
    <row r="40" spans="1:9" ht="16.2" x14ac:dyDescent="0.3">
      <c r="A40" s="231" t="s">
        <v>69</v>
      </c>
      <c r="B40" s="231"/>
      <c r="C40" s="231"/>
      <c r="D40" s="231"/>
      <c r="E40" s="231"/>
      <c r="F40" s="231"/>
      <c r="G40" s="231"/>
      <c r="H40" s="20"/>
      <c r="I40" s="20"/>
    </row>
  </sheetData>
  <mergeCells count="14">
    <mergeCell ref="B27:G27"/>
    <mergeCell ref="A40:G40"/>
    <mergeCell ref="A22:G22"/>
    <mergeCell ref="C28:F28"/>
    <mergeCell ref="A3:G7"/>
    <mergeCell ref="A29:G29"/>
    <mergeCell ref="A31:G31"/>
    <mergeCell ref="A35:G35"/>
    <mergeCell ref="A37:G37"/>
    <mergeCell ref="A23:G23"/>
    <mergeCell ref="B24:G24"/>
    <mergeCell ref="B33:F33"/>
    <mergeCell ref="B25:G25"/>
    <mergeCell ref="B26:G26"/>
  </mergeCells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showGridLines="0" view="pageLayout" zoomScale="115" zoomScaleNormal="100" zoomScalePageLayoutView="115" workbookViewId="0"/>
  </sheetViews>
  <sheetFormatPr baseColWidth="10" defaultRowHeight="14.4" x14ac:dyDescent="0.3"/>
  <sheetData>
    <row r="1" spans="1:7" x14ac:dyDescent="0.3">
      <c r="A1" s="31"/>
      <c r="B1" s="31"/>
      <c r="C1" s="31"/>
      <c r="D1" s="31"/>
      <c r="E1" s="31"/>
      <c r="F1" s="31"/>
      <c r="G1" s="31"/>
    </row>
    <row r="2" spans="1:7" x14ac:dyDescent="0.3">
      <c r="A2" s="31"/>
      <c r="B2" s="31"/>
      <c r="C2" s="31"/>
      <c r="D2" s="31"/>
      <c r="E2" s="31"/>
      <c r="F2" s="31"/>
      <c r="G2" s="31"/>
    </row>
    <row r="3" spans="1:7" x14ac:dyDescent="0.3">
      <c r="A3" s="31"/>
      <c r="B3" s="31"/>
      <c r="C3" s="31"/>
      <c r="D3" s="31"/>
      <c r="E3" s="31"/>
      <c r="F3" s="31"/>
      <c r="G3" s="31"/>
    </row>
    <row r="4" spans="1:7" x14ac:dyDescent="0.3">
      <c r="A4" s="30"/>
      <c r="B4" s="30"/>
      <c r="C4" s="30"/>
      <c r="D4" s="30"/>
      <c r="E4" s="30"/>
      <c r="F4" s="30"/>
      <c r="G4" s="30"/>
    </row>
    <row r="5" spans="1:7" x14ac:dyDescent="0.3">
      <c r="A5" s="30"/>
      <c r="B5" s="30"/>
      <c r="C5" s="30"/>
      <c r="D5" s="30"/>
      <c r="E5" s="30"/>
      <c r="F5" s="30"/>
      <c r="G5" s="30"/>
    </row>
    <row r="6" spans="1:7" x14ac:dyDescent="0.3">
      <c r="A6" s="30"/>
      <c r="B6" s="30"/>
      <c r="C6" s="30"/>
      <c r="D6" s="30"/>
      <c r="E6" s="30"/>
      <c r="F6" s="30"/>
      <c r="G6" s="30"/>
    </row>
    <row r="7" spans="1:7" x14ac:dyDescent="0.3">
      <c r="A7" s="30"/>
      <c r="B7" s="30"/>
      <c r="C7" s="30"/>
      <c r="D7" s="30"/>
      <c r="E7" s="30"/>
      <c r="F7" s="30"/>
      <c r="G7" s="30"/>
    </row>
    <row r="8" spans="1:7" x14ac:dyDescent="0.3">
      <c r="A8" s="30"/>
      <c r="B8" s="30"/>
      <c r="C8" s="30"/>
      <c r="D8" s="30"/>
      <c r="E8" s="30"/>
      <c r="F8" s="30"/>
      <c r="G8" s="30"/>
    </row>
    <row r="9" spans="1:7" x14ac:dyDescent="0.3">
      <c r="A9" s="30"/>
      <c r="B9" s="30"/>
      <c r="C9" s="30"/>
      <c r="D9" s="30"/>
      <c r="E9" s="30"/>
      <c r="F9" s="30"/>
      <c r="G9" s="30"/>
    </row>
    <row r="10" spans="1:7" x14ac:dyDescent="0.3">
      <c r="A10" s="30"/>
      <c r="B10" s="30"/>
      <c r="C10" s="30"/>
      <c r="D10" s="30"/>
      <c r="E10" s="30"/>
      <c r="F10" s="30"/>
      <c r="G10" s="30"/>
    </row>
    <row r="11" spans="1:7" x14ac:dyDescent="0.3">
      <c r="A11" s="30"/>
      <c r="B11" s="30"/>
      <c r="C11" s="30"/>
      <c r="D11" s="30"/>
      <c r="E11" s="30"/>
      <c r="F11" s="30"/>
      <c r="G11" s="30"/>
    </row>
    <row r="12" spans="1:7" x14ac:dyDescent="0.3">
      <c r="A12" s="30"/>
      <c r="B12" s="30"/>
      <c r="C12" s="30"/>
      <c r="D12" s="30"/>
      <c r="E12" s="30"/>
      <c r="F12" s="30"/>
      <c r="G12" s="30"/>
    </row>
    <row r="13" spans="1:7" x14ac:dyDescent="0.3">
      <c r="A13" s="30"/>
      <c r="B13" s="30"/>
      <c r="C13" s="30"/>
      <c r="D13" s="30"/>
      <c r="E13" s="30"/>
      <c r="F13" s="30"/>
      <c r="G13" s="30"/>
    </row>
    <row r="14" spans="1:7" x14ac:dyDescent="0.3">
      <c r="A14" s="30"/>
      <c r="B14" s="30"/>
      <c r="C14" s="30"/>
      <c r="D14" s="30"/>
      <c r="E14" s="30"/>
      <c r="F14" s="30"/>
      <c r="G14" s="30"/>
    </row>
    <row r="15" spans="1:7" x14ac:dyDescent="0.3">
      <c r="A15" s="30"/>
      <c r="B15" s="30"/>
      <c r="C15" s="30"/>
      <c r="D15" s="30"/>
      <c r="E15" s="30"/>
      <c r="F15" s="30"/>
      <c r="G15" s="30"/>
    </row>
    <row r="16" spans="1:7" x14ac:dyDescent="0.3">
      <c r="A16" s="30"/>
      <c r="B16" s="30"/>
      <c r="C16" s="30"/>
      <c r="D16" s="30"/>
      <c r="E16" s="30"/>
      <c r="F16" s="30"/>
      <c r="G16" s="30"/>
    </row>
    <row r="17" spans="1:7" x14ac:dyDescent="0.3">
      <c r="A17" s="30"/>
      <c r="B17" s="30"/>
      <c r="C17" s="30"/>
      <c r="D17" s="30"/>
      <c r="E17" s="30"/>
      <c r="F17" s="30"/>
      <c r="G17" s="30"/>
    </row>
    <row r="18" spans="1:7" x14ac:dyDescent="0.3">
      <c r="A18" s="30"/>
      <c r="B18" s="30"/>
      <c r="C18" s="30"/>
      <c r="D18" s="30"/>
      <c r="E18" s="30"/>
      <c r="F18" s="30"/>
      <c r="G18" s="30"/>
    </row>
    <row r="19" spans="1:7" x14ac:dyDescent="0.3">
      <c r="A19" s="31"/>
      <c r="B19" s="31"/>
      <c r="C19" s="31"/>
      <c r="D19" s="31"/>
      <c r="E19" s="31"/>
      <c r="F19" s="31"/>
      <c r="G19" s="31"/>
    </row>
    <row r="20" spans="1:7" x14ac:dyDescent="0.3">
      <c r="A20" s="31"/>
      <c r="B20" s="31"/>
      <c r="C20" s="31"/>
      <c r="D20" s="31"/>
      <c r="E20" s="31"/>
      <c r="F20" s="31"/>
      <c r="G20" s="31"/>
    </row>
    <row r="21" spans="1:7" x14ac:dyDescent="0.3">
      <c r="A21" s="31"/>
      <c r="B21" s="31"/>
      <c r="C21" s="31"/>
      <c r="D21" s="31"/>
      <c r="E21" s="31"/>
      <c r="F21" s="31"/>
      <c r="G21" s="31"/>
    </row>
    <row r="22" spans="1:7" x14ac:dyDescent="0.3">
      <c r="A22" s="30"/>
      <c r="B22" s="30"/>
      <c r="C22" s="30"/>
      <c r="D22" s="30"/>
      <c r="E22" s="30"/>
      <c r="F22" s="30"/>
      <c r="G22" s="30"/>
    </row>
    <row r="23" spans="1:7" x14ac:dyDescent="0.3">
      <c r="A23" s="30"/>
      <c r="B23" s="30"/>
      <c r="C23" s="30"/>
      <c r="D23" s="30"/>
      <c r="E23" s="30"/>
      <c r="F23" s="30"/>
      <c r="G23" s="30"/>
    </row>
    <row r="24" spans="1:7" x14ac:dyDescent="0.3">
      <c r="A24" s="30"/>
      <c r="B24" s="30"/>
      <c r="C24" s="30"/>
      <c r="D24" s="30"/>
      <c r="E24" s="30"/>
      <c r="F24" s="30"/>
      <c r="G24" s="30"/>
    </row>
    <row r="25" spans="1:7" x14ac:dyDescent="0.3">
      <c r="A25" s="30"/>
      <c r="B25" s="30"/>
      <c r="C25" s="30"/>
      <c r="D25" s="30"/>
      <c r="E25" s="30"/>
      <c r="F25" s="30"/>
      <c r="G25" s="30"/>
    </row>
    <row r="26" spans="1:7" x14ac:dyDescent="0.3">
      <c r="A26" s="30"/>
      <c r="B26" s="30"/>
      <c r="C26" s="30"/>
      <c r="D26" s="30"/>
      <c r="E26" s="30"/>
      <c r="F26" s="30"/>
      <c r="G26" s="30"/>
    </row>
    <row r="27" spans="1:7" x14ac:dyDescent="0.3">
      <c r="A27" s="30"/>
      <c r="B27" s="30"/>
      <c r="C27" s="30"/>
      <c r="D27" s="30"/>
      <c r="E27" s="30"/>
      <c r="F27" s="30"/>
      <c r="G27" s="30"/>
    </row>
    <row r="28" spans="1:7" x14ac:dyDescent="0.3">
      <c r="A28" s="30"/>
      <c r="B28" s="30"/>
      <c r="C28" s="30"/>
      <c r="D28" s="30"/>
      <c r="E28" s="30"/>
      <c r="F28" s="30"/>
      <c r="G28" s="30"/>
    </row>
    <row r="29" spans="1:7" x14ac:dyDescent="0.3">
      <c r="A29" s="30"/>
      <c r="B29" s="30"/>
      <c r="C29" s="30"/>
      <c r="D29" s="30"/>
      <c r="E29" s="30"/>
      <c r="F29" s="30"/>
      <c r="G29" s="30"/>
    </row>
    <row r="30" spans="1:7" x14ac:dyDescent="0.3">
      <c r="A30" s="30"/>
      <c r="B30" s="30"/>
      <c r="C30" s="30"/>
      <c r="D30" s="30"/>
      <c r="E30" s="30"/>
      <c r="F30" s="30"/>
      <c r="G30" s="30"/>
    </row>
    <row r="31" spans="1:7" x14ac:dyDescent="0.3">
      <c r="A31" s="30"/>
      <c r="B31" s="30"/>
      <c r="C31" s="30"/>
      <c r="D31" s="30"/>
      <c r="E31" s="30"/>
      <c r="F31" s="30"/>
      <c r="G31" s="30"/>
    </row>
    <row r="32" spans="1:7" x14ac:dyDescent="0.3">
      <c r="A32" s="30"/>
      <c r="B32" s="30"/>
      <c r="C32" s="30"/>
      <c r="D32" s="30"/>
      <c r="E32" s="30"/>
      <c r="F32" s="30"/>
      <c r="G32" s="30"/>
    </row>
    <row r="33" spans="1:7" x14ac:dyDescent="0.3">
      <c r="A33" s="30"/>
      <c r="B33" s="30"/>
      <c r="C33" s="30"/>
      <c r="D33" s="30"/>
      <c r="E33" s="30"/>
      <c r="F33" s="30"/>
      <c r="G33" s="30"/>
    </row>
    <row r="34" spans="1:7" x14ac:dyDescent="0.3">
      <c r="A34" s="30"/>
      <c r="B34" s="30"/>
      <c r="C34" s="30"/>
      <c r="D34" s="30"/>
      <c r="E34" s="30"/>
      <c r="F34" s="30"/>
      <c r="G34" s="30"/>
    </row>
    <row r="35" spans="1:7" x14ac:dyDescent="0.3">
      <c r="A35" s="30"/>
      <c r="B35" s="30"/>
      <c r="C35" s="30"/>
      <c r="D35" s="30"/>
      <c r="E35" s="30"/>
      <c r="F35" s="30"/>
      <c r="G35" s="30"/>
    </row>
    <row r="36" spans="1:7" x14ac:dyDescent="0.3">
      <c r="A36" s="30"/>
      <c r="B36" s="30"/>
      <c r="C36" s="30"/>
      <c r="D36" s="30"/>
      <c r="E36" s="30"/>
      <c r="F36" s="30"/>
      <c r="G36" s="30"/>
    </row>
    <row r="37" spans="1:7" x14ac:dyDescent="0.3">
      <c r="A37" s="30"/>
      <c r="B37" s="30"/>
      <c r="C37" s="30"/>
      <c r="D37" s="30"/>
      <c r="E37" s="30"/>
      <c r="F37" s="30"/>
      <c r="G37" s="30"/>
    </row>
    <row r="38" spans="1:7" x14ac:dyDescent="0.3">
      <c r="A38" s="30"/>
      <c r="B38" s="30"/>
      <c r="C38" s="30"/>
      <c r="D38" s="30"/>
      <c r="E38" s="30"/>
      <c r="F38" s="30"/>
      <c r="G38" s="30"/>
    </row>
    <row r="39" spans="1:7" x14ac:dyDescent="0.3">
      <c r="A39" s="30"/>
      <c r="B39" s="30"/>
      <c r="C39" s="30"/>
      <c r="D39" s="30"/>
      <c r="E39" s="30"/>
      <c r="F39" s="30"/>
      <c r="G39" s="30"/>
    </row>
    <row r="40" spans="1:7" x14ac:dyDescent="0.3">
      <c r="A40" s="30"/>
      <c r="B40" s="30"/>
      <c r="C40" s="30"/>
      <c r="D40" s="30"/>
      <c r="E40" s="30"/>
      <c r="F40" s="30"/>
      <c r="G40" s="30"/>
    </row>
    <row r="41" spans="1:7" x14ac:dyDescent="0.3">
      <c r="A41" s="30"/>
      <c r="B41" s="30"/>
      <c r="C41" s="30"/>
      <c r="D41" s="30"/>
      <c r="E41" s="30"/>
      <c r="F41" s="30"/>
      <c r="G41" s="30"/>
    </row>
    <row r="42" spans="1:7" x14ac:dyDescent="0.3">
      <c r="A42" s="30"/>
      <c r="B42" s="30"/>
      <c r="C42" s="30"/>
      <c r="D42" s="30"/>
      <c r="E42" s="30"/>
      <c r="F42" s="30"/>
      <c r="G42" s="30"/>
    </row>
    <row r="43" spans="1:7" x14ac:dyDescent="0.3">
      <c r="A43" s="30"/>
      <c r="B43" s="30"/>
      <c r="C43" s="30"/>
      <c r="D43" s="30"/>
      <c r="E43" s="30"/>
      <c r="F43" s="30"/>
      <c r="G43" s="30"/>
    </row>
    <row r="44" spans="1:7" x14ac:dyDescent="0.3">
      <c r="A44" s="30"/>
      <c r="B44" s="30"/>
      <c r="C44" s="30"/>
      <c r="D44" s="30"/>
      <c r="E44" s="30"/>
      <c r="F44" s="30"/>
      <c r="G44" s="30"/>
    </row>
    <row r="45" spans="1:7" x14ac:dyDescent="0.3">
      <c r="A45" s="30"/>
      <c r="B45" s="30"/>
      <c r="C45" s="30"/>
      <c r="D45" s="30"/>
      <c r="E45" s="30"/>
      <c r="F45" s="30"/>
      <c r="G45" s="30"/>
    </row>
    <row r="46" spans="1:7" x14ac:dyDescent="0.3">
      <c r="A46" s="30"/>
      <c r="B46" s="30"/>
      <c r="C46" s="30"/>
      <c r="D46" s="30"/>
      <c r="E46" s="30"/>
      <c r="F46" s="30"/>
      <c r="G46" s="30"/>
    </row>
    <row r="47" spans="1:7" x14ac:dyDescent="0.3">
      <c r="A47" s="30"/>
      <c r="B47" s="30"/>
      <c r="C47" s="30"/>
      <c r="D47" s="30"/>
      <c r="E47" s="30"/>
      <c r="F47" s="30"/>
      <c r="G47" s="30"/>
    </row>
    <row r="48" spans="1:7" x14ac:dyDescent="0.3">
      <c r="A48" s="30"/>
      <c r="B48" s="30"/>
      <c r="C48" s="30"/>
      <c r="D48" s="30"/>
      <c r="E48" s="30"/>
      <c r="F48" s="30"/>
      <c r="G48" s="30"/>
    </row>
    <row r="49" spans="1:7" x14ac:dyDescent="0.3">
      <c r="A49" s="30"/>
      <c r="B49" s="30"/>
      <c r="C49" s="30"/>
      <c r="D49" s="30"/>
      <c r="E49" s="30"/>
      <c r="F49" s="30"/>
      <c r="G49" s="30"/>
    </row>
    <row r="50" spans="1:7" x14ac:dyDescent="0.3">
      <c r="A50" s="30"/>
      <c r="B50" s="30"/>
      <c r="C50" s="30"/>
      <c r="D50" s="30"/>
      <c r="E50" s="30"/>
      <c r="F50" s="30"/>
      <c r="G50" s="30"/>
    </row>
  </sheetData>
  <pageMargins left="0.7" right="0.7" top="0.75" bottom="0.75" header="0.3" footer="0.3"/>
  <pageSetup paperSize="9" orientation="portrait" horizontalDpi="4294967293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77"/>
  <sheetViews>
    <sheetView showGridLines="0" showRuler="0" view="pageLayout" topLeftCell="A167" zoomScale="110" zoomScaleNormal="110" zoomScaleSheetLayoutView="100" zoomScalePageLayoutView="110" workbookViewId="0">
      <selection activeCell="B162" sqref="B162"/>
    </sheetView>
  </sheetViews>
  <sheetFormatPr baseColWidth="10" defaultRowHeight="13.8" x14ac:dyDescent="0.25"/>
  <cols>
    <col min="1" max="1" width="10.21875" style="44" customWidth="1"/>
    <col min="2" max="2" width="8.33203125" style="44" customWidth="1"/>
    <col min="3" max="4" width="6.5546875" style="44" customWidth="1"/>
    <col min="5" max="5" width="3.6640625" style="44" customWidth="1"/>
    <col min="6" max="6" width="6.21875" style="44" customWidth="1"/>
    <col min="7" max="7" width="3.88671875" style="44" customWidth="1"/>
    <col min="8" max="8" width="3.44140625" style="44" customWidth="1"/>
    <col min="9" max="9" width="4.109375" style="44" customWidth="1"/>
    <col min="10" max="10" width="4.77734375" style="44" customWidth="1"/>
    <col min="11" max="12" width="3.21875" style="44" customWidth="1"/>
    <col min="13" max="13" width="3.44140625" style="44" customWidth="1"/>
    <col min="14" max="14" width="2.33203125" style="44" customWidth="1"/>
    <col min="15" max="15" width="3" style="44" customWidth="1"/>
    <col min="16" max="16" width="7.44140625" style="44" customWidth="1"/>
    <col min="17" max="17" width="7.5546875" style="44" customWidth="1"/>
    <col min="18" max="18" width="11.33203125" style="44" customWidth="1"/>
    <col min="19" max="19" width="10.44140625" style="44" customWidth="1"/>
    <col min="20" max="20" width="6.77734375" style="44" customWidth="1"/>
    <col min="21" max="21" width="1.33203125" style="44" customWidth="1"/>
    <col min="22" max="22" width="3.6640625" style="44" customWidth="1"/>
    <col min="23" max="23" width="4.44140625" style="44" customWidth="1"/>
    <col min="24" max="16384" width="11.5546875" style="44"/>
  </cols>
  <sheetData>
    <row r="1" spans="1:21" ht="16.8" x14ac:dyDescent="0.25"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</row>
    <row r="2" spans="1:21" ht="17.399999999999999" x14ac:dyDescent="0.25">
      <c r="A2" s="244" t="s">
        <v>273</v>
      </c>
      <c r="B2" s="244"/>
      <c r="C2" s="244"/>
      <c r="D2" s="24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21" ht="17.399999999999999" x14ac:dyDescent="0.25">
      <c r="A3" s="226"/>
      <c r="B3" s="226"/>
      <c r="C3" s="226"/>
      <c r="D3" s="226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21" ht="69.599999999999994" customHeight="1" x14ac:dyDescent="0.25">
      <c r="A4" s="245" t="s">
        <v>274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</row>
    <row r="5" spans="1:21" ht="7.2" customHeight="1" x14ac:dyDescent="0.25">
      <c r="A5" s="225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</row>
    <row r="6" spans="1:21" ht="42.6" customHeight="1" x14ac:dyDescent="0.25">
      <c r="A6" s="245" t="s">
        <v>275</v>
      </c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</row>
    <row r="8" spans="1:21" ht="17.399999999999999" x14ac:dyDescent="0.25">
      <c r="A8" s="310" t="s">
        <v>212</v>
      </c>
      <c r="B8" s="310"/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0"/>
      <c r="P8" s="310"/>
      <c r="Q8" s="310"/>
      <c r="R8" s="43"/>
      <c r="S8" s="43"/>
      <c r="T8" s="43"/>
      <c r="U8" s="43"/>
    </row>
    <row r="9" spans="1:21" ht="44.25" customHeight="1" x14ac:dyDescent="0.25">
      <c r="A9" s="258" t="s">
        <v>280</v>
      </c>
      <c r="B9" s="258"/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45"/>
      <c r="S9" s="45"/>
      <c r="T9" s="45"/>
      <c r="U9" s="46"/>
    </row>
    <row r="10" spans="1:21" ht="15" x14ac:dyDescent="0.25">
      <c r="A10" s="47" t="s">
        <v>204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</row>
    <row r="11" spans="1:21" x14ac:dyDescent="0.25">
      <c r="A11" s="48" t="s">
        <v>205</v>
      </c>
      <c r="B11" s="48"/>
      <c r="C11" s="48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 spans="1:21" x14ac:dyDescent="0.25">
      <c r="A12" s="50"/>
      <c r="B12" s="50"/>
      <c r="C12" s="50"/>
      <c r="D12" s="50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spans="1:21" ht="27" customHeight="1" x14ac:dyDescent="0.25">
      <c r="A13" s="281" t="s">
        <v>231</v>
      </c>
      <c r="B13" s="281"/>
      <c r="C13" s="281"/>
      <c r="D13" s="281"/>
      <c r="E13" s="281"/>
      <c r="F13" s="282" t="s">
        <v>145</v>
      </c>
      <c r="G13" s="282"/>
      <c r="H13" s="282"/>
      <c r="I13" s="282" t="s">
        <v>146</v>
      </c>
      <c r="J13" s="282"/>
      <c r="K13" s="282"/>
      <c r="L13" s="282"/>
      <c r="M13" s="282" t="s">
        <v>147</v>
      </c>
      <c r="N13" s="282"/>
      <c r="O13" s="282"/>
      <c r="P13" s="282" t="s">
        <v>148</v>
      </c>
      <c r="Q13" s="282"/>
    </row>
    <row r="14" spans="1:21" ht="21" customHeight="1" x14ac:dyDescent="0.25">
      <c r="A14" s="281"/>
      <c r="B14" s="281"/>
      <c r="C14" s="281"/>
      <c r="D14" s="281"/>
      <c r="E14" s="281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</row>
    <row r="15" spans="1:21" ht="19.2" customHeight="1" x14ac:dyDescent="0.25">
      <c r="A15" s="286" t="s">
        <v>149</v>
      </c>
      <c r="B15" s="286"/>
      <c r="C15" s="286"/>
      <c r="D15" s="286"/>
      <c r="E15" s="286"/>
      <c r="F15" s="267">
        <v>20</v>
      </c>
      <c r="G15" s="267"/>
      <c r="H15" s="267"/>
      <c r="I15" s="309">
        <f>F15*$H$26</f>
        <v>6000</v>
      </c>
      <c r="J15" s="309"/>
      <c r="K15" s="309"/>
      <c r="L15" s="309"/>
      <c r="M15" s="267">
        <v>400</v>
      </c>
      <c r="N15" s="267"/>
      <c r="O15" s="267"/>
      <c r="P15" s="283">
        <f t="shared" ref="P15:P22" si="0">M15*I15</f>
        <v>2400000</v>
      </c>
      <c r="Q15" s="283"/>
      <c r="R15" s="51"/>
    </row>
    <row r="16" spans="1:21" ht="28.2" customHeight="1" x14ac:dyDescent="0.25">
      <c r="A16" s="265" t="s">
        <v>150</v>
      </c>
      <c r="B16" s="265"/>
      <c r="C16" s="265"/>
      <c r="D16" s="265"/>
      <c r="E16" s="265"/>
      <c r="F16" s="267">
        <v>20</v>
      </c>
      <c r="G16" s="267"/>
      <c r="H16" s="267"/>
      <c r="I16" s="309">
        <f>F16*$H$26</f>
        <v>6000</v>
      </c>
      <c r="J16" s="309"/>
      <c r="K16" s="309"/>
      <c r="L16" s="309"/>
      <c r="M16" s="267">
        <v>300</v>
      </c>
      <c r="N16" s="267"/>
      <c r="O16" s="267"/>
      <c r="P16" s="283">
        <f t="shared" si="0"/>
        <v>1800000</v>
      </c>
      <c r="Q16" s="283"/>
      <c r="R16" s="51"/>
    </row>
    <row r="17" spans="1:20" ht="22.8" customHeight="1" x14ac:dyDescent="0.25">
      <c r="A17" s="352" t="s">
        <v>258</v>
      </c>
      <c r="B17" s="353"/>
      <c r="C17" s="353"/>
      <c r="D17" s="353"/>
      <c r="E17" s="354"/>
      <c r="F17" s="355">
        <v>10</v>
      </c>
      <c r="G17" s="356"/>
      <c r="H17" s="357"/>
      <c r="I17" s="358">
        <v>3000</v>
      </c>
      <c r="J17" s="359"/>
      <c r="K17" s="359"/>
      <c r="L17" s="360"/>
      <c r="M17" s="355">
        <v>25</v>
      </c>
      <c r="N17" s="356"/>
      <c r="O17" s="357"/>
      <c r="P17" s="283">
        <f t="shared" si="0"/>
        <v>75000</v>
      </c>
      <c r="Q17" s="283"/>
      <c r="R17" s="51"/>
    </row>
    <row r="18" spans="1:20" ht="22.8" customHeight="1" x14ac:dyDescent="0.25">
      <c r="A18" s="286" t="s">
        <v>151</v>
      </c>
      <c r="B18" s="286"/>
      <c r="C18" s="286"/>
      <c r="D18" s="286"/>
      <c r="E18" s="286"/>
      <c r="F18" s="267">
        <v>40</v>
      </c>
      <c r="G18" s="267"/>
      <c r="H18" s="267"/>
      <c r="I18" s="309">
        <f>F18*$H$26</f>
        <v>12000</v>
      </c>
      <c r="J18" s="309"/>
      <c r="K18" s="309"/>
      <c r="L18" s="309"/>
      <c r="M18" s="267">
        <v>220</v>
      </c>
      <c r="N18" s="267"/>
      <c r="O18" s="267"/>
      <c r="P18" s="283">
        <f t="shared" si="0"/>
        <v>2640000</v>
      </c>
      <c r="Q18" s="283"/>
      <c r="R18" s="51"/>
    </row>
    <row r="19" spans="1:20" ht="22.8" customHeight="1" x14ac:dyDescent="0.25">
      <c r="A19" s="265" t="s">
        <v>152</v>
      </c>
      <c r="B19" s="265"/>
      <c r="C19" s="265"/>
      <c r="D19" s="265"/>
      <c r="E19" s="265"/>
      <c r="F19" s="267">
        <v>20</v>
      </c>
      <c r="G19" s="267"/>
      <c r="H19" s="267"/>
      <c r="I19" s="309">
        <f>F19*$H$26</f>
        <v>6000</v>
      </c>
      <c r="J19" s="309"/>
      <c r="K19" s="309"/>
      <c r="L19" s="309"/>
      <c r="M19" s="267">
        <v>350</v>
      </c>
      <c r="N19" s="267"/>
      <c r="O19" s="267"/>
      <c r="P19" s="283">
        <f t="shared" si="0"/>
        <v>2100000</v>
      </c>
      <c r="Q19" s="283"/>
      <c r="R19" s="51"/>
    </row>
    <row r="20" spans="1:20" ht="22.8" customHeight="1" x14ac:dyDescent="0.25">
      <c r="A20" s="286" t="s">
        <v>153</v>
      </c>
      <c r="B20" s="286"/>
      <c r="C20" s="286"/>
      <c r="D20" s="286"/>
      <c r="E20" s="286"/>
      <c r="F20" s="267">
        <v>20</v>
      </c>
      <c r="G20" s="267"/>
      <c r="H20" s="267"/>
      <c r="I20" s="309">
        <f>F20*$H$26</f>
        <v>6000</v>
      </c>
      <c r="J20" s="309"/>
      <c r="K20" s="309"/>
      <c r="L20" s="309"/>
      <c r="M20" s="267">
        <v>150</v>
      </c>
      <c r="N20" s="267"/>
      <c r="O20" s="267"/>
      <c r="P20" s="283">
        <f t="shared" si="0"/>
        <v>900000</v>
      </c>
      <c r="Q20" s="283"/>
      <c r="R20" s="51"/>
    </row>
    <row r="21" spans="1:20" ht="22.8" customHeight="1" x14ac:dyDescent="0.25">
      <c r="A21" s="286" t="s">
        <v>154</v>
      </c>
      <c r="B21" s="286"/>
      <c r="C21" s="286"/>
      <c r="D21" s="286"/>
      <c r="E21" s="286"/>
      <c r="F21" s="267">
        <v>60</v>
      </c>
      <c r="G21" s="267"/>
      <c r="H21" s="267"/>
      <c r="I21" s="309">
        <f>F21*$H$26</f>
        <v>18000</v>
      </c>
      <c r="J21" s="309"/>
      <c r="K21" s="309"/>
      <c r="L21" s="309"/>
      <c r="M21" s="267">
        <v>80</v>
      </c>
      <c r="N21" s="267"/>
      <c r="O21" s="267"/>
      <c r="P21" s="283">
        <f t="shared" si="0"/>
        <v>1440000</v>
      </c>
      <c r="Q21" s="283"/>
      <c r="R21" s="51"/>
    </row>
    <row r="22" spans="1:20" ht="30" customHeight="1" x14ac:dyDescent="0.25">
      <c r="A22" s="265" t="s">
        <v>281</v>
      </c>
      <c r="B22" s="265"/>
      <c r="C22" s="265"/>
      <c r="D22" s="265"/>
      <c r="E22" s="265"/>
      <c r="F22" s="267">
        <v>20</v>
      </c>
      <c r="G22" s="267"/>
      <c r="H22" s="267"/>
      <c r="I22" s="309">
        <f>F22*$H$26</f>
        <v>6000</v>
      </c>
      <c r="J22" s="309"/>
      <c r="K22" s="309"/>
      <c r="L22" s="309"/>
      <c r="M22" s="267">
        <v>90</v>
      </c>
      <c r="N22" s="267"/>
      <c r="O22" s="267"/>
      <c r="P22" s="283">
        <f t="shared" si="0"/>
        <v>540000</v>
      </c>
      <c r="Q22" s="283"/>
      <c r="R22" s="51"/>
    </row>
    <row r="23" spans="1:20" ht="32.4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268" t="s">
        <v>77</v>
      </c>
      <c r="N23" s="268"/>
      <c r="O23" s="269"/>
      <c r="P23" s="294">
        <f>SUM(P15:Q22)</f>
        <v>11895000</v>
      </c>
      <c r="Q23" s="295"/>
      <c r="R23" s="51"/>
    </row>
    <row r="24" spans="1:20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52"/>
      <c r="S24" s="52"/>
      <c r="T24" s="52"/>
    </row>
    <row r="25" spans="1:20" x14ac:dyDescent="0.25">
      <c r="A25" s="53" t="s">
        <v>134</v>
      </c>
      <c r="B25" s="53"/>
      <c r="C25" s="53"/>
      <c r="D25" s="53"/>
      <c r="E25" s="10"/>
      <c r="F25" s="10"/>
      <c r="G25" s="10"/>
      <c r="H25" s="10"/>
      <c r="I25" s="10"/>
      <c r="J25" s="10"/>
      <c r="K25" s="10"/>
      <c r="L25" s="10"/>
      <c r="M25" s="10"/>
      <c r="N25" s="54"/>
      <c r="O25" s="54"/>
      <c r="P25" s="54"/>
      <c r="Q25" s="54"/>
      <c r="R25" s="54"/>
      <c r="S25" s="54"/>
      <c r="T25" s="55"/>
    </row>
    <row r="26" spans="1:20" ht="19.8" customHeight="1" x14ac:dyDescent="0.25">
      <c r="A26" s="266" t="s">
        <v>196</v>
      </c>
      <c r="B26" s="266"/>
      <c r="C26" s="266"/>
      <c r="D26" s="266"/>
      <c r="E26" s="266"/>
      <c r="F26" s="266"/>
      <c r="G26" s="266"/>
      <c r="H26" s="278">
        <v>300</v>
      </c>
      <c r="I26" s="278"/>
      <c r="J26" s="311" t="s">
        <v>128</v>
      </c>
      <c r="K26" s="311"/>
      <c r="L26" s="3"/>
      <c r="M26" s="3"/>
      <c r="N26" s="3"/>
      <c r="O26" s="57"/>
      <c r="P26" s="57"/>
      <c r="S26" s="56"/>
      <c r="T26" s="58"/>
    </row>
    <row r="27" spans="1:20" ht="16.8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8"/>
    </row>
    <row r="28" spans="1:20" ht="7.2" customHeight="1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60"/>
      <c r="L28" s="60"/>
      <c r="M28" s="60"/>
      <c r="N28" s="61"/>
      <c r="O28" s="61"/>
      <c r="P28" s="61"/>
      <c r="Q28" s="61"/>
    </row>
    <row r="29" spans="1:20" ht="15" customHeight="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ht="15" customHeight="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ht="15" customHeigh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ht="15" customHeight="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2" ht="15" customHeight="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2" ht="15" customHeight="1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2" ht="15" x14ac:dyDescent="0.25">
      <c r="A35" s="47" t="s">
        <v>179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</row>
    <row r="36" spans="1:22" x14ac:dyDescent="0.25">
      <c r="A36" s="62" t="s">
        <v>180</v>
      </c>
      <c r="B36" s="62"/>
      <c r="C36" s="62"/>
      <c r="D36" s="6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1:22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2" ht="34.200000000000003" customHeight="1" x14ac:dyDescent="0.25">
      <c r="A38" s="287" t="s">
        <v>0</v>
      </c>
      <c r="B38" s="287"/>
      <c r="C38" s="287"/>
      <c r="D38" s="287" t="s">
        <v>1</v>
      </c>
      <c r="E38" s="287"/>
      <c r="F38" s="287" t="s">
        <v>157</v>
      </c>
      <c r="G38" s="287"/>
      <c r="H38" s="287"/>
      <c r="I38" s="287" t="s">
        <v>2</v>
      </c>
      <c r="J38" s="287"/>
      <c r="K38" s="287"/>
      <c r="L38" s="287" t="s">
        <v>147</v>
      </c>
      <c r="M38" s="287"/>
      <c r="N38" s="287"/>
      <c r="O38" s="287"/>
      <c r="P38" s="287" t="s">
        <v>3</v>
      </c>
      <c r="Q38" s="287"/>
    </row>
    <row r="39" spans="1:22" ht="27.6" customHeight="1" x14ac:dyDescent="0.25">
      <c r="A39" s="255" t="s">
        <v>155</v>
      </c>
      <c r="B39" s="255"/>
      <c r="C39" s="255"/>
      <c r="D39" s="255">
        <v>20</v>
      </c>
      <c r="E39" s="255"/>
      <c r="F39" s="255">
        <f>D39+(D39*5%)</f>
        <v>21</v>
      </c>
      <c r="G39" s="255"/>
      <c r="H39" s="255"/>
      <c r="I39" s="255">
        <f>F39*H26</f>
        <v>6300</v>
      </c>
      <c r="J39" s="255"/>
      <c r="K39" s="255"/>
      <c r="L39" s="255">
        <v>0.7</v>
      </c>
      <c r="M39" s="255"/>
      <c r="N39" s="255"/>
      <c r="O39" s="255"/>
      <c r="P39" s="289">
        <f>I39*L39</f>
        <v>4410</v>
      </c>
      <c r="Q39" s="289"/>
      <c r="R39" s="63"/>
    </row>
    <row r="40" spans="1:22" ht="27.6" customHeight="1" x14ac:dyDescent="0.25">
      <c r="A40" s="255" t="s">
        <v>156</v>
      </c>
      <c r="B40" s="255"/>
      <c r="C40" s="255"/>
      <c r="D40" s="255">
        <v>20</v>
      </c>
      <c r="E40" s="255"/>
      <c r="F40" s="255">
        <f>D40+(D40*5%)</f>
        <v>21</v>
      </c>
      <c r="G40" s="255"/>
      <c r="H40" s="255"/>
      <c r="I40" s="255">
        <f>F40*H26</f>
        <v>6300</v>
      </c>
      <c r="J40" s="255"/>
      <c r="K40" s="255"/>
      <c r="L40" s="255">
        <v>1.2</v>
      </c>
      <c r="M40" s="255"/>
      <c r="N40" s="255"/>
      <c r="O40" s="255"/>
      <c r="P40" s="289">
        <f>I40*L40</f>
        <v>7560</v>
      </c>
      <c r="Q40" s="289"/>
    </row>
    <row r="41" spans="1:22" ht="21.6" customHeight="1" x14ac:dyDescent="0.25">
      <c r="A41" s="64"/>
      <c r="B41" s="64"/>
      <c r="C41" s="64"/>
      <c r="D41" s="64"/>
      <c r="E41" s="65"/>
      <c r="F41" s="65"/>
      <c r="G41" s="65"/>
      <c r="H41" s="65"/>
      <c r="I41" s="65"/>
      <c r="J41" s="65"/>
      <c r="K41" s="65"/>
      <c r="L41" s="290" t="s">
        <v>77</v>
      </c>
      <c r="M41" s="290"/>
      <c r="N41" s="290"/>
      <c r="O41" s="290"/>
      <c r="P41" s="291">
        <f>SUM(P39:Q40)</f>
        <v>11970</v>
      </c>
      <c r="Q41" s="291"/>
      <c r="R41" s="66">
        <f>P41</f>
        <v>11970</v>
      </c>
    </row>
    <row r="42" spans="1:22" x14ac:dyDescent="0.25">
      <c r="A42" s="11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4"/>
      <c r="S42" s="67"/>
    </row>
    <row r="43" spans="1:22" ht="7.2" customHeight="1" x14ac:dyDescent="0.25">
      <c r="A43" s="288"/>
      <c r="B43" s="288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</row>
    <row r="44" spans="1:22" x14ac:dyDescent="0.25">
      <c r="A44" s="11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3"/>
      <c r="S44" s="13"/>
      <c r="T44" s="14"/>
      <c r="U44" s="14"/>
      <c r="V44" s="67"/>
    </row>
    <row r="45" spans="1:22" ht="15" x14ac:dyDescent="0.25">
      <c r="A45" s="47" t="s">
        <v>135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</row>
    <row r="46" spans="1:22" ht="15" x14ac:dyDescent="0.25">
      <c r="A46" s="68" t="s">
        <v>45</v>
      </c>
      <c r="B46" s="68"/>
      <c r="C46" s="68"/>
      <c r="D46" s="68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</row>
    <row r="47" spans="1:22" ht="15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</row>
    <row r="48" spans="1:22" ht="40.200000000000003" customHeight="1" x14ac:dyDescent="0.25">
      <c r="A48" s="287" t="s">
        <v>5</v>
      </c>
      <c r="B48" s="287"/>
      <c r="C48" s="287"/>
      <c r="D48" s="287" t="s">
        <v>6</v>
      </c>
      <c r="E48" s="287"/>
      <c r="F48" s="287" t="s">
        <v>7</v>
      </c>
      <c r="G48" s="287"/>
      <c r="H48" s="287"/>
      <c r="I48" s="287" t="s">
        <v>125</v>
      </c>
      <c r="J48" s="287"/>
      <c r="K48" s="287"/>
      <c r="L48" s="287" t="s">
        <v>126</v>
      </c>
      <c r="M48" s="287"/>
      <c r="N48" s="287"/>
      <c r="O48" s="287"/>
      <c r="P48" s="287"/>
    </row>
    <row r="49" spans="1:23" ht="26.4" customHeight="1" x14ac:dyDescent="0.25">
      <c r="A49" s="255" t="s">
        <v>158</v>
      </c>
      <c r="B49" s="255"/>
      <c r="C49" s="255"/>
      <c r="D49" s="255">
        <v>10</v>
      </c>
      <c r="E49" s="255"/>
      <c r="F49" s="255">
        <v>1.5</v>
      </c>
      <c r="G49" s="255"/>
      <c r="H49" s="255"/>
      <c r="I49" s="255">
        <v>5</v>
      </c>
      <c r="J49" s="255"/>
      <c r="K49" s="255"/>
      <c r="L49" s="255">
        <f>I49*F49*D49</f>
        <v>75</v>
      </c>
      <c r="M49" s="255"/>
      <c r="N49" s="255"/>
      <c r="O49" s="255"/>
      <c r="P49" s="255"/>
    </row>
    <row r="50" spans="1:23" ht="26.4" customHeight="1" x14ac:dyDescent="0.25">
      <c r="A50" s="255" t="s">
        <v>159</v>
      </c>
      <c r="B50" s="255"/>
      <c r="C50" s="255"/>
      <c r="D50" s="255">
        <v>20</v>
      </c>
      <c r="E50" s="255"/>
      <c r="F50" s="255">
        <v>1</v>
      </c>
      <c r="G50" s="255"/>
      <c r="H50" s="255"/>
      <c r="I50" s="255">
        <v>6</v>
      </c>
      <c r="J50" s="255"/>
      <c r="K50" s="255"/>
      <c r="L50" s="255">
        <f>I50*F50*D50</f>
        <v>120</v>
      </c>
      <c r="M50" s="255"/>
      <c r="N50" s="255"/>
      <c r="O50" s="255"/>
      <c r="P50" s="255"/>
    </row>
    <row r="51" spans="1:23" ht="21" customHeight="1" x14ac:dyDescent="0.25">
      <c r="E51" s="16"/>
      <c r="F51" s="16"/>
      <c r="G51" s="16"/>
      <c r="H51" s="16"/>
      <c r="I51" s="293" t="s">
        <v>77</v>
      </c>
      <c r="J51" s="293"/>
      <c r="K51" s="293"/>
      <c r="L51" s="292">
        <f>SUM(L49:R50)</f>
        <v>195</v>
      </c>
      <c r="M51" s="292"/>
      <c r="N51" s="292"/>
      <c r="O51" s="292"/>
      <c r="P51" s="292"/>
      <c r="Q51" s="16"/>
    </row>
    <row r="52" spans="1:23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1:23" x14ac:dyDescent="0.25">
      <c r="A53" s="69" t="s">
        <v>173</v>
      </c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16"/>
    </row>
    <row r="54" spans="1:23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16"/>
    </row>
    <row r="55" spans="1:23" x14ac:dyDescent="0.25">
      <c r="A55" s="2" t="s">
        <v>257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s="36" t="s">
        <v>160</v>
      </c>
      <c r="B57" s="36"/>
      <c r="C57" s="36"/>
      <c r="D57" s="3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4" x14ac:dyDescent="0.3">
      <c r="A58" s="38" t="s">
        <v>161</v>
      </c>
      <c r="B58" s="37"/>
      <c r="C58" s="37"/>
      <c r="D58" s="37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s="2"/>
      <c r="B59" s="36" t="s">
        <v>162</v>
      </c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A60" s="2"/>
      <c r="B60" s="2"/>
      <c r="C60" s="2" t="s">
        <v>127</v>
      </c>
      <c r="D60" s="2"/>
      <c r="Q60" s="2"/>
      <c r="R60" s="2"/>
      <c r="S60" s="2"/>
      <c r="T60" s="2"/>
      <c r="U60" s="2"/>
      <c r="V60" s="2"/>
      <c r="W60" s="2"/>
    </row>
    <row r="61" spans="1:23" x14ac:dyDescent="0.25">
      <c r="A61" s="2"/>
      <c r="B61" s="2"/>
      <c r="C61" s="279">
        <f>L51</f>
        <v>195</v>
      </c>
      <c r="D61" s="279"/>
      <c r="E61" s="279"/>
      <c r="F61" s="70" t="s">
        <v>9</v>
      </c>
      <c r="G61" s="279">
        <v>300</v>
      </c>
      <c r="H61" s="279"/>
      <c r="I61" s="71" t="s">
        <v>10</v>
      </c>
      <c r="K61" s="300">
        <f>C61*G61</f>
        <v>58500</v>
      </c>
      <c r="L61" s="300"/>
      <c r="M61" s="300"/>
      <c r="N61" s="300"/>
      <c r="O61" s="2" t="s">
        <v>130</v>
      </c>
      <c r="P61" s="2"/>
      <c r="T61" s="2"/>
      <c r="U61" s="2"/>
      <c r="V61" s="2"/>
      <c r="W61" s="2"/>
    </row>
    <row r="62" spans="1:23" ht="18.600000000000001" customHeight="1" x14ac:dyDescent="0.25">
      <c r="A62" s="72"/>
      <c r="B62" s="73" t="s">
        <v>129</v>
      </c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4"/>
      <c r="O62" s="72"/>
      <c r="P62" s="72"/>
      <c r="Q62" s="75"/>
      <c r="R62" s="72"/>
      <c r="S62" s="72"/>
      <c r="T62" s="72"/>
      <c r="U62" s="2"/>
      <c r="V62" s="2"/>
      <c r="W62" s="15"/>
    </row>
    <row r="63" spans="1:23" ht="19.8" customHeight="1" x14ac:dyDescent="0.25">
      <c r="A63" s="76"/>
      <c r="B63" s="51"/>
      <c r="C63" s="275">
        <f>K61</f>
        <v>58500</v>
      </c>
      <c r="D63" s="275"/>
      <c r="E63" s="275"/>
      <c r="F63" s="304" t="str">
        <f>O61</f>
        <v>Kw-hr/año.</v>
      </c>
      <c r="G63" s="304"/>
      <c r="H63" s="77" t="s">
        <v>11</v>
      </c>
      <c r="I63" s="78">
        <v>0.05</v>
      </c>
      <c r="J63" s="79" t="s">
        <v>131</v>
      </c>
      <c r="K63" s="305">
        <f>C63+(C63*0.05)</f>
        <v>61425</v>
      </c>
      <c r="L63" s="305"/>
      <c r="M63" s="305"/>
      <c r="N63" s="305"/>
      <c r="O63" s="80" t="s">
        <v>130</v>
      </c>
      <c r="P63" s="80"/>
      <c r="Q63" s="51"/>
    </row>
    <row r="64" spans="1:23" ht="20.399999999999999" customHeight="1" x14ac:dyDescent="0.25">
      <c r="A64" s="276" t="s">
        <v>58</v>
      </c>
      <c r="B64" s="276"/>
      <c r="C64" s="277">
        <f>K63</f>
        <v>61425</v>
      </c>
      <c r="D64" s="277"/>
      <c r="E64" s="277"/>
      <c r="F64" s="1" t="s">
        <v>181</v>
      </c>
      <c r="G64" s="1"/>
      <c r="H64" s="1" t="s">
        <v>182</v>
      </c>
      <c r="J64" s="1"/>
      <c r="K64" s="1"/>
      <c r="L64" s="1"/>
      <c r="M64" s="1"/>
      <c r="P64" s="1"/>
      <c r="U64" s="1"/>
      <c r="V64" s="2"/>
    </row>
    <row r="65" spans="1:30" x14ac:dyDescent="0.25">
      <c r="A65" s="306" t="s">
        <v>58</v>
      </c>
      <c r="B65" s="306"/>
      <c r="C65" s="280">
        <f>C64*(1/12)*(1/25)*(1/8)</f>
        <v>25.59375</v>
      </c>
      <c r="D65" s="280"/>
      <c r="E65" s="280"/>
      <c r="F65" s="307" t="s">
        <v>163</v>
      </c>
      <c r="G65" s="307"/>
      <c r="O65" s="17"/>
      <c r="Q65" s="17"/>
      <c r="S65" s="17"/>
    </row>
    <row r="66" spans="1:30" ht="4.8" customHeight="1" x14ac:dyDescent="0.25">
      <c r="R66" s="81"/>
      <c r="S66" s="81"/>
      <c r="T66" s="82"/>
      <c r="U66" s="1"/>
      <c r="V66" s="1"/>
      <c r="W66" s="17"/>
      <c r="Y66" s="17"/>
      <c r="AA66" s="17"/>
      <c r="AC66" s="17"/>
    </row>
    <row r="67" spans="1:30" ht="14.4" x14ac:dyDescent="0.3">
      <c r="A67" s="37" t="s">
        <v>161</v>
      </c>
      <c r="R67" s="81"/>
      <c r="S67" s="81"/>
      <c r="T67" s="82"/>
      <c r="U67" s="1"/>
      <c r="V67" s="1"/>
      <c r="W67" s="17"/>
      <c r="Y67" s="17"/>
      <c r="AA67" s="17"/>
      <c r="AC67" s="17"/>
    </row>
    <row r="68" spans="1:30" ht="22.2" customHeight="1" x14ac:dyDescent="0.25">
      <c r="A68" s="272" t="s">
        <v>164</v>
      </c>
      <c r="B68" s="272"/>
      <c r="C68" s="272"/>
      <c r="D68" s="301">
        <f>C65</f>
        <v>25.59375</v>
      </c>
      <c r="E68" s="301"/>
      <c r="F68" s="273" t="s">
        <v>163</v>
      </c>
      <c r="G68" s="273"/>
      <c r="H68" s="273"/>
      <c r="I68" s="83" t="s">
        <v>165</v>
      </c>
      <c r="J68" s="227">
        <v>0.7</v>
      </c>
      <c r="K68" s="303" t="s">
        <v>166</v>
      </c>
      <c r="L68" s="303"/>
      <c r="M68" s="303"/>
      <c r="N68" s="303"/>
      <c r="O68" s="84" t="s">
        <v>10</v>
      </c>
      <c r="P68" s="85">
        <f>D68*J68</f>
        <v>17.915624999999999</v>
      </c>
      <c r="Q68" s="86" t="s">
        <v>167</v>
      </c>
      <c r="R68" s="87"/>
      <c r="S68" s="87"/>
      <c r="T68" s="45"/>
      <c r="U68" s="45"/>
      <c r="V68" s="45"/>
      <c r="W68" s="17"/>
      <c r="Y68" s="17"/>
      <c r="AA68" s="17"/>
      <c r="AC68" s="17"/>
    </row>
    <row r="69" spans="1:30" ht="1.2" customHeight="1" x14ac:dyDescent="0.25">
      <c r="A69" s="39"/>
      <c r="B69" s="39"/>
      <c r="C69" s="39"/>
      <c r="D69" s="88"/>
      <c r="E69" s="88"/>
      <c r="F69" s="89"/>
      <c r="G69" s="89"/>
      <c r="H69" s="89"/>
      <c r="I69" s="90"/>
      <c r="J69" s="91"/>
      <c r="K69" s="92"/>
      <c r="L69" s="92"/>
      <c r="M69" s="92"/>
      <c r="N69" s="92"/>
      <c r="O69" s="89"/>
      <c r="P69" s="93"/>
      <c r="Q69" s="94"/>
      <c r="R69" s="87"/>
      <c r="S69" s="87"/>
      <c r="T69" s="45"/>
      <c r="U69" s="45"/>
      <c r="V69" s="45"/>
      <c r="W69" s="17"/>
      <c r="Y69" s="17"/>
      <c r="AA69" s="17"/>
      <c r="AC69" s="17"/>
    </row>
    <row r="70" spans="1:30" ht="22.8" customHeight="1" x14ac:dyDescent="0.25">
      <c r="B70" s="274" t="s">
        <v>183</v>
      </c>
      <c r="C70" s="274"/>
      <c r="D70" s="274"/>
      <c r="E70" s="274"/>
      <c r="F70" s="208">
        <v>0.95299999999999996</v>
      </c>
      <c r="G70" s="308" t="s">
        <v>59</v>
      </c>
      <c r="H70" s="308"/>
      <c r="I70" s="308"/>
      <c r="J70" s="95" t="s">
        <v>172</v>
      </c>
      <c r="K70" s="96"/>
      <c r="L70" s="96"/>
      <c r="M70" s="96"/>
      <c r="O70" s="97"/>
      <c r="P70" s="97"/>
      <c r="Q70" s="97"/>
      <c r="R70" s="97"/>
      <c r="S70" s="97"/>
      <c r="T70" s="97"/>
      <c r="U70" s="97"/>
      <c r="V70" s="97"/>
      <c r="W70" s="17"/>
      <c r="Y70" s="17"/>
      <c r="AA70" s="17"/>
      <c r="AC70" s="17"/>
      <c r="AD70" s="98"/>
    </row>
    <row r="71" spans="1:30" ht="1.2" customHeight="1" x14ac:dyDescent="0.25">
      <c r="A71" s="99"/>
      <c r="B71" s="100"/>
      <c r="C71" s="100"/>
      <c r="D71" s="100"/>
      <c r="E71" s="100"/>
      <c r="F71" s="101"/>
      <c r="G71" s="101"/>
      <c r="H71" s="101"/>
      <c r="I71" s="102"/>
      <c r="J71" s="103"/>
      <c r="K71" s="103"/>
      <c r="L71" s="103"/>
      <c r="M71" s="103"/>
      <c r="N71" s="99"/>
      <c r="O71" s="102"/>
      <c r="P71" s="102"/>
      <c r="Q71" s="102"/>
      <c r="R71" s="97"/>
      <c r="S71" s="97"/>
      <c r="T71" s="97"/>
      <c r="U71" s="97"/>
      <c r="V71" s="97"/>
      <c r="W71" s="17"/>
      <c r="Y71" s="17"/>
      <c r="AA71" s="17"/>
      <c r="AC71" s="17"/>
      <c r="AD71" s="98"/>
    </row>
    <row r="72" spans="1:30" ht="22.8" customHeight="1" x14ac:dyDescent="0.25">
      <c r="B72" s="270" t="s">
        <v>184</v>
      </c>
      <c r="C72" s="270"/>
      <c r="D72" s="270"/>
      <c r="E72" s="270"/>
      <c r="F72" s="104">
        <v>8</v>
      </c>
      <c r="G72" s="302" t="s">
        <v>168</v>
      </c>
      <c r="H72" s="302"/>
      <c r="I72" s="105" t="s">
        <v>165</v>
      </c>
      <c r="J72" s="104">
        <v>300</v>
      </c>
      <c r="K72" s="302" t="s">
        <v>169</v>
      </c>
      <c r="L72" s="302"/>
      <c r="M72" s="302"/>
      <c r="N72" s="302"/>
      <c r="O72" s="106" t="s">
        <v>10</v>
      </c>
      <c r="P72" s="107">
        <f>F72*J72</f>
        <v>2400</v>
      </c>
      <c r="Q72" s="107" t="s">
        <v>170</v>
      </c>
      <c r="R72" s="108"/>
      <c r="S72" s="108"/>
      <c r="T72" s="109"/>
      <c r="V72" s="17"/>
      <c r="W72" s="17"/>
      <c r="Y72" s="17"/>
      <c r="AA72" s="17"/>
      <c r="AC72" s="17"/>
    </row>
    <row r="73" spans="1:30" ht="1.2" customHeight="1" x14ac:dyDescent="0.25">
      <c r="A73" s="99"/>
      <c r="B73" s="110"/>
      <c r="C73" s="110"/>
      <c r="D73" s="110"/>
      <c r="E73" s="110"/>
      <c r="F73" s="111"/>
      <c r="G73" s="111"/>
      <c r="H73" s="111"/>
      <c r="I73" s="111"/>
      <c r="J73" s="111"/>
      <c r="K73" s="111"/>
      <c r="L73" s="111"/>
      <c r="M73" s="111"/>
      <c r="N73" s="111"/>
      <c r="O73" s="112"/>
      <c r="P73" s="113"/>
      <c r="Q73" s="113"/>
      <c r="R73" s="108"/>
      <c r="S73" s="108"/>
      <c r="T73" s="109"/>
      <c r="V73" s="17"/>
      <c r="W73" s="17"/>
      <c r="Y73" s="17"/>
      <c r="AA73" s="17"/>
      <c r="AC73" s="17"/>
    </row>
    <row r="74" spans="1:30" ht="19.2" customHeight="1" x14ac:dyDescent="0.25">
      <c r="A74" s="2" t="s">
        <v>185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"/>
      <c r="W74" s="17"/>
      <c r="Y74" s="17"/>
      <c r="AA74" s="17"/>
      <c r="AC74" s="17"/>
    </row>
    <row r="75" spans="1:30" ht="6" customHeight="1" x14ac:dyDescent="0.25">
      <c r="A75" s="2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"/>
      <c r="W75" s="17"/>
      <c r="Y75" s="17"/>
      <c r="AA75" s="17"/>
      <c r="AC75" s="17"/>
    </row>
    <row r="76" spans="1:30" ht="24.6" customHeight="1" x14ac:dyDescent="0.25">
      <c r="A76" s="298" t="s">
        <v>186</v>
      </c>
      <c r="B76" s="298"/>
      <c r="C76" s="115">
        <f>P68</f>
        <v>17.915624999999999</v>
      </c>
      <c r="D76" s="116" t="str">
        <f>Q68</f>
        <v>Kw-hr</v>
      </c>
      <c r="E76" s="117" t="s">
        <v>165</v>
      </c>
      <c r="F76" s="118">
        <f>P72</f>
        <v>2400</v>
      </c>
      <c r="G76" s="271" t="s">
        <v>171</v>
      </c>
      <c r="H76" s="271"/>
      <c r="I76" s="117" t="s">
        <v>165</v>
      </c>
      <c r="J76" s="209">
        <f>F70</f>
        <v>0.95299999999999996</v>
      </c>
      <c r="K76" s="299" t="s">
        <v>59</v>
      </c>
      <c r="L76" s="299"/>
      <c r="M76" s="299"/>
      <c r="N76" s="119" t="s">
        <v>131</v>
      </c>
      <c r="O76" s="296">
        <f>C76*F76*J76</f>
        <v>40976.6175</v>
      </c>
      <c r="P76" s="297"/>
      <c r="Q76" s="121" t="s">
        <v>26</v>
      </c>
      <c r="R76" s="70"/>
      <c r="S76" s="70"/>
      <c r="W76" s="17"/>
      <c r="Y76" s="17"/>
      <c r="AA76" s="17"/>
      <c r="AC76" s="17"/>
    </row>
    <row r="77" spans="1:3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30" ht="3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</row>
    <row r="79" spans="1:3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30" ht="15" x14ac:dyDescent="0.25">
      <c r="A80" s="47" t="s">
        <v>136</v>
      </c>
      <c r="B80" s="47"/>
      <c r="C80" s="47"/>
      <c r="D80" s="4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x14ac:dyDescent="0.25">
      <c r="A81" s="1" t="s">
        <v>13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</row>
    <row r="82" spans="1:2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</row>
    <row r="83" spans="1:23" x14ac:dyDescent="0.25">
      <c r="B83" s="72" t="s">
        <v>174</v>
      </c>
      <c r="C83" s="72"/>
      <c r="D83" s="72"/>
      <c r="E83" s="72"/>
      <c r="F83" s="72"/>
      <c r="G83" s="77" t="s">
        <v>131</v>
      </c>
      <c r="H83" s="315">
        <v>100</v>
      </c>
      <c r="I83" s="315"/>
      <c r="J83" s="77" t="s">
        <v>36</v>
      </c>
      <c r="K83" s="77"/>
    </row>
    <row r="84" spans="1:23" x14ac:dyDescent="0.25">
      <c r="B84" s="72" t="s">
        <v>132</v>
      </c>
      <c r="C84" s="72"/>
      <c r="D84" s="72"/>
      <c r="E84" s="72"/>
      <c r="F84" s="72"/>
      <c r="G84" s="77" t="s">
        <v>131</v>
      </c>
      <c r="H84" s="316">
        <v>150</v>
      </c>
      <c r="I84" s="316"/>
      <c r="J84" s="77" t="s">
        <v>36</v>
      </c>
      <c r="K84" s="77"/>
    </row>
    <row r="85" spans="1:23" x14ac:dyDescent="0.25">
      <c r="B85" s="51"/>
      <c r="C85" s="318" t="s">
        <v>175</v>
      </c>
      <c r="D85" s="318"/>
      <c r="E85" s="318"/>
      <c r="F85" s="318"/>
      <c r="G85" s="318"/>
      <c r="H85" s="317">
        <f>SUM(H83:I84)</f>
        <v>250</v>
      </c>
      <c r="I85" s="317"/>
      <c r="J85" s="319" t="s">
        <v>36</v>
      </c>
      <c r="K85" s="319"/>
    </row>
    <row r="86" spans="1:23" x14ac:dyDescent="0.25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2"/>
      <c r="U86" s="2"/>
      <c r="V86" s="2"/>
      <c r="W86" s="9"/>
    </row>
    <row r="87" spans="1:23" s="73" customFormat="1" ht="16.8" customHeight="1" x14ac:dyDescent="0.25">
      <c r="A87" s="312" t="s">
        <v>176</v>
      </c>
      <c r="B87" s="312"/>
      <c r="C87" s="132">
        <f>H85</f>
        <v>250</v>
      </c>
      <c r="D87" s="1" t="s">
        <v>177</v>
      </c>
      <c r="E87" s="119" t="s">
        <v>165</v>
      </c>
      <c r="F87" s="70">
        <v>300</v>
      </c>
      <c r="G87" s="1" t="s">
        <v>178</v>
      </c>
      <c r="H87" s="70" t="s">
        <v>193</v>
      </c>
      <c r="I87" s="129">
        <v>0.05</v>
      </c>
      <c r="J87" s="1" t="s">
        <v>194</v>
      </c>
      <c r="K87" s="1"/>
      <c r="L87" s="1"/>
      <c r="M87" s="313">
        <f>((H85*F87)+((H85*F87)*5%))/1000</f>
        <v>78.75</v>
      </c>
      <c r="N87" s="313"/>
      <c r="O87" s="313"/>
      <c r="P87" s="1" t="s">
        <v>60</v>
      </c>
    </row>
    <row r="88" spans="1:23" ht="16.8" customHeight="1" x14ac:dyDescent="0.25">
      <c r="B88" s="1"/>
      <c r="C88" s="1" t="s">
        <v>133</v>
      </c>
      <c r="D88" s="1"/>
      <c r="E88" s="1"/>
      <c r="F88" s="1"/>
      <c r="G88" s="1"/>
      <c r="H88" s="1"/>
      <c r="I88" s="1"/>
      <c r="J88" s="1"/>
      <c r="L88" s="128"/>
      <c r="M88" s="313">
        <v>12.35</v>
      </c>
      <c r="N88" s="313"/>
      <c r="O88" s="313"/>
      <c r="P88" s="1" t="s">
        <v>195</v>
      </c>
    </row>
    <row r="89" spans="1:23" ht="16.8" customHeight="1" x14ac:dyDescent="0.25">
      <c r="B89" s="1"/>
      <c r="C89" s="1" t="s">
        <v>197</v>
      </c>
      <c r="D89" s="1"/>
      <c r="E89" s="1"/>
      <c r="F89" s="1"/>
      <c r="G89" s="1"/>
      <c r="H89" s="1"/>
      <c r="I89" s="1"/>
      <c r="J89" s="1"/>
      <c r="L89" s="1"/>
      <c r="M89" s="314">
        <f>M88*M87</f>
        <v>972.5625</v>
      </c>
      <c r="N89" s="314"/>
      <c r="O89" s="314"/>
      <c r="P89" s="131" t="s">
        <v>14</v>
      </c>
      <c r="Q89" s="3"/>
    </row>
    <row r="90" spans="1:23" ht="7.8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23" ht="4.2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</row>
    <row r="92" spans="1:23" ht="15" x14ac:dyDescent="0.25">
      <c r="A92" s="47" t="s">
        <v>187</v>
      </c>
      <c r="B92" s="47"/>
      <c r="C92" s="47"/>
      <c r="D92" s="4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9"/>
    </row>
    <row r="93" spans="1:23" x14ac:dyDescent="0.25">
      <c r="A93" s="68" t="s">
        <v>188</v>
      </c>
      <c r="B93" s="68"/>
      <c r="C93" s="68"/>
      <c r="D93" s="6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spans="1:23" x14ac:dyDescent="0.25">
      <c r="A94" s="62"/>
      <c r="B94" s="62"/>
      <c r="C94" s="62"/>
      <c r="D94" s="62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spans="1:23" x14ac:dyDescent="0.25">
      <c r="A95" s="62"/>
      <c r="B95" s="62"/>
      <c r="C95" s="62"/>
      <c r="D95" s="62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spans="1:23" ht="59.4" customHeight="1" x14ac:dyDescent="0.25">
      <c r="A96" s="320" t="s">
        <v>15</v>
      </c>
      <c r="B96" s="321"/>
      <c r="C96" s="321"/>
      <c r="D96" s="123" t="s">
        <v>16</v>
      </c>
      <c r="E96" s="322" t="s">
        <v>61</v>
      </c>
      <c r="F96" s="323"/>
      <c r="G96" s="322" t="s">
        <v>17</v>
      </c>
      <c r="H96" s="323"/>
      <c r="I96" s="323"/>
      <c r="J96" s="322" t="s">
        <v>18</v>
      </c>
      <c r="K96" s="323"/>
      <c r="L96" s="323"/>
      <c r="M96" s="324"/>
      <c r="N96" s="322" t="s">
        <v>19</v>
      </c>
      <c r="O96" s="323"/>
      <c r="P96" s="324"/>
    </row>
    <row r="97" spans="1:23" ht="21" customHeight="1" x14ac:dyDescent="0.25">
      <c r="A97" s="255" t="s">
        <v>198</v>
      </c>
      <c r="B97" s="255"/>
      <c r="C97" s="255"/>
      <c r="D97" s="120">
        <v>7</v>
      </c>
      <c r="E97" s="255">
        <v>1</v>
      </c>
      <c r="F97" s="255"/>
      <c r="G97" s="325">
        <v>4000</v>
      </c>
      <c r="H97" s="325"/>
      <c r="I97" s="325"/>
      <c r="J97" s="325">
        <f>G97*12</f>
        <v>48000</v>
      </c>
      <c r="K97" s="325"/>
      <c r="L97" s="325"/>
      <c r="M97" s="325"/>
      <c r="N97" s="325">
        <f>J97*D97</f>
        <v>336000</v>
      </c>
      <c r="O97" s="325"/>
      <c r="P97" s="325"/>
    </row>
    <row r="98" spans="1:23" ht="21" customHeight="1" x14ac:dyDescent="0.25">
      <c r="A98" s="252" t="s">
        <v>200</v>
      </c>
      <c r="B98" s="253"/>
      <c r="C98" s="254"/>
      <c r="D98" s="120">
        <v>1</v>
      </c>
      <c r="E98" s="252">
        <v>1</v>
      </c>
      <c r="F98" s="254"/>
      <c r="G98" s="326">
        <v>3000</v>
      </c>
      <c r="H98" s="327"/>
      <c r="I98" s="328"/>
      <c r="J98" s="325">
        <f>G98*12</f>
        <v>36000</v>
      </c>
      <c r="K98" s="325"/>
      <c r="L98" s="325"/>
      <c r="M98" s="325"/>
      <c r="N98" s="325">
        <f>J98*D98</f>
        <v>36000</v>
      </c>
      <c r="O98" s="325"/>
      <c r="P98" s="325"/>
    </row>
    <row r="99" spans="1:23" ht="21" customHeight="1" x14ac:dyDescent="0.25">
      <c r="A99" s="255" t="s">
        <v>199</v>
      </c>
      <c r="B99" s="255"/>
      <c r="C99" s="255"/>
      <c r="D99" s="120">
        <v>1</v>
      </c>
      <c r="E99" s="255">
        <v>1</v>
      </c>
      <c r="F99" s="255"/>
      <c r="G99" s="325">
        <v>2500</v>
      </c>
      <c r="H99" s="325"/>
      <c r="I99" s="325"/>
      <c r="J99" s="325">
        <f>G99*12</f>
        <v>30000</v>
      </c>
      <c r="K99" s="325"/>
      <c r="L99" s="325"/>
      <c r="M99" s="325"/>
      <c r="N99" s="325">
        <f>J99*D99</f>
        <v>30000</v>
      </c>
      <c r="O99" s="325"/>
      <c r="P99" s="325"/>
    </row>
    <row r="100" spans="1:23" ht="21.6" customHeight="1" x14ac:dyDescent="0.25">
      <c r="A100" s="73"/>
      <c r="B100" s="73"/>
      <c r="C100" s="73"/>
      <c r="D100" s="73"/>
      <c r="E100" s="73"/>
      <c r="F100" s="73"/>
      <c r="G100" s="73"/>
      <c r="H100" s="73"/>
      <c r="I100" s="73"/>
      <c r="J100" s="284" t="s">
        <v>77</v>
      </c>
      <c r="K100" s="284"/>
      <c r="L100" s="284"/>
      <c r="M100" s="284"/>
      <c r="N100" s="325">
        <f>SUM(N97:P99)</f>
        <v>402000</v>
      </c>
      <c r="O100" s="325"/>
      <c r="P100" s="325"/>
      <c r="Q100" s="73"/>
    </row>
    <row r="101" spans="1:23" x14ac:dyDescent="0.25">
      <c r="A101" s="53" t="s">
        <v>134</v>
      </c>
      <c r="B101" s="53"/>
      <c r="C101" s="53"/>
      <c r="D101" s="5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</row>
    <row r="102" spans="1:23" x14ac:dyDescent="0.25">
      <c r="A102" s="329" t="s">
        <v>20</v>
      </c>
      <c r="B102" s="329"/>
      <c r="C102" s="329"/>
      <c r="D102" s="329"/>
      <c r="E102" s="329"/>
      <c r="F102" s="329"/>
      <c r="G102" s="133"/>
      <c r="H102" s="133"/>
      <c r="I102" s="13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</row>
    <row r="103" spans="1:23" ht="18" customHeight="1" x14ac:dyDescent="0.25">
      <c r="A103" s="329"/>
      <c r="B103" s="329"/>
      <c r="C103" s="329"/>
      <c r="D103" s="329"/>
      <c r="E103" s="329"/>
      <c r="F103" s="329"/>
      <c r="G103" s="330">
        <f>N100</f>
        <v>402000</v>
      </c>
      <c r="H103" s="330"/>
      <c r="I103" s="331" t="s">
        <v>201</v>
      </c>
      <c r="J103" s="331"/>
      <c r="K103" s="332">
        <v>0.35</v>
      </c>
      <c r="L103" s="332"/>
      <c r="M103" s="119" t="s">
        <v>21</v>
      </c>
      <c r="N103" s="333">
        <f>G103+(G103*K103)</f>
        <v>542700</v>
      </c>
      <c r="O103" s="334"/>
      <c r="P103" s="334"/>
      <c r="Q103" s="121" t="s">
        <v>12</v>
      </c>
      <c r="S103" s="119"/>
      <c r="W103" s="3"/>
    </row>
    <row r="104" spans="1:23" x14ac:dyDescent="0.25">
      <c r="A104" s="122"/>
      <c r="B104" s="122"/>
      <c r="C104" s="122"/>
      <c r="D104" s="122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5"/>
      <c r="Q104" s="6"/>
      <c r="R104" s="7"/>
      <c r="S104" s="7"/>
      <c r="T104" s="6"/>
      <c r="U104" s="8"/>
      <c r="V104" s="8"/>
      <c r="W104" s="5"/>
    </row>
    <row r="105" spans="1:23" ht="4.2" customHeight="1" x14ac:dyDescent="0.25">
      <c r="A105" s="61"/>
      <c r="B105" s="61"/>
      <c r="C105" s="61"/>
      <c r="D105" s="61"/>
      <c r="E105" s="134"/>
      <c r="F105" s="134"/>
      <c r="G105" s="134"/>
      <c r="H105" s="134"/>
      <c r="I105" s="134"/>
      <c r="J105" s="134"/>
      <c r="K105" s="134"/>
      <c r="L105" s="134"/>
      <c r="M105" s="134"/>
      <c r="N105" s="135"/>
      <c r="O105" s="135"/>
      <c r="P105" s="135"/>
      <c r="Q105" s="6"/>
      <c r="R105" s="7"/>
      <c r="S105" s="7"/>
      <c r="T105" s="6"/>
      <c r="U105" s="8"/>
      <c r="V105" s="8"/>
      <c r="W105" s="5"/>
    </row>
    <row r="106" spans="1:23" x14ac:dyDescent="0.25">
      <c r="A106" s="122"/>
      <c r="B106" s="122"/>
      <c r="C106" s="122"/>
      <c r="D106" s="122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5"/>
      <c r="Q106" s="6"/>
      <c r="R106" s="7"/>
      <c r="S106" s="7"/>
      <c r="T106" s="6"/>
      <c r="U106" s="8"/>
      <c r="V106" s="8"/>
      <c r="W106" s="5"/>
    </row>
    <row r="107" spans="1:23" ht="15" x14ac:dyDescent="0.25">
      <c r="A107" s="47" t="s">
        <v>189</v>
      </c>
      <c r="B107" s="47"/>
      <c r="C107" s="47"/>
      <c r="D107" s="4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9"/>
    </row>
    <row r="108" spans="1:23" x14ac:dyDescent="0.25">
      <c r="A108" s="68" t="s">
        <v>190</v>
      </c>
      <c r="B108" s="68"/>
      <c r="C108" s="68"/>
      <c r="D108" s="6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x14ac:dyDescent="0.25">
      <c r="A109" s="68"/>
      <c r="B109" s="68"/>
      <c r="C109" s="68"/>
      <c r="D109" s="6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ht="49.8" customHeight="1" x14ac:dyDescent="0.25">
      <c r="A110" s="320" t="s">
        <v>15</v>
      </c>
      <c r="B110" s="321"/>
      <c r="C110" s="335"/>
      <c r="D110" s="123" t="s">
        <v>16</v>
      </c>
      <c r="E110" s="320" t="s">
        <v>22</v>
      </c>
      <c r="F110" s="335"/>
      <c r="G110" s="322" t="s">
        <v>23</v>
      </c>
      <c r="H110" s="323"/>
      <c r="I110" s="323"/>
      <c r="J110" s="73"/>
      <c r="K110" s="73"/>
      <c r="L110" s="73"/>
      <c r="M110" s="73"/>
      <c r="U110" s="73"/>
      <c r="V110" s="73"/>
    </row>
    <row r="111" spans="1:23" ht="21" customHeight="1" x14ac:dyDescent="0.25">
      <c r="A111" s="336" t="s">
        <v>202</v>
      </c>
      <c r="B111" s="336"/>
      <c r="C111" s="336"/>
      <c r="D111" s="120">
        <v>1</v>
      </c>
      <c r="E111" s="337">
        <v>7500</v>
      </c>
      <c r="F111" s="337"/>
      <c r="G111" s="337">
        <f>E111*12</f>
        <v>90000</v>
      </c>
      <c r="H111" s="337"/>
      <c r="I111" s="337"/>
      <c r="J111" s="73"/>
      <c r="K111" s="73"/>
      <c r="L111" s="73"/>
      <c r="M111" s="73"/>
      <c r="U111" s="73"/>
      <c r="V111" s="73"/>
    </row>
    <row r="112" spans="1:23" ht="20.399999999999999" customHeight="1" x14ac:dyDescent="0.25">
      <c r="A112" s="336" t="s">
        <v>203</v>
      </c>
      <c r="B112" s="336"/>
      <c r="C112" s="336"/>
      <c r="D112" s="120">
        <v>1</v>
      </c>
      <c r="E112" s="337">
        <v>2300</v>
      </c>
      <c r="F112" s="337"/>
      <c r="G112" s="337">
        <f>E112*12</f>
        <v>27600</v>
      </c>
      <c r="H112" s="337"/>
      <c r="I112" s="337"/>
      <c r="J112" s="73"/>
      <c r="K112" s="73"/>
      <c r="L112" s="73"/>
      <c r="M112" s="73"/>
      <c r="U112" s="73"/>
      <c r="V112" s="73"/>
    </row>
    <row r="113" spans="1:22" ht="21" customHeight="1" x14ac:dyDescent="0.25">
      <c r="A113" s="73"/>
      <c r="B113" s="73"/>
      <c r="C113" s="73"/>
      <c r="D113" s="255" t="s">
        <v>24</v>
      </c>
      <c r="E113" s="255"/>
      <c r="F113" s="255"/>
      <c r="G113" s="241">
        <f>SUM(G111:G112)</f>
        <v>117600</v>
      </c>
      <c r="H113" s="241"/>
      <c r="I113" s="241"/>
      <c r="J113" s="73"/>
      <c r="K113" s="73"/>
      <c r="L113" s="73"/>
      <c r="M113" s="73"/>
      <c r="U113" s="73"/>
      <c r="V113" s="73"/>
    </row>
    <row r="114" spans="1:22" ht="24" customHeight="1" x14ac:dyDescent="0.25">
      <c r="A114" s="73"/>
      <c r="B114" s="73"/>
      <c r="C114" s="73"/>
      <c r="D114" s="255" t="s">
        <v>25</v>
      </c>
      <c r="E114" s="255"/>
      <c r="F114" s="255"/>
      <c r="G114" s="241">
        <f>(G113*35%)</f>
        <v>41160</v>
      </c>
      <c r="H114" s="241"/>
      <c r="I114" s="241"/>
      <c r="J114" s="73"/>
      <c r="K114" s="73"/>
      <c r="L114" s="73"/>
      <c r="M114" s="73"/>
      <c r="U114" s="73"/>
      <c r="V114" s="73"/>
    </row>
    <row r="115" spans="1:22" ht="21" customHeight="1" x14ac:dyDescent="0.25">
      <c r="A115" s="73"/>
      <c r="B115" s="73"/>
      <c r="C115" s="73"/>
      <c r="D115" s="342" t="s">
        <v>77</v>
      </c>
      <c r="E115" s="342"/>
      <c r="F115" s="342"/>
      <c r="G115" s="341">
        <f>SUM(G113:I114)</f>
        <v>158760</v>
      </c>
      <c r="H115" s="341"/>
      <c r="I115" s="341"/>
      <c r="J115" s="73"/>
      <c r="K115" s="73"/>
      <c r="L115" s="73"/>
      <c r="M115" s="73"/>
      <c r="U115" s="124"/>
      <c r="V115" s="73"/>
    </row>
    <row r="116" spans="1:22" x14ac:dyDescent="0.25">
      <c r="A116" s="125"/>
      <c r="B116" s="125"/>
      <c r="C116" s="125"/>
      <c r="D116" s="125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 spans="1:22" ht="4.8" customHeight="1" x14ac:dyDescent="0.25">
      <c r="A117" s="137"/>
      <c r="B117" s="137"/>
      <c r="C117" s="137"/>
      <c r="D117" s="137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73"/>
      <c r="S117" s="73"/>
      <c r="T117" s="73"/>
      <c r="U117" s="73"/>
      <c r="V117" s="73"/>
    </row>
    <row r="118" spans="1:22" ht="11.4" customHeight="1" x14ac:dyDescent="0.25">
      <c r="A118" s="125"/>
      <c r="B118" s="125"/>
      <c r="C118" s="125"/>
      <c r="D118" s="125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</row>
    <row r="119" spans="1:22" ht="11.4" customHeight="1" x14ac:dyDescent="0.25">
      <c r="A119" s="125"/>
      <c r="B119" s="125"/>
      <c r="C119" s="125"/>
      <c r="D119" s="125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</row>
    <row r="120" spans="1:22" ht="11.4" customHeight="1" x14ac:dyDescent="0.25">
      <c r="A120" s="125"/>
      <c r="B120" s="125"/>
      <c r="C120" s="125"/>
      <c r="D120" s="125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</row>
    <row r="121" spans="1:22" ht="11.4" customHeight="1" x14ac:dyDescent="0.25">
      <c r="A121" s="125"/>
      <c r="B121" s="125"/>
      <c r="C121" s="125"/>
      <c r="D121" s="125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</row>
    <row r="122" spans="1:22" ht="20.399999999999999" customHeight="1" x14ac:dyDescent="0.25">
      <c r="A122" s="47" t="s">
        <v>259</v>
      </c>
      <c r="B122" s="47"/>
      <c r="C122" s="47"/>
      <c r="D122" s="47"/>
      <c r="E122" s="47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</row>
    <row r="123" spans="1:22" ht="31.8" customHeight="1" x14ac:dyDescent="0.25">
      <c r="A123" s="343" t="s">
        <v>266</v>
      </c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73"/>
      <c r="S123" s="73"/>
      <c r="T123" s="73"/>
      <c r="U123" s="73"/>
      <c r="V123" s="73"/>
    </row>
    <row r="124" spans="1:22" ht="6" customHeight="1" x14ac:dyDescent="0.25">
      <c r="R124" s="73"/>
      <c r="S124" s="73"/>
      <c r="T124" s="73"/>
      <c r="U124" s="73"/>
      <c r="V124" s="73"/>
    </row>
    <row r="125" spans="1:22" ht="20.399999999999999" customHeight="1" x14ac:dyDescent="0.25">
      <c r="A125" s="344" t="s">
        <v>260</v>
      </c>
      <c r="B125" s="344"/>
      <c r="C125" s="344"/>
      <c r="D125" s="344"/>
      <c r="E125" s="344"/>
      <c r="F125" s="344"/>
      <c r="G125" s="344"/>
      <c r="H125" s="344"/>
      <c r="I125" s="344"/>
      <c r="J125" s="344">
        <f>INVERSIONES!F41</f>
        <v>29350</v>
      </c>
      <c r="K125" s="344"/>
      <c r="L125" s="130" t="s">
        <v>9</v>
      </c>
      <c r="M125" s="345">
        <v>0.04</v>
      </c>
      <c r="N125" s="344"/>
      <c r="O125" s="210" t="s">
        <v>131</v>
      </c>
      <c r="P125" s="214">
        <f>(J125*4%)</f>
        <v>1174</v>
      </c>
      <c r="Q125" s="214" t="s">
        <v>12</v>
      </c>
      <c r="R125" s="73"/>
      <c r="S125" s="73"/>
      <c r="T125" s="73"/>
      <c r="U125" s="73"/>
      <c r="V125" s="73"/>
    </row>
    <row r="126" spans="1:22" ht="6" customHeight="1" x14ac:dyDescent="0.25">
      <c r="A126" s="125"/>
      <c r="B126" s="125"/>
      <c r="C126" s="125"/>
      <c r="D126" s="125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</row>
    <row r="127" spans="1:22" ht="20.399999999999999" customHeight="1" x14ac:dyDescent="0.25">
      <c r="A127" s="344" t="s">
        <v>261</v>
      </c>
      <c r="B127" s="344"/>
      <c r="C127" s="344"/>
      <c r="D127" s="344"/>
      <c r="E127" s="344"/>
      <c r="F127" s="344"/>
      <c r="G127" s="344"/>
      <c r="H127" s="344"/>
      <c r="I127" s="344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</row>
    <row r="128" spans="1:22" ht="20.399999999999999" customHeight="1" x14ac:dyDescent="0.25">
      <c r="A128" s="125"/>
      <c r="B128" s="125"/>
      <c r="C128" s="125"/>
      <c r="D128" s="125"/>
      <c r="E128" s="73"/>
      <c r="G128" s="257" t="s">
        <v>262</v>
      </c>
      <c r="H128" s="257"/>
      <c r="I128" s="257"/>
      <c r="J128" s="257"/>
      <c r="K128" s="210" t="s">
        <v>131</v>
      </c>
      <c r="L128" s="346">
        <v>2500</v>
      </c>
      <c r="M128" s="346"/>
      <c r="N128" s="346"/>
      <c r="O128" s="44" t="s">
        <v>265</v>
      </c>
      <c r="P128" s="73"/>
      <c r="Q128" s="73"/>
      <c r="R128" s="73"/>
      <c r="S128" s="73"/>
      <c r="T128" s="73"/>
      <c r="U128" s="73"/>
      <c r="V128" s="73"/>
    </row>
    <row r="129" spans="1:22" ht="20.399999999999999" customHeight="1" x14ac:dyDescent="0.25">
      <c r="A129" s="125"/>
      <c r="B129" s="125"/>
      <c r="C129" s="125"/>
      <c r="D129" s="125"/>
      <c r="E129" s="73"/>
      <c r="G129" s="257" t="s">
        <v>263</v>
      </c>
      <c r="H129" s="257"/>
      <c r="I129" s="257"/>
      <c r="J129" s="257"/>
      <c r="K129" s="210" t="s">
        <v>131</v>
      </c>
      <c r="L129" s="257">
        <f>L128*12</f>
        <v>30000</v>
      </c>
      <c r="M129" s="257"/>
      <c r="O129" s="44" t="s">
        <v>265</v>
      </c>
      <c r="P129" s="73"/>
      <c r="Q129" s="73"/>
      <c r="R129" s="73"/>
      <c r="S129" s="73"/>
      <c r="T129" s="73"/>
      <c r="U129" s="73"/>
      <c r="V129" s="73"/>
    </row>
    <row r="130" spans="1:22" ht="20.399999999999999" customHeight="1" x14ac:dyDescent="0.25">
      <c r="A130" s="125"/>
      <c r="B130" s="125"/>
      <c r="D130" s="125"/>
      <c r="E130" s="125"/>
      <c r="F130" s="346" t="s">
        <v>102</v>
      </c>
      <c r="G130" s="346"/>
      <c r="H130" s="346"/>
      <c r="I130" s="346"/>
      <c r="J130" s="346"/>
      <c r="K130" s="210" t="s">
        <v>131</v>
      </c>
      <c r="L130" s="257">
        <f>L129*35%</f>
        <v>10500</v>
      </c>
      <c r="M130" s="257"/>
      <c r="O130" s="44" t="s">
        <v>265</v>
      </c>
      <c r="P130" s="73"/>
      <c r="Q130" s="73"/>
      <c r="R130" s="73"/>
      <c r="S130" s="73"/>
      <c r="T130" s="73"/>
      <c r="U130" s="73"/>
      <c r="V130" s="73"/>
    </row>
    <row r="131" spans="1:22" ht="20.399999999999999" customHeight="1" x14ac:dyDescent="0.25">
      <c r="A131" s="125"/>
      <c r="B131" s="125"/>
      <c r="C131" s="125"/>
      <c r="D131" s="125"/>
      <c r="E131" s="73"/>
      <c r="G131" s="145"/>
      <c r="H131" s="211"/>
      <c r="I131" s="211"/>
      <c r="J131" s="211" t="s">
        <v>264</v>
      </c>
      <c r="K131" s="212" t="s">
        <v>131</v>
      </c>
      <c r="L131" s="347">
        <f>L129+L130</f>
        <v>40500</v>
      </c>
      <c r="M131" s="347"/>
      <c r="N131" s="215"/>
      <c r="O131" s="215" t="s">
        <v>265</v>
      </c>
      <c r="P131" s="73"/>
      <c r="Q131" s="73"/>
      <c r="R131" s="73"/>
      <c r="S131" s="73"/>
      <c r="T131" s="73"/>
      <c r="U131" s="73"/>
      <c r="V131" s="73"/>
    </row>
    <row r="132" spans="1:22" ht="20.399999999999999" customHeight="1" x14ac:dyDescent="0.25">
      <c r="A132" s="125"/>
      <c r="B132" s="125"/>
      <c r="C132" s="125"/>
      <c r="D132" s="125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</row>
    <row r="133" spans="1:22" ht="43.2" customHeight="1" x14ac:dyDescent="0.25">
      <c r="A133" s="258" t="s">
        <v>271</v>
      </c>
      <c r="B133" s="259"/>
      <c r="C133" s="259"/>
      <c r="D133" s="259"/>
      <c r="E133" s="259"/>
      <c r="F133" s="259"/>
      <c r="G133" s="259"/>
      <c r="H133" s="259"/>
      <c r="I133" s="259"/>
      <c r="J133" s="259"/>
      <c r="K133" s="259"/>
      <c r="L133" s="259"/>
      <c r="M133" s="259"/>
      <c r="N133" s="259"/>
      <c r="O133" s="259"/>
      <c r="P133" s="259"/>
      <c r="Q133" s="259"/>
      <c r="R133" s="73"/>
      <c r="S133" s="73"/>
      <c r="T133" s="73"/>
      <c r="U133" s="73"/>
      <c r="V133" s="73"/>
    </row>
    <row r="134" spans="1:22" ht="6" customHeight="1" x14ac:dyDescent="0.25">
      <c r="A134" s="125"/>
      <c r="B134" s="125"/>
      <c r="C134" s="125"/>
      <c r="D134" s="125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</row>
    <row r="135" spans="1:22" ht="20.399999999999999" customHeight="1" x14ac:dyDescent="0.25">
      <c r="A135" s="125"/>
      <c r="B135" s="125"/>
      <c r="C135" s="261">
        <f>INVERSIONES!D81</f>
        <v>72000</v>
      </c>
      <c r="D135" s="261"/>
      <c r="E135" s="130" t="s">
        <v>26</v>
      </c>
      <c r="F135" s="130" t="s">
        <v>165</v>
      </c>
      <c r="G135" s="213">
        <v>0.03</v>
      </c>
      <c r="H135" s="130" t="s">
        <v>131</v>
      </c>
      <c r="I135" s="260">
        <f>C135*G135</f>
        <v>2160</v>
      </c>
      <c r="J135" s="260"/>
      <c r="K135" s="216" t="s">
        <v>26</v>
      </c>
      <c r="L135" s="36"/>
      <c r="M135" s="36"/>
      <c r="N135" s="73"/>
      <c r="O135" s="73"/>
      <c r="P135" s="73"/>
      <c r="Q135" s="73"/>
      <c r="R135" s="73"/>
      <c r="S135" s="73"/>
      <c r="T135" s="73"/>
      <c r="U135" s="73"/>
      <c r="V135" s="73"/>
    </row>
    <row r="136" spans="1:22" ht="6" customHeight="1" x14ac:dyDescent="0.25">
      <c r="A136" s="125"/>
      <c r="B136" s="125"/>
      <c r="C136" s="217"/>
      <c r="D136" s="217"/>
      <c r="E136" s="130"/>
      <c r="F136" s="130"/>
      <c r="G136" s="213"/>
      <c r="H136" s="130"/>
      <c r="I136" s="218"/>
      <c r="J136" s="218"/>
      <c r="K136" s="216"/>
      <c r="L136" s="36"/>
      <c r="M136" s="36"/>
      <c r="N136" s="73"/>
      <c r="O136" s="73"/>
      <c r="P136" s="73"/>
      <c r="Q136" s="73"/>
      <c r="R136" s="73"/>
      <c r="S136" s="73"/>
      <c r="T136" s="73"/>
      <c r="U136" s="73"/>
      <c r="V136" s="73"/>
    </row>
    <row r="137" spans="1:22" ht="20.399999999999999" customHeight="1" x14ac:dyDescent="0.25">
      <c r="A137" s="125"/>
      <c r="B137" s="263" t="s">
        <v>270</v>
      </c>
      <c r="C137" s="263"/>
      <c r="D137" s="263"/>
      <c r="E137" s="263"/>
      <c r="F137" s="263"/>
      <c r="G137" s="263"/>
      <c r="H137" s="130"/>
      <c r="I137" s="218"/>
      <c r="J137" s="218"/>
      <c r="K137" s="216"/>
      <c r="L137" s="36"/>
      <c r="M137" s="36"/>
      <c r="N137" s="73"/>
      <c r="O137" s="73"/>
      <c r="Q137" s="73"/>
      <c r="R137" s="73"/>
      <c r="S137" s="73"/>
      <c r="T137" s="73"/>
      <c r="U137" s="73"/>
      <c r="V137" s="73"/>
    </row>
    <row r="138" spans="1:22" ht="20.399999999999999" customHeight="1" x14ac:dyDescent="0.25">
      <c r="A138" s="125"/>
      <c r="B138" s="219" t="s">
        <v>268</v>
      </c>
      <c r="C138" s="220"/>
      <c r="D138" s="220"/>
      <c r="E138" s="219"/>
      <c r="F138" s="219"/>
      <c r="G138" s="219"/>
      <c r="H138" s="262">
        <f>P125</f>
        <v>1174</v>
      </c>
      <c r="I138" s="262"/>
      <c r="J138" s="262"/>
      <c r="K138" s="219" t="s">
        <v>26</v>
      </c>
      <c r="L138" s="73"/>
      <c r="M138" s="73"/>
      <c r="N138" s="73"/>
      <c r="O138" s="73"/>
      <c r="Q138" s="73"/>
      <c r="R138" s="73"/>
      <c r="S138" s="73"/>
      <c r="T138" s="73"/>
      <c r="U138" s="73"/>
      <c r="V138" s="73"/>
    </row>
    <row r="139" spans="1:22" ht="20.399999999999999" customHeight="1" x14ac:dyDescent="0.25">
      <c r="A139" s="125"/>
      <c r="B139" s="219" t="s">
        <v>269</v>
      </c>
      <c r="C139" s="220"/>
      <c r="D139" s="220"/>
      <c r="E139" s="219"/>
      <c r="F139" s="219"/>
      <c r="G139" s="219"/>
      <c r="H139" s="262">
        <f>L131</f>
        <v>40500</v>
      </c>
      <c r="I139" s="262"/>
      <c r="J139" s="262"/>
      <c r="K139" s="219" t="s">
        <v>26</v>
      </c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</row>
    <row r="140" spans="1:22" ht="20.399999999999999" customHeight="1" x14ac:dyDescent="0.25">
      <c r="A140" s="125"/>
      <c r="B140" s="219" t="s">
        <v>267</v>
      </c>
      <c r="C140" s="220"/>
      <c r="D140" s="220"/>
      <c r="E140" s="219"/>
      <c r="F140" s="219"/>
      <c r="G140" s="219"/>
      <c r="H140" s="262">
        <f>I135</f>
        <v>2160</v>
      </c>
      <c r="I140" s="262"/>
      <c r="J140" s="262"/>
      <c r="K140" s="219" t="s">
        <v>26</v>
      </c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</row>
    <row r="141" spans="1:22" ht="20.399999999999999" customHeight="1" x14ac:dyDescent="0.25">
      <c r="A141" s="125"/>
      <c r="B141" s="125"/>
      <c r="C141" s="125"/>
      <c r="D141" s="125"/>
      <c r="E141" s="264" t="s">
        <v>77</v>
      </c>
      <c r="F141" s="264"/>
      <c r="G141" s="264"/>
      <c r="H141" s="264">
        <f>+H138+H139+H140</f>
        <v>43834</v>
      </c>
      <c r="I141" s="264"/>
      <c r="J141" s="264"/>
      <c r="K141" s="221" t="s">
        <v>26</v>
      </c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</row>
    <row r="142" spans="1:22" ht="20.399999999999999" customHeight="1" x14ac:dyDescent="0.25">
      <c r="A142" s="125"/>
      <c r="B142" s="125"/>
      <c r="C142" s="125"/>
      <c r="D142" s="125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</row>
    <row r="143" spans="1:22" ht="3.6" customHeight="1" x14ac:dyDescent="0.25">
      <c r="A143" s="222"/>
      <c r="B143" s="222"/>
      <c r="C143" s="222"/>
      <c r="D143" s="222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73"/>
      <c r="S143" s="73"/>
      <c r="T143" s="73"/>
      <c r="U143" s="73"/>
      <c r="V143" s="73"/>
    </row>
    <row r="144" spans="1:22" ht="20.399999999999999" customHeight="1" x14ac:dyDescent="0.25">
      <c r="A144" s="125"/>
      <c r="B144" s="125"/>
      <c r="C144" s="125"/>
      <c r="D144" s="125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</row>
    <row r="145" spans="1:23" ht="15" x14ac:dyDescent="0.25">
      <c r="A145" s="47" t="s">
        <v>141</v>
      </c>
      <c r="B145" s="47"/>
      <c r="C145" s="47"/>
      <c r="D145" s="47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9"/>
    </row>
    <row r="146" spans="1:23" ht="14.4" customHeight="1" x14ac:dyDescent="0.25">
      <c r="A146" s="126" t="s">
        <v>191</v>
      </c>
      <c r="B146" s="126"/>
      <c r="C146" s="126"/>
      <c r="D146" s="126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1:23" x14ac:dyDescent="0.25">
      <c r="A147" s="126"/>
      <c r="B147" s="126"/>
      <c r="C147" s="126"/>
      <c r="D147" s="126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23" ht="38.25" customHeight="1" x14ac:dyDescent="0.25">
      <c r="A148" s="338" t="s">
        <v>27</v>
      </c>
      <c r="B148" s="339"/>
      <c r="C148" s="340"/>
      <c r="D148" s="348" t="s">
        <v>28</v>
      </c>
      <c r="E148" s="349"/>
      <c r="F148" s="338" t="s">
        <v>29</v>
      </c>
      <c r="G148" s="339"/>
      <c r="H148" s="340"/>
      <c r="I148" s="338" t="s">
        <v>30</v>
      </c>
      <c r="J148" s="339"/>
      <c r="K148" s="340"/>
      <c r="L148" s="338" t="s">
        <v>137</v>
      </c>
      <c r="M148" s="339"/>
      <c r="N148" s="340"/>
      <c r="O148" s="348" t="s">
        <v>138</v>
      </c>
      <c r="P148" s="349"/>
    </row>
    <row r="149" spans="1:23" ht="15" customHeight="1" x14ac:dyDescent="0.25">
      <c r="A149" s="252" t="s">
        <v>276</v>
      </c>
      <c r="B149" s="253"/>
      <c r="C149" s="254"/>
      <c r="D149" s="238" t="s">
        <v>31</v>
      </c>
      <c r="E149" s="240"/>
      <c r="F149" s="238">
        <v>30</v>
      </c>
      <c r="G149" s="239"/>
      <c r="H149" s="240"/>
      <c r="I149" s="238">
        <f>F149*300</f>
        <v>9000</v>
      </c>
      <c r="J149" s="239"/>
      <c r="K149" s="240"/>
      <c r="L149" s="241">
        <v>2</v>
      </c>
      <c r="M149" s="241"/>
      <c r="N149" s="241"/>
      <c r="O149" s="242">
        <f>I149*L149</f>
        <v>18000</v>
      </c>
      <c r="P149" s="243"/>
    </row>
    <row r="150" spans="1:23" ht="15" customHeight="1" x14ac:dyDescent="0.25">
      <c r="A150" s="252" t="s">
        <v>277</v>
      </c>
      <c r="B150" s="253"/>
      <c r="C150" s="254"/>
      <c r="D150" s="255" t="s">
        <v>282</v>
      </c>
      <c r="E150" s="255"/>
      <c r="F150" s="252">
        <v>60</v>
      </c>
      <c r="G150" s="253"/>
      <c r="H150" s="254"/>
      <c r="I150" s="238">
        <f>F150*300</f>
        <v>18000</v>
      </c>
      <c r="J150" s="239"/>
      <c r="K150" s="240"/>
      <c r="L150" s="241">
        <v>1</v>
      </c>
      <c r="M150" s="241"/>
      <c r="N150" s="241"/>
      <c r="O150" s="242">
        <f t="shared" ref="O150:O153" si="1">I150*L150</f>
        <v>18000</v>
      </c>
      <c r="P150" s="243"/>
    </row>
    <row r="151" spans="1:23" ht="15" customHeight="1" x14ac:dyDescent="0.25">
      <c r="A151" s="252" t="s">
        <v>278</v>
      </c>
      <c r="B151" s="253"/>
      <c r="C151" s="254"/>
      <c r="D151" s="255" t="s">
        <v>31</v>
      </c>
      <c r="E151" s="255"/>
      <c r="F151" s="255">
        <v>30</v>
      </c>
      <c r="G151" s="255"/>
      <c r="H151" s="255"/>
      <c r="I151" s="238">
        <f>F151*300</f>
        <v>9000</v>
      </c>
      <c r="J151" s="239"/>
      <c r="K151" s="240"/>
      <c r="L151" s="241">
        <v>1.5</v>
      </c>
      <c r="M151" s="241"/>
      <c r="N151" s="241"/>
      <c r="O151" s="242">
        <f t="shared" si="1"/>
        <v>13500</v>
      </c>
      <c r="P151" s="243"/>
    </row>
    <row r="152" spans="1:23" ht="15" customHeight="1" x14ac:dyDescent="0.25">
      <c r="A152" s="252" t="s">
        <v>279</v>
      </c>
      <c r="B152" s="253"/>
      <c r="C152" s="254"/>
      <c r="D152" s="255" t="s">
        <v>282</v>
      </c>
      <c r="E152" s="255"/>
      <c r="F152" s="255">
        <v>4.5</v>
      </c>
      <c r="G152" s="255"/>
      <c r="H152" s="255"/>
      <c r="I152" s="238">
        <f>F152*12</f>
        <v>54</v>
      </c>
      <c r="J152" s="239"/>
      <c r="K152" s="240"/>
      <c r="L152" s="241">
        <v>180</v>
      </c>
      <c r="M152" s="241"/>
      <c r="N152" s="241"/>
      <c r="O152" s="242">
        <f t="shared" si="1"/>
        <v>9720</v>
      </c>
      <c r="P152" s="243"/>
    </row>
    <row r="153" spans="1:23" ht="15" customHeight="1" x14ac:dyDescent="0.25">
      <c r="A153" s="252" t="s">
        <v>283</v>
      </c>
      <c r="B153" s="253"/>
      <c r="C153" s="254"/>
      <c r="D153" s="255" t="s">
        <v>31</v>
      </c>
      <c r="E153" s="255"/>
      <c r="F153" s="256">
        <f>1/12</f>
        <v>8.3333333333333329E-2</v>
      </c>
      <c r="G153" s="256"/>
      <c r="H153" s="256"/>
      <c r="I153" s="255">
        <f>F153*12*9</f>
        <v>9</v>
      </c>
      <c r="J153" s="255"/>
      <c r="K153" s="255"/>
      <c r="L153" s="241">
        <v>100</v>
      </c>
      <c r="M153" s="241"/>
      <c r="N153" s="241"/>
      <c r="O153" s="242">
        <f t="shared" si="1"/>
        <v>900</v>
      </c>
      <c r="P153" s="243"/>
    </row>
    <row r="154" spans="1:23" ht="15" customHeight="1" x14ac:dyDescent="0.25">
      <c r="A154" s="255" t="s">
        <v>32</v>
      </c>
      <c r="B154" s="255"/>
      <c r="C154" s="255"/>
      <c r="D154" s="255" t="s">
        <v>33</v>
      </c>
      <c r="E154" s="255"/>
      <c r="F154" s="255">
        <v>12</v>
      </c>
      <c r="G154" s="255"/>
      <c r="H154" s="255"/>
      <c r="I154" s="255">
        <f>F154*12</f>
        <v>144</v>
      </c>
      <c r="J154" s="255"/>
      <c r="K154" s="255"/>
      <c r="L154" s="241">
        <v>3</v>
      </c>
      <c r="M154" s="241"/>
      <c r="N154" s="241"/>
      <c r="O154" s="350">
        <f>L154*I154</f>
        <v>432</v>
      </c>
      <c r="P154" s="350"/>
    </row>
    <row r="155" spans="1:23" ht="15" customHeight="1" x14ac:dyDescent="0.25">
      <c r="A155" s="255" t="s">
        <v>62</v>
      </c>
      <c r="B155" s="255"/>
      <c r="C155" s="255"/>
      <c r="D155" s="255" t="s">
        <v>34</v>
      </c>
      <c r="E155" s="255"/>
      <c r="F155" s="255">
        <v>15</v>
      </c>
      <c r="G155" s="255"/>
      <c r="H155" s="255"/>
      <c r="I155" s="255">
        <f t="shared" ref="I155:I159" si="2">F155*12</f>
        <v>180</v>
      </c>
      <c r="J155" s="255"/>
      <c r="K155" s="255"/>
      <c r="L155" s="241">
        <v>65</v>
      </c>
      <c r="M155" s="241"/>
      <c r="N155" s="241"/>
      <c r="O155" s="350">
        <f t="shared" ref="O155:O159" si="3">L155*I155</f>
        <v>11700</v>
      </c>
      <c r="P155" s="350"/>
    </row>
    <row r="156" spans="1:23" ht="16.2" customHeight="1" x14ac:dyDescent="0.25">
      <c r="A156" s="255" t="s">
        <v>35</v>
      </c>
      <c r="B156" s="255"/>
      <c r="C156" s="255"/>
      <c r="D156" s="255" t="s">
        <v>31</v>
      </c>
      <c r="E156" s="255"/>
      <c r="F156" s="255">
        <v>2</v>
      </c>
      <c r="G156" s="255"/>
      <c r="H156" s="255"/>
      <c r="I156" s="255">
        <f t="shared" si="2"/>
        <v>24</v>
      </c>
      <c r="J156" s="255"/>
      <c r="K156" s="255"/>
      <c r="L156" s="241">
        <v>12</v>
      </c>
      <c r="M156" s="241"/>
      <c r="N156" s="241"/>
      <c r="O156" s="350">
        <f t="shared" si="3"/>
        <v>288</v>
      </c>
      <c r="P156" s="350"/>
    </row>
    <row r="157" spans="1:23" ht="15" customHeight="1" x14ac:dyDescent="0.25">
      <c r="A157" s="255" t="s">
        <v>64</v>
      </c>
      <c r="B157" s="255"/>
      <c r="C157" s="255"/>
      <c r="D157" s="255" t="s">
        <v>31</v>
      </c>
      <c r="E157" s="255"/>
      <c r="F157" s="255">
        <v>2</v>
      </c>
      <c r="G157" s="255"/>
      <c r="H157" s="255"/>
      <c r="I157" s="255">
        <f t="shared" si="2"/>
        <v>24</v>
      </c>
      <c r="J157" s="255"/>
      <c r="K157" s="255"/>
      <c r="L157" s="241">
        <v>20</v>
      </c>
      <c r="M157" s="241"/>
      <c r="N157" s="241"/>
      <c r="O157" s="350">
        <f t="shared" si="3"/>
        <v>480</v>
      </c>
      <c r="P157" s="350"/>
    </row>
    <row r="158" spans="1:23" ht="15" customHeight="1" x14ac:dyDescent="0.25">
      <c r="A158" s="255" t="s">
        <v>63</v>
      </c>
      <c r="B158" s="255"/>
      <c r="C158" s="255"/>
      <c r="D158" s="255" t="s">
        <v>36</v>
      </c>
      <c r="E158" s="255"/>
      <c r="F158" s="255">
        <v>20</v>
      </c>
      <c r="G158" s="255"/>
      <c r="H158" s="255"/>
      <c r="I158" s="255">
        <f t="shared" si="2"/>
        <v>240</v>
      </c>
      <c r="J158" s="255"/>
      <c r="K158" s="255"/>
      <c r="L158" s="241">
        <v>30</v>
      </c>
      <c r="M158" s="241"/>
      <c r="N158" s="241"/>
      <c r="O158" s="350">
        <f t="shared" si="3"/>
        <v>7200</v>
      </c>
      <c r="P158" s="350"/>
    </row>
    <row r="159" spans="1:23" ht="18" customHeight="1" x14ac:dyDescent="0.25">
      <c r="A159" s="255" t="s">
        <v>65</v>
      </c>
      <c r="B159" s="255"/>
      <c r="C159" s="255"/>
      <c r="D159" s="255" t="s">
        <v>31</v>
      </c>
      <c r="E159" s="255"/>
      <c r="F159" s="255">
        <v>12</v>
      </c>
      <c r="G159" s="255"/>
      <c r="H159" s="255"/>
      <c r="I159" s="255">
        <f t="shared" si="2"/>
        <v>144</v>
      </c>
      <c r="J159" s="255"/>
      <c r="K159" s="255"/>
      <c r="L159" s="241">
        <v>40</v>
      </c>
      <c r="M159" s="241"/>
      <c r="N159" s="241"/>
      <c r="O159" s="350">
        <f t="shared" si="3"/>
        <v>5760</v>
      </c>
      <c r="P159" s="350"/>
    </row>
    <row r="160" spans="1:23" ht="18" customHeight="1" x14ac:dyDescent="0.25">
      <c r="A160" s="127"/>
      <c r="B160" s="63"/>
      <c r="C160" s="63"/>
      <c r="D160" s="63"/>
      <c r="E160" s="70"/>
      <c r="F160" s="70"/>
      <c r="G160" s="70"/>
      <c r="H160" s="70"/>
      <c r="I160" s="342" t="s">
        <v>139</v>
      </c>
      <c r="J160" s="342"/>
      <c r="K160" s="342"/>
      <c r="L160" s="342"/>
      <c r="M160" s="342"/>
      <c r="N160" s="342"/>
      <c r="O160" s="362">
        <f>SUM(O149:P159)</f>
        <v>85980</v>
      </c>
      <c r="P160" s="362"/>
      <c r="Q160" s="70"/>
    </row>
    <row r="161" spans="1:23" ht="15" customHeight="1" x14ac:dyDescent="0.25">
      <c r="A161" s="127"/>
      <c r="B161" s="63"/>
      <c r="C161" s="63"/>
      <c r="D161" s="63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136"/>
      <c r="P161" s="136"/>
      <c r="Q161" s="70"/>
    </row>
    <row r="162" spans="1:23" ht="15" customHeight="1" x14ac:dyDescent="0.25">
      <c r="A162" s="127"/>
      <c r="B162" s="63"/>
      <c r="C162" s="63"/>
      <c r="D162" s="63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136"/>
      <c r="P162" s="136"/>
      <c r="Q162" s="70"/>
    </row>
    <row r="163" spans="1:23" x14ac:dyDescent="0.25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</row>
    <row r="164" spans="1:23" ht="15" x14ac:dyDescent="0.25">
      <c r="A164" s="47" t="s">
        <v>211</v>
      </c>
      <c r="B164" s="47"/>
      <c r="C164" s="47"/>
      <c r="D164" s="47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W164" s="9"/>
    </row>
    <row r="165" spans="1:23" ht="15" x14ac:dyDescent="0.25">
      <c r="A165" s="47"/>
      <c r="B165" s="47"/>
      <c r="C165" s="47"/>
      <c r="D165" s="47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W165" s="9"/>
    </row>
    <row r="166" spans="1:23" x14ac:dyDescent="0.25">
      <c r="A166" s="126" t="s">
        <v>192</v>
      </c>
      <c r="B166" s="126"/>
      <c r="C166" s="126"/>
      <c r="D166" s="126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1:23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 spans="1:23" ht="23.25" customHeight="1" x14ac:dyDescent="0.25">
      <c r="B168" s="284" t="s">
        <v>27</v>
      </c>
      <c r="C168" s="284"/>
      <c r="D168" s="284"/>
      <c r="E168" s="284"/>
      <c r="F168" s="284"/>
      <c r="G168" s="284" t="s">
        <v>38</v>
      </c>
      <c r="H168" s="284"/>
      <c r="I168" s="284"/>
      <c r="J168" s="284"/>
      <c r="K168" s="284"/>
    </row>
    <row r="169" spans="1:23" ht="15.75" customHeight="1" x14ac:dyDescent="0.25">
      <c r="B169" s="285" t="s">
        <v>206</v>
      </c>
      <c r="C169" s="285"/>
      <c r="D169" s="285"/>
      <c r="E169" s="285"/>
      <c r="F169" s="285"/>
      <c r="G169" s="249">
        <f>P23</f>
        <v>11895000</v>
      </c>
      <c r="H169" s="250"/>
      <c r="I169" s="250"/>
      <c r="J169" s="250"/>
      <c r="K169" s="251"/>
    </row>
    <row r="170" spans="1:23" ht="15.6" customHeight="1" x14ac:dyDescent="0.25">
      <c r="B170" s="285" t="s">
        <v>39</v>
      </c>
      <c r="C170" s="285"/>
      <c r="D170" s="285"/>
      <c r="E170" s="285"/>
      <c r="F170" s="285"/>
      <c r="G170" s="249">
        <f>P41</f>
        <v>11970</v>
      </c>
      <c r="H170" s="250"/>
      <c r="I170" s="250" t="s">
        <v>26</v>
      </c>
      <c r="J170" s="250"/>
      <c r="K170" s="251"/>
    </row>
    <row r="171" spans="1:23" ht="15.75" customHeight="1" x14ac:dyDescent="0.25">
      <c r="B171" s="285" t="s">
        <v>41</v>
      </c>
      <c r="C171" s="285"/>
      <c r="D171" s="285"/>
      <c r="E171" s="285"/>
      <c r="F171" s="285"/>
      <c r="G171" s="249">
        <f>O76</f>
        <v>40976.6175</v>
      </c>
      <c r="H171" s="250"/>
      <c r="I171" s="250" t="s">
        <v>26</v>
      </c>
      <c r="J171" s="250"/>
      <c r="K171" s="251"/>
    </row>
    <row r="172" spans="1:23" ht="13.8" customHeight="1" x14ac:dyDescent="0.25">
      <c r="B172" s="285" t="s">
        <v>42</v>
      </c>
      <c r="C172" s="285"/>
      <c r="D172" s="285"/>
      <c r="E172" s="285"/>
      <c r="F172" s="285"/>
      <c r="G172" s="249">
        <f>M89</f>
        <v>972.5625</v>
      </c>
      <c r="H172" s="250"/>
      <c r="I172" s="250" t="s">
        <v>26</v>
      </c>
      <c r="J172" s="250"/>
      <c r="K172" s="251"/>
    </row>
    <row r="173" spans="1:23" ht="15.75" customHeight="1" x14ac:dyDescent="0.25">
      <c r="B173" s="285" t="s">
        <v>43</v>
      </c>
      <c r="C173" s="285"/>
      <c r="D173" s="285"/>
      <c r="E173" s="285"/>
      <c r="F173" s="285"/>
      <c r="G173" s="249">
        <f>N103</f>
        <v>542700</v>
      </c>
      <c r="H173" s="250"/>
      <c r="I173" s="250" t="s">
        <v>26</v>
      </c>
      <c r="J173" s="250"/>
      <c r="K173" s="251"/>
    </row>
    <row r="174" spans="1:23" ht="15.75" customHeight="1" x14ac:dyDescent="0.25">
      <c r="B174" s="285" t="s">
        <v>44</v>
      </c>
      <c r="C174" s="285"/>
      <c r="D174" s="285"/>
      <c r="E174" s="285"/>
      <c r="F174" s="285"/>
      <c r="G174" s="249">
        <f>G115</f>
        <v>158760</v>
      </c>
      <c r="H174" s="250"/>
      <c r="I174" s="250" t="s">
        <v>26</v>
      </c>
      <c r="J174" s="250"/>
      <c r="K174" s="251"/>
    </row>
    <row r="175" spans="1:23" ht="15.75" customHeight="1" x14ac:dyDescent="0.25">
      <c r="B175" s="246" t="s">
        <v>272</v>
      </c>
      <c r="C175" s="247"/>
      <c r="D175" s="247"/>
      <c r="E175" s="247"/>
      <c r="F175" s="248"/>
      <c r="G175" s="249">
        <f>H141</f>
        <v>43834</v>
      </c>
      <c r="H175" s="250"/>
      <c r="I175" s="250"/>
      <c r="J175" s="250"/>
      <c r="K175" s="251"/>
    </row>
    <row r="176" spans="1:23" ht="15.75" customHeight="1" x14ac:dyDescent="0.25">
      <c r="B176" s="285" t="s">
        <v>40</v>
      </c>
      <c r="C176" s="285"/>
      <c r="D176" s="285"/>
      <c r="E176" s="285"/>
      <c r="F176" s="285"/>
      <c r="G176" s="249">
        <f>O160</f>
        <v>85980</v>
      </c>
      <c r="H176" s="250"/>
      <c r="I176" s="250" t="s">
        <v>26</v>
      </c>
      <c r="J176" s="250"/>
      <c r="K176" s="251"/>
    </row>
    <row r="177" spans="2:11" ht="22.8" customHeight="1" x14ac:dyDescent="0.25">
      <c r="B177" s="361" t="s">
        <v>77</v>
      </c>
      <c r="C177" s="361"/>
      <c r="D177" s="361"/>
      <c r="E177" s="361"/>
      <c r="F177" s="361"/>
      <c r="G177" s="351">
        <f>SUM(G169:K176)</f>
        <v>12780193.18</v>
      </c>
      <c r="H177" s="351"/>
      <c r="I177" s="351"/>
      <c r="J177" s="351"/>
      <c r="K177" s="351"/>
    </row>
  </sheetData>
  <mergeCells count="283">
    <mergeCell ref="B176:F176"/>
    <mergeCell ref="G177:K177"/>
    <mergeCell ref="A17:E17"/>
    <mergeCell ref="F17:H17"/>
    <mergeCell ref="I17:L17"/>
    <mergeCell ref="M17:O17"/>
    <mergeCell ref="P17:Q17"/>
    <mergeCell ref="B177:F177"/>
    <mergeCell ref="B171:F171"/>
    <mergeCell ref="B172:F172"/>
    <mergeCell ref="B173:F173"/>
    <mergeCell ref="B174:F174"/>
    <mergeCell ref="G168:K168"/>
    <mergeCell ref="G169:K169"/>
    <mergeCell ref="G170:K170"/>
    <mergeCell ref="G176:K176"/>
    <mergeCell ref="G171:K171"/>
    <mergeCell ref="G172:K172"/>
    <mergeCell ref="G173:K173"/>
    <mergeCell ref="G174:K174"/>
    <mergeCell ref="O159:P159"/>
    <mergeCell ref="O160:P160"/>
    <mergeCell ref="I160:N160"/>
    <mergeCell ref="A148:C148"/>
    <mergeCell ref="A154:C154"/>
    <mergeCell ref="A155:C155"/>
    <mergeCell ref="A156:C156"/>
    <mergeCell ref="A157:C157"/>
    <mergeCell ref="A158:C158"/>
    <mergeCell ref="A159:C159"/>
    <mergeCell ref="D148:E148"/>
    <mergeCell ref="D154:E154"/>
    <mergeCell ref="D155:E155"/>
    <mergeCell ref="D156:E156"/>
    <mergeCell ref="D157:E157"/>
    <mergeCell ref="D158:E158"/>
    <mergeCell ref="D159:E159"/>
    <mergeCell ref="A149:C149"/>
    <mergeCell ref="D149:E149"/>
    <mergeCell ref="L154:N154"/>
    <mergeCell ref="L155:N155"/>
    <mergeCell ref="L156:N156"/>
    <mergeCell ref="L157:N157"/>
    <mergeCell ref="L158:N158"/>
    <mergeCell ref="L159:N159"/>
    <mergeCell ref="O154:P154"/>
    <mergeCell ref="O155:P155"/>
    <mergeCell ref="O156:P156"/>
    <mergeCell ref="O157:P157"/>
    <mergeCell ref="O158:P158"/>
    <mergeCell ref="F154:H154"/>
    <mergeCell ref="F155:H155"/>
    <mergeCell ref="F156:H156"/>
    <mergeCell ref="F157:H157"/>
    <mergeCell ref="F158:H158"/>
    <mergeCell ref="F159:H159"/>
    <mergeCell ref="I154:K154"/>
    <mergeCell ref="I155:K155"/>
    <mergeCell ref="I156:K156"/>
    <mergeCell ref="I157:K157"/>
    <mergeCell ref="I158:K158"/>
    <mergeCell ref="I159:K159"/>
    <mergeCell ref="A112:C112"/>
    <mergeCell ref="E112:F112"/>
    <mergeCell ref="G112:I112"/>
    <mergeCell ref="F148:H148"/>
    <mergeCell ref="I148:K148"/>
    <mergeCell ref="L148:N148"/>
    <mergeCell ref="G113:I113"/>
    <mergeCell ref="G114:I114"/>
    <mergeCell ref="G115:I115"/>
    <mergeCell ref="D113:F113"/>
    <mergeCell ref="D114:F114"/>
    <mergeCell ref="D115:F115"/>
    <mergeCell ref="A123:Q123"/>
    <mergeCell ref="A125:I125"/>
    <mergeCell ref="J125:K125"/>
    <mergeCell ref="M125:N125"/>
    <mergeCell ref="A127:I127"/>
    <mergeCell ref="G128:J128"/>
    <mergeCell ref="G129:J129"/>
    <mergeCell ref="F130:J130"/>
    <mergeCell ref="L128:N128"/>
    <mergeCell ref="L129:M129"/>
    <mergeCell ref="L131:M131"/>
    <mergeCell ref="O148:P148"/>
    <mergeCell ref="A102:F103"/>
    <mergeCell ref="G103:H103"/>
    <mergeCell ref="I103:J103"/>
    <mergeCell ref="K103:L103"/>
    <mergeCell ref="N103:P103"/>
    <mergeCell ref="A110:C110"/>
    <mergeCell ref="E110:F110"/>
    <mergeCell ref="G110:I110"/>
    <mergeCell ref="A111:C111"/>
    <mergeCell ref="E111:F111"/>
    <mergeCell ref="G111:I111"/>
    <mergeCell ref="A96:C96"/>
    <mergeCell ref="A97:C97"/>
    <mergeCell ref="N96:P96"/>
    <mergeCell ref="N97:P97"/>
    <mergeCell ref="N100:P100"/>
    <mergeCell ref="E96:F96"/>
    <mergeCell ref="E97:F97"/>
    <mergeCell ref="G96:I96"/>
    <mergeCell ref="G97:I97"/>
    <mergeCell ref="J96:M96"/>
    <mergeCell ref="J97:M97"/>
    <mergeCell ref="J100:M100"/>
    <mergeCell ref="A99:C99"/>
    <mergeCell ref="E99:F99"/>
    <mergeCell ref="G99:I99"/>
    <mergeCell ref="J99:M99"/>
    <mergeCell ref="N99:P99"/>
    <mergeCell ref="A98:C98"/>
    <mergeCell ref="E98:F98"/>
    <mergeCell ref="G98:I98"/>
    <mergeCell ref="J98:M98"/>
    <mergeCell ref="N98:P98"/>
    <mergeCell ref="A87:B87"/>
    <mergeCell ref="M87:O87"/>
    <mergeCell ref="M88:O88"/>
    <mergeCell ref="M89:O89"/>
    <mergeCell ref="H83:I83"/>
    <mergeCell ref="H84:I84"/>
    <mergeCell ref="H85:I85"/>
    <mergeCell ref="C85:G85"/>
    <mergeCell ref="J85:K85"/>
    <mergeCell ref="A8:Q8"/>
    <mergeCell ref="F48:H48"/>
    <mergeCell ref="F49:H49"/>
    <mergeCell ref="F50:H50"/>
    <mergeCell ref="A48:C48"/>
    <mergeCell ref="A49:C49"/>
    <mergeCell ref="A50:C50"/>
    <mergeCell ref="D48:E48"/>
    <mergeCell ref="I48:K48"/>
    <mergeCell ref="L48:P48"/>
    <mergeCell ref="L49:P49"/>
    <mergeCell ref="L50:P50"/>
    <mergeCell ref="I49:K49"/>
    <mergeCell ref="I50:K50"/>
    <mergeCell ref="D49:E49"/>
    <mergeCell ref="D50:E50"/>
    <mergeCell ref="J26:K26"/>
    <mergeCell ref="A9:Q9"/>
    <mergeCell ref="D38:E38"/>
    <mergeCell ref="D39:E39"/>
    <mergeCell ref="D40:E40"/>
    <mergeCell ref="F38:H38"/>
    <mergeCell ref="F39:H39"/>
    <mergeCell ref="F40:H40"/>
    <mergeCell ref="P39:Q39"/>
    <mergeCell ref="P38:Q38"/>
    <mergeCell ref="L38:O38"/>
    <mergeCell ref="L39:O39"/>
    <mergeCell ref="L40:O40"/>
    <mergeCell ref="M13:O14"/>
    <mergeCell ref="I15:L15"/>
    <mergeCell ref="I16:L16"/>
    <mergeCell ref="I18:L18"/>
    <mergeCell ref="I19:L19"/>
    <mergeCell ref="I20:L20"/>
    <mergeCell ref="I21:L21"/>
    <mergeCell ref="I22:L22"/>
    <mergeCell ref="M15:O15"/>
    <mergeCell ref="M16:O16"/>
    <mergeCell ref="M18:O18"/>
    <mergeCell ref="M19:O19"/>
    <mergeCell ref="M20:O20"/>
    <mergeCell ref="M21:O21"/>
    <mergeCell ref="M22:O22"/>
    <mergeCell ref="P22:Q22"/>
    <mergeCell ref="O76:P76"/>
    <mergeCell ref="A76:B76"/>
    <mergeCell ref="K76:M76"/>
    <mergeCell ref="K61:N61"/>
    <mergeCell ref="D68:E68"/>
    <mergeCell ref="K72:N72"/>
    <mergeCell ref="K68:N68"/>
    <mergeCell ref="F63:G63"/>
    <mergeCell ref="K63:N63"/>
    <mergeCell ref="A65:B65"/>
    <mergeCell ref="F65:G65"/>
    <mergeCell ref="G70:I70"/>
    <mergeCell ref="G72:H72"/>
    <mergeCell ref="B168:F168"/>
    <mergeCell ref="B169:F169"/>
    <mergeCell ref="B170:F170"/>
    <mergeCell ref="A21:E21"/>
    <mergeCell ref="A20:E20"/>
    <mergeCell ref="A19:E19"/>
    <mergeCell ref="A18:E18"/>
    <mergeCell ref="A16:E16"/>
    <mergeCell ref="A15:E15"/>
    <mergeCell ref="F20:H20"/>
    <mergeCell ref="F21:H21"/>
    <mergeCell ref="A38:C38"/>
    <mergeCell ref="A39:C39"/>
    <mergeCell ref="A40:C40"/>
    <mergeCell ref="A43:Q43"/>
    <mergeCell ref="P40:Q40"/>
    <mergeCell ref="L41:O41"/>
    <mergeCell ref="P41:Q41"/>
    <mergeCell ref="L51:P51"/>
    <mergeCell ref="I51:K51"/>
    <mergeCell ref="C61:E61"/>
    <mergeCell ref="P23:Q23"/>
    <mergeCell ref="P20:Q20"/>
    <mergeCell ref="P21:Q21"/>
    <mergeCell ref="A13:E14"/>
    <mergeCell ref="P13:Q14"/>
    <mergeCell ref="P15:Q15"/>
    <mergeCell ref="P16:Q16"/>
    <mergeCell ref="F13:H14"/>
    <mergeCell ref="F15:H15"/>
    <mergeCell ref="F16:H16"/>
    <mergeCell ref="F18:H18"/>
    <mergeCell ref="F19:H19"/>
    <mergeCell ref="I13:L14"/>
    <mergeCell ref="P18:Q18"/>
    <mergeCell ref="P19:Q19"/>
    <mergeCell ref="G76:H76"/>
    <mergeCell ref="A68:C68"/>
    <mergeCell ref="F68:H68"/>
    <mergeCell ref="B70:E70"/>
    <mergeCell ref="C63:E63"/>
    <mergeCell ref="A64:B64"/>
    <mergeCell ref="C64:E64"/>
    <mergeCell ref="H26:I26"/>
    <mergeCell ref="G61:H61"/>
    <mergeCell ref="C65:E65"/>
    <mergeCell ref="I38:K38"/>
    <mergeCell ref="I39:K39"/>
    <mergeCell ref="I40:K40"/>
    <mergeCell ref="L152:N152"/>
    <mergeCell ref="L153:N153"/>
    <mergeCell ref="O150:P150"/>
    <mergeCell ref="O151:P151"/>
    <mergeCell ref="O152:P152"/>
    <mergeCell ref="O153:P153"/>
    <mergeCell ref="B175:F175"/>
    <mergeCell ref="G175:K175"/>
    <mergeCell ref="A150:C150"/>
    <mergeCell ref="A151:C151"/>
    <mergeCell ref="A152:C152"/>
    <mergeCell ref="A153:C153"/>
    <mergeCell ref="D150:E150"/>
    <mergeCell ref="D151:E151"/>
    <mergeCell ref="D152:E152"/>
    <mergeCell ref="D153:E153"/>
    <mergeCell ref="F150:H150"/>
    <mergeCell ref="F151:H151"/>
    <mergeCell ref="F152:H152"/>
    <mergeCell ref="F153:H153"/>
    <mergeCell ref="I150:K150"/>
    <mergeCell ref="I151:K151"/>
    <mergeCell ref="I152:K152"/>
    <mergeCell ref="I153:K153"/>
    <mergeCell ref="F149:H149"/>
    <mergeCell ref="I149:K149"/>
    <mergeCell ref="L149:N149"/>
    <mergeCell ref="O149:P149"/>
    <mergeCell ref="A2:D2"/>
    <mergeCell ref="A4:Q4"/>
    <mergeCell ref="A6:Q6"/>
    <mergeCell ref="L150:N150"/>
    <mergeCell ref="L151:N151"/>
    <mergeCell ref="L130:M130"/>
    <mergeCell ref="A133:Q133"/>
    <mergeCell ref="I135:J135"/>
    <mergeCell ref="C135:D135"/>
    <mergeCell ref="H138:J138"/>
    <mergeCell ref="H139:J139"/>
    <mergeCell ref="H140:J140"/>
    <mergeCell ref="B137:G137"/>
    <mergeCell ref="H141:J141"/>
    <mergeCell ref="E141:G141"/>
    <mergeCell ref="A22:E22"/>
    <mergeCell ref="A26:G26"/>
    <mergeCell ref="F22:H22"/>
    <mergeCell ref="M23:O23"/>
    <mergeCell ref="B72:E72"/>
  </mergeCells>
  <phoneticPr fontId="28" type="noConversion"/>
  <pageMargins left="0.7" right="0.55208333333333337" top="0.75" bottom="0.75" header="0.3" footer="0.3"/>
  <pageSetup paperSize="9" orientation="portrait" horizontalDpi="4294967293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5"/>
  <sheetViews>
    <sheetView showGridLines="0" view="pageLayout" zoomScale="90" zoomScaleNormal="100" zoomScalePageLayoutView="90" workbookViewId="0">
      <selection activeCell="A4" sqref="A4"/>
    </sheetView>
  </sheetViews>
  <sheetFormatPr baseColWidth="10" defaultRowHeight="13.8" x14ac:dyDescent="0.25"/>
  <cols>
    <col min="1" max="1" width="13.109375" style="44" customWidth="1"/>
    <col min="2" max="2" width="11.44140625" style="44" customWidth="1"/>
    <col min="3" max="3" width="11.5546875" style="44"/>
    <col min="4" max="4" width="12.5546875" style="44" customWidth="1"/>
    <col min="5" max="6" width="13.6640625" style="44" customWidth="1"/>
    <col min="7" max="7" width="9.44140625" style="44" customWidth="1"/>
    <col min="8" max="16384" width="11.5546875" style="44"/>
  </cols>
  <sheetData>
    <row r="2" spans="1:7" ht="17.399999999999999" x14ac:dyDescent="0.3">
      <c r="A2" s="146" t="s">
        <v>213</v>
      </c>
    </row>
    <row r="4" spans="1:7" ht="15" x14ac:dyDescent="0.25">
      <c r="A4" s="47" t="s">
        <v>284</v>
      </c>
    </row>
    <row r="5" spans="1:7" x14ac:dyDescent="0.25">
      <c r="A5" s="139"/>
    </row>
    <row r="6" spans="1:7" x14ac:dyDescent="0.25">
      <c r="A6" s="140" t="s">
        <v>217</v>
      </c>
      <c r="B6" s="49"/>
    </row>
    <row r="7" spans="1:7" x14ac:dyDescent="0.25">
      <c r="B7" s="49"/>
    </row>
    <row r="9" spans="1:7" ht="27.75" customHeight="1" x14ac:dyDescent="0.25">
      <c r="A9" s="363" t="s">
        <v>46</v>
      </c>
      <c r="B9" s="363"/>
      <c r="C9" s="141" t="s">
        <v>16</v>
      </c>
      <c r="D9" s="363" t="s">
        <v>48</v>
      </c>
      <c r="E9" s="363"/>
      <c r="F9" s="363" t="s">
        <v>47</v>
      </c>
      <c r="G9" s="363"/>
    </row>
    <row r="10" spans="1:7" ht="21.6" customHeight="1" x14ac:dyDescent="0.25">
      <c r="A10" s="364" t="s">
        <v>51</v>
      </c>
      <c r="B10" s="365"/>
      <c r="C10" s="142">
        <v>1</v>
      </c>
      <c r="D10" s="367">
        <v>5500</v>
      </c>
      <c r="E10" s="367"/>
      <c r="F10" s="367">
        <f t="shared" ref="F10:F13" si="0">D10*12</f>
        <v>66000</v>
      </c>
      <c r="G10" s="367"/>
    </row>
    <row r="11" spans="1:7" ht="21.6" customHeight="1" x14ac:dyDescent="0.25">
      <c r="A11" s="364" t="s">
        <v>50</v>
      </c>
      <c r="B11" s="365"/>
      <c r="C11" s="142">
        <v>1</v>
      </c>
      <c r="D11" s="367">
        <v>3000</v>
      </c>
      <c r="E11" s="367"/>
      <c r="F11" s="367">
        <f t="shared" si="0"/>
        <v>36000</v>
      </c>
      <c r="G11" s="367"/>
    </row>
    <row r="12" spans="1:7" ht="21.6" customHeight="1" x14ac:dyDescent="0.25">
      <c r="A12" s="364" t="s">
        <v>285</v>
      </c>
      <c r="B12" s="365"/>
      <c r="C12" s="142">
        <v>1</v>
      </c>
      <c r="D12" s="367">
        <v>2500</v>
      </c>
      <c r="E12" s="367"/>
      <c r="F12" s="367">
        <f t="shared" si="0"/>
        <v>30000</v>
      </c>
      <c r="G12" s="367"/>
    </row>
    <row r="13" spans="1:7" ht="21.6" customHeight="1" x14ac:dyDescent="0.25">
      <c r="A13" s="364" t="s">
        <v>49</v>
      </c>
      <c r="B13" s="365"/>
      <c r="C13" s="142">
        <v>1</v>
      </c>
      <c r="D13" s="367">
        <v>2650</v>
      </c>
      <c r="E13" s="367"/>
      <c r="F13" s="367">
        <f t="shared" si="0"/>
        <v>31800</v>
      </c>
      <c r="G13" s="367"/>
    </row>
    <row r="14" spans="1:7" ht="21.6" customHeight="1" x14ac:dyDescent="0.25">
      <c r="D14" s="368" t="s">
        <v>52</v>
      </c>
      <c r="E14" s="368"/>
      <c r="F14" s="370">
        <f>SUM(F10:G13)</f>
        <v>163800</v>
      </c>
      <c r="G14" s="370"/>
    </row>
    <row r="15" spans="1:7" ht="31.2" customHeight="1" x14ac:dyDescent="0.25">
      <c r="D15" s="369" t="s">
        <v>53</v>
      </c>
      <c r="E15" s="369"/>
      <c r="F15" s="371">
        <f>F14*35/100</f>
        <v>57330</v>
      </c>
      <c r="G15" s="371"/>
    </row>
    <row r="16" spans="1:7" ht="21.6" customHeight="1" x14ac:dyDescent="0.25">
      <c r="E16" s="143" t="s">
        <v>54</v>
      </c>
      <c r="F16" s="366">
        <f>F14+F15</f>
        <v>221130</v>
      </c>
      <c r="G16" s="366"/>
    </row>
    <row r="18" spans="1:7" ht="3.6" customHeight="1" x14ac:dyDescent="0.25">
      <c r="A18" s="61"/>
      <c r="B18" s="61"/>
      <c r="C18" s="61"/>
      <c r="D18" s="61"/>
      <c r="E18" s="61"/>
      <c r="F18" s="61"/>
      <c r="G18" s="61"/>
    </row>
    <row r="20" spans="1:7" ht="15" x14ac:dyDescent="0.25">
      <c r="A20" s="47" t="s">
        <v>207</v>
      </c>
    </row>
    <row r="21" spans="1:7" x14ac:dyDescent="0.25">
      <c r="A21" s="139"/>
    </row>
    <row r="22" spans="1:7" ht="27.6" customHeight="1" x14ac:dyDescent="0.25">
      <c r="A22" s="372" t="s">
        <v>286</v>
      </c>
      <c r="B22" s="372"/>
      <c r="C22" s="372"/>
      <c r="D22" s="372"/>
      <c r="E22" s="372"/>
      <c r="F22" s="372"/>
      <c r="G22" s="372"/>
    </row>
    <row r="23" spans="1:7" x14ac:dyDescent="0.25">
      <c r="C23" s="376">
        <v>15000</v>
      </c>
      <c r="D23" s="377"/>
      <c r="E23" s="144" t="s">
        <v>287</v>
      </c>
    </row>
    <row r="25" spans="1:7" ht="4.2" customHeight="1" x14ac:dyDescent="0.25">
      <c r="A25" s="61"/>
      <c r="B25" s="61"/>
      <c r="C25" s="61"/>
      <c r="D25" s="61"/>
      <c r="E25" s="61"/>
      <c r="F25" s="61"/>
      <c r="G25" s="61"/>
    </row>
    <row r="27" spans="1:7" ht="15" x14ac:dyDescent="0.25">
      <c r="A27" s="147" t="s">
        <v>210</v>
      </c>
    </row>
    <row r="28" spans="1:7" x14ac:dyDescent="0.25">
      <c r="A28" s="145"/>
    </row>
    <row r="29" spans="1:7" x14ac:dyDescent="0.25">
      <c r="A29" s="140" t="s">
        <v>209</v>
      </c>
    </row>
    <row r="30" spans="1:7" x14ac:dyDescent="0.25">
      <c r="B30" s="145"/>
    </row>
    <row r="31" spans="1:7" ht="26.25" customHeight="1" x14ac:dyDescent="0.25">
      <c r="B31" s="378" t="s">
        <v>27</v>
      </c>
      <c r="C31" s="378"/>
      <c r="D31" s="378"/>
      <c r="E31" s="369" t="s">
        <v>56</v>
      </c>
      <c r="F31" s="369"/>
    </row>
    <row r="32" spans="1:7" ht="21.6" customHeight="1" x14ac:dyDescent="0.25">
      <c r="B32" s="379" t="s">
        <v>208</v>
      </c>
      <c r="C32" s="379"/>
      <c r="D32" s="379"/>
      <c r="E32" s="373">
        <f>F16</f>
        <v>221130</v>
      </c>
      <c r="F32" s="373"/>
    </row>
    <row r="33" spans="2:6" ht="21.6" customHeight="1" x14ac:dyDescent="0.25">
      <c r="B33" s="379" t="s">
        <v>55</v>
      </c>
      <c r="C33" s="379"/>
      <c r="D33" s="379"/>
      <c r="E33" s="374">
        <f>C23</f>
        <v>15000</v>
      </c>
      <c r="F33" s="374"/>
    </row>
    <row r="34" spans="2:6" ht="21.6" customHeight="1" x14ac:dyDescent="0.25">
      <c r="B34" s="380" t="s">
        <v>140</v>
      </c>
      <c r="C34" s="380"/>
      <c r="D34" s="380"/>
      <c r="E34" s="375">
        <f>SUM(E32:E33)</f>
        <v>236130</v>
      </c>
      <c r="F34" s="375"/>
    </row>
    <row r="35" spans="2:6" ht="21.6" customHeight="1" x14ac:dyDescent="0.25"/>
  </sheetData>
  <mergeCells count="30">
    <mergeCell ref="A22:G22"/>
    <mergeCell ref="E31:F31"/>
    <mergeCell ref="E32:F32"/>
    <mergeCell ref="E33:F33"/>
    <mergeCell ref="E34:F34"/>
    <mergeCell ref="C23:D23"/>
    <mergeCell ref="B31:D31"/>
    <mergeCell ref="B32:D32"/>
    <mergeCell ref="B33:D33"/>
    <mergeCell ref="B34:D34"/>
    <mergeCell ref="F16:G16"/>
    <mergeCell ref="F9:G9"/>
    <mergeCell ref="F10:G10"/>
    <mergeCell ref="F11:G11"/>
    <mergeCell ref="D14:E14"/>
    <mergeCell ref="D15:E15"/>
    <mergeCell ref="F12:G12"/>
    <mergeCell ref="F13:G13"/>
    <mergeCell ref="F14:G14"/>
    <mergeCell ref="F15:G15"/>
    <mergeCell ref="D9:E9"/>
    <mergeCell ref="D10:E10"/>
    <mergeCell ref="D11:E11"/>
    <mergeCell ref="D12:E12"/>
    <mergeCell ref="D13:E13"/>
    <mergeCell ref="A9:B9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horizontalDpi="4294967293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A1:G45"/>
  <sheetViews>
    <sheetView showGridLines="0" view="pageLayout" topLeftCell="A9" workbookViewId="0">
      <selection activeCell="A37" sqref="A37:G37"/>
    </sheetView>
  </sheetViews>
  <sheetFormatPr baseColWidth="10" defaultColWidth="11.44140625" defaultRowHeight="13.2" x14ac:dyDescent="0.25"/>
  <cols>
    <col min="1" max="1" width="6" style="148" customWidth="1"/>
    <col min="2" max="2" width="6.6640625" style="148" customWidth="1"/>
    <col min="3" max="3" width="17.5546875" style="148" customWidth="1"/>
    <col min="4" max="4" width="11.44140625" style="148"/>
    <col min="5" max="5" width="17.21875" style="148" bestFit="1" customWidth="1"/>
    <col min="6" max="6" width="11.44140625" style="148"/>
    <col min="7" max="7" width="12.88671875" style="148" bestFit="1" customWidth="1"/>
    <col min="8" max="16384" width="11.44140625" style="148"/>
  </cols>
  <sheetData>
    <row r="1" spans="1:7" ht="17.399999999999999" x14ac:dyDescent="0.3">
      <c r="A1" s="403" t="s">
        <v>214</v>
      </c>
      <c r="B1" s="403"/>
      <c r="C1" s="403"/>
      <c r="D1" s="403"/>
      <c r="E1" s="403"/>
    </row>
    <row r="3" spans="1:7" x14ac:dyDescent="0.25">
      <c r="A3" s="159" t="s">
        <v>99</v>
      </c>
      <c r="B3" s="159"/>
    </row>
    <row r="4" spans="1:7" x14ac:dyDescent="0.25">
      <c r="A4" s="159"/>
      <c r="B4" s="159"/>
    </row>
    <row r="5" spans="1:7" ht="15" x14ac:dyDescent="0.25">
      <c r="A5" s="160" t="s">
        <v>218</v>
      </c>
      <c r="B5" s="152"/>
    </row>
    <row r="6" spans="1:7" x14ac:dyDescent="0.25">
      <c r="A6" s="161"/>
      <c r="B6" s="161"/>
    </row>
    <row r="7" spans="1:7" x14ac:dyDescent="0.25">
      <c r="A7" s="32" t="s">
        <v>242</v>
      </c>
      <c r="B7" s="32"/>
    </row>
    <row r="8" spans="1:7" x14ac:dyDescent="0.25">
      <c r="C8" s="162"/>
    </row>
    <row r="9" spans="1:7" ht="16.8" customHeight="1" x14ac:dyDescent="0.25">
      <c r="B9" s="404" t="s">
        <v>27</v>
      </c>
      <c r="C9" s="405"/>
      <c r="D9" s="409" t="s">
        <v>100</v>
      </c>
      <c r="E9" s="410"/>
      <c r="F9" s="411" t="s">
        <v>101</v>
      </c>
      <c r="G9" s="412"/>
    </row>
    <row r="10" spans="1:7" ht="16.8" customHeight="1" x14ac:dyDescent="0.25">
      <c r="B10" s="406" t="s">
        <v>215</v>
      </c>
      <c r="C10" s="406"/>
      <c r="D10" s="289">
        <v>5000</v>
      </c>
      <c r="E10" s="289"/>
      <c r="F10" s="384">
        <f>D10*12</f>
        <v>60000</v>
      </c>
      <c r="G10" s="385"/>
    </row>
    <row r="11" spans="1:7" ht="16.8" customHeight="1" x14ac:dyDescent="0.25">
      <c r="B11" s="407" t="s">
        <v>216</v>
      </c>
      <c r="C11" s="407"/>
      <c r="D11" s="289">
        <v>7500</v>
      </c>
      <c r="E11" s="289"/>
      <c r="F11" s="384">
        <f>D11*12</f>
        <v>90000</v>
      </c>
      <c r="G11" s="385"/>
    </row>
    <row r="12" spans="1:7" ht="16.8" customHeight="1" x14ac:dyDescent="0.25">
      <c r="D12" s="382" t="s">
        <v>24</v>
      </c>
      <c r="E12" s="383"/>
      <c r="F12" s="384">
        <f>F10+F11</f>
        <v>150000</v>
      </c>
      <c r="G12" s="385"/>
    </row>
    <row r="13" spans="1:7" ht="16.8" customHeight="1" x14ac:dyDescent="0.25">
      <c r="D13" s="386" t="s">
        <v>102</v>
      </c>
      <c r="E13" s="387"/>
      <c r="F13" s="384">
        <f>F12*(0.35)</f>
        <v>52500</v>
      </c>
      <c r="G13" s="385"/>
    </row>
    <row r="14" spans="1:7" ht="16.8" customHeight="1" x14ac:dyDescent="0.25">
      <c r="C14" s="162"/>
      <c r="D14" s="153"/>
      <c r="E14" s="154" t="s">
        <v>37</v>
      </c>
      <c r="F14" s="388">
        <f>F12+F13</f>
        <v>202500</v>
      </c>
      <c r="G14" s="389"/>
    </row>
    <row r="15" spans="1:7" x14ac:dyDescent="0.25">
      <c r="C15" s="163"/>
      <c r="D15" s="163"/>
      <c r="E15" s="163"/>
      <c r="F15" s="163"/>
      <c r="G15" s="163"/>
    </row>
    <row r="16" spans="1:7" ht="15" x14ac:dyDescent="0.25">
      <c r="A16" s="164" t="s">
        <v>221</v>
      </c>
      <c r="C16" s="163"/>
      <c r="D16" s="163"/>
      <c r="E16" s="163"/>
      <c r="F16" s="163"/>
      <c r="G16" s="163"/>
    </row>
    <row r="17" spans="1:7" x14ac:dyDescent="0.25">
      <c r="A17" s="150"/>
      <c r="C17" s="163"/>
      <c r="D17" s="163"/>
      <c r="E17" s="163"/>
      <c r="F17" s="163"/>
      <c r="G17" s="163"/>
    </row>
    <row r="18" spans="1:7" ht="12.75" customHeight="1" x14ac:dyDescent="0.25">
      <c r="A18" s="408" t="s">
        <v>103</v>
      </c>
      <c r="B18" s="408"/>
      <c r="C18" s="408"/>
      <c r="D18" s="408"/>
      <c r="E18" s="408"/>
      <c r="F18" s="408"/>
      <c r="G18" s="408"/>
    </row>
    <row r="19" spans="1:7" ht="12.75" customHeight="1" x14ac:dyDescent="0.25">
      <c r="A19" s="157"/>
      <c r="B19" s="157"/>
      <c r="C19" s="157"/>
      <c r="D19" s="157"/>
      <c r="E19" s="157"/>
      <c r="F19" s="157"/>
      <c r="G19" s="157"/>
    </row>
    <row r="20" spans="1:7" ht="13.5" customHeight="1" x14ac:dyDescent="0.25">
      <c r="A20" s="390" t="s">
        <v>219</v>
      </c>
      <c r="B20" s="390"/>
      <c r="C20" s="390"/>
      <c r="D20" s="390"/>
      <c r="E20" s="392">
        <v>60000</v>
      </c>
      <c r="F20" s="392"/>
      <c r="G20" s="163"/>
    </row>
    <row r="21" spans="1:7" ht="13.5" customHeight="1" x14ac:dyDescent="0.25">
      <c r="A21" s="165"/>
      <c r="B21" s="165"/>
      <c r="C21" s="165"/>
      <c r="D21" s="165"/>
      <c r="E21" s="166"/>
      <c r="F21" s="166"/>
      <c r="G21" s="163"/>
    </row>
    <row r="22" spans="1:7" x14ac:dyDescent="0.25">
      <c r="A22" s="390" t="s">
        <v>220</v>
      </c>
      <c r="B22" s="390"/>
      <c r="C22" s="390"/>
      <c r="D22" s="390"/>
      <c r="E22" s="390"/>
      <c r="F22" s="390"/>
      <c r="G22" s="390"/>
    </row>
    <row r="23" spans="1:7" ht="12.75" customHeight="1" x14ac:dyDescent="0.25">
      <c r="A23" s="390"/>
      <c r="B23" s="390"/>
      <c r="C23" s="390"/>
      <c r="D23" s="390"/>
      <c r="E23" s="390"/>
      <c r="F23" s="390"/>
      <c r="G23" s="390"/>
    </row>
    <row r="24" spans="1:7" x14ac:dyDescent="0.25">
      <c r="A24" s="163"/>
      <c r="B24" s="163"/>
      <c r="C24" s="163"/>
      <c r="D24" s="163"/>
      <c r="E24" s="163"/>
      <c r="F24" s="163"/>
      <c r="G24" s="163"/>
    </row>
    <row r="25" spans="1:7" x14ac:dyDescent="0.25">
      <c r="A25" s="163"/>
      <c r="B25" s="163"/>
      <c r="C25" s="163"/>
      <c r="D25" s="163"/>
      <c r="E25" s="163"/>
      <c r="F25" s="163"/>
      <c r="G25" s="163"/>
    </row>
    <row r="26" spans="1:7" ht="15" x14ac:dyDescent="0.25">
      <c r="A26" s="391" t="s">
        <v>222</v>
      </c>
      <c r="B26" s="391"/>
      <c r="C26" s="391"/>
      <c r="D26" s="391"/>
      <c r="E26" s="391"/>
      <c r="G26" s="163"/>
    </row>
    <row r="27" spans="1:7" x14ac:dyDescent="0.25">
      <c r="A27" s="167"/>
      <c r="B27" s="167"/>
      <c r="C27" s="167"/>
      <c r="D27" s="167"/>
      <c r="E27" s="167"/>
      <c r="G27" s="163"/>
    </row>
    <row r="28" spans="1:7" x14ac:dyDescent="0.25">
      <c r="A28" s="381" t="s">
        <v>243</v>
      </c>
      <c r="B28" s="381"/>
      <c r="C28" s="381"/>
      <c r="D28" s="381"/>
      <c r="E28" s="381"/>
      <c r="F28" s="381"/>
      <c r="G28" s="163"/>
    </row>
    <row r="29" spans="1:7" x14ac:dyDescent="0.25">
      <c r="A29" s="163"/>
      <c r="B29" s="163"/>
      <c r="C29" s="163"/>
      <c r="D29" s="163"/>
      <c r="E29" s="163"/>
      <c r="F29" s="163"/>
      <c r="G29" s="163"/>
    </row>
    <row r="30" spans="1:7" ht="16.8" customHeight="1" x14ac:dyDescent="0.25">
      <c r="A30" s="163"/>
      <c r="B30" s="163"/>
      <c r="C30" s="393" t="s">
        <v>27</v>
      </c>
      <c r="D30" s="394"/>
      <c r="E30" s="393" t="s">
        <v>104</v>
      </c>
      <c r="F30" s="394"/>
      <c r="G30" s="163"/>
    </row>
    <row r="31" spans="1:7" ht="16.8" customHeight="1" x14ac:dyDescent="0.25">
      <c r="A31" s="163"/>
      <c r="B31" s="163"/>
      <c r="C31" s="395" t="s">
        <v>105</v>
      </c>
      <c r="D31" s="396"/>
      <c r="E31" s="397">
        <f>F14</f>
        <v>202500</v>
      </c>
      <c r="F31" s="398"/>
      <c r="G31" s="163"/>
    </row>
    <row r="32" spans="1:7" ht="16.8" customHeight="1" x14ac:dyDescent="0.25">
      <c r="A32" s="163"/>
      <c r="B32" s="163"/>
      <c r="C32" s="399" t="s">
        <v>106</v>
      </c>
      <c r="D32" s="399"/>
      <c r="E32" s="397">
        <f>E20</f>
        <v>60000</v>
      </c>
      <c r="F32" s="398"/>
      <c r="G32" s="168"/>
    </row>
    <row r="33" spans="1:7" ht="16.8" customHeight="1" x14ac:dyDescent="0.25">
      <c r="A33" s="163"/>
      <c r="B33" s="163"/>
      <c r="C33" s="401" t="s">
        <v>37</v>
      </c>
      <c r="D33" s="402"/>
      <c r="E33" s="397">
        <f>E31+E32</f>
        <v>262500</v>
      </c>
      <c r="F33" s="398"/>
      <c r="G33" s="169">
        <f>E33</f>
        <v>262500</v>
      </c>
    </row>
    <row r="34" spans="1:7" x14ac:dyDescent="0.25">
      <c r="C34" s="33"/>
      <c r="D34" s="33"/>
      <c r="E34" s="33"/>
      <c r="F34" s="33"/>
      <c r="G34" s="170"/>
    </row>
    <row r="35" spans="1:7" x14ac:dyDescent="0.25">
      <c r="C35" s="33"/>
      <c r="D35" s="33"/>
      <c r="E35" s="33"/>
      <c r="F35" s="33"/>
      <c r="G35" s="170"/>
    </row>
    <row r="36" spans="1:7" ht="15" x14ac:dyDescent="0.25">
      <c r="A36" s="229" t="s">
        <v>290</v>
      </c>
      <c r="B36" s="47"/>
      <c r="G36" s="33"/>
    </row>
    <row r="37" spans="1:7" ht="33" customHeight="1" x14ac:dyDescent="0.25">
      <c r="A37" s="400" t="s">
        <v>288</v>
      </c>
      <c r="B37" s="400"/>
      <c r="C37" s="400"/>
      <c r="D37" s="400"/>
      <c r="E37" s="400"/>
      <c r="F37" s="400"/>
      <c r="G37" s="400"/>
    </row>
    <row r="38" spans="1:7" ht="13.5" customHeight="1" x14ac:dyDescent="0.25">
      <c r="A38" s="32" t="s">
        <v>244</v>
      </c>
      <c r="B38" s="32"/>
      <c r="C38" s="171"/>
      <c r="D38" s="171"/>
      <c r="E38" s="171"/>
      <c r="F38" s="171"/>
      <c r="G38" s="171"/>
    </row>
    <row r="39" spans="1:7" ht="13.5" customHeight="1" x14ac:dyDescent="0.25">
      <c r="A39" s="32"/>
      <c r="B39" s="32"/>
      <c r="C39" s="171"/>
      <c r="D39" s="171"/>
      <c r="E39" s="171"/>
      <c r="F39" s="171"/>
      <c r="G39" s="171"/>
    </row>
    <row r="40" spans="1:7" ht="16.8" customHeight="1" x14ac:dyDescent="0.25">
      <c r="A40" s="33"/>
      <c r="B40" s="33"/>
      <c r="C40" s="393" t="s">
        <v>27</v>
      </c>
      <c r="D40" s="394"/>
      <c r="E40" s="155" t="s">
        <v>81</v>
      </c>
      <c r="F40" s="172" t="s">
        <v>107</v>
      </c>
    </row>
    <row r="41" spans="1:7" ht="16.8" customHeight="1" x14ac:dyDescent="0.25">
      <c r="C41" s="399" t="s">
        <v>108</v>
      </c>
      <c r="D41" s="399"/>
      <c r="E41" s="173">
        <f>'COSTOS DE PRODUCCIÓN'!G177</f>
        <v>12780193.18</v>
      </c>
      <c r="F41" s="174">
        <f>E41/$E$44</f>
        <v>0.962449232643521</v>
      </c>
    </row>
    <row r="42" spans="1:7" ht="16.8" customHeight="1" x14ac:dyDescent="0.25">
      <c r="C42" s="399" t="s">
        <v>109</v>
      </c>
      <c r="D42" s="399"/>
      <c r="E42" s="173">
        <f>'GASTOS ADMINISTRATIVOS'!E34</f>
        <v>236130</v>
      </c>
      <c r="F42" s="174">
        <f t="shared" ref="F42:F44" si="0">E42/$E$44</f>
        <v>1.7782449302860586E-2</v>
      </c>
    </row>
    <row r="43" spans="1:7" ht="16.8" customHeight="1" x14ac:dyDescent="0.25">
      <c r="C43" s="399" t="s">
        <v>110</v>
      </c>
      <c r="D43" s="399"/>
      <c r="E43" s="173">
        <f>E33</f>
        <v>262500</v>
      </c>
      <c r="F43" s="174">
        <f t="shared" si="0"/>
        <v>1.9768318053618363E-2</v>
      </c>
    </row>
    <row r="44" spans="1:7" ht="16.8" customHeight="1" x14ac:dyDescent="0.25">
      <c r="C44" s="399" t="s">
        <v>4</v>
      </c>
      <c r="D44" s="399"/>
      <c r="E44" s="173">
        <f>SUM(E41:E43)</f>
        <v>13278823.18</v>
      </c>
      <c r="F44" s="174">
        <f t="shared" si="0"/>
        <v>1</v>
      </c>
    </row>
    <row r="45" spans="1:7" ht="12.75" customHeight="1" x14ac:dyDescent="0.25">
      <c r="G45" s="170"/>
    </row>
  </sheetData>
  <mergeCells count="35">
    <mergeCell ref="A1:E1"/>
    <mergeCell ref="B9:C9"/>
    <mergeCell ref="B10:C10"/>
    <mergeCell ref="B11:C11"/>
    <mergeCell ref="A18:G18"/>
    <mergeCell ref="D9:E9"/>
    <mergeCell ref="F9:G9"/>
    <mergeCell ref="D10:E10"/>
    <mergeCell ref="F10:G10"/>
    <mergeCell ref="D11:E11"/>
    <mergeCell ref="F11:G11"/>
    <mergeCell ref="C44:D44"/>
    <mergeCell ref="E33:F33"/>
    <mergeCell ref="A37:G37"/>
    <mergeCell ref="C40:D40"/>
    <mergeCell ref="C41:D41"/>
    <mergeCell ref="C42:D42"/>
    <mergeCell ref="C43:D43"/>
    <mergeCell ref="C33:D33"/>
    <mergeCell ref="C30:D30"/>
    <mergeCell ref="E30:F30"/>
    <mergeCell ref="C31:D31"/>
    <mergeCell ref="E31:F31"/>
    <mergeCell ref="C32:D32"/>
    <mergeCell ref="E32:F32"/>
    <mergeCell ref="A28:F28"/>
    <mergeCell ref="D12:E12"/>
    <mergeCell ref="F12:G12"/>
    <mergeCell ref="D13:E13"/>
    <mergeCell ref="F13:G13"/>
    <mergeCell ref="F14:G14"/>
    <mergeCell ref="A20:D20"/>
    <mergeCell ref="A22:G23"/>
    <mergeCell ref="A26:E26"/>
    <mergeCell ref="E20:F20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/>
  <dimension ref="A1:M85"/>
  <sheetViews>
    <sheetView showGridLines="0" view="pageLayout" topLeftCell="A103" workbookViewId="0">
      <selection activeCell="B79" sqref="B79:D81"/>
    </sheetView>
  </sheetViews>
  <sheetFormatPr baseColWidth="10" defaultColWidth="11.44140625" defaultRowHeight="13.8" x14ac:dyDescent="0.25"/>
  <cols>
    <col min="1" max="1" width="9.44140625" style="175" customWidth="1"/>
    <col min="2" max="2" width="17.5546875" style="175" customWidth="1"/>
    <col min="3" max="3" width="14.88671875" style="175" customWidth="1"/>
    <col min="4" max="4" width="15.88671875" style="175" customWidth="1"/>
    <col min="5" max="5" width="15.33203125" style="175" customWidth="1"/>
    <col min="6" max="6" width="13.109375" style="175" bestFit="1" customWidth="1"/>
    <col min="7" max="7" width="34.44140625" style="175" customWidth="1"/>
    <col min="8" max="16384" width="11.44140625" style="175"/>
  </cols>
  <sheetData>
    <row r="1" spans="1:13" ht="17.399999999999999" x14ac:dyDescent="0.3">
      <c r="A1" s="403" t="s">
        <v>224</v>
      </c>
      <c r="B1" s="403"/>
      <c r="C1" s="403"/>
      <c r="D1" s="403"/>
      <c r="E1" s="403"/>
    </row>
    <row r="2" spans="1:13" x14ac:dyDescent="0.25">
      <c r="A2" s="176"/>
      <c r="B2" s="176"/>
      <c r="C2" s="176"/>
      <c r="D2" s="176"/>
      <c r="E2" s="176"/>
    </row>
    <row r="3" spans="1:13" ht="13.5" customHeight="1" x14ac:dyDescent="0.25">
      <c r="A3" s="426" t="s">
        <v>71</v>
      </c>
      <c r="B3" s="426"/>
      <c r="C3" s="426"/>
      <c r="D3" s="426"/>
      <c r="E3" s="426"/>
      <c r="F3" s="177"/>
    </row>
    <row r="4" spans="1:13" x14ac:dyDescent="0.25">
      <c r="A4" s="426"/>
      <c r="B4" s="426"/>
      <c r="C4" s="426"/>
      <c r="D4" s="426"/>
      <c r="E4" s="426"/>
      <c r="F4" s="177"/>
    </row>
    <row r="5" spans="1:13" x14ac:dyDescent="0.25">
      <c r="A5" s="178"/>
      <c r="B5" s="178"/>
      <c r="C5" s="178"/>
      <c r="D5" s="178"/>
      <c r="E5" s="178"/>
      <c r="F5" s="177"/>
    </row>
    <row r="6" spans="1:13" x14ac:dyDescent="0.25">
      <c r="A6" s="149" t="s">
        <v>291</v>
      </c>
      <c r="M6" s="179"/>
    </row>
    <row r="7" spans="1:13" x14ac:dyDescent="0.25">
      <c r="A7" s="149"/>
      <c r="M7" s="179"/>
    </row>
    <row r="8" spans="1:13" x14ac:dyDescent="0.25">
      <c r="A8" s="180" t="s">
        <v>245</v>
      </c>
    </row>
    <row r="10" spans="1:13" ht="12.75" customHeight="1" x14ac:dyDescent="0.25">
      <c r="A10" s="424" t="s">
        <v>72</v>
      </c>
      <c r="B10" s="424" t="s">
        <v>225</v>
      </c>
      <c r="C10" s="424"/>
      <c r="D10" s="424" t="s">
        <v>73</v>
      </c>
      <c r="E10" s="424" t="s">
        <v>74</v>
      </c>
      <c r="F10" s="424" t="s">
        <v>75</v>
      </c>
    </row>
    <row r="11" spans="1:13" x14ac:dyDescent="0.25">
      <c r="A11" s="424"/>
      <c r="B11" s="424"/>
      <c r="C11" s="424"/>
      <c r="D11" s="424"/>
      <c r="E11" s="424"/>
      <c r="F11" s="424"/>
    </row>
    <row r="12" spans="1:13" x14ac:dyDescent="0.25">
      <c r="A12" s="424"/>
      <c r="B12" s="424"/>
      <c r="C12" s="424"/>
      <c r="D12" s="424"/>
      <c r="E12" s="424"/>
      <c r="F12" s="424"/>
    </row>
    <row r="13" spans="1:13" x14ac:dyDescent="0.25">
      <c r="A13" s="181">
        <v>50</v>
      </c>
      <c r="B13" s="414" t="s">
        <v>226</v>
      </c>
      <c r="C13" s="414"/>
      <c r="D13" s="182">
        <v>25</v>
      </c>
      <c r="E13" s="183" t="s">
        <v>8</v>
      </c>
      <c r="F13" s="182">
        <f>D13*A13</f>
        <v>1250</v>
      </c>
    </row>
    <row r="14" spans="1:13" x14ac:dyDescent="0.25">
      <c r="A14" s="181">
        <v>25</v>
      </c>
      <c r="B14" s="414" t="s">
        <v>227</v>
      </c>
      <c r="C14" s="414"/>
      <c r="D14" s="182">
        <v>30</v>
      </c>
      <c r="E14" s="183" t="s">
        <v>8</v>
      </c>
      <c r="F14" s="182">
        <f t="shared" ref="F14:F19" si="0">D14*A14</f>
        <v>750</v>
      </c>
    </row>
    <row r="15" spans="1:13" x14ac:dyDescent="0.25">
      <c r="A15" s="181">
        <v>25</v>
      </c>
      <c r="B15" s="414" t="s">
        <v>228</v>
      </c>
      <c r="C15" s="414"/>
      <c r="D15" s="182">
        <v>20</v>
      </c>
      <c r="E15" s="183" t="s">
        <v>8</v>
      </c>
      <c r="F15" s="182">
        <f t="shared" si="0"/>
        <v>500</v>
      </c>
    </row>
    <row r="16" spans="1:13" x14ac:dyDescent="0.25">
      <c r="A16" s="181">
        <v>20</v>
      </c>
      <c r="B16" s="414" t="s">
        <v>229</v>
      </c>
      <c r="C16" s="414" t="s">
        <v>76</v>
      </c>
      <c r="D16" s="182">
        <v>30</v>
      </c>
      <c r="E16" s="183" t="s">
        <v>8</v>
      </c>
      <c r="F16" s="182">
        <f t="shared" si="0"/>
        <v>600</v>
      </c>
      <c r="M16" s="179"/>
    </row>
    <row r="17" spans="1:13" x14ac:dyDescent="0.25">
      <c r="A17" s="181">
        <v>4</v>
      </c>
      <c r="B17" s="415" t="s">
        <v>230</v>
      </c>
      <c r="C17" s="417"/>
      <c r="D17" s="182">
        <v>600</v>
      </c>
      <c r="E17" s="183"/>
      <c r="F17" s="182">
        <f t="shared" si="0"/>
        <v>2400</v>
      </c>
      <c r="M17" s="179"/>
    </row>
    <row r="18" spans="1:13" x14ac:dyDescent="0.25">
      <c r="A18" s="181">
        <v>10</v>
      </c>
      <c r="B18" s="415" t="s">
        <v>232</v>
      </c>
      <c r="C18" s="417"/>
      <c r="D18" s="182">
        <v>350</v>
      </c>
      <c r="E18" s="183"/>
      <c r="F18" s="182">
        <f t="shared" si="0"/>
        <v>3500</v>
      </c>
      <c r="M18" s="179"/>
    </row>
    <row r="19" spans="1:13" x14ac:dyDescent="0.25">
      <c r="A19" s="181">
        <v>6</v>
      </c>
      <c r="B19" s="415" t="s">
        <v>236</v>
      </c>
      <c r="C19" s="417"/>
      <c r="D19" s="182">
        <v>260</v>
      </c>
      <c r="E19" s="183"/>
      <c r="F19" s="182">
        <f t="shared" si="0"/>
        <v>1560</v>
      </c>
      <c r="M19" s="179"/>
    </row>
    <row r="20" spans="1:13" x14ac:dyDescent="0.25">
      <c r="B20" s="427"/>
      <c r="C20" s="427"/>
      <c r="E20" s="184" t="s">
        <v>77</v>
      </c>
      <c r="F20" s="182">
        <f>SUM(F13:F19)</f>
        <v>10560</v>
      </c>
    </row>
    <row r="21" spans="1:13" x14ac:dyDescent="0.25">
      <c r="B21" s="427"/>
      <c r="C21" s="427"/>
    </row>
    <row r="23" spans="1:13" x14ac:dyDescent="0.25">
      <c r="A23" s="149" t="s">
        <v>246</v>
      </c>
    </row>
    <row r="24" spans="1:13" x14ac:dyDescent="0.25">
      <c r="A24" s="185" t="s">
        <v>247</v>
      </c>
    </row>
    <row r="26" spans="1:13" ht="12.75" customHeight="1" x14ac:dyDescent="0.25">
      <c r="A26" s="424" t="s">
        <v>72</v>
      </c>
      <c r="B26" s="428" t="s">
        <v>5</v>
      </c>
      <c r="C26" s="429"/>
      <c r="D26" s="434" t="s">
        <v>73</v>
      </c>
      <c r="E26" s="435"/>
      <c r="F26" s="421" t="s">
        <v>75</v>
      </c>
      <c r="J26" s="186"/>
    </row>
    <row r="27" spans="1:13" x14ac:dyDescent="0.25">
      <c r="A27" s="424"/>
      <c r="B27" s="430"/>
      <c r="C27" s="431"/>
      <c r="D27" s="436"/>
      <c r="E27" s="437"/>
      <c r="F27" s="422"/>
    </row>
    <row r="28" spans="1:13" x14ac:dyDescent="0.25">
      <c r="A28" s="424"/>
      <c r="B28" s="432"/>
      <c r="C28" s="433"/>
      <c r="D28" s="438"/>
      <c r="E28" s="439"/>
      <c r="F28" s="423"/>
    </row>
    <row r="29" spans="1:13" ht="12.75" customHeight="1" x14ac:dyDescent="0.25">
      <c r="A29" s="183">
        <v>15</v>
      </c>
      <c r="B29" s="415" t="s">
        <v>78</v>
      </c>
      <c r="C29" s="417"/>
      <c r="D29" s="418">
        <v>150</v>
      </c>
      <c r="E29" s="419"/>
      <c r="F29" s="182">
        <f t="shared" ref="F29:F35" si="1">D29*A29</f>
        <v>2250</v>
      </c>
    </row>
    <row r="30" spans="1:13" x14ac:dyDescent="0.25">
      <c r="A30" s="183">
        <v>1</v>
      </c>
      <c r="B30" s="415" t="s">
        <v>233</v>
      </c>
      <c r="C30" s="417"/>
      <c r="D30" s="418">
        <v>400</v>
      </c>
      <c r="E30" s="419"/>
      <c r="F30" s="182">
        <f>D30*A30</f>
        <v>400</v>
      </c>
    </row>
    <row r="31" spans="1:13" ht="14.4" customHeight="1" x14ac:dyDescent="0.25">
      <c r="A31" s="183">
        <v>2</v>
      </c>
      <c r="B31" s="187" t="s">
        <v>234</v>
      </c>
      <c r="C31" s="188"/>
      <c r="D31" s="418">
        <v>200</v>
      </c>
      <c r="E31" s="419"/>
      <c r="F31" s="182">
        <f>A31*D31</f>
        <v>400</v>
      </c>
    </row>
    <row r="32" spans="1:13" x14ac:dyDescent="0.25">
      <c r="A32" s="183">
        <v>1</v>
      </c>
      <c r="B32" s="415" t="s">
        <v>124</v>
      </c>
      <c r="C32" s="417"/>
      <c r="D32" s="418">
        <v>2000</v>
      </c>
      <c r="E32" s="419"/>
      <c r="F32" s="182">
        <f t="shared" si="1"/>
        <v>2000</v>
      </c>
    </row>
    <row r="33" spans="1:13" x14ac:dyDescent="0.25">
      <c r="A33" s="183">
        <v>3</v>
      </c>
      <c r="B33" s="415" t="s">
        <v>79</v>
      </c>
      <c r="C33" s="417"/>
      <c r="D33" s="418">
        <v>600</v>
      </c>
      <c r="E33" s="419"/>
      <c r="F33" s="182">
        <f t="shared" si="1"/>
        <v>1800</v>
      </c>
    </row>
    <row r="34" spans="1:13" x14ac:dyDescent="0.25">
      <c r="A34" s="183">
        <v>2</v>
      </c>
      <c r="B34" s="415" t="s">
        <v>235</v>
      </c>
      <c r="C34" s="417"/>
      <c r="D34" s="418">
        <v>3500</v>
      </c>
      <c r="E34" s="419"/>
      <c r="F34" s="182">
        <f t="shared" si="1"/>
        <v>7000</v>
      </c>
      <c r="M34" s="179"/>
    </row>
    <row r="35" spans="1:13" x14ac:dyDescent="0.25">
      <c r="A35" s="183">
        <v>2</v>
      </c>
      <c r="B35" s="415" t="s">
        <v>236</v>
      </c>
      <c r="C35" s="417"/>
      <c r="D35" s="418">
        <v>350</v>
      </c>
      <c r="E35" s="419"/>
      <c r="F35" s="182">
        <f t="shared" si="1"/>
        <v>700</v>
      </c>
    </row>
    <row r="36" spans="1:13" x14ac:dyDescent="0.25">
      <c r="A36" s="183">
        <v>1</v>
      </c>
      <c r="B36" s="415" t="s">
        <v>237</v>
      </c>
      <c r="C36" s="417"/>
      <c r="D36" s="418">
        <v>500</v>
      </c>
      <c r="E36" s="419"/>
      <c r="F36" s="182">
        <v>0</v>
      </c>
    </row>
    <row r="37" spans="1:13" x14ac:dyDescent="0.25">
      <c r="A37" s="183">
        <v>1</v>
      </c>
      <c r="B37" s="415" t="s">
        <v>238</v>
      </c>
      <c r="C37" s="417"/>
      <c r="D37" s="418">
        <v>5000</v>
      </c>
      <c r="E37" s="419"/>
      <c r="F37" s="182">
        <f>D37*A37</f>
        <v>5000</v>
      </c>
    </row>
    <row r="38" spans="1:13" x14ac:dyDescent="0.25">
      <c r="A38" s="183">
        <v>1</v>
      </c>
      <c r="B38" s="415" t="s">
        <v>57</v>
      </c>
      <c r="C38" s="417"/>
      <c r="D38" s="418">
        <v>3800</v>
      </c>
      <c r="E38" s="419"/>
      <c r="F38" s="182">
        <f>D38*A38</f>
        <v>3800</v>
      </c>
    </row>
    <row r="39" spans="1:13" x14ac:dyDescent="0.25">
      <c r="A39" s="183">
        <v>1</v>
      </c>
      <c r="B39" s="415" t="s">
        <v>80</v>
      </c>
      <c r="C39" s="417"/>
      <c r="D39" s="418">
        <v>1200</v>
      </c>
      <c r="E39" s="419"/>
      <c r="F39" s="182">
        <f>D39*A39</f>
        <v>1200</v>
      </c>
    </row>
    <row r="40" spans="1:13" x14ac:dyDescent="0.25">
      <c r="A40" s="183">
        <v>1</v>
      </c>
      <c r="B40" s="415" t="s">
        <v>239</v>
      </c>
      <c r="C40" s="417"/>
      <c r="D40" s="418">
        <v>4800</v>
      </c>
      <c r="E40" s="419"/>
      <c r="F40" s="182">
        <f t="shared" ref="F40" si="2">D40*A40</f>
        <v>4800</v>
      </c>
    </row>
    <row r="41" spans="1:13" x14ac:dyDescent="0.25">
      <c r="D41" s="420" t="s">
        <v>77</v>
      </c>
      <c r="E41" s="420"/>
      <c r="F41" s="182">
        <f>SUM(F29:F40)</f>
        <v>29350</v>
      </c>
    </row>
    <row r="53" spans="1:6" x14ac:dyDescent="0.25">
      <c r="A53" s="425" t="s">
        <v>240</v>
      </c>
      <c r="B53" s="425"/>
      <c r="C53" s="425"/>
      <c r="D53" s="425"/>
      <c r="E53" s="425"/>
    </row>
    <row r="54" spans="1:6" ht="16.8" customHeight="1" x14ac:dyDescent="0.25"/>
    <row r="55" spans="1:6" ht="18.600000000000001" customHeight="1" x14ac:dyDescent="0.25">
      <c r="B55" s="309" t="s">
        <v>27</v>
      </c>
      <c r="C55" s="309"/>
      <c r="D55" s="309"/>
      <c r="E55" s="156" t="s">
        <v>81</v>
      </c>
    </row>
    <row r="56" spans="1:6" ht="18.600000000000001" customHeight="1" x14ac:dyDescent="0.25">
      <c r="B56" s="358" t="s">
        <v>82</v>
      </c>
      <c r="C56" s="359"/>
      <c r="D56" s="360"/>
      <c r="E56" s="189">
        <f>F20</f>
        <v>10560</v>
      </c>
    </row>
    <row r="57" spans="1:6" ht="18.600000000000001" customHeight="1" x14ac:dyDescent="0.25">
      <c r="B57" s="35" t="s">
        <v>83</v>
      </c>
      <c r="C57" s="40"/>
      <c r="D57" s="41"/>
      <c r="E57" s="189">
        <f>F41</f>
        <v>29350</v>
      </c>
      <c r="F57" s="186"/>
    </row>
    <row r="58" spans="1:6" ht="21.6" customHeight="1" x14ac:dyDescent="0.25">
      <c r="B58" s="190"/>
      <c r="C58" s="190"/>
      <c r="D58" s="191" t="s">
        <v>77</v>
      </c>
      <c r="E58" s="228">
        <f>E56+E57</f>
        <v>39910</v>
      </c>
    </row>
    <row r="60" spans="1:6" x14ac:dyDescent="0.25">
      <c r="A60" s="139" t="s">
        <v>248</v>
      </c>
    </row>
    <row r="61" spans="1:6" x14ac:dyDescent="0.25">
      <c r="A61" s="139"/>
    </row>
    <row r="62" spans="1:6" ht="22.2" customHeight="1" x14ac:dyDescent="0.25">
      <c r="A62" s="413" t="s">
        <v>84</v>
      </c>
      <c r="B62" s="413"/>
      <c r="C62" s="413"/>
      <c r="D62" s="413"/>
      <c r="E62" s="175">
        <f>SUM(D64:D73)</f>
        <v>793.44</v>
      </c>
      <c r="F62" s="177" t="str">
        <f>E64</f>
        <v>m2</v>
      </c>
    </row>
    <row r="63" spans="1:6" ht="22.2" customHeight="1" x14ac:dyDescent="0.25">
      <c r="A63" s="193" t="s">
        <v>86</v>
      </c>
    </row>
    <row r="64" spans="1:6" x14ac:dyDescent="0.25">
      <c r="B64" s="414" t="s">
        <v>241</v>
      </c>
      <c r="C64" s="415"/>
      <c r="D64" s="194">
        <v>40.5</v>
      </c>
      <c r="E64" s="195" t="s">
        <v>87</v>
      </c>
    </row>
    <row r="65" spans="1:6" x14ac:dyDescent="0.25">
      <c r="B65" s="414" t="s">
        <v>88</v>
      </c>
      <c r="C65" s="415"/>
      <c r="D65" s="194">
        <v>7</v>
      </c>
      <c r="E65" s="195" t="s">
        <v>87</v>
      </c>
    </row>
    <row r="66" spans="1:6" x14ac:dyDescent="0.25">
      <c r="B66" s="414" t="s">
        <v>89</v>
      </c>
      <c r="C66" s="415"/>
      <c r="D66" s="194">
        <v>6</v>
      </c>
      <c r="E66" s="195" t="s">
        <v>87</v>
      </c>
    </row>
    <row r="67" spans="1:6" x14ac:dyDescent="0.25">
      <c r="B67" s="414" t="s">
        <v>90</v>
      </c>
      <c r="C67" s="415"/>
      <c r="D67" s="194">
        <v>8.9</v>
      </c>
      <c r="E67" s="195" t="s">
        <v>87</v>
      </c>
    </row>
    <row r="68" spans="1:6" x14ac:dyDescent="0.25">
      <c r="B68" s="414" t="s">
        <v>91</v>
      </c>
      <c r="C68" s="415"/>
      <c r="D68" s="194">
        <v>14.2</v>
      </c>
      <c r="E68" s="195" t="s">
        <v>87</v>
      </c>
    </row>
    <row r="69" spans="1:6" x14ac:dyDescent="0.25">
      <c r="B69" s="414" t="s">
        <v>92</v>
      </c>
      <c r="C69" s="415"/>
      <c r="D69" s="194">
        <v>25.6</v>
      </c>
      <c r="E69" s="195" t="s">
        <v>87</v>
      </c>
    </row>
    <row r="70" spans="1:6" x14ac:dyDescent="0.25">
      <c r="B70" s="414" t="s">
        <v>93</v>
      </c>
      <c r="C70" s="415"/>
      <c r="D70" s="194">
        <v>35</v>
      </c>
      <c r="E70" s="195" t="s">
        <v>87</v>
      </c>
    </row>
    <row r="71" spans="1:6" x14ac:dyDescent="0.25">
      <c r="B71" s="414" t="s">
        <v>94</v>
      </c>
      <c r="C71" s="415"/>
      <c r="D71" s="194">
        <v>11</v>
      </c>
      <c r="E71" s="195" t="s">
        <v>87</v>
      </c>
    </row>
    <row r="72" spans="1:6" x14ac:dyDescent="0.25">
      <c r="B72" s="414" t="s">
        <v>95</v>
      </c>
      <c r="C72" s="415"/>
      <c r="D72" s="194">
        <v>611</v>
      </c>
      <c r="E72" s="195" t="s">
        <v>87</v>
      </c>
    </row>
    <row r="73" spans="1:6" x14ac:dyDescent="0.25">
      <c r="B73" s="414" t="s">
        <v>96</v>
      </c>
      <c r="C73" s="415"/>
      <c r="D73" s="194">
        <v>34.24</v>
      </c>
      <c r="E73" s="195" t="s">
        <v>87</v>
      </c>
    </row>
    <row r="74" spans="1:6" x14ac:dyDescent="0.25">
      <c r="D74" s="175">
        <f>SUM(D64:D73)</f>
        <v>793.44</v>
      </c>
    </row>
    <row r="75" spans="1:6" ht="12.75" customHeight="1" x14ac:dyDescent="0.25">
      <c r="A75" s="416" t="s">
        <v>85</v>
      </c>
      <c r="B75" s="416"/>
      <c r="C75" s="416"/>
      <c r="D75" s="416"/>
      <c r="E75" s="192">
        <v>6000</v>
      </c>
      <c r="F75" s="177" t="s">
        <v>223</v>
      </c>
    </row>
    <row r="77" spans="1:6" ht="12.75" customHeight="1" x14ac:dyDescent="0.25">
      <c r="A77" s="180" t="s">
        <v>249</v>
      </c>
    </row>
    <row r="79" spans="1:6" ht="18.600000000000001" customHeight="1" x14ac:dyDescent="0.25">
      <c r="B79" s="363" t="s">
        <v>27</v>
      </c>
      <c r="C79" s="363"/>
      <c r="D79" s="141" t="s">
        <v>97</v>
      </c>
    </row>
    <row r="80" spans="1:6" ht="18.600000000000001" customHeight="1" x14ac:dyDescent="0.25">
      <c r="B80" s="286" t="s">
        <v>289</v>
      </c>
      <c r="C80" s="286"/>
      <c r="D80" s="189">
        <f>E75*12</f>
        <v>72000</v>
      </c>
    </row>
    <row r="81" spans="2:4" ht="18.600000000000001" customHeight="1" x14ac:dyDescent="0.25">
      <c r="B81" s="190"/>
      <c r="C81" s="196" t="s">
        <v>77</v>
      </c>
      <c r="D81" s="158">
        <f>SUM(D80)</f>
        <v>72000</v>
      </c>
    </row>
    <row r="82" spans="2:4" x14ac:dyDescent="0.25">
      <c r="D82" s="197"/>
    </row>
    <row r="83" spans="2:4" x14ac:dyDescent="0.25">
      <c r="D83" s="197"/>
    </row>
    <row r="85" spans="2:4" ht="12.75" customHeight="1" x14ac:dyDescent="0.25"/>
  </sheetData>
  <mergeCells count="61">
    <mergeCell ref="A1:E1"/>
    <mergeCell ref="B17:C17"/>
    <mergeCell ref="D31:E31"/>
    <mergeCell ref="A53:E53"/>
    <mergeCell ref="B19:C19"/>
    <mergeCell ref="D10:D12"/>
    <mergeCell ref="E10:E12"/>
    <mergeCell ref="A3:E4"/>
    <mergeCell ref="B18:C18"/>
    <mergeCell ref="A10:A12"/>
    <mergeCell ref="B21:C21"/>
    <mergeCell ref="B20:C20"/>
    <mergeCell ref="A26:A28"/>
    <mergeCell ref="B26:C28"/>
    <mergeCell ref="D26:E28"/>
    <mergeCell ref="B32:C32"/>
    <mergeCell ref="F10:F12"/>
    <mergeCell ref="B13:C13"/>
    <mergeCell ref="B14:C14"/>
    <mergeCell ref="B15:C15"/>
    <mergeCell ref="B16:C16"/>
    <mergeCell ref="B10:C12"/>
    <mergeCell ref="F26:F28"/>
    <mergeCell ref="B29:C29"/>
    <mergeCell ref="D29:E29"/>
    <mergeCell ref="B30:C30"/>
    <mergeCell ref="D30:E30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D41:E41"/>
    <mergeCell ref="B55:D55"/>
    <mergeCell ref="B56:D56"/>
    <mergeCell ref="A75:D75"/>
    <mergeCell ref="B40:C40"/>
    <mergeCell ref="D40:E40"/>
    <mergeCell ref="B79:C79"/>
    <mergeCell ref="B80:C80"/>
    <mergeCell ref="A62:D62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F40"/>
  <sheetViews>
    <sheetView showGridLines="0" view="pageLayout" zoomScaleNormal="100" workbookViewId="0">
      <selection activeCell="E38" sqref="E38:E40"/>
    </sheetView>
  </sheetViews>
  <sheetFormatPr baseColWidth="10" defaultRowHeight="13.8" x14ac:dyDescent="0.25"/>
  <cols>
    <col min="1" max="1" width="6" style="44" customWidth="1"/>
    <col min="2" max="3" width="11.5546875" style="44"/>
    <col min="4" max="4" width="15" style="44" customWidth="1"/>
    <col min="5" max="5" width="22.109375" style="44" customWidth="1"/>
    <col min="6" max="6" width="14.6640625" style="44" customWidth="1"/>
    <col min="7" max="16384" width="11.5546875" style="44"/>
  </cols>
  <sheetData>
    <row r="3" spans="2:6" ht="17.399999999999999" x14ac:dyDescent="0.3">
      <c r="B3" s="146" t="s">
        <v>256</v>
      </c>
    </row>
    <row r="4" spans="2:6" x14ac:dyDescent="0.25">
      <c r="B4" s="36"/>
    </row>
    <row r="5" spans="2:6" x14ac:dyDescent="0.25">
      <c r="B5" s="368" t="s">
        <v>27</v>
      </c>
      <c r="C5" s="368"/>
      <c r="D5" s="368"/>
      <c r="E5" s="198" t="s">
        <v>117</v>
      </c>
    </row>
    <row r="6" spans="2:6" x14ac:dyDescent="0.25">
      <c r="B6" s="440" t="s">
        <v>250</v>
      </c>
      <c r="C6" s="441"/>
      <c r="D6" s="441"/>
      <c r="E6" s="199">
        <f>SUM(E7:E13)</f>
        <v>12736359.18</v>
      </c>
    </row>
    <row r="7" spans="2:6" x14ac:dyDescent="0.25">
      <c r="B7" s="444" t="s">
        <v>111</v>
      </c>
      <c r="C7" s="444"/>
      <c r="D7" s="444"/>
      <c r="E7" s="151">
        <f>'COSTOS DE PRODUCCIÓN'!P23</f>
        <v>11895000</v>
      </c>
    </row>
    <row r="8" spans="2:6" x14ac:dyDescent="0.25">
      <c r="B8" s="444" t="s">
        <v>122</v>
      </c>
      <c r="C8" s="444"/>
      <c r="D8" s="444"/>
      <c r="E8" s="151">
        <f>'COSTOS DE PRODUCCIÓN'!R41</f>
        <v>11970</v>
      </c>
    </row>
    <row r="9" spans="2:6" x14ac:dyDescent="0.25">
      <c r="B9" s="444" t="s">
        <v>123</v>
      </c>
      <c r="C9" s="444"/>
      <c r="D9" s="444"/>
      <c r="E9" s="151">
        <f>'COSTOS DE PRODUCCIÓN'!O76</f>
        <v>40976.6175</v>
      </c>
    </row>
    <row r="10" spans="2:6" x14ac:dyDescent="0.25">
      <c r="B10" s="444" t="s">
        <v>112</v>
      </c>
      <c r="C10" s="444"/>
      <c r="D10" s="444"/>
      <c r="E10" s="151">
        <f>'COSTOS DE PRODUCCIÓN'!M89</f>
        <v>972.5625</v>
      </c>
    </row>
    <row r="11" spans="2:6" x14ac:dyDescent="0.25">
      <c r="B11" s="444" t="s">
        <v>115</v>
      </c>
      <c r="C11" s="444"/>
      <c r="D11" s="444"/>
      <c r="E11" s="151">
        <f>'COSTOS DE PRODUCCIÓN'!N103</f>
        <v>542700</v>
      </c>
    </row>
    <row r="12" spans="2:6" x14ac:dyDescent="0.25">
      <c r="B12" s="444" t="s">
        <v>116</v>
      </c>
      <c r="C12" s="444"/>
      <c r="D12" s="444"/>
      <c r="E12" s="151">
        <f>'COSTOS DE PRODUCCIÓN'!G115</f>
        <v>158760</v>
      </c>
    </row>
    <row r="13" spans="2:6" x14ac:dyDescent="0.25">
      <c r="B13" s="444" t="s">
        <v>113</v>
      </c>
      <c r="C13" s="444"/>
      <c r="D13" s="444"/>
      <c r="E13" s="151">
        <f>'COSTOS DE PRODUCCIÓN'!O160</f>
        <v>85980</v>
      </c>
    </row>
    <row r="14" spans="2:6" x14ac:dyDescent="0.25">
      <c r="B14" s="440" t="s">
        <v>251</v>
      </c>
      <c r="C14" s="441"/>
      <c r="D14" s="442"/>
      <c r="E14" s="199">
        <f>SUM(E15:E16)</f>
        <v>236130</v>
      </c>
    </row>
    <row r="15" spans="2:6" x14ac:dyDescent="0.25">
      <c r="B15" s="447" t="s">
        <v>253</v>
      </c>
      <c r="C15" s="447"/>
      <c r="D15" s="448"/>
      <c r="E15" s="151">
        <f>'GASTOS ADMINISTRATIVOS'!F16</f>
        <v>221130</v>
      </c>
    </row>
    <row r="16" spans="2:6" x14ac:dyDescent="0.25">
      <c r="B16" s="449" t="s">
        <v>114</v>
      </c>
      <c r="C16" s="450"/>
      <c r="D16" s="451"/>
      <c r="E16" s="200">
        <f>'GASTOS ADMINISTRATIVOS'!C23</f>
        <v>15000</v>
      </c>
      <c r="F16" s="122"/>
    </row>
    <row r="17" spans="2:6" x14ac:dyDescent="0.25">
      <c r="B17" s="440" t="s">
        <v>252</v>
      </c>
      <c r="C17" s="441"/>
      <c r="D17" s="442"/>
      <c r="E17" s="199">
        <f>SUM(E18:E19)</f>
        <v>120000</v>
      </c>
      <c r="F17" s="122"/>
    </row>
    <row r="18" spans="2:6" x14ac:dyDescent="0.25">
      <c r="B18" s="444" t="s">
        <v>254</v>
      </c>
      <c r="C18" s="444"/>
      <c r="D18" s="444"/>
      <c r="E18" s="151">
        <f>'GASTOS DE VENTA'!F10</f>
        <v>60000</v>
      </c>
    </row>
    <row r="19" spans="2:6" x14ac:dyDescent="0.25">
      <c r="B19" s="444" t="s">
        <v>106</v>
      </c>
      <c r="C19" s="444"/>
      <c r="D19" s="444"/>
      <c r="E19" s="151">
        <f>'GASTOS DE VENTA'!E20</f>
        <v>60000</v>
      </c>
    </row>
    <row r="20" spans="2:6" x14ac:dyDescent="0.25">
      <c r="B20" s="445" t="s">
        <v>77</v>
      </c>
      <c r="C20" s="445"/>
      <c r="D20" s="445"/>
      <c r="E20" s="201">
        <f>E6+E14+E17</f>
        <v>13092489.18</v>
      </c>
    </row>
    <row r="21" spans="2:6" x14ac:dyDescent="0.25">
      <c r="B21" s="202"/>
      <c r="C21" s="202"/>
      <c r="D21" s="202"/>
      <c r="E21" s="202"/>
    </row>
    <row r="23" spans="2:6" ht="14.4" customHeight="1" x14ac:dyDescent="0.3">
      <c r="B23" s="146" t="s">
        <v>119</v>
      </c>
    </row>
    <row r="24" spans="2:6" ht="14.4" customHeight="1" x14ac:dyDescent="0.25">
      <c r="B24" s="36"/>
    </row>
    <row r="25" spans="2:6" x14ac:dyDescent="0.25">
      <c r="B25" s="368" t="s">
        <v>27</v>
      </c>
      <c r="C25" s="368"/>
      <c r="D25" s="368"/>
      <c r="E25" s="198" t="s">
        <v>117</v>
      </c>
    </row>
    <row r="26" spans="2:6" x14ac:dyDescent="0.25">
      <c r="B26" s="443" t="s">
        <v>120</v>
      </c>
      <c r="C26" s="443"/>
      <c r="D26" s="443"/>
      <c r="E26" s="207">
        <f>INVERSIONES!F20</f>
        <v>10560</v>
      </c>
    </row>
    <row r="27" spans="2:6" x14ac:dyDescent="0.25">
      <c r="B27" s="443" t="s">
        <v>121</v>
      </c>
      <c r="C27" s="443"/>
      <c r="D27" s="443"/>
      <c r="E27" s="207">
        <f>INVERSIONES!F41</f>
        <v>29350</v>
      </c>
    </row>
    <row r="28" spans="2:6" x14ac:dyDescent="0.25">
      <c r="D28" s="203" t="s">
        <v>77</v>
      </c>
      <c r="E28" s="204">
        <f>SUM(E26:E27)</f>
        <v>39910</v>
      </c>
    </row>
    <row r="29" spans="2:6" x14ac:dyDescent="0.25">
      <c r="D29" s="205"/>
    </row>
    <row r="30" spans="2:6" ht="17.399999999999999" x14ac:dyDescent="0.3">
      <c r="B30" s="146" t="s">
        <v>118</v>
      </c>
    </row>
    <row r="31" spans="2:6" x14ac:dyDescent="0.25">
      <c r="B31" s="36"/>
    </row>
    <row r="32" spans="2:6" x14ac:dyDescent="0.25">
      <c r="B32" s="368" t="s">
        <v>27</v>
      </c>
      <c r="C32" s="368"/>
      <c r="D32" s="368"/>
      <c r="E32" s="198" t="s">
        <v>117</v>
      </c>
    </row>
    <row r="33" spans="2:6" x14ac:dyDescent="0.25">
      <c r="B33" s="443" t="s">
        <v>98</v>
      </c>
      <c r="C33" s="443"/>
      <c r="D33" s="443"/>
      <c r="E33" s="207">
        <f>INVERSIONES!D81</f>
        <v>72000</v>
      </c>
    </row>
    <row r="34" spans="2:6" x14ac:dyDescent="0.25">
      <c r="D34" s="203" t="s">
        <v>77</v>
      </c>
      <c r="E34" s="201">
        <f>SUM(E33)</f>
        <v>72000</v>
      </c>
    </row>
    <row r="35" spans="2:6" x14ac:dyDescent="0.25">
      <c r="D35" s="205"/>
    </row>
    <row r="38" spans="2:6" x14ac:dyDescent="0.25">
      <c r="B38" s="452" t="s">
        <v>255</v>
      </c>
      <c r="C38" s="452"/>
      <c r="D38" s="452"/>
      <c r="E38" s="446">
        <f xml:space="preserve"> E20+E28+E34</f>
        <v>13204399.18</v>
      </c>
    </row>
    <row r="39" spans="2:6" x14ac:dyDescent="0.25">
      <c r="B39" s="452"/>
      <c r="C39" s="452"/>
      <c r="D39" s="452"/>
      <c r="E39" s="446"/>
      <c r="F39" s="206"/>
    </row>
    <row r="40" spans="2:6" x14ac:dyDescent="0.25">
      <c r="B40" s="452"/>
      <c r="C40" s="452"/>
      <c r="D40" s="452"/>
      <c r="E40" s="446"/>
    </row>
  </sheetData>
  <mergeCells count="23">
    <mergeCell ref="E38:E40"/>
    <mergeCell ref="B6:D6"/>
    <mergeCell ref="B15:D15"/>
    <mergeCell ref="B17:D17"/>
    <mergeCell ref="B16:D16"/>
    <mergeCell ref="B18:D18"/>
    <mergeCell ref="B10:D10"/>
    <mergeCell ref="B11:D11"/>
    <mergeCell ref="B12:D12"/>
    <mergeCell ref="B13:D13"/>
    <mergeCell ref="B7:D7"/>
    <mergeCell ref="B8:D8"/>
    <mergeCell ref="B9:D9"/>
    <mergeCell ref="B32:D32"/>
    <mergeCell ref="B33:D33"/>
    <mergeCell ref="B38:D40"/>
    <mergeCell ref="B5:D5"/>
    <mergeCell ref="B14:D14"/>
    <mergeCell ref="B27:D27"/>
    <mergeCell ref="B19:D19"/>
    <mergeCell ref="B20:D20"/>
    <mergeCell ref="B25:D25"/>
    <mergeCell ref="B26:D26"/>
  </mergeCells>
  <pageMargins left="0.7" right="0.7" top="0.75" bottom="0.75" header="0.3" footer="0.3"/>
  <pageSetup paperSize="9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CARÁTULA </vt:lpstr>
      <vt:lpstr>ÍNDICE</vt:lpstr>
      <vt:lpstr>COSTOS DE PRODUCCIÓN</vt:lpstr>
      <vt:lpstr>GASTOS ADMINISTRATIVOS</vt:lpstr>
      <vt:lpstr>GASTOS DE VENTA</vt:lpstr>
      <vt:lpstr>INVERSIONES</vt:lpstr>
      <vt:lpstr>CONSOLIDADO TOTAL DE LOS COSTOS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Marcos Vargas Montero</cp:lastModifiedBy>
  <dcterms:created xsi:type="dcterms:W3CDTF">2020-11-23T17:51:12Z</dcterms:created>
  <dcterms:modified xsi:type="dcterms:W3CDTF">2021-11-19T01:03:27Z</dcterms:modified>
</cp:coreProperties>
</file>