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rvel Financials" sheetId="2" r:id="rId1"/>
    <sheet name="movies" sheetId="1" r:id="rId2"/>
  </sheets>
  <calcPr calcId="152511"/>
</workbook>
</file>

<file path=xl/calcChain.xml><?xml version="1.0" encoding="utf-8"?>
<calcChain xmlns="http://schemas.openxmlformats.org/spreadsheetml/2006/main">
  <c r="D3" i="2" l="1"/>
  <c r="E3" i="2"/>
  <c r="E7" i="2"/>
  <c r="E5" i="2"/>
  <c r="E4" i="2"/>
  <c r="E2" i="2"/>
  <c r="D7" i="2"/>
  <c r="D4" i="2"/>
  <c r="D2" i="2"/>
  <c r="B7" i="2"/>
  <c r="C4" i="2"/>
  <c r="C5" i="2" s="1"/>
  <c r="D5" i="2" s="1"/>
  <c r="B6" i="2"/>
  <c r="B5" i="2"/>
  <c r="B4" i="2"/>
  <c r="B3" i="2"/>
  <c r="O47" i="1" l="1"/>
  <c r="M52" i="1"/>
  <c r="M50" i="1"/>
  <c r="Q9" i="1"/>
  <c r="Q17" i="1"/>
  <c r="Q25" i="1"/>
  <c r="Q33" i="1"/>
  <c r="P2" i="1"/>
  <c r="P10" i="1"/>
  <c r="P18" i="1"/>
  <c r="P26" i="1"/>
  <c r="P34" i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P37" i="1" l="1"/>
  <c r="P29" i="1"/>
  <c r="P21" i="1"/>
  <c r="P13" i="1"/>
  <c r="P5" i="1"/>
  <c r="Q36" i="1"/>
  <c r="Q28" i="1"/>
  <c r="Q20" i="1"/>
  <c r="Q12" i="1"/>
  <c r="Q4" i="1"/>
  <c r="O52" i="1"/>
  <c r="P52" i="1" s="1"/>
  <c r="O50" i="1"/>
  <c r="P33" i="1"/>
  <c r="P25" i="1"/>
  <c r="P17" i="1"/>
  <c r="P9" i="1"/>
  <c r="Q40" i="1"/>
  <c r="Q32" i="1"/>
  <c r="Q24" i="1"/>
  <c r="Q16" i="1"/>
  <c r="Q8" i="1"/>
  <c r="P38" i="1"/>
  <c r="P30" i="1"/>
  <c r="P22" i="1"/>
  <c r="P14" i="1"/>
  <c r="P6" i="1"/>
  <c r="Q37" i="1"/>
  <c r="Q29" i="1"/>
  <c r="Q21" i="1"/>
  <c r="Q13" i="1"/>
  <c r="Q5" i="1"/>
  <c r="P50" i="1"/>
  <c r="P40" i="1"/>
  <c r="P36" i="1"/>
  <c r="P32" i="1"/>
  <c r="P28" i="1"/>
  <c r="P24" i="1"/>
  <c r="P20" i="1"/>
  <c r="P16" i="1"/>
  <c r="P12" i="1"/>
  <c r="P8" i="1"/>
  <c r="P4" i="1"/>
  <c r="Q39" i="1"/>
  <c r="Q35" i="1"/>
  <c r="Q31" i="1"/>
  <c r="Q27" i="1"/>
  <c r="Q23" i="1"/>
  <c r="Q19" i="1"/>
  <c r="Q15" i="1"/>
  <c r="Q11" i="1"/>
  <c r="Q7" i="1"/>
  <c r="Q3" i="1"/>
  <c r="P39" i="1"/>
  <c r="P35" i="1"/>
  <c r="P31" i="1"/>
  <c r="P27" i="1"/>
  <c r="P23" i="1"/>
  <c r="P19" i="1"/>
  <c r="P15" i="1"/>
  <c r="P11" i="1"/>
  <c r="P7" i="1"/>
  <c r="P3" i="1"/>
  <c r="Q38" i="1"/>
  <c r="Q34" i="1"/>
  <c r="Q30" i="1"/>
  <c r="Q26" i="1"/>
  <c r="Q22" i="1"/>
  <c r="Q18" i="1"/>
  <c r="Q14" i="1"/>
  <c r="Q10" i="1"/>
  <c r="Q6" i="1"/>
  <c r="Q2" i="1"/>
  <c r="M44" i="1"/>
  <c r="O44" i="1"/>
  <c r="O41" i="1"/>
  <c r="Q50" i="1" l="1"/>
  <c r="B2" i="2"/>
</calcChain>
</file>

<file path=xl/sharedStrings.xml><?xml version="1.0" encoding="utf-8"?>
<sst xmlns="http://schemas.openxmlformats.org/spreadsheetml/2006/main" count="240" uniqueCount="108">
  <si>
    <t>movie_id</t>
  </si>
  <si>
    <t>title</t>
  </si>
  <si>
    <t>industry</t>
  </si>
  <si>
    <t>release</t>
  </si>
  <si>
    <t>imdb</t>
  </si>
  <si>
    <t>studio</t>
  </si>
  <si>
    <t>language</t>
  </si>
  <si>
    <t>budget</t>
  </si>
  <si>
    <t>revenue</t>
  </si>
  <si>
    <t>unit</t>
  </si>
  <si>
    <t>currency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</si>
  <si>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</si>
  <si>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</si>
  <si>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</si>
  <si>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</si>
  <si>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</si>
  <si>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</si>
  <si>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</si>
  <si>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</si>
  <si>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</si>
  <si>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</si>
  <si>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</si>
  <si>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</si>
  <si>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</si>
  <si>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</si>
  <si>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</si>
  <si>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</si>
  <si>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</si>
  <si>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</si>
  <si>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</si>
  <si>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</si>
  <si>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</si>
  <si>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</si>
  <si>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</si>
  <si>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</si>
  <si>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</si>
  <si>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</si>
  <si>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</si>
  <si>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</si>
  <si>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</si>
  <si>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</si>
  <si>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</si>
  <si>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</si>
  <si>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</si>
  <si>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</si>
  <si>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</si>
  <si>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</si>
  <si>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</si>
  <si>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</si>
  <si>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</si>
  <si>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Bollywood</t>
  </si>
  <si>
    <t>Hollywood</t>
  </si>
  <si>
    <t>NULL</t>
  </si>
  <si>
    <t>Hombale Films</t>
  </si>
  <si>
    <t>Marvel Studios</t>
  </si>
  <si>
    <t>United Producers</t>
  </si>
  <si>
    <t>Yash Raj Films</t>
  </si>
  <si>
    <t>Vinod Chopra Films</t>
  </si>
  <si>
    <t>Dharma Productions</t>
  </si>
  <si>
    <t>Not Available</t>
  </si>
  <si>
    <t>Castle Rock Entertainment</t>
  </si>
  <si>
    <t>Warner Bros. Pictures</t>
  </si>
  <si>
    <t>Columbia Pictures</t>
  </si>
  <si>
    <t>Universal Pictures</t>
  </si>
  <si>
    <t>Paramount Pictures</t>
  </si>
  <si>
    <t>Liberty Films</t>
  </si>
  <si>
    <t>20th Century Fox</t>
  </si>
  <si>
    <t>Syncopy</t>
  </si>
  <si>
    <t>Government of West Bengal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</si>
  <si>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</si>
  <si>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</si>
  <si>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</si>
  <si>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</si>
  <si>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</si>
  <si>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</si>
  <si>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Billions</t>
  </si>
  <si>
    <t>Millions</t>
  </si>
  <si>
    <t>INR</t>
  </si>
  <si>
    <t>USD</t>
  </si>
  <si>
    <t>budget(mln)</t>
  </si>
  <si>
    <t>revenue(mln)</t>
  </si>
  <si>
    <t>budget(INR)</t>
  </si>
  <si>
    <t>revenue(INR)</t>
  </si>
  <si>
    <t>Total</t>
  </si>
  <si>
    <t>Total budget INR</t>
  </si>
  <si>
    <t>Total Revenue INR</t>
  </si>
  <si>
    <t>budget (USD)</t>
  </si>
  <si>
    <t>revenue(USD)</t>
  </si>
  <si>
    <t>Total Movies</t>
  </si>
  <si>
    <t>Tot.Bolly.Movies</t>
  </si>
  <si>
    <t>Tot.Holly.Movies</t>
  </si>
  <si>
    <t>Total Movies Revenue</t>
  </si>
  <si>
    <t>Tot.Bolly.Revenue</t>
  </si>
  <si>
    <t>Tot.Holly.Revenue</t>
  </si>
  <si>
    <t>Average.Bolly.Rev</t>
  </si>
  <si>
    <t>Average.Holly.Rev</t>
  </si>
  <si>
    <t>% revenue from bollywood</t>
  </si>
  <si>
    <t>Profit/Loss %</t>
  </si>
  <si>
    <t>Profit/Loss</t>
  </si>
  <si>
    <t>Budget</t>
  </si>
  <si>
    <t>Revenue</t>
  </si>
  <si>
    <t>Marvel Consolidated Profit and Loss</t>
  </si>
  <si>
    <t>Ket Metrics</t>
  </si>
  <si>
    <t>Total Holly.Revenue</t>
  </si>
  <si>
    <t>Target</t>
  </si>
  <si>
    <t>Market share % of Marvel</t>
  </si>
  <si>
    <t>Target-Actual</t>
  </si>
  <si>
    <t>Target-Actual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</si>
</sst>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s&quot;* #,##0.00_-;\-&quot;Rs&quot;* #,##0.00_-;_-&quot;Rs&quot;* &quot;-&quot;??_-;_-@_-"/>
    <numFmt numFmtId="164" formatCode="0.0"/>
    <numFmt numFmtId="165" formatCode="0.000%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ont="1" applyFill="1" applyBorder="1"/>
    <xf numFmtId="44" fontId="0" fillId="0" borderId="0" xfId="1" applyFont="1"/>
    <xf numFmtId="0" fontId="2" fillId="2" borderId="0" xfId="0" applyFont="1" applyFill="1"/>
    <xf numFmtId="0" fontId="0" fillId="0" borderId="0" xfId="0" applyFont="1" applyFill="1"/>
    <xf numFmtId="44" fontId="0" fillId="3" borderId="0" xfId="1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1" applyFont="1" applyFill="1"/>
    <xf numFmtId="0" fontId="2" fillId="0" borderId="0" xfId="0" applyFont="1" applyFill="1"/>
    <xf numFmtId="0" fontId="0" fillId="0" borderId="0" xfId="0" applyNumberFormat="1" applyFont="1" applyFill="1"/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164" fontId="2" fillId="3" borderId="0" xfId="0" applyNumberFormat="1" applyFont="1" applyFill="1" applyAlignment="1">
      <alignment horizontal="center"/>
    </xf>
    <xf numFmtId="9" fontId="0" fillId="0" borderId="0" xfId="2" applyFont="1"/>
    <xf numFmtId="165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402167</xdr:colOff>
      <xdr:row>0</xdr:row>
      <xdr:rowOff>116417</xdr:rowOff>
    </xdr:from>
    <xdr:ext cx="184731" cy="264560"/>
    <xdr:sp macro="" textlink="">
      <xdr:nvSpPr>
        <xdr:cNvPr id="2" name="TextBox 1"/>
        <xdr:cNvSpPr txBox="1"/>
      </xdr:nvSpPr>
      <xdr:spPr>
        <a:xfrm>
          <a:off x="14351000" y="116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Movies" displayName="Movies" ref="A1:Q41" totalsRowCount="1" headerRowDxfId="29" dataDxfId="28">
  <autoFilter ref="A1:Q40"/>
  <tableColumns count="17">
    <tableColumn id="1" name="movie_id" totalsRowLabel="Total"/>
    <tableColumn id="2" name="title" dataDxfId="27" totalsRowDxfId="26"/>
    <tableColumn id="3" name="industry" dataDxfId="25" totalsRowDxfId="24"/>
    <tableColumn id="4" name="release"/>
    <tableColumn id="5" name="imdb" dataDxfId="23" totalsRowDxfId="22"/>
    <tableColumn id="6" name="studio" dataDxfId="21" totalsRowDxfId="20"/>
    <tableColumn id="7" name="language" dataDxfId="19" totalsRowDxfId="18"/>
    <tableColumn id="8" name="budget" dataDxfId="17" totalsRowDxfId="16"/>
    <tableColumn id="9" name="revenue" dataDxfId="15" totalsRowDxfId="14"/>
    <tableColumn id="10" name="unit"/>
    <tableColumn id="11" name="currency" dataDxfId="13" totalsRowDxfId="12"/>
    <tableColumn id="12" name="budget(mln)" dataDxfId="11" totalsRowDxfId="10">
      <calculatedColumnFormula>IF(Movies[[#This Row],[unit]]="Billions",Movies[[#This Row],[budget]]*1000,Movies[[#This Row],[budget]])</calculatedColumnFormula>
    </tableColumn>
    <tableColumn id="13" name="revenue(mln)" dataDxfId="9" totalsRowDxfId="8">
      <calculatedColumnFormula>IF(Movies[[#This Row],[unit]]="Billions",Movies[[#This Row],[revenue]]*1000,Movies[[#This Row],[revenue]])</calculatedColumnFormula>
    </tableColumn>
    <tableColumn id="15" name="budget(INR)" dataDxfId="7" totalsRowDxfId="6">
      <calculatedColumnFormula>IF(Movies[[#This Row],[currency]]="USD",Movies[[#This Row],[budget(mln)]]*105,Movies[[#This Row],[budget(mln)]])</calculatedColumnFormula>
    </tableColumn>
    <tableColumn id="16" name="revenue(INR)" totalsRowFunction="sum" dataDxfId="5" totalsRowDxfId="4">
      <calculatedColumnFormula>IF(Movies[[#This Row],[currency]]="USD",Movies[[#This Row],[revenue(mln)]]*105,Movies[[#This Row],[revenue(mln)]])</calculatedColumnFormula>
    </tableColumn>
    <tableColumn id="17" name="budget (USD)" dataDxfId="3" totalsRowDxfId="2">
      <calculatedColumnFormula>IF(Movies[[#This Row],[currency]]="INR",Movies[[#This Row],[budget(mln)]]/105,Movies[[#This Row],[budget(mln)]])</calculatedColumnFormula>
    </tableColumn>
    <tableColumn id="18" name="revenue(USD)" dataDxfId="1" totalsRowDxfId="0">
      <calculatedColumnFormula>IF(Movies[[#This Row],[currency]]="INR",Movies[[#This Row],[revenue(mln)]]/105,Movies[[#This Row],[revenue(mln)]])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11" sqref="H11"/>
    </sheetView>
  </sheetViews>
  <sheetFormatPr defaultRowHeight="15" x14ac:dyDescent="0.25"/>
  <cols>
    <col min="1" max="1" width="24.7109375" customWidth="1"/>
    <col min="2" max="2" width="34.85546875" customWidth="1"/>
    <col min="3" max="3" width="12.5703125" customWidth="1"/>
    <col min="4" max="4" width="15.42578125" customWidth="1"/>
    <col min="5" max="5" width="16.140625" customWidth="1"/>
  </cols>
  <sheetData>
    <row r="1" spans="1:5" x14ac:dyDescent="0.25">
      <c r="A1" s="6" t="s">
        <v>102</v>
      </c>
      <c r="B1" s="6" t="s">
        <v>101</v>
      </c>
      <c r="C1" s="6" t="s">
        <v>104</v>
      </c>
      <c r="D1" s="6" t="s">
        <v>106</v>
      </c>
      <c r="E1" s="6" t="s">
        <v>107</v>
      </c>
    </row>
    <row r="2" spans="1:5" x14ac:dyDescent="0.25">
      <c r="A2" t="s">
        <v>100</v>
      </c>
      <c r="B2" s="20">
        <f>SUMIF(Movies[studio],"Marvel Studios",Movies[revenue(USD)])</f>
        <v>56722</v>
      </c>
      <c r="C2" s="21">
        <v>40000</v>
      </c>
      <c r="D2" s="21">
        <f>B2-C2</f>
        <v>16722</v>
      </c>
      <c r="E2" s="18">
        <f>D2/B2</f>
        <v>0.29480624801664257</v>
      </c>
    </row>
    <row r="3" spans="1:5" x14ac:dyDescent="0.25">
      <c r="A3" t="s">
        <v>99</v>
      </c>
      <c r="B3" s="20">
        <f>SUMIF(Movies[studio],"Marvel Studios",Movies[budget (USD)])</f>
        <v>7429</v>
      </c>
      <c r="C3" s="21">
        <v>7450</v>
      </c>
      <c r="D3" s="21">
        <f>B3-C3</f>
        <v>-21</v>
      </c>
      <c r="E3" s="18">
        <f>D3/B3</f>
        <v>-2.8267599946156952E-3</v>
      </c>
    </row>
    <row r="4" spans="1:5" x14ac:dyDescent="0.25">
      <c r="A4" t="s">
        <v>98</v>
      </c>
      <c r="B4" s="20">
        <f>B2-B3</f>
        <v>49293</v>
      </c>
      <c r="C4" s="21">
        <f>C2-C3</f>
        <v>32550</v>
      </c>
      <c r="D4" s="21">
        <f>B4-C4</f>
        <v>16743</v>
      </c>
      <c r="E4" s="18">
        <f>D4/B4</f>
        <v>0.3396628324508551</v>
      </c>
    </row>
    <row r="5" spans="1:5" x14ac:dyDescent="0.25">
      <c r="A5" t="s">
        <v>97</v>
      </c>
      <c r="B5" s="18">
        <f>B4/B3</f>
        <v>6.635213353075784</v>
      </c>
      <c r="C5" s="18">
        <f>C4/C3</f>
        <v>4.3691275167785237</v>
      </c>
      <c r="D5" s="22">
        <f>B5-C5</f>
        <v>2.2660858362972602</v>
      </c>
      <c r="E5" s="18">
        <f>D5/B5</f>
        <v>0.34152418554059089</v>
      </c>
    </row>
    <row r="6" spans="1:5" x14ac:dyDescent="0.25">
      <c r="A6" t="s">
        <v>103</v>
      </c>
      <c r="B6" s="20">
        <f>SUMIF(Movies[industry],"Hollywood",Movies[revenue(USD)])</f>
        <v>113474.3</v>
      </c>
      <c r="C6" s="18"/>
    </row>
    <row r="7" spans="1:5" x14ac:dyDescent="0.25">
      <c r="A7" t="s">
        <v>105</v>
      </c>
      <c r="B7" s="19">
        <f>B2/B6</f>
        <v>0.49986648959279767</v>
      </c>
      <c r="C7" s="18">
        <v>0.55000000000000004</v>
      </c>
      <c r="D7" s="23">
        <f>B7-C7</f>
        <v>-5.0133510407202375E-2</v>
      </c>
      <c r="E7" s="18">
        <f>D7/B7</f>
        <v>-0.10029380134692015</v>
      </c>
    </row>
  </sheetData>
  <conditionalFormatting sqref="E1:E7">
    <cfRule type="cellIs" dxfId="33" priority="2" operator="lessThan">
      <formula>-0.1</formula>
    </cfRule>
    <cfRule type="cellIs" dxfId="3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F27" zoomScale="90" zoomScaleNormal="90" workbookViewId="0">
      <selection activeCell="Q26" sqref="Q26"/>
    </sheetView>
  </sheetViews>
  <sheetFormatPr defaultRowHeight="15" x14ac:dyDescent="0.25"/>
  <cols>
    <col min="1" max="1" width="11.140625" customWidth="1"/>
    <col min="2" max="2" width="41" customWidth="1"/>
    <col min="3" max="3" width="13.85546875" customWidth="1"/>
    <col min="4" max="4" width="9.5703125" customWidth="1"/>
    <col min="6" max="6" width="26.85546875" customWidth="1"/>
    <col min="7" max="7" width="10.85546875" customWidth="1"/>
    <col min="8" max="8" width="16.28515625" customWidth="1"/>
    <col min="9" max="9" width="13.7109375" customWidth="1"/>
    <col min="10" max="10" width="15.7109375" customWidth="1"/>
    <col min="11" max="11" width="13.5703125" customWidth="1"/>
    <col min="12" max="12" width="15.7109375" customWidth="1"/>
    <col min="13" max="13" width="16.7109375" customWidth="1"/>
    <col min="14" max="14" width="14.28515625" customWidth="1"/>
    <col min="15" max="15" width="20.42578125" customWidth="1"/>
    <col min="16" max="16" width="16.140625" customWidth="1"/>
    <col min="17" max="17" width="23.7109375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79</v>
      </c>
      <c r="M1" s="6" t="s">
        <v>80</v>
      </c>
      <c r="N1" s="6" t="s">
        <v>81</v>
      </c>
      <c r="O1" s="6" t="s">
        <v>82</v>
      </c>
      <c r="P1" s="6" t="s">
        <v>86</v>
      </c>
      <c r="Q1" s="6" t="s">
        <v>87</v>
      </c>
    </row>
    <row r="2" spans="1:17" x14ac:dyDescent="0.25">
      <c r="A2">
        <v>101</v>
      </c>
      <c r="B2" s="1" t="s">
        <v>11</v>
      </c>
      <c r="C2" s="1" t="s">
        <v>50</v>
      </c>
      <c r="D2">
        <v>2022</v>
      </c>
      <c r="E2" s="1">
        <v>8.4</v>
      </c>
      <c r="F2" s="1" t="s">
        <v>53</v>
      </c>
      <c r="G2" s="1">
        <v>3</v>
      </c>
      <c r="H2" s="4">
        <v>1</v>
      </c>
      <c r="I2" s="4">
        <v>12.5</v>
      </c>
      <c r="J2" s="5" t="s">
        <v>75</v>
      </c>
      <c r="K2" s="5" t="s">
        <v>77</v>
      </c>
      <c r="L2" s="7">
        <f>IF(Movies[[#This Row],[unit]]="Billions",Movies[[#This Row],[budget]]*1000,Movies[[#This Row],[budget]])</f>
        <v>1000</v>
      </c>
      <c r="M2" s="7">
        <f>IF(Movies[[#This Row],[unit]]="Billions",Movies[[#This Row],[revenue]]*1000,Movies[[#This Row],[revenue]])</f>
        <v>12500</v>
      </c>
      <c r="N2" s="7">
        <f>IF(Movies[[#This Row],[currency]]="USD",Movies[[#This Row],[budget(mln)]]*105,Movies[[#This Row],[budget(mln)]])</f>
        <v>1000</v>
      </c>
      <c r="O2" s="7">
        <f>IF(Movies[[#This Row],[currency]]="USD",Movies[[#This Row],[revenue(mln)]]*105,Movies[[#This Row],[revenue(mln)]])</f>
        <v>12500</v>
      </c>
      <c r="P2" s="13">
        <f>IF(Movies[[#This Row],[currency]]="INR",Movies[[#This Row],[budget(mln)]]/105,Movies[[#This Row],[budget(mln)]])</f>
        <v>9.5238095238095237</v>
      </c>
      <c r="Q2" s="13">
        <f>IF(Movies[[#This Row],[currency]]="INR",Movies[[#This Row],[revenue(mln)]]/105,Movies[[#This Row],[revenue(mln)]])</f>
        <v>119.04761904761905</v>
      </c>
    </row>
    <row r="3" spans="1:17" x14ac:dyDescent="0.25">
      <c r="A3">
        <v>102</v>
      </c>
      <c r="B3" s="1" t="s">
        <v>12</v>
      </c>
      <c r="C3" s="1" t="s">
        <v>51</v>
      </c>
      <c r="D3">
        <v>2022</v>
      </c>
      <c r="E3" s="1">
        <v>7</v>
      </c>
      <c r="F3" s="1" t="s">
        <v>54</v>
      </c>
      <c r="G3" s="1">
        <v>5</v>
      </c>
      <c r="H3" s="4">
        <v>200</v>
      </c>
      <c r="I3" s="4">
        <v>954</v>
      </c>
      <c r="J3" t="s">
        <v>76</v>
      </c>
      <c r="K3" t="s">
        <v>78</v>
      </c>
      <c r="L3" s="7">
        <f>IF(Movies[[#This Row],[unit]]="Billions",Movies[[#This Row],[budget]]*1000,Movies[[#This Row],[budget]])</f>
        <v>200</v>
      </c>
      <c r="M3" s="7">
        <f>IF(Movies[[#This Row],[unit]]="Billions",Movies[[#This Row],[revenue]]*1000,Movies[[#This Row],[revenue]])</f>
        <v>954</v>
      </c>
      <c r="N3" s="7">
        <f>IF(Movies[[#This Row],[currency]]="USD",Movies[[#This Row],[budget(mln)]]*105,Movies[[#This Row],[budget(mln)]])</f>
        <v>21000</v>
      </c>
      <c r="O3" s="7">
        <f>IF(Movies[[#This Row],[currency]]="USD",Movies[[#This Row],[revenue(mln)]]*105,Movies[[#This Row],[revenue(mln)]])</f>
        <v>100170</v>
      </c>
      <c r="P3" s="13">
        <f>IF(Movies[[#This Row],[currency]]="INR",Movies[[#This Row],[budget(mln)]]/105,Movies[[#This Row],[budget(mln)]])</f>
        <v>200</v>
      </c>
      <c r="Q3" s="13">
        <f>IF(Movies[[#This Row],[currency]]="INR",Movies[[#This Row],[revenue(mln)]]/105,Movies[[#This Row],[revenue(mln)]])</f>
        <v>954</v>
      </c>
    </row>
    <row r="4" spans="1:17" x14ac:dyDescent="0.25">
      <c r="A4">
        <v>103</v>
      </c>
      <c r="B4" s="1" t="s">
        <v>13</v>
      </c>
      <c r="C4" s="1" t="s">
        <v>51</v>
      </c>
      <c r="D4">
        <v>2013</v>
      </c>
      <c r="E4" s="1">
        <v>6.8</v>
      </c>
      <c r="F4" s="1" t="s">
        <v>54</v>
      </c>
      <c r="G4" s="1">
        <v>5</v>
      </c>
      <c r="H4" s="4">
        <v>250</v>
      </c>
      <c r="I4" s="4">
        <v>644</v>
      </c>
      <c r="J4" t="s">
        <v>76</v>
      </c>
      <c r="K4" t="s">
        <v>78</v>
      </c>
      <c r="L4" s="7">
        <f>IF(Movies[[#This Row],[unit]]="Billions",Movies[[#This Row],[budget]]*1000,Movies[[#This Row],[budget]])</f>
        <v>250</v>
      </c>
      <c r="M4" s="7">
        <f>IF(Movies[[#This Row],[unit]]="Billions",Movies[[#This Row],[revenue]]*1000,Movies[[#This Row],[revenue]])</f>
        <v>644</v>
      </c>
      <c r="N4" s="7">
        <f>IF(Movies[[#This Row],[currency]]="USD",Movies[[#This Row],[budget(mln)]]*105,Movies[[#This Row],[budget(mln)]])</f>
        <v>26250</v>
      </c>
      <c r="O4" s="7">
        <f>IF(Movies[[#This Row],[currency]]="USD",Movies[[#This Row],[revenue(mln)]]*105,Movies[[#This Row],[revenue(mln)]])</f>
        <v>67620</v>
      </c>
      <c r="P4" s="13">
        <f>IF(Movies[[#This Row],[currency]]="INR",Movies[[#This Row],[budget(mln)]]/105,Movies[[#This Row],[budget(mln)]])</f>
        <v>250</v>
      </c>
      <c r="Q4" s="13">
        <f>IF(Movies[[#This Row],[currency]]="INR",Movies[[#This Row],[revenue(mln)]]/105,Movies[[#This Row],[revenue(mln)]])</f>
        <v>644</v>
      </c>
    </row>
    <row r="5" spans="1:17" x14ac:dyDescent="0.25">
      <c r="A5">
        <v>104</v>
      </c>
      <c r="B5" s="1" t="s">
        <v>14</v>
      </c>
      <c r="C5" s="1" t="s">
        <v>51</v>
      </c>
      <c r="D5">
        <v>2017</v>
      </c>
      <c r="E5" s="1">
        <v>7.9</v>
      </c>
      <c r="F5" s="1" t="s">
        <v>54</v>
      </c>
      <c r="G5" s="1">
        <v>5</v>
      </c>
      <c r="H5" s="4">
        <v>300</v>
      </c>
      <c r="I5" s="4">
        <v>854</v>
      </c>
      <c r="J5" t="s">
        <v>76</v>
      </c>
      <c r="K5" t="s">
        <v>78</v>
      </c>
      <c r="L5" s="7">
        <f>IF(Movies[[#This Row],[unit]]="Billions",Movies[[#This Row],[budget]]*1000,Movies[[#This Row],[budget]])</f>
        <v>300</v>
      </c>
      <c r="M5" s="7">
        <f>IF(Movies[[#This Row],[unit]]="Billions",Movies[[#This Row],[revenue]]*1000,Movies[[#This Row],[revenue]])</f>
        <v>854</v>
      </c>
      <c r="N5" s="7">
        <f>IF(Movies[[#This Row],[currency]]="USD",Movies[[#This Row],[budget(mln)]]*105,Movies[[#This Row],[budget(mln)]])</f>
        <v>31500</v>
      </c>
      <c r="O5" s="7">
        <f>IF(Movies[[#This Row],[currency]]="USD",Movies[[#This Row],[revenue(mln)]]*105,Movies[[#This Row],[revenue(mln)]])</f>
        <v>89670</v>
      </c>
      <c r="P5" s="13">
        <f>IF(Movies[[#This Row],[currency]]="INR",Movies[[#This Row],[budget(mln)]]/105,Movies[[#This Row],[budget(mln)]])</f>
        <v>300</v>
      </c>
      <c r="Q5" s="13">
        <f>IF(Movies[[#This Row],[currency]]="INR",Movies[[#This Row],[revenue(mln)]]/105,Movies[[#This Row],[revenue(mln)]])</f>
        <v>854</v>
      </c>
    </row>
    <row r="6" spans="1:17" x14ac:dyDescent="0.25">
      <c r="A6">
        <v>105</v>
      </c>
      <c r="B6" s="1" t="s">
        <v>15</v>
      </c>
      <c r="C6" s="1" t="s">
        <v>51</v>
      </c>
      <c r="D6">
        <v>2022</v>
      </c>
      <c r="E6" s="1">
        <v>6.8</v>
      </c>
      <c r="F6" s="1" t="s">
        <v>54</v>
      </c>
      <c r="G6" s="1">
        <v>5</v>
      </c>
      <c r="H6" s="4">
        <v>280</v>
      </c>
      <c r="I6" s="4">
        <v>670</v>
      </c>
      <c r="J6" t="s">
        <v>76</v>
      </c>
      <c r="K6" t="s">
        <v>78</v>
      </c>
      <c r="L6" s="7">
        <f>IF(Movies[[#This Row],[unit]]="Billions",Movies[[#This Row],[budget]]*1000,Movies[[#This Row],[budget]])</f>
        <v>280</v>
      </c>
      <c r="M6" s="7">
        <f>IF(Movies[[#This Row],[unit]]="Billions",Movies[[#This Row],[revenue]]*1000,Movies[[#This Row],[revenue]])</f>
        <v>670</v>
      </c>
      <c r="N6" s="7">
        <f>IF(Movies[[#This Row],[currency]]="USD",Movies[[#This Row],[budget(mln)]]*105,Movies[[#This Row],[budget(mln)]])</f>
        <v>29400</v>
      </c>
      <c r="O6" s="7">
        <f>IF(Movies[[#This Row],[currency]]="USD",Movies[[#This Row],[revenue(mln)]]*105,Movies[[#This Row],[revenue(mln)]])</f>
        <v>70350</v>
      </c>
      <c r="P6" s="13">
        <f>IF(Movies[[#This Row],[currency]]="INR",Movies[[#This Row],[budget(mln)]]/105,Movies[[#This Row],[budget(mln)]])</f>
        <v>280</v>
      </c>
      <c r="Q6" s="13">
        <f>IF(Movies[[#This Row],[currency]]="INR",Movies[[#This Row],[revenue(mln)]]/105,Movies[[#This Row],[revenue(mln)]])</f>
        <v>670</v>
      </c>
    </row>
    <row r="7" spans="1:17" x14ac:dyDescent="0.25">
      <c r="A7">
        <v>106</v>
      </c>
      <c r="B7" s="1" t="s">
        <v>16</v>
      </c>
      <c r="C7" s="1" t="s">
        <v>50</v>
      </c>
      <c r="D7">
        <v>1975</v>
      </c>
      <c r="E7" s="1">
        <v>8.1</v>
      </c>
      <c r="F7" s="1" t="s">
        <v>55</v>
      </c>
      <c r="G7" s="1">
        <v>1</v>
      </c>
      <c r="H7" s="4" t="s">
        <v>59</v>
      </c>
      <c r="I7" s="4" t="s">
        <v>59</v>
      </c>
      <c r="J7" s="4" t="s">
        <v>59</v>
      </c>
      <c r="K7" s="4" t="s">
        <v>59</v>
      </c>
      <c r="L7" s="7" t="str">
        <f>IF(Movies[[#This Row],[unit]]="Billions",Movies[[#This Row],[budget]]*1000,Movies[[#This Row],[budget]])</f>
        <v>Not Available</v>
      </c>
      <c r="M7" s="7" t="str">
        <f>IF(Movies[[#This Row],[unit]]="Billions",Movies[[#This Row],[revenue]]*1000,Movies[[#This Row],[revenue]])</f>
        <v>Not Available</v>
      </c>
      <c r="N7" s="7" t="str">
        <f>IF(Movies[[#This Row],[currency]]="USD",Movies[[#This Row],[budget(mln)]]*105,Movies[[#This Row],[budget(mln)]])</f>
        <v>Not Available</v>
      </c>
      <c r="O7" s="7" t="str">
        <f>IF(Movies[[#This Row],[currency]]="USD",Movies[[#This Row],[revenue(mln)]]*105,Movies[[#This Row],[revenue(mln)]])</f>
        <v>Not Available</v>
      </c>
      <c r="P7" s="13" t="str">
        <f>IF(Movies[[#This Row],[currency]]="INR",Movies[[#This Row],[budget(mln)]]/105,Movies[[#This Row],[budget(mln)]])</f>
        <v>Not Available</v>
      </c>
      <c r="Q7" s="13" t="str">
        <f>IF(Movies[[#This Row],[currency]]="INR",Movies[[#This Row],[revenue(mln)]]/105,Movies[[#This Row],[revenue(mln)]])</f>
        <v>Not Available</v>
      </c>
    </row>
    <row r="8" spans="1:17" x14ac:dyDescent="0.25">
      <c r="A8">
        <v>107</v>
      </c>
      <c r="B8" s="1" t="s">
        <v>17</v>
      </c>
      <c r="C8" s="1" t="s">
        <v>50</v>
      </c>
      <c r="D8">
        <v>1995</v>
      </c>
      <c r="E8" s="1">
        <v>8</v>
      </c>
      <c r="F8" s="1" t="s">
        <v>56</v>
      </c>
      <c r="G8" s="1">
        <v>1</v>
      </c>
      <c r="H8" s="4">
        <v>400</v>
      </c>
      <c r="I8" s="4">
        <v>2000</v>
      </c>
      <c r="J8" s="4" t="s">
        <v>76</v>
      </c>
      <c r="K8" s="4" t="s">
        <v>77</v>
      </c>
      <c r="L8" s="7">
        <f>IF(Movies[[#This Row],[unit]]="Billions",Movies[[#This Row],[budget]]*1000,Movies[[#This Row],[budget]])</f>
        <v>400</v>
      </c>
      <c r="M8" s="7">
        <f>IF(Movies[[#This Row],[unit]]="Billions",Movies[[#This Row],[revenue]]*1000,Movies[[#This Row],[revenue]])</f>
        <v>2000</v>
      </c>
      <c r="N8" s="7">
        <f>IF(Movies[[#This Row],[currency]]="USD",Movies[[#This Row],[budget(mln)]]*105,Movies[[#This Row],[budget(mln)]])</f>
        <v>400</v>
      </c>
      <c r="O8" s="7">
        <f>IF(Movies[[#This Row],[currency]]="USD",Movies[[#This Row],[revenue(mln)]]*105,Movies[[#This Row],[revenue(mln)]])</f>
        <v>2000</v>
      </c>
      <c r="P8" s="13">
        <f>IF(Movies[[#This Row],[currency]]="INR",Movies[[#This Row],[budget(mln)]]/105,Movies[[#This Row],[budget(mln)]])</f>
        <v>3.8095238095238093</v>
      </c>
      <c r="Q8" s="13">
        <f>IF(Movies[[#This Row],[currency]]="INR",Movies[[#This Row],[revenue(mln)]]/105,Movies[[#This Row],[revenue(mln)]])</f>
        <v>19.047619047619047</v>
      </c>
    </row>
    <row r="9" spans="1:17" x14ac:dyDescent="0.25">
      <c r="A9">
        <v>108</v>
      </c>
      <c r="B9" s="1" t="s">
        <v>18</v>
      </c>
      <c r="C9" s="1" t="s">
        <v>50</v>
      </c>
      <c r="D9">
        <v>2009</v>
      </c>
      <c r="E9" s="1">
        <v>8.4</v>
      </c>
      <c r="F9" s="1" t="s">
        <v>57</v>
      </c>
      <c r="G9" s="1">
        <v>1</v>
      </c>
      <c r="H9" s="4">
        <v>550</v>
      </c>
      <c r="I9" s="4">
        <v>4000</v>
      </c>
      <c r="J9" s="4" t="s">
        <v>76</v>
      </c>
      <c r="K9" s="4" t="s">
        <v>77</v>
      </c>
      <c r="L9" s="7">
        <f>IF(Movies[[#This Row],[unit]]="Billions",Movies[[#This Row],[budget]]*1000,Movies[[#This Row],[budget]])</f>
        <v>550</v>
      </c>
      <c r="M9" s="7">
        <f>IF(Movies[[#This Row],[unit]]="Billions",Movies[[#This Row],[revenue]]*1000,Movies[[#This Row],[revenue]])</f>
        <v>4000</v>
      </c>
      <c r="N9" s="7">
        <f>IF(Movies[[#This Row],[currency]]="USD",Movies[[#This Row],[budget(mln)]]*105,Movies[[#This Row],[budget(mln)]])</f>
        <v>550</v>
      </c>
      <c r="O9" s="7">
        <f>IF(Movies[[#This Row],[currency]]="USD",Movies[[#This Row],[revenue(mln)]]*105,Movies[[#This Row],[revenue(mln)]])</f>
        <v>4000</v>
      </c>
      <c r="P9" s="13">
        <f>IF(Movies[[#This Row],[currency]]="INR",Movies[[#This Row],[budget(mln)]]/105,Movies[[#This Row],[budget(mln)]])</f>
        <v>5.2380952380952381</v>
      </c>
      <c r="Q9" s="13">
        <f>IF(Movies[[#This Row],[currency]]="INR",Movies[[#This Row],[revenue(mln)]]/105,Movies[[#This Row],[revenue(mln)]])</f>
        <v>38.095238095238095</v>
      </c>
    </row>
    <row r="10" spans="1:17" x14ac:dyDescent="0.25">
      <c r="A10">
        <v>109</v>
      </c>
      <c r="B10" s="1" t="s">
        <v>19</v>
      </c>
      <c r="C10" s="1" t="s">
        <v>50</v>
      </c>
      <c r="D10">
        <v>2001</v>
      </c>
      <c r="E10" s="1">
        <v>7.4</v>
      </c>
      <c r="F10" s="1" t="s">
        <v>58</v>
      </c>
      <c r="G10" s="1">
        <v>1</v>
      </c>
      <c r="H10" s="4">
        <v>390</v>
      </c>
      <c r="I10" s="4">
        <v>1360</v>
      </c>
      <c r="J10" s="4" t="s">
        <v>76</v>
      </c>
      <c r="K10" s="4" t="s">
        <v>77</v>
      </c>
      <c r="L10" s="7">
        <f>IF(Movies[[#This Row],[unit]]="Billions",Movies[[#This Row],[budget]]*1000,Movies[[#This Row],[budget]])</f>
        <v>390</v>
      </c>
      <c r="M10" s="7">
        <f>IF(Movies[[#This Row],[unit]]="Billions",Movies[[#This Row],[revenue]]*1000,Movies[[#This Row],[revenue]])</f>
        <v>1360</v>
      </c>
      <c r="N10" s="7">
        <f>IF(Movies[[#This Row],[currency]]="USD",Movies[[#This Row],[budget(mln)]]*105,Movies[[#This Row],[budget(mln)]])</f>
        <v>390</v>
      </c>
      <c r="O10" s="7">
        <f>IF(Movies[[#This Row],[currency]]="USD",Movies[[#This Row],[revenue(mln)]]*105,Movies[[#This Row],[revenue(mln)]])</f>
        <v>1360</v>
      </c>
      <c r="P10" s="13">
        <f>IF(Movies[[#This Row],[currency]]="INR",Movies[[#This Row],[budget(mln)]]/105,Movies[[#This Row],[budget(mln)]])</f>
        <v>3.7142857142857144</v>
      </c>
      <c r="Q10" s="13">
        <f>IF(Movies[[#This Row],[currency]]="INR",Movies[[#This Row],[revenue(mln)]]/105,Movies[[#This Row],[revenue(mln)]])</f>
        <v>12.952380952380953</v>
      </c>
    </row>
    <row r="11" spans="1:17" x14ac:dyDescent="0.25">
      <c r="A11">
        <v>110</v>
      </c>
      <c r="B11" s="1" t="s">
        <v>20</v>
      </c>
      <c r="C11" s="1" t="s">
        <v>50</v>
      </c>
      <c r="D11">
        <v>2015</v>
      </c>
      <c r="E11" s="1">
        <v>7.2</v>
      </c>
      <c r="F11" s="1" t="s">
        <v>59</v>
      </c>
      <c r="G11" s="1">
        <v>1</v>
      </c>
      <c r="H11" s="4">
        <v>1.4</v>
      </c>
      <c r="I11" s="4">
        <v>3.5</v>
      </c>
      <c r="J11" s="4" t="s">
        <v>75</v>
      </c>
      <c r="K11" s="4" t="s">
        <v>77</v>
      </c>
      <c r="L11" s="7">
        <f>IF(Movies[[#This Row],[unit]]="Billions",Movies[[#This Row],[budget]]*1000,Movies[[#This Row],[budget]])</f>
        <v>1400</v>
      </c>
      <c r="M11" s="7">
        <f>IF(Movies[[#This Row],[unit]]="Billions",Movies[[#This Row],[revenue]]*1000,Movies[[#This Row],[revenue]])</f>
        <v>3500</v>
      </c>
      <c r="N11" s="7">
        <f>IF(Movies[[#This Row],[currency]]="USD",Movies[[#This Row],[budget(mln)]]*105,Movies[[#This Row],[budget(mln)]])</f>
        <v>1400</v>
      </c>
      <c r="O11" s="7">
        <f>IF(Movies[[#This Row],[currency]]="USD",Movies[[#This Row],[revenue(mln)]]*105,Movies[[#This Row],[revenue(mln)]])</f>
        <v>3500</v>
      </c>
      <c r="P11" s="13">
        <f>IF(Movies[[#This Row],[currency]]="INR",Movies[[#This Row],[budget(mln)]]/105,Movies[[#This Row],[budget(mln)]])</f>
        <v>13.333333333333334</v>
      </c>
      <c r="Q11" s="13">
        <f>IF(Movies[[#This Row],[currency]]="INR",Movies[[#This Row],[revenue(mln)]]/105,Movies[[#This Row],[revenue(mln)]])</f>
        <v>33.333333333333336</v>
      </c>
    </row>
    <row r="12" spans="1:17" x14ac:dyDescent="0.25">
      <c r="A12">
        <v>111</v>
      </c>
      <c r="B12" s="1" t="s">
        <v>21</v>
      </c>
      <c r="C12" s="1" t="s">
        <v>51</v>
      </c>
      <c r="D12">
        <v>1994</v>
      </c>
      <c r="E12" s="1">
        <v>9.3000000000000007</v>
      </c>
      <c r="F12" s="1" t="s">
        <v>60</v>
      </c>
      <c r="G12" s="1">
        <v>5</v>
      </c>
      <c r="H12" s="4">
        <v>25</v>
      </c>
      <c r="I12" s="4">
        <v>73.3</v>
      </c>
      <c r="J12" s="4" t="s">
        <v>76</v>
      </c>
      <c r="K12" s="4" t="s">
        <v>78</v>
      </c>
      <c r="L12" s="7">
        <f>IF(Movies[[#This Row],[unit]]="Billions",Movies[[#This Row],[budget]]*1000,Movies[[#This Row],[budget]])</f>
        <v>25</v>
      </c>
      <c r="M12" s="7">
        <f>IF(Movies[[#This Row],[unit]]="Billions",Movies[[#This Row],[revenue]]*1000,Movies[[#This Row],[revenue]])</f>
        <v>73.3</v>
      </c>
      <c r="N12" s="7">
        <f>IF(Movies[[#This Row],[currency]]="USD",Movies[[#This Row],[budget(mln)]]*105,Movies[[#This Row],[budget(mln)]])</f>
        <v>2625</v>
      </c>
      <c r="O12" s="7">
        <f>IF(Movies[[#This Row],[currency]]="USD",Movies[[#This Row],[revenue(mln)]]*105,Movies[[#This Row],[revenue(mln)]])</f>
        <v>7696.5</v>
      </c>
      <c r="P12" s="13">
        <f>IF(Movies[[#This Row],[currency]]="INR",Movies[[#This Row],[budget(mln)]]/105,Movies[[#This Row],[budget(mln)]])</f>
        <v>25</v>
      </c>
      <c r="Q12" s="13">
        <f>IF(Movies[[#This Row],[currency]]="INR",Movies[[#This Row],[revenue(mln)]]/105,Movies[[#This Row],[revenue(mln)]])</f>
        <v>73.3</v>
      </c>
    </row>
    <row r="13" spans="1:17" x14ac:dyDescent="0.25">
      <c r="A13">
        <v>112</v>
      </c>
      <c r="B13" s="1" t="s">
        <v>22</v>
      </c>
      <c r="C13" s="1" t="s">
        <v>51</v>
      </c>
      <c r="D13">
        <v>2010</v>
      </c>
      <c r="E13" s="1">
        <v>8.8000000000000007</v>
      </c>
      <c r="F13" s="1" t="s">
        <v>61</v>
      </c>
      <c r="G13" s="1">
        <v>5</v>
      </c>
      <c r="H13" s="4" t="s">
        <v>59</v>
      </c>
      <c r="I13" s="4" t="s">
        <v>59</v>
      </c>
      <c r="J13" s="4" t="s">
        <v>59</v>
      </c>
      <c r="K13" s="4" t="s">
        <v>59</v>
      </c>
      <c r="L13" s="7" t="str">
        <f>IF(Movies[[#This Row],[unit]]="Billions",Movies[[#This Row],[budget]]*1000,Movies[[#This Row],[budget]])</f>
        <v>Not Available</v>
      </c>
      <c r="M13" s="7" t="str">
        <f>IF(Movies[[#This Row],[unit]]="Billions",Movies[[#This Row],[revenue]]*1000,Movies[[#This Row],[revenue]])</f>
        <v>Not Available</v>
      </c>
      <c r="N13" s="7" t="str">
        <f>IF(Movies[[#This Row],[currency]]="USD",Movies[[#This Row],[budget(mln)]]*105,Movies[[#This Row],[budget(mln)]])</f>
        <v>Not Available</v>
      </c>
      <c r="O13" s="7" t="str">
        <f>IF(Movies[[#This Row],[currency]]="USD",Movies[[#This Row],[revenue(mln)]]*105,Movies[[#This Row],[revenue(mln)]])</f>
        <v>Not Available</v>
      </c>
      <c r="P13" s="13" t="str">
        <f>IF(Movies[[#This Row],[currency]]="INR",Movies[[#This Row],[budget(mln)]]/105,Movies[[#This Row],[budget(mln)]])</f>
        <v>Not Available</v>
      </c>
      <c r="Q13" s="13" t="str">
        <f>IF(Movies[[#This Row],[currency]]="INR",Movies[[#This Row],[revenue(mln)]]/105,Movies[[#This Row],[revenue(mln)]])</f>
        <v>Not Available</v>
      </c>
    </row>
    <row r="14" spans="1:17" x14ac:dyDescent="0.25">
      <c r="A14">
        <v>113</v>
      </c>
      <c r="B14" s="1" t="s">
        <v>23</v>
      </c>
      <c r="C14" s="1" t="s">
        <v>51</v>
      </c>
      <c r="D14">
        <v>2014</v>
      </c>
      <c r="E14" s="1">
        <v>8.6</v>
      </c>
      <c r="F14" s="1" t="s">
        <v>61</v>
      </c>
      <c r="G14" s="1">
        <v>5</v>
      </c>
      <c r="H14" s="4">
        <v>50</v>
      </c>
      <c r="I14" s="4">
        <v>960</v>
      </c>
      <c r="J14" s="4" t="s">
        <v>76</v>
      </c>
      <c r="K14" s="4" t="s">
        <v>78</v>
      </c>
      <c r="L14" s="7">
        <f>IF(Movies[[#This Row],[unit]]="Billions",Movies[[#This Row],[budget]]*1000,Movies[[#This Row],[budget]])</f>
        <v>50</v>
      </c>
      <c r="M14" s="7">
        <f>IF(Movies[[#This Row],[unit]]="Billions",Movies[[#This Row],[revenue]]*1000,Movies[[#This Row],[revenue]])</f>
        <v>960</v>
      </c>
      <c r="N14" s="7">
        <f>IF(Movies[[#This Row],[currency]]="USD",Movies[[#This Row],[budget(mln)]]*105,Movies[[#This Row],[budget(mln)]])</f>
        <v>5250</v>
      </c>
      <c r="O14" s="7">
        <f>IF(Movies[[#This Row],[currency]]="USD",Movies[[#This Row],[revenue(mln)]]*105,Movies[[#This Row],[revenue(mln)]])</f>
        <v>100800</v>
      </c>
      <c r="P14" s="13">
        <f>IF(Movies[[#This Row],[currency]]="INR",Movies[[#This Row],[budget(mln)]]/105,Movies[[#This Row],[budget(mln)]])</f>
        <v>50</v>
      </c>
      <c r="Q14" s="13">
        <f>IF(Movies[[#This Row],[currency]]="INR",Movies[[#This Row],[revenue(mln)]]/105,Movies[[#This Row],[revenue(mln)]])</f>
        <v>960</v>
      </c>
    </row>
    <row r="15" spans="1:17" x14ac:dyDescent="0.25">
      <c r="A15">
        <v>114</v>
      </c>
      <c r="B15" s="1" t="s">
        <v>24</v>
      </c>
      <c r="C15" s="1" t="s">
        <v>51</v>
      </c>
      <c r="D15">
        <v>2006</v>
      </c>
      <c r="E15" s="1">
        <v>8</v>
      </c>
      <c r="F15" s="1" t="s">
        <v>62</v>
      </c>
      <c r="G15" s="1">
        <v>5</v>
      </c>
      <c r="H15" s="4">
        <v>45</v>
      </c>
      <c r="I15" s="4">
        <v>555</v>
      </c>
      <c r="J15" s="4" t="s">
        <v>76</v>
      </c>
      <c r="K15" s="4" t="s">
        <v>78</v>
      </c>
      <c r="L15" s="7">
        <f>IF(Movies[[#This Row],[unit]]="Billions",Movies[[#This Row],[budget]]*1000,Movies[[#This Row],[budget]])</f>
        <v>45</v>
      </c>
      <c r="M15" s="7">
        <f>IF(Movies[[#This Row],[unit]]="Billions",Movies[[#This Row],[revenue]]*1000,Movies[[#This Row],[revenue]])</f>
        <v>555</v>
      </c>
      <c r="N15" s="7">
        <f>IF(Movies[[#This Row],[currency]]="USD",Movies[[#This Row],[budget(mln)]]*105,Movies[[#This Row],[budget(mln)]])</f>
        <v>4725</v>
      </c>
      <c r="O15" s="7">
        <f>IF(Movies[[#This Row],[currency]]="USD",Movies[[#This Row],[revenue(mln)]]*105,Movies[[#This Row],[revenue(mln)]])</f>
        <v>58275</v>
      </c>
      <c r="P15" s="13">
        <f>IF(Movies[[#This Row],[currency]]="INR",Movies[[#This Row],[budget(mln)]]/105,Movies[[#This Row],[budget(mln)]])</f>
        <v>45</v>
      </c>
      <c r="Q15" s="13">
        <f>IF(Movies[[#This Row],[currency]]="INR",Movies[[#This Row],[revenue(mln)]]/105,Movies[[#This Row],[revenue(mln)]])</f>
        <v>555</v>
      </c>
    </row>
    <row r="16" spans="1:17" x14ac:dyDescent="0.25">
      <c r="A16">
        <v>115</v>
      </c>
      <c r="B16" s="1" t="s">
        <v>25</v>
      </c>
      <c r="C16" s="1" t="s">
        <v>51</v>
      </c>
      <c r="D16">
        <v>2000</v>
      </c>
      <c r="E16" s="1">
        <v>8.5</v>
      </c>
      <c r="F16" s="1" t="s">
        <v>63</v>
      </c>
      <c r="G16" s="1">
        <v>5</v>
      </c>
      <c r="H16" s="4">
        <v>210</v>
      </c>
      <c r="I16" s="4">
        <v>2500</v>
      </c>
      <c r="J16" s="4" t="s">
        <v>76</v>
      </c>
      <c r="K16" s="4" t="s">
        <v>78</v>
      </c>
      <c r="L16" s="7">
        <f>IF(Movies[[#This Row],[unit]]="Billions",Movies[[#This Row],[budget]]*1000,Movies[[#This Row],[budget]])</f>
        <v>210</v>
      </c>
      <c r="M16" s="7">
        <f>IF(Movies[[#This Row],[unit]]="Billions",Movies[[#This Row],[revenue]]*1000,Movies[[#This Row],[revenue]])</f>
        <v>2500</v>
      </c>
      <c r="N16" s="7">
        <f>IF(Movies[[#This Row],[currency]]="USD",Movies[[#This Row],[budget(mln)]]*105,Movies[[#This Row],[budget(mln)]])</f>
        <v>22050</v>
      </c>
      <c r="O16" s="7">
        <f>IF(Movies[[#This Row],[currency]]="USD",Movies[[#This Row],[revenue(mln)]]*105,Movies[[#This Row],[revenue(mln)]])</f>
        <v>262500</v>
      </c>
      <c r="P16" s="13">
        <f>IF(Movies[[#This Row],[currency]]="INR",Movies[[#This Row],[budget(mln)]]/105,Movies[[#This Row],[budget(mln)]])</f>
        <v>210</v>
      </c>
      <c r="Q16" s="13">
        <f>IF(Movies[[#This Row],[currency]]="INR",Movies[[#This Row],[revenue(mln)]]/105,Movies[[#This Row],[revenue(mln)]])</f>
        <v>2500</v>
      </c>
    </row>
    <row r="17" spans="1:17" x14ac:dyDescent="0.25">
      <c r="A17">
        <v>116</v>
      </c>
      <c r="B17" s="1" t="s">
        <v>26</v>
      </c>
      <c r="C17" s="1" t="s">
        <v>51</v>
      </c>
      <c r="D17">
        <v>1997</v>
      </c>
      <c r="E17" s="1">
        <v>7.9</v>
      </c>
      <c r="F17" s="1" t="s">
        <v>64</v>
      </c>
      <c r="G17" s="1">
        <v>5</v>
      </c>
      <c r="H17" s="4">
        <v>55</v>
      </c>
      <c r="I17" s="4">
        <v>1000</v>
      </c>
      <c r="J17" s="4" t="s">
        <v>76</v>
      </c>
      <c r="K17" s="4" t="s">
        <v>78</v>
      </c>
      <c r="L17" s="7">
        <f>IF(Movies[[#This Row],[unit]]="Billions",Movies[[#This Row],[budget]]*1000,Movies[[#This Row],[budget]])</f>
        <v>55</v>
      </c>
      <c r="M17" s="7">
        <f>IF(Movies[[#This Row],[unit]]="Billions",Movies[[#This Row],[revenue]]*1000,Movies[[#This Row],[revenue]])</f>
        <v>1000</v>
      </c>
      <c r="N17" s="7">
        <f>IF(Movies[[#This Row],[currency]]="USD",Movies[[#This Row],[budget(mln)]]*105,Movies[[#This Row],[budget(mln)]])</f>
        <v>5775</v>
      </c>
      <c r="O17" s="7">
        <f>IF(Movies[[#This Row],[currency]]="USD",Movies[[#This Row],[revenue(mln)]]*105,Movies[[#This Row],[revenue(mln)]])</f>
        <v>105000</v>
      </c>
      <c r="P17" s="13">
        <f>IF(Movies[[#This Row],[currency]]="INR",Movies[[#This Row],[budget(mln)]]/105,Movies[[#This Row],[budget(mln)]])</f>
        <v>55</v>
      </c>
      <c r="Q17" s="13">
        <f>IF(Movies[[#This Row],[currency]]="INR",Movies[[#This Row],[revenue(mln)]]/105,Movies[[#This Row],[revenue(mln)]])</f>
        <v>1000</v>
      </c>
    </row>
    <row r="18" spans="1:17" x14ac:dyDescent="0.25">
      <c r="A18">
        <v>117</v>
      </c>
      <c r="B18" s="1" t="s">
        <v>27</v>
      </c>
      <c r="C18" s="1" t="s">
        <v>51</v>
      </c>
      <c r="D18">
        <v>1946</v>
      </c>
      <c r="E18" s="1">
        <v>8.6</v>
      </c>
      <c r="F18" s="1" t="s">
        <v>65</v>
      </c>
      <c r="G18" s="1">
        <v>5</v>
      </c>
      <c r="H18" s="4">
        <v>5</v>
      </c>
      <c r="I18" s="4">
        <v>100</v>
      </c>
      <c r="J18" s="4" t="s">
        <v>76</v>
      </c>
      <c r="K18" s="4" t="s">
        <v>78</v>
      </c>
      <c r="L18" s="7">
        <f>IF(Movies[[#This Row],[unit]]="Billions",Movies[[#This Row],[budget]]*1000,Movies[[#This Row],[budget]])</f>
        <v>5</v>
      </c>
      <c r="M18" s="7">
        <f>IF(Movies[[#This Row],[unit]]="Billions",Movies[[#This Row],[revenue]]*1000,Movies[[#This Row],[revenue]])</f>
        <v>100</v>
      </c>
      <c r="N18" s="7">
        <f>IF(Movies[[#This Row],[currency]]="USD",Movies[[#This Row],[budget(mln)]]*105,Movies[[#This Row],[budget(mln)]])</f>
        <v>525</v>
      </c>
      <c r="O18" s="7">
        <f>IF(Movies[[#This Row],[currency]]="USD",Movies[[#This Row],[revenue(mln)]]*105,Movies[[#This Row],[revenue(mln)]])</f>
        <v>10500</v>
      </c>
      <c r="P18" s="13">
        <f>IF(Movies[[#This Row],[currency]]="INR",Movies[[#This Row],[budget(mln)]]/105,Movies[[#This Row],[budget(mln)]])</f>
        <v>5</v>
      </c>
      <c r="Q18" s="13">
        <f>IF(Movies[[#This Row],[currency]]="INR",Movies[[#This Row],[revenue(mln)]]/105,Movies[[#This Row],[revenue(mln)]])</f>
        <v>100</v>
      </c>
    </row>
    <row r="19" spans="1:17" x14ac:dyDescent="0.25">
      <c r="A19">
        <v>118</v>
      </c>
      <c r="B19" s="1" t="s">
        <v>28</v>
      </c>
      <c r="C19" s="1" t="s">
        <v>51</v>
      </c>
      <c r="D19">
        <v>2009</v>
      </c>
      <c r="E19" s="1">
        <v>7.8</v>
      </c>
      <c r="F19" s="1" t="s">
        <v>66</v>
      </c>
      <c r="G19" s="1">
        <v>5</v>
      </c>
      <c r="H19" s="4">
        <v>1.5</v>
      </c>
      <c r="I19" s="4">
        <v>50</v>
      </c>
      <c r="J19" s="4" t="s">
        <v>75</v>
      </c>
      <c r="K19" s="4" t="s">
        <v>78</v>
      </c>
      <c r="L19" s="7">
        <f>IF(Movies[[#This Row],[unit]]="Billions",Movies[[#This Row],[budget]]*1000,Movies[[#This Row],[budget]])</f>
        <v>1500</v>
      </c>
      <c r="M19" s="7">
        <f>IF(Movies[[#This Row],[unit]]="Billions",Movies[[#This Row],[revenue]]*1000,Movies[[#This Row],[revenue]])</f>
        <v>50000</v>
      </c>
      <c r="N19" s="7">
        <f>IF(Movies[[#This Row],[currency]]="USD",Movies[[#This Row],[budget(mln)]]*105,Movies[[#This Row],[budget(mln)]])</f>
        <v>157500</v>
      </c>
      <c r="O19" s="7">
        <f>IF(Movies[[#This Row],[currency]]="USD",Movies[[#This Row],[revenue(mln)]]*105,Movies[[#This Row],[revenue(mln)]])</f>
        <v>5250000</v>
      </c>
      <c r="P19" s="13">
        <f>IF(Movies[[#This Row],[currency]]="INR",Movies[[#This Row],[budget(mln)]]/105,Movies[[#This Row],[budget(mln)]])</f>
        <v>1500</v>
      </c>
      <c r="Q19" s="13">
        <f>IF(Movies[[#This Row],[currency]]="INR",Movies[[#This Row],[revenue(mln)]]/105,Movies[[#This Row],[revenue(mln)]])</f>
        <v>50000</v>
      </c>
    </row>
    <row r="20" spans="1:17" x14ac:dyDescent="0.25">
      <c r="A20">
        <v>119</v>
      </c>
      <c r="B20" s="1" t="s">
        <v>29</v>
      </c>
      <c r="C20" s="1" t="s">
        <v>51</v>
      </c>
      <c r="D20">
        <v>1972</v>
      </c>
      <c r="E20" s="1">
        <v>9.1999999999999993</v>
      </c>
      <c r="F20" s="1" t="s">
        <v>64</v>
      </c>
      <c r="G20" s="1">
        <v>5</v>
      </c>
      <c r="H20" s="4">
        <v>7</v>
      </c>
      <c r="I20" s="4">
        <v>65</v>
      </c>
      <c r="J20" s="4" t="s">
        <v>76</v>
      </c>
      <c r="K20" s="4" t="s">
        <v>78</v>
      </c>
      <c r="L20" s="7">
        <f>IF(Movies[[#This Row],[unit]]="Billions",Movies[[#This Row],[budget]]*1000,Movies[[#This Row],[budget]])</f>
        <v>7</v>
      </c>
      <c r="M20" s="7">
        <f>IF(Movies[[#This Row],[unit]]="Billions",Movies[[#This Row],[revenue]]*1000,Movies[[#This Row],[revenue]])</f>
        <v>65</v>
      </c>
      <c r="N20" s="7">
        <f>IF(Movies[[#This Row],[currency]]="USD",Movies[[#This Row],[budget(mln)]]*105,Movies[[#This Row],[budget(mln)]])</f>
        <v>735</v>
      </c>
      <c r="O20" s="7">
        <f>IF(Movies[[#This Row],[currency]]="USD",Movies[[#This Row],[revenue(mln)]]*105,Movies[[#This Row],[revenue(mln)]])</f>
        <v>6825</v>
      </c>
      <c r="P20" s="13">
        <f>IF(Movies[[#This Row],[currency]]="INR",Movies[[#This Row],[budget(mln)]]/105,Movies[[#This Row],[budget(mln)]])</f>
        <v>7</v>
      </c>
      <c r="Q20" s="13">
        <f>IF(Movies[[#This Row],[currency]]="INR",Movies[[#This Row],[revenue(mln)]]/105,Movies[[#This Row],[revenue(mln)]])</f>
        <v>65</v>
      </c>
    </row>
    <row r="21" spans="1:17" x14ac:dyDescent="0.25">
      <c r="A21">
        <v>120</v>
      </c>
      <c r="B21" s="1" t="s">
        <v>30</v>
      </c>
      <c r="C21" s="1" t="s">
        <v>51</v>
      </c>
      <c r="D21">
        <v>2008</v>
      </c>
      <c r="E21" s="1">
        <v>9</v>
      </c>
      <c r="F21" s="1" t="s">
        <v>67</v>
      </c>
      <c r="G21" s="1">
        <v>5</v>
      </c>
      <c r="H21" s="4">
        <v>78</v>
      </c>
      <c r="I21" s="4">
        <v>999</v>
      </c>
      <c r="J21" s="4" t="s">
        <v>76</v>
      </c>
      <c r="K21" s="4" t="s">
        <v>78</v>
      </c>
      <c r="L21" s="7">
        <f>IF(Movies[[#This Row],[unit]]="Billions",Movies[[#This Row],[budget]]*1000,Movies[[#This Row],[budget]])</f>
        <v>78</v>
      </c>
      <c r="M21" s="7">
        <f>IF(Movies[[#This Row],[unit]]="Billions",Movies[[#This Row],[revenue]]*1000,Movies[[#This Row],[revenue]])</f>
        <v>999</v>
      </c>
      <c r="N21" s="7">
        <f>IF(Movies[[#This Row],[currency]]="USD",Movies[[#This Row],[budget(mln)]]*105,Movies[[#This Row],[budget(mln)]])</f>
        <v>8190</v>
      </c>
      <c r="O21" s="7">
        <f>IF(Movies[[#This Row],[currency]]="USD",Movies[[#This Row],[revenue(mln)]]*105,Movies[[#This Row],[revenue(mln)]])</f>
        <v>104895</v>
      </c>
      <c r="P21" s="13">
        <f>IF(Movies[[#This Row],[currency]]="INR",Movies[[#This Row],[budget(mln)]]/105,Movies[[#This Row],[budget(mln)]])</f>
        <v>78</v>
      </c>
      <c r="Q21" s="13">
        <f>IF(Movies[[#This Row],[currency]]="INR",Movies[[#This Row],[revenue(mln)]]/105,Movies[[#This Row],[revenue(mln)]])</f>
        <v>999</v>
      </c>
    </row>
    <row r="22" spans="1:17" x14ac:dyDescent="0.25">
      <c r="A22">
        <v>121</v>
      </c>
      <c r="B22" s="1" t="s">
        <v>31</v>
      </c>
      <c r="C22" s="1" t="s">
        <v>51</v>
      </c>
      <c r="D22">
        <v>1993</v>
      </c>
      <c r="E22" s="1">
        <v>9</v>
      </c>
      <c r="F22" s="1" t="s">
        <v>63</v>
      </c>
      <c r="G22" s="1">
        <v>5</v>
      </c>
      <c r="H22" s="4">
        <v>3</v>
      </c>
      <c r="I22" s="4">
        <v>39</v>
      </c>
      <c r="J22" s="4" t="s">
        <v>76</v>
      </c>
      <c r="K22" s="4" t="s">
        <v>78</v>
      </c>
      <c r="L22" s="7">
        <f>IF(Movies[[#This Row],[unit]]="Billions",Movies[[#This Row],[budget]]*1000,Movies[[#This Row],[budget]])</f>
        <v>3</v>
      </c>
      <c r="M22" s="7">
        <f>IF(Movies[[#This Row],[unit]]="Billions",Movies[[#This Row],[revenue]]*1000,Movies[[#This Row],[revenue]])</f>
        <v>39</v>
      </c>
      <c r="N22" s="7">
        <f>IF(Movies[[#This Row],[currency]]="USD",Movies[[#This Row],[budget(mln)]]*105,Movies[[#This Row],[budget(mln)]])</f>
        <v>315</v>
      </c>
      <c r="O22" s="7">
        <f>IF(Movies[[#This Row],[currency]]="USD",Movies[[#This Row],[revenue(mln)]]*105,Movies[[#This Row],[revenue(mln)]])</f>
        <v>4095</v>
      </c>
      <c r="P22" s="13">
        <f>IF(Movies[[#This Row],[currency]]="INR",Movies[[#This Row],[budget(mln)]]/105,Movies[[#This Row],[budget(mln)]])</f>
        <v>3</v>
      </c>
      <c r="Q22" s="13">
        <f>IF(Movies[[#This Row],[currency]]="INR",Movies[[#This Row],[revenue(mln)]]/105,Movies[[#This Row],[revenue(mln)]])</f>
        <v>39</v>
      </c>
    </row>
    <row r="23" spans="1:17" x14ac:dyDescent="0.25">
      <c r="A23">
        <v>122</v>
      </c>
      <c r="B23" s="1" t="s">
        <v>32</v>
      </c>
      <c r="C23" s="1" t="s">
        <v>51</v>
      </c>
      <c r="D23">
        <v>1993</v>
      </c>
      <c r="E23" s="1">
        <v>8.1999999999999993</v>
      </c>
      <c r="F23" s="1" t="s">
        <v>63</v>
      </c>
      <c r="G23" s="1">
        <v>5</v>
      </c>
      <c r="H23" s="4">
        <v>9</v>
      </c>
      <c r="I23" s="4">
        <v>165</v>
      </c>
      <c r="J23" s="4" t="s">
        <v>76</v>
      </c>
      <c r="K23" s="4" t="s">
        <v>78</v>
      </c>
      <c r="L23" s="7">
        <f>IF(Movies[[#This Row],[unit]]="Billions",Movies[[#This Row],[budget]]*1000,Movies[[#This Row],[budget]])</f>
        <v>9</v>
      </c>
      <c r="M23" s="7">
        <f>IF(Movies[[#This Row],[unit]]="Billions",Movies[[#This Row],[revenue]]*1000,Movies[[#This Row],[revenue]])</f>
        <v>165</v>
      </c>
      <c r="N23" s="7">
        <f>IF(Movies[[#This Row],[currency]]="USD",Movies[[#This Row],[budget(mln)]]*105,Movies[[#This Row],[budget(mln)]])</f>
        <v>945</v>
      </c>
      <c r="O23" s="7">
        <f>IF(Movies[[#This Row],[currency]]="USD",Movies[[#This Row],[revenue(mln)]]*105,Movies[[#This Row],[revenue(mln)]])</f>
        <v>17325</v>
      </c>
      <c r="P23" s="13">
        <f>IF(Movies[[#This Row],[currency]]="INR",Movies[[#This Row],[budget(mln)]]/105,Movies[[#This Row],[budget(mln)]])</f>
        <v>9</v>
      </c>
      <c r="Q23" s="13">
        <f>IF(Movies[[#This Row],[currency]]="INR",Movies[[#This Row],[revenue(mln)]]/105,Movies[[#This Row],[revenue(mln)]])</f>
        <v>165</v>
      </c>
    </row>
    <row r="24" spans="1:17" x14ac:dyDescent="0.25">
      <c r="A24">
        <v>123</v>
      </c>
      <c r="B24" s="1" t="s">
        <v>33</v>
      </c>
      <c r="C24" s="1" t="s">
        <v>51</v>
      </c>
      <c r="D24">
        <v>2019</v>
      </c>
      <c r="E24" s="1">
        <v>8.5</v>
      </c>
      <c r="F24" s="1" t="s">
        <v>59</v>
      </c>
      <c r="G24" s="1">
        <v>5</v>
      </c>
      <c r="H24" s="4">
        <v>43</v>
      </c>
      <c r="I24" s="4">
        <v>296</v>
      </c>
      <c r="J24" s="4" t="s">
        <v>76</v>
      </c>
      <c r="K24" s="4" t="s">
        <v>78</v>
      </c>
      <c r="L24" s="7">
        <f>IF(Movies[[#This Row],[unit]]="Billions",Movies[[#This Row],[budget]]*1000,Movies[[#This Row],[budget]])</f>
        <v>43</v>
      </c>
      <c r="M24" s="7">
        <f>IF(Movies[[#This Row],[unit]]="Billions",Movies[[#This Row],[revenue]]*1000,Movies[[#This Row],[revenue]])</f>
        <v>296</v>
      </c>
      <c r="N24" s="7">
        <f>IF(Movies[[#This Row],[currency]]="USD",Movies[[#This Row],[budget(mln)]]*105,Movies[[#This Row],[budget(mln)]])</f>
        <v>4515</v>
      </c>
      <c r="O24" s="7">
        <f>IF(Movies[[#This Row],[currency]]="USD",Movies[[#This Row],[revenue(mln)]]*105,Movies[[#This Row],[revenue(mln)]])</f>
        <v>31080</v>
      </c>
      <c r="P24" s="13">
        <f>IF(Movies[[#This Row],[currency]]="INR",Movies[[#This Row],[budget(mln)]]/105,Movies[[#This Row],[budget(mln)]])</f>
        <v>43</v>
      </c>
      <c r="Q24" s="13">
        <f>IF(Movies[[#This Row],[currency]]="INR",Movies[[#This Row],[revenue(mln)]]/105,Movies[[#This Row],[revenue(mln)]])</f>
        <v>296</v>
      </c>
    </row>
    <row r="25" spans="1:17" x14ac:dyDescent="0.25">
      <c r="A25">
        <v>124</v>
      </c>
      <c r="B25" s="1" t="s">
        <v>34</v>
      </c>
      <c r="C25" s="1" t="s">
        <v>51</v>
      </c>
      <c r="D25">
        <v>2019</v>
      </c>
      <c r="E25" s="1">
        <v>8.4</v>
      </c>
      <c r="F25" s="1" t="s">
        <v>54</v>
      </c>
      <c r="G25" s="1">
        <v>5</v>
      </c>
      <c r="H25" s="4">
        <v>1.9</v>
      </c>
      <c r="I25" s="4">
        <v>19.399999999999999</v>
      </c>
      <c r="J25" t="s">
        <v>75</v>
      </c>
      <c r="K25" s="4" t="s">
        <v>78</v>
      </c>
      <c r="L25" s="7">
        <f>IF(Movies[[#This Row],[unit]]="Billions",Movies[[#This Row],[budget]]*1000,Movies[[#This Row],[budget]])</f>
        <v>1900</v>
      </c>
      <c r="M25" s="7">
        <f>IF(Movies[[#This Row],[unit]]="Billions",Movies[[#This Row],[revenue]]*1000,Movies[[#This Row],[revenue]])</f>
        <v>19400</v>
      </c>
      <c r="N25" s="7">
        <f>IF(Movies[[#This Row],[currency]]="USD",Movies[[#This Row],[budget(mln)]]*105,Movies[[#This Row],[budget(mln)]])</f>
        <v>199500</v>
      </c>
      <c r="O25" s="7">
        <f>IF(Movies[[#This Row],[currency]]="USD",Movies[[#This Row],[revenue(mln)]]*105,Movies[[#This Row],[revenue(mln)]])</f>
        <v>2037000</v>
      </c>
      <c r="P25" s="13">
        <f>IF(Movies[[#This Row],[currency]]="INR",Movies[[#This Row],[budget(mln)]]/105,Movies[[#This Row],[budget(mln)]])</f>
        <v>1900</v>
      </c>
      <c r="Q25" s="13">
        <f>IF(Movies[[#This Row],[currency]]="INR",Movies[[#This Row],[revenue(mln)]]/105,Movies[[#This Row],[revenue(mln)]])</f>
        <v>19400</v>
      </c>
    </row>
    <row r="26" spans="1:17" x14ac:dyDescent="0.25">
      <c r="A26">
        <v>125</v>
      </c>
      <c r="B26" s="1" t="s">
        <v>35</v>
      </c>
      <c r="C26" s="1" t="s">
        <v>51</v>
      </c>
      <c r="D26">
        <v>2018</v>
      </c>
      <c r="E26" s="1">
        <v>8.4</v>
      </c>
      <c r="F26" s="1" t="s">
        <v>54</v>
      </c>
      <c r="G26" s="1">
        <v>5</v>
      </c>
      <c r="H26" s="4">
        <v>2.5</v>
      </c>
      <c r="I26" s="4">
        <v>22.2</v>
      </c>
      <c r="J26" t="s">
        <v>75</v>
      </c>
      <c r="K26" s="4" t="s">
        <v>78</v>
      </c>
      <c r="L26" s="7">
        <f>IF(Movies[[#This Row],[unit]]="Billions",Movies[[#This Row],[budget]]*1000,Movies[[#This Row],[budget]])</f>
        <v>2500</v>
      </c>
      <c r="M26" s="7">
        <f>IF(Movies[[#This Row],[unit]]="Billions",Movies[[#This Row],[revenue]]*1000,Movies[[#This Row],[revenue]])</f>
        <v>22200</v>
      </c>
      <c r="N26" s="7">
        <f>IF(Movies[[#This Row],[currency]]="USD",Movies[[#This Row],[budget(mln)]]*105,Movies[[#This Row],[budget(mln)]])</f>
        <v>262500</v>
      </c>
      <c r="O26" s="7">
        <f>IF(Movies[[#This Row],[currency]]="USD",Movies[[#This Row],[revenue(mln)]]*105,Movies[[#This Row],[revenue(mln)]])</f>
        <v>2331000</v>
      </c>
      <c r="P26" s="13">
        <f>IF(Movies[[#This Row],[currency]]="INR",Movies[[#This Row],[budget(mln)]]/105,Movies[[#This Row],[budget(mln)]])</f>
        <v>2500</v>
      </c>
      <c r="Q26" s="13">
        <f>IF(Movies[[#This Row],[currency]]="INR",Movies[[#This Row],[revenue(mln)]]/105,Movies[[#This Row],[revenue(mln)]])</f>
        <v>22200</v>
      </c>
    </row>
    <row r="27" spans="1:17" x14ac:dyDescent="0.25">
      <c r="A27">
        <v>126</v>
      </c>
      <c r="B27" s="1" t="s">
        <v>36</v>
      </c>
      <c r="C27" s="1" t="s">
        <v>50</v>
      </c>
      <c r="D27">
        <v>1955</v>
      </c>
      <c r="E27" s="1">
        <v>8.3000000000000007</v>
      </c>
      <c r="F27" s="1" t="s">
        <v>68</v>
      </c>
      <c r="G27" s="1">
        <v>7</v>
      </c>
      <c r="H27" s="4">
        <v>20</v>
      </c>
      <c r="I27" s="4">
        <v>55</v>
      </c>
      <c r="J27" t="s">
        <v>76</v>
      </c>
      <c r="K27" s="4" t="s">
        <v>77</v>
      </c>
      <c r="L27" s="7">
        <f>IF(Movies[[#This Row],[unit]]="Billions",Movies[[#This Row],[budget]]*1000,Movies[[#This Row],[budget]])</f>
        <v>20</v>
      </c>
      <c r="M27" s="7">
        <f>IF(Movies[[#This Row],[unit]]="Billions",Movies[[#This Row],[revenue]]*1000,Movies[[#This Row],[revenue]])</f>
        <v>55</v>
      </c>
      <c r="N27" s="7">
        <f>IF(Movies[[#This Row],[currency]]="USD",Movies[[#This Row],[budget(mln)]]*105,Movies[[#This Row],[budget(mln)]])</f>
        <v>20</v>
      </c>
      <c r="O27" s="7">
        <f>IF(Movies[[#This Row],[currency]]="USD",Movies[[#This Row],[revenue(mln)]]*105,Movies[[#This Row],[revenue(mln)]])</f>
        <v>55</v>
      </c>
      <c r="P27" s="13">
        <f>IF(Movies[[#This Row],[currency]]="INR",Movies[[#This Row],[budget(mln)]]/105,Movies[[#This Row],[budget(mln)]])</f>
        <v>0.19047619047619047</v>
      </c>
      <c r="Q27" s="13">
        <f>IF(Movies[[#This Row],[currency]]="INR",Movies[[#This Row],[revenue(mln)]]/105,Movies[[#This Row],[revenue(mln)]])</f>
        <v>0.52380952380952384</v>
      </c>
    </row>
    <row r="28" spans="1:17" x14ac:dyDescent="0.25">
      <c r="A28">
        <v>127</v>
      </c>
      <c r="B28" s="1" t="s">
        <v>37</v>
      </c>
      <c r="C28" s="1" t="s">
        <v>50</v>
      </c>
      <c r="D28">
        <v>2007</v>
      </c>
      <c r="E28" s="1">
        <v>8.3000000000000007</v>
      </c>
      <c r="F28" s="1" t="s">
        <v>59</v>
      </c>
      <c r="G28" s="1">
        <v>1</v>
      </c>
      <c r="H28" s="4">
        <v>190</v>
      </c>
      <c r="I28" s="4">
        <v>1000</v>
      </c>
      <c r="J28" t="s">
        <v>76</v>
      </c>
      <c r="K28" s="4" t="s">
        <v>77</v>
      </c>
      <c r="L28" s="7">
        <f>IF(Movies[[#This Row],[unit]]="Billions",Movies[[#This Row],[budget]]*1000,Movies[[#This Row],[budget]])</f>
        <v>190</v>
      </c>
      <c r="M28" s="7">
        <f>IF(Movies[[#This Row],[unit]]="Billions",Movies[[#This Row],[revenue]]*1000,Movies[[#This Row],[revenue]])</f>
        <v>1000</v>
      </c>
      <c r="N28" s="7">
        <f>IF(Movies[[#This Row],[currency]]="USD",Movies[[#This Row],[budget(mln)]]*105,Movies[[#This Row],[budget(mln)]])</f>
        <v>190</v>
      </c>
      <c r="O28" s="7">
        <f>IF(Movies[[#This Row],[currency]]="USD",Movies[[#This Row],[revenue(mln)]]*105,Movies[[#This Row],[revenue(mln)]])</f>
        <v>1000</v>
      </c>
      <c r="P28" s="13">
        <f>IF(Movies[[#This Row],[currency]]="INR",Movies[[#This Row],[budget(mln)]]/105,Movies[[#This Row],[budget(mln)]])</f>
        <v>1.8095238095238095</v>
      </c>
      <c r="Q28" s="13">
        <f>IF(Movies[[#This Row],[currency]]="INR",Movies[[#This Row],[revenue(mln)]]/105,Movies[[#This Row],[revenue(mln)]])</f>
        <v>9.5238095238095237</v>
      </c>
    </row>
    <row r="29" spans="1:17" x14ac:dyDescent="0.25">
      <c r="A29">
        <v>128</v>
      </c>
      <c r="B29" s="1" t="s">
        <v>38</v>
      </c>
      <c r="C29" s="1" t="s">
        <v>50</v>
      </c>
      <c r="D29">
        <v>2003</v>
      </c>
      <c r="E29" s="1">
        <v>8.1</v>
      </c>
      <c r="F29" s="1" t="s">
        <v>69</v>
      </c>
      <c r="G29" s="1">
        <v>1</v>
      </c>
      <c r="H29" s="4">
        <v>100</v>
      </c>
      <c r="I29" s="4">
        <v>990</v>
      </c>
      <c r="J29" t="s">
        <v>76</v>
      </c>
      <c r="K29" s="4" t="s">
        <v>77</v>
      </c>
      <c r="L29" s="7">
        <f>IF(Movies[[#This Row],[unit]]="Billions",Movies[[#This Row],[budget]]*1000,Movies[[#This Row],[budget]])</f>
        <v>100</v>
      </c>
      <c r="M29" s="7">
        <f>IF(Movies[[#This Row],[unit]]="Billions",Movies[[#This Row],[revenue]]*1000,Movies[[#This Row],[revenue]])</f>
        <v>990</v>
      </c>
      <c r="N29" s="7">
        <f>IF(Movies[[#This Row],[currency]]="USD",Movies[[#This Row],[budget(mln)]]*105,Movies[[#This Row],[budget(mln)]])</f>
        <v>100</v>
      </c>
      <c r="O29" s="7">
        <f>IF(Movies[[#This Row],[currency]]="USD",Movies[[#This Row],[revenue(mln)]]*105,Movies[[#This Row],[revenue(mln)]])</f>
        <v>990</v>
      </c>
      <c r="P29" s="13">
        <f>IF(Movies[[#This Row],[currency]]="INR",Movies[[#This Row],[budget(mln)]]/105,Movies[[#This Row],[budget(mln)]])</f>
        <v>0.95238095238095233</v>
      </c>
      <c r="Q29" s="13">
        <f>IF(Movies[[#This Row],[currency]]="INR",Movies[[#This Row],[revenue(mln)]]/105,Movies[[#This Row],[revenue(mln)]])</f>
        <v>9.4285714285714288</v>
      </c>
    </row>
    <row r="30" spans="1:17" x14ac:dyDescent="0.25">
      <c r="A30">
        <v>129</v>
      </c>
      <c r="B30" s="1" t="s">
        <v>39</v>
      </c>
      <c r="C30" s="1" t="s">
        <v>50</v>
      </c>
      <c r="D30">
        <v>2014</v>
      </c>
      <c r="E30" s="1">
        <v>8.1</v>
      </c>
      <c r="F30" s="1" t="s">
        <v>57</v>
      </c>
      <c r="G30" s="1">
        <v>1</v>
      </c>
      <c r="H30" s="4">
        <v>850</v>
      </c>
      <c r="I30" s="4">
        <v>8500</v>
      </c>
      <c r="J30" t="s">
        <v>76</v>
      </c>
      <c r="K30" s="4" t="s">
        <v>77</v>
      </c>
      <c r="L30" s="7">
        <f>IF(Movies[[#This Row],[unit]]="Billions",Movies[[#This Row],[budget]]*1000,Movies[[#This Row],[budget]])</f>
        <v>850</v>
      </c>
      <c r="M30" s="7">
        <f>IF(Movies[[#This Row],[unit]]="Billions",Movies[[#This Row],[revenue]]*1000,Movies[[#This Row],[revenue]])</f>
        <v>8500</v>
      </c>
      <c r="N30" s="7">
        <f>IF(Movies[[#This Row],[currency]]="USD",Movies[[#This Row],[budget(mln)]]*105,Movies[[#This Row],[budget(mln)]])</f>
        <v>850</v>
      </c>
      <c r="O30" s="7">
        <f>IF(Movies[[#This Row],[currency]]="USD",Movies[[#This Row],[revenue(mln)]]*105,Movies[[#This Row],[revenue(mln)]])</f>
        <v>8500</v>
      </c>
      <c r="P30" s="13">
        <f>IF(Movies[[#This Row],[currency]]="INR",Movies[[#This Row],[budget(mln)]]/105,Movies[[#This Row],[budget(mln)]])</f>
        <v>8.0952380952380949</v>
      </c>
      <c r="Q30" s="13">
        <f>IF(Movies[[#This Row],[currency]]="INR",Movies[[#This Row],[revenue(mln)]]/105,Movies[[#This Row],[revenue(mln)]])</f>
        <v>80.952380952380949</v>
      </c>
    </row>
    <row r="31" spans="1:17" x14ac:dyDescent="0.25">
      <c r="A31">
        <v>130</v>
      </c>
      <c r="B31" s="1" t="s">
        <v>40</v>
      </c>
      <c r="C31" s="1" t="s">
        <v>50</v>
      </c>
      <c r="D31">
        <v>2018</v>
      </c>
      <c r="E31" s="1" t="s">
        <v>52</v>
      </c>
      <c r="F31" s="1" t="s">
        <v>57</v>
      </c>
      <c r="G31" s="1">
        <v>1</v>
      </c>
      <c r="H31" s="4">
        <v>1500</v>
      </c>
      <c r="I31" s="4">
        <v>5000</v>
      </c>
      <c r="J31" t="s">
        <v>76</v>
      </c>
      <c r="K31" s="4" t="s">
        <v>77</v>
      </c>
      <c r="L31" s="7">
        <f>IF(Movies[[#This Row],[unit]]="Billions",Movies[[#This Row],[budget]]*1000,Movies[[#This Row],[budget]])</f>
        <v>1500</v>
      </c>
      <c r="M31" s="7">
        <f>IF(Movies[[#This Row],[unit]]="Billions",Movies[[#This Row],[revenue]]*1000,Movies[[#This Row],[revenue]])</f>
        <v>5000</v>
      </c>
      <c r="N31" s="7">
        <f>IF(Movies[[#This Row],[currency]]="USD",Movies[[#This Row],[budget(mln)]]*105,Movies[[#This Row],[budget(mln)]])</f>
        <v>1500</v>
      </c>
      <c r="O31" s="7">
        <f>IF(Movies[[#This Row],[currency]]="USD",Movies[[#This Row],[revenue(mln)]]*105,Movies[[#This Row],[revenue(mln)]])</f>
        <v>5000</v>
      </c>
      <c r="P31" s="13">
        <f>IF(Movies[[#This Row],[currency]]="INR",Movies[[#This Row],[budget(mln)]]/105,Movies[[#This Row],[budget(mln)]])</f>
        <v>14.285714285714286</v>
      </c>
      <c r="Q31" s="13">
        <f>IF(Movies[[#This Row],[currency]]="INR",Movies[[#This Row],[revenue(mln)]]/105,Movies[[#This Row],[revenue(mln)]])</f>
        <v>47.61904761904762</v>
      </c>
    </row>
    <row r="32" spans="1:17" x14ac:dyDescent="0.25">
      <c r="A32">
        <v>131</v>
      </c>
      <c r="B32" s="1" t="s">
        <v>41</v>
      </c>
      <c r="C32" s="1" t="s">
        <v>50</v>
      </c>
      <c r="D32">
        <v>2021</v>
      </c>
      <c r="E32" s="1">
        <v>7.6</v>
      </c>
      <c r="F32" s="1" t="s">
        <v>70</v>
      </c>
      <c r="G32" s="1">
        <v>2</v>
      </c>
      <c r="H32" s="4">
        <v>1500</v>
      </c>
      <c r="J32" t="s">
        <v>76</v>
      </c>
      <c r="K32" s="4" t="s">
        <v>77</v>
      </c>
      <c r="L32" s="7">
        <f>IF(Movies[[#This Row],[unit]]="Billions",Movies[[#This Row],[budget]]*1000,Movies[[#This Row],[budget]])</f>
        <v>1500</v>
      </c>
      <c r="M32" s="7">
        <f>IF(Movies[[#This Row],[unit]]="Billions",Movies[[#This Row],[revenue]]*1000,Movies[[#This Row],[revenue]])</f>
        <v>0</v>
      </c>
      <c r="N32" s="7">
        <f>IF(Movies[[#This Row],[currency]]="USD",Movies[[#This Row],[budget(mln)]]*105,Movies[[#This Row],[budget(mln)]])</f>
        <v>1500</v>
      </c>
      <c r="O32" s="7">
        <f>IF(Movies[[#This Row],[currency]]="USD",Movies[[#This Row],[revenue(mln)]]*105,Movies[[#This Row],[revenue(mln)]])</f>
        <v>0</v>
      </c>
      <c r="P32" s="13">
        <f>IF(Movies[[#This Row],[currency]]="INR",Movies[[#This Row],[budget(mln)]]/105,Movies[[#This Row],[budget(mln)]])</f>
        <v>14.285714285714286</v>
      </c>
      <c r="Q32" s="13">
        <f>IF(Movies[[#This Row],[currency]]="INR",Movies[[#This Row],[revenue(mln)]]/105,Movies[[#This Row],[revenue(mln)]])</f>
        <v>0</v>
      </c>
    </row>
    <row r="33" spans="1:17" x14ac:dyDescent="0.25">
      <c r="A33">
        <v>132</v>
      </c>
      <c r="B33" s="1" t="s">
        <v>42</v>
      </c>
      <c r="C33" s="1" t="s">
        <v>50</v>
      </c>
      <c r="D33">
        <v>2022</v>
      </c>
      <c r="E33" s="1">
        <v>8</v>
      </c>
      <c r="F33" s="1" t="s">
        <v>71</v>
      </c>
      <c r="G33" s="1">
        <v>2</v>
      </c>
      <c r="H33" s="4">
        <v>2.5</v>
      </c>
      <c r="I33" s="4">
        <v>12.1</v>
      </c>
      <c r="J33" t="s">
        <v>75</v>
      </c>
      <c r="K33" s="4" t="s">
        <v>77</v>
      </c>
      <c r="L33" s="7">
        <f>IF(Movies[[#This Row],[unit]]="Billions",Movies[[#This Row],[budget]]*1000,Movies[[#This Row],[budget]])</f>
        <v>2500</v>
      </c>
      <c r="M33" s="7">
        <f>IF(Movies[[#This Row],[unit]]="Billions",Movies[[#This Row],[revenue]]*1000,Movies[[#This Row],[revenue]])</f>
        <v>12100</v>
      </c>
      <c r="N33" s="7">
        <f>IF(Movies[[#This Row],[currency]]="USD",Movies[[#This Row],[budget(mln)]]*105,Movies[[#This Row],[budget(mln)]])</f>
        <v>2500</v>
      </c>
      <c r="O33" s="7">
        <f>IF(Movies[[#This Row],[currency]]="USD",Movies[[#This Row],[revenue(mln)]]*105,Movies[[#This Row],[revenue(mln)]])</f>
        <v>12100</v>
      </c>
      <c r="P33" s="13">
        <f>IF(Movies[[#This Row],[currency]]="INR",Movies[[#This Row],[budget(mln)]]/105,Movies[[#This Row],[budget(mln)]])</f>
        <v>23.80952380952381</v>
      </c>
      <c r="Q33" s="13">
        <f>IF(Movies[[#This Row],[currency]]="INR",Movies[[#This Row],[revenue(mln)]]/105,Movies[[#This Row],[revenue(mln)]])</f>
        <v>115.23809523809524</v>
      </c>
    </row>
    <row r="34" spans="1:17" x14ac:dyDescent="0.25">
      <c r="A34">
        <v>133</v>
      </c>
      <c r="B34" s="1" t="s">
        <v>43</v>
      </c>
      <c r="C34" s="1" t="s">
        <v>50</v>
      </c>
      <c r="D34">
        <v>2015</v>
      </c>
      <c r="E34" s="1">
        <v>8</v>
      </c>
      <c r="F34" s="1" t="s">
        <v>72</v>
      </c>
      <c r="G34" s="1">
        <v>2</v>
      </c>
      <c r="H34" s="4">
        <v>1.2</v>
      </c>
      <c r="I34" s="4">
        <v>6.5</v>
      </c>
      <c r="J34" t="s">
        <v>75</v>
      </c>
      <c r="K34" s="4" t="s">
        <v>77</v>
      </c>
      <c r="L34" s="7">
        <f>IF(Movies[[#This Row],[unit]]="Billions",Movies[[#This Row],[budget]]*1000,Movies[[#This Row],[budget]])</f>
        <v>1200</v>
      </c>
      <c r="M34" s="7">
        <f>IF(Movies[[#This Row],[unit]]="Billions",Movies[[#This Row],[revenue]]*1000,Movies[[#This Row],[revenue]])</f>
        <v>6500</v>
      </c>
      <c r="N34" s="7">
        <f>IF(Movies[[#This Row],[currency]]="USD",Movies[[#This Row],[budget(mln)]]*105,Movies[[#This Row],[budget(mln)]])</f>
        <v>1200</v>
      </c>
      <c r="O34" s="7">
        <f>IF(Movies[[#This Row],[currency]]="USD",Movies[[#This Row],[revenue(mln)]]*105,Movies[[#This Row],[revenue(mln)]])</f>
        <v>6500</v>
      </c>
      <c r="P34" s="13">
        <f>IF(Movies[[#This Row],[currency]]="INR",Movies[[#This Row],[budget(mln)]]/105,Movies[[#This Row],[budget(mln)]])</f>
        <v>11.428571428571429</v>
      </c>
      <c r="Q34" s="13">
        <f>IF(Movies[[#This Row],[currency]]="INR",Movies[[#This Row],[revenue(mln)]]/105,Movies[[#This Row],[revenue(mln)]])</f>
        <v>61.904761904761905</v>
      </c>
    </row>
    <row r="35" spans="1:17" x14ac:dyDescent="0.25">
      <c r="A35">
        <v>134</v>
      </c>
      <c r="B35" s="1" t="s">
        <v>44</v>
      </c>
      <c r="C35" s="1" t="s">
        <v>50</v>
      </c>
      <c r="D35">
        <v>2022</v>
      </c>
      <c r="E35" s="1">
        <v>8.3000000000000007</v>
      </c>
      <c r="F35" s="1" t="s">
        <v>73</v>
      </c>
      <c r="G35" s="1">
        <v>1</v>
      </c>
      <c r="H35" s="4">
        <v>900</v>
      </c>
      <c r="I35" s="4">
        <v>1700</v>
      </c>
      <c r="J35" t="s">
        <v>76</v>
      </c>
      <c r="K35" s="4" t="s">
        <v>77</v>
      </c>
      <c r="L35" s="7">
        <f>IF(Movies[[#This Row],[unit]]="Billions",Movies[[#This Row],[budget]]*1000,Movies[[#This Row],[budget]])</f>
        <v>900</v>
      </c>
      <c r="M35" s="7">
        <f>IF(Movies[[#This Row],[unit]]="Billions",Movies[[#This Row],[revenue]]*1000,Movies[[#This Row],[revenue]])</f>
        <v>1700</v>
      </c>
      <c r="N35" s="7">
        <f>IF(Movies[[#This Row],[currency]]="USD",Movies[[#This Row],[budget(mln)]]*105,Movies[[#This Row],[budget(mln)]])</f>
        <v>900</v>
      </c>
      <c r="O35" s="7">
        <f>IF(Movies[[#This Row],[currency]]="USD",Movies[[#This Row],[revenue(mln)]]*105,Movies[[#This Row],[revenue(mln)]])</f>
        <v>1700</v>
      </c>
      <c r="P35" s="13">
        <f>IF(Movies[[#This Row],[currency]]="INR",Movies[[#This Row],[budget(mln)]]/105,Movies[[#This Row],[budget(mln)]])</f>
        <v>8.5714285714285712</v>
      </c>
      <c r="Q35" s="13">
        <f>IF(Movies[[#This Row],[currency]]="INR",Movies[[#This Row],[revenue(mln)]]/105,Movies[[#This Row],[revenue(mln)]])</f>
        <v>16.19047619047619</v>
      </c>
    </row>
    <row r="36" spans="1:17" x14ac:dyDescent="0.25">
      <c r="A36">
        <v>135</v>
      </c>
      <c r="B36" s="1" t="s">
        <v>45</v>
      </c>
      <c r="C36" s="1" t="s">
        <v>50</v>
      </c>
      <c r="D36">
        <v>2015</v>
      </c>
      <c r="E36" s="1">
        <v>8.1</v>
      </c>
      <c r="F36" s="1" t="s">
        <v>74</v>
      </c>
      <c r="G36" s="1">
        <v>1</v>
      </c>
      <c r="H36" s="4">
        <v>950</v>
      </c>
      <c r="I36" s="4">
        <v>8000</v>
      </c>
      <c r="J36" t="s">
        <v>76</v>
      </c>
      <c r="K36" s="4" t="s">
        <v>77</v>
      </c>
      <c r="L36" s="7">
        <f>IF(Movies[[#This Row],[unit]]="Billions",Movies[[#This Row],[budget]]*1000,Movies[[#This Row],[budget]])</f>
        <v>950</v>
      </c>
      <c r="M36" s="7">
        <f>IF(Movies[[#This Row],[unit]]="Billions",Movies[[#This Row],[revenue]]*1000,Movies[[#This Row],[revenue]])</f>
        <v>8000</v>
      </c>
      <c r="N36" s="7">
        <f>IF(Movies[[#This Row],[currency]]="USD",Movies[[#This Row],[budget(mln)]]*105,Movies[[#This Row],[budget(mln)]])</f>
        <v>950</v>
      </c>
      <c r="O36" s="7">
        <f>IF(Movies[[#This Row],[currency]]="USD",Movies[[#This Row],[revenue(mln)]]*105,Movies[[#This Row],[revenue(mln)]])</f>
        <v>8000</v>
      </c>
      <c r="P36" s="13">
        <f>IF(Movies[[#This Row],[currency]]="INR",Movies[[#This Row],[budget(mln)]]/105,Movies[[#This Row],[budget(mln)]])</f>
        <v>9.0476190476190474</v>
      </c>
      <c r="Q36" s="13">
        <f>IF(Movies[[#This Row],[currency]]="INR",Movies[[#This Row],[revenue(mln)]]/105,Movies[[#This Row],[revenue(mln)]])</f>
        <v>76.19047619047619</v>
      </c>
    </row>
    <row r="37" spans="1:17" x14ac:dyDescent="0.25">
      <c r="A37">
        <v>136</v>
      </c>
      <c r="B37" s="1" t="s">
        <v>46</v>
      </c>
      <c r="C37" s="1" t="s">
        <v>51</v>
      </c>
      <c r="D37">
        <v>2011</v>
      </c>
      <c r="E37" s="1">
        <v>6.9</v>
      </c>
      <c r="F37" s="1" t="s">
        <v>54</v>
      </c>
      <c r="G37" s="1">
        <v>5</v>
      </c>
      <c r="H37" s="4">
        <v>999</v>
      </c>
      <c r="I37" s="4">
        <v>5000</v>
      </c>
      <c r="J37" t="s">
        <v>76</v>
      </c>
      <c r="K37" s="4" t="s">
        <v>78</v>
      </c>
      <c r="L37" s="7">
        <f>IF(Movies[[#This Row],[unit]]="Billions",Movies[[#This Row],[budget]]*1000,Movies[[#This Row],[budget]])</f>
        <v>999</v>
      </c>
      <c r="M37" s="7">
        <f>IF(Movies[[#This Row],[unit]]="Billions",Movies[[#This Row],[revenue]]*1000,Movies[[#This Row],[revenue]])</f>
        <v>5000</v>
      </c>
      <c r="N37" s="7">
        <f>IF(Movies[[#This Row],[currency]]="USD",Movies[[#This Row],[budget(mln)]]*105,Movies[[#This Row],[budget(mln)]])</f>
        <v>104895</v>
      </c>
      <c r="O37" s="7">
        <f>IF(Movies[[#This Row],[currency]]="USD",Movies[[#This Row],[revenue(mln)]]*105,Movies[[#This Row],[revenue(mln)]])</f>
        <v>525000</v>
      </c>
      <c r="P37" s="13">
        <f>IF(Movies[[#This Row],[currency]]="INR",Movies[[#This Row],[budget(mln)]]/105,Movies[[#This Row],[budget(mln)]])</f>
        <v>999</v>
      </c>
      <c r="Q37" s="13">
        <f>IF(Movies[[#This Row],[currency]]="INR",Movies[[#This Row],[revenue(mln)]]/105,Movies[[#This Row],[revenue(mln)]])</f>
        <v>5000</v>
      </c>
    </row>
    <row r="38" spans="1:17" x14ac:dyDescent="0.25">
      <c r="A38">
        <v>137</v>
      </c>
      <c r="B38" s="1" t="s">
        <v>47</v>
      </c>
      <c r="C38" s="1" t="s">
        <v>51</v>
      </c>
      <c r="D38">
        <v>2014</v>
      </c>
      <c r="E38" s="1">
        <v>7.8</v>
      </c>
      <c r="F38" s="1" t="s">
        <v>54</v>
      </c>
      <c r="G38" s="1">
        <v>5</v>
      </c>
      <c r="H38" s="4">
        <v>1000</v>
      </c>
      <c r="I38" s="4">
        <v>7000</v>
      </c>
      <c r="J38" t="s">
        <v>76</v>
      </c>
      <c r="K38" s="4" t="s">
        <v>78</v>
      </c>
      <c r="L38" s="7">
        <f>IF(Movies[[#This Row],[unit]]="Billions",Movies[[#This Row],[budget]]*1000,Movies[[#This Row],[budget]])</f>
        <v>1000</v>
      </c>
      <c r="M38" s="7">
        <f>IF(Movies[[#This Row],[unit]]="Billions",Movies[[#This Row],[revenue]]*1000,Movies[[#This Row],[revenue]])</f>
        <v>7000</v>
      </c>
      <c r="N38" s="7">
        <f>IF(Movies[[#This Row],[currency]]="USD",Movies[[#This Row],[budget(mln)]]*105,Movies[[#This Row],[budget(mln)]])</f>
        <v>105000</v>
      </c>
      <c r="O38" s="7">
        <f>IF(Movies[[#This Row],[currency]]="USD",Movies[[#This Row],[revenue(mln)]]*105,Movies[[#This Row],[revenue(mln)]])</f>
        <v>735000</v>
      </c>
      <c r="P38" s="13">
        <f>IF(Movies[[#This Row],[currency]]="INR",Movies[[#This Row],[budget(mln)]]/105,Movies[[#This Row],[budget(mln)]])</f>
        <v>1000</v>
      </c>
      <c r="Q38" s="13">
        <f>IF(Movies[[#This Row],[currency]]="INR",Movies[[#This Row],[revenue(mln)]]/105,Movies[[#This Row],[revenue(mln)]])</f>
        <v>7000</v>
      </c>
    </row>
    <row r="39" spans="1:17" x14ac:dyDescent="0.25">
      <c r="A39">
        <v>138</v>
      </c>
      <c r="B39" s="1" t="s">
        <v>48</v>
      </c>
      <c r="C39" s="1" t="s">
        <v>50</v>
      </c>
      <c r="D39">
        <v>2018</v>
      </c>
      <c r="E39" s="1">
        <v>1.9</v>
      </c>
      <c r="F39" s="1" t="s">
        <v>74</v>
      </c>
      <c r="G39" s="1">
        <v>1</v>
      </c>
      <c r="H39" s="4">
        <v>2000</v>
      </c>
      <c r="I39" s="4">
        <v>5000</v>
      </c>
      <c r="J39" t="s">
        <v>76</v>
      </c>
      <c r="K39" s="4" t="s">
        <v>77</v>
      </c>
      <c r="L39" s="7">
        <f>IF(Movies[[#This Row],[unit]]="Billions",Movies[[#This Row],[budget]]*1000,Movies[[#This Row],[budget]])</f>
        <v>2000</v>
      </c>
      <c r="M39" s="7">
        <f>IF(Movies[[#This Row],[unit]]="Billions",Movies[[#This Row],[revenue]]*1000,Movies[[#This Row],[revenue]])</f>
        <v>5000</v>
      </c>
      <c r="N39" s="7">
        <f>IF(Movies[[#This Row],[currency]]="USD",Movies[[#This Row],[budget(mln)]]*105,Movies[[#This Row],[budget(mln)]])</f>
        <v>2000</v>
      </c>
      <c r="O39" s="7">
        <f>IF(Movies[[#This Row],[currency]]="USD",Movies[[#This Row],[revenue(mln)]]*105,Movies[[#This Row],[revenue(mln)]])</f>
        <v>5000</v>
      </c>
      <c r="P39" s="13">
        <f>IF(Movies[[#This Row],[currency]]="INR",Movies[[#This Row],[budget(mln)]]/105,Movies[[#This Row],[budget(mln)]])</f>
        <v>19.047619047619047</v>
      </c>
      <c r="Q39" s="13">
        <f>IF(Movies[[#This Row],[currency]]="INR",Movies[[#This Row],[revenue(mln)]]/105,Movies[[#This Row],[revenue(mln)]])</f>
        <v>47.61904761904762</v>
      </c>
    </row>
    <row r="40" spans="1:17" x14ac:dyDescent="0.25">
      <c r="A40">
        <v>139</v>
      </c>
      <c r="B40" s="2" t="s">
        <v>49</v>
      </c>
      <c r="C40" s="2" t="s">
        <v>50</v>
      </c>
      <c r="D40">
        <v>2021</v>
      </c>
      <c r="E40" s="2">
        <v>8.4</v>
      </c>
      <c r="F40" s="2" t="s">
        <v>58</v>
      </c>
      <c r="G40" s="2">
        <v>1</v>
      </c>
      <c r="H40" s="4">
        <v>2000</v>
      </c>
      <c r="I40" s="4">
        <v>5000</v>
      </c>
      <c r="J40" t="s">
        <v>76</v>
      </c>
      <c r="K40" s="4" t="s">
        <v>77</v>
      </c>
      <c r="L40" s="7">
        <f>IF(Movies[[#This Row],[unit]]="Billions",Movies[[#This Row],[budget]]*1000,Movies[[#This Row],[budget]])</f>
        <v>2000</v>
      </c>
      <c r="M40" s="7">
        <f>IF(Movies[[#This Row],[unit]]="Billions",Movies[[#This Row],[revenue]]*1000,Movies[[#This Row],[revenue]])</f>
        <v>5000</v>
      </c>
      <c r="N40" s="7">
        <f>IF(Movies[[#This Row],[currency]]="USD",Movies[[#This Row],[budget(mln)]]*105,Movies[[#This Row],[budget(mln)]])</f>
        <v>2000</v>
      </c>
      <c r="O40" s="7">
        <f>IF(Movies[[#This Row],[currency]]="USD",Movies[[#This Row],[revenue(mln)]]*105,Movies[[#This Row],[revenue(mln)]])</f>
        <v>5000</v>
      </c>
      <c r="P40" s="13">
        <f>IF(Movies[[#This Row],[currency]]="INR",Movies[[#This Row],[budget(mln)]]/105,Movies[[#This Row],[budget(mln)]])</f>
        <v>19.047619047619047</v>
      </c>
      <c r="Q40" s="13">
        <f>IF(Movies[[#This Row],[currency]]="INR",Movies[[#This Row],[revenue(mln)]]/105,Movies[[#This Row],[revenue(mln)]])</f>
        <v>47.61904761904762</v>
      </c>
    </row>
    <row r="41" spans="1:17" x14ac:dyDescent="0.25">
      <c r="A41" t="s">
        <v>83</v>
      </c>
      <c r="B41" s="4"/>
      <c r="C41" s="4"/>
      <c r="E41" s="4"/>
      <c r="F41" s="4"/>
      <c r="G41" s="4"/>
      <c r="H41" s="7"/>
      <c r="I41" s="7"/>
      <c r="K41" s="7"/>
      <c r="L41" s="7"/>
      <c r="M41" s="7"/>
      <c r="N41" s="7"/>
      <c r="O41" s="7">
        <f>SUBTOTAL(109,Movies[revenue(INR)])</f>
        <v>11992006.5</v>
      </c>
      <c r="P41" s="7"/>
      <c r="Q41" s="7"/>
    </row>
    <row r="42" spans="1:17" x14ac:dyDescent="0.25">
      <c r="C42" s="3"/>
      <c r="E42" s="3"/>
    </row>
    <row r="43" spans="1:17" x14ac:dyDescent="0.25">
      <c r="M43" s="10" t="s">
        <v>84</v>
      </c>
      <c r="N43" s="12"/>
      <c r="O43" s="11" t="s">
        <v>85</v>
      </c>
    </row>
    <row r="44" spans="1:17" x14ac:dyDescent="0.25">
      <c r="M44" s="8">
        <f>SUM(Movies[budget(INR)])</f>
        <v>1010645</v>
      </c>
      <c r="N44" s="3"/>
      <c r="O44" s="8">
        <f>SUM(Movies[revenue(INR)])</f>
        <v>11992006.5</v>
      </c>
    </row>
    <row r="46" spans="1:17" x14ac:dyDescent="0.25">
      <c r="M46" s="14" t="s">
        <v>88</v>
      </c>
      <c r="O46" s="16" t="s">
        <v>91</v>
      </c>
    </row>
    <row r="47" spans="1:17" x14ac:dyDescent="0.25">
      <c r="M47" s="15">
        <v>39</v>
      </c>
      <c r="O47" s="15">
        <f>SUM(Movies[revenue])</f>
        <v>64605.5</v>
      </c>
    </row>
    <row r="49" spans="13:17" x14ac:dyDescent="0.25">
      <c r="M49" s="16" t="s">
        <v>89</v>
      </c>
      <c r="O49" s="16" t="s">
        <v>92</v>
      </c>
      <c r="P49" s="16" t="s">
        <v>94</v>
      </c>
      <c r="Q49" s="16" t="s">
        <v>96</v>
      </c>
    </row>
    <row r="50" spans="13:17" x14ac:dyDescent="0.25">
      <c r="M50" s="15">
        <f>COUNTIF(Movies[industry],"Bollywood")</f>
        <v>18</v>
      </c>
      <c r="O50" s="15">
        <f>SUMIF(Movies[industry],"Bollywood",Movies[revenue(INR)])</f>
        <v>77205</v>
      </c>
      <c r="P50" s="17">
        <f>O50/M50</f>
        <v>4289.166666666667</v>
      </c>
      <c r="Q50" s="18">
        <f>O50/O44</f>
        <v>6.4380385384214056E-3</v>
      </c>
    </row>
    <row r="51" spans="13:17" x14ac:dyDescent="0.25">
      <c r="M51" s="16" t="s">
        <v>90</v>
      </c>
      <c r="O51" s="16" t="s">
        <v>93</v>
      </c>
      <c r="P51" s="16" t="s">
        <v>95</v>
      </c>
    </row>
    <row r="52" spans="13:17" x14ac:dyDescent="0.25">
      <c r="M52" s="15">
        <f>COUNTIF(Movies[industry],"Hollywood")</f>
        <v>21</v>
      </c>
      <c r="O52" s="9">
        <f>SUMIF(Movies[industry],"Hollywood",Movies[revenue(INR)])</f>
        <v>11914801.5</v>
      </c>
      <c r="P52" s="15">
        <f>O52/M52</f>
        <v>567371.5</v>
      </c>
    </row>
  </sheetData>
  <conditionalFormatting sqref="B2:B40">
    <cfRule type="duplicateValues" dxfId="31" priority="1"/>
    <cfRule type="duplicateValues" dxfId="30" priority="2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Marvel Financials</vt:lpstr>
      <vt:lpstr>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2024-11-12T07:09:57Z</dcterms:modified>
</cp:coreProperties>
</file>