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pop" sheetId="2" r:id="rId4"/>
    <sheet state="visible" name="black" sheetId="3" r:id="rId5"/>
    <sheet state="visible" name="hispanic" sheetId="4" r:id="rId6"/>
    <sheet state="visible" name="sources" sheetId="5" r:id="rId7"/>
  </sheets>
  <definedNames/>
  <calcPr/>
</workbook>
</file>

<file path=xl/sharedStrings.xml><?xml version="1.0" encoding="utf-8"?>
<sst xmlns="http://schemas.openxmlformats.org/spreadsheetml/2006/main" count="57" uniqueCount="36">
  <si>
    <t>Name</t>
  </si>
  <si>
    <t>Downers Grove Village</t>
  </si>
  <si>
    <t>Lisle Village</t>
  </si>
  <si>
    <t>Woodridge Village</t>
  </si>
  <si>
    <t>Du Page County</t>
  </si>
  <si>
    <t>Illinois</t>
  </si>
  <si>
    <t>United States</t>
  </si>
  <si>
    <t>1960-1970</t>
  </si>
  <si>
    <t>1970-1980</t>
  </si>
  <si>
    <t>1980-1990</t>
  </si>
  <si>
    <t>1990-2000</t>
  </si>
  <si>
    <t>2000-2010</t>
  </si>
  <si>
    <t>1960 pop</t>
  </si>
  <si>
    <t>1960 %black</t>
  </si>
  <si>
    <t>1960 %hispanic</t>
  </si>
  <si>
    <t>1970 pop</t>
  </si>
  <si>
    <t>1970 %black</t>
  </si>
  <si>
    <t>1970 %hispanic</t>
  </si>
  <si>
    <t>1980 pop</t>
  </si>
  <si>
    <t>1980 %black</t>
  </si>
  <si>
    <t>1980 %hispanic</t>
  </si>
  <si>
    <t>1990 pop</t>
  </si>
  <si>
    <t>1990 %black</t>
  </si>
  <si>
    <t>1990 %hispanic</t>
  </si>
  <si>
    <t>2000 pop</t>
  </si>
  <si>
    <t>2000 %black</t>
  </si>
  <si>
    <t>2000 %hispanic</t>
  </si>
  <si>
    <t>2010 pop</t>
  </si>
  <si>
    <t>2010 %black</t>
  </si>
  <si>
    <t>2010 %hispanic</t>
  </si>
  <si>
    <t>https://www.census.gov/prod/www/decennial.html</t>
  </si>
  <si>
    <t>http://github.com/A-Fitz</t>
  </si>
  <si>
    <r>
      <rPr>
        <i/>
      </rPr>
      <t>Note:</t>
    </r>
    <r>
      <t xml:space="preserve"> Woodridge data from 1960-1970 is incomplete</t>
    </r>
  </si>
  <si>
    <t>afit3218@csd99.org</t>
  </si>
  <si>
    <t>because the village was formed in only 1959.</t>
  </si>
  <si>
    <t>http://afitz.me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</si>
</sst>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color rgb="FF000000"/>
      <name val="Arial"/>
    </font>
    <font/>
    <font>
      <u/>
      <color rgb="FF0000FF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0" xfId="0" applyAlignment="1" applyFont="1">
      <alignment/>
    </xf>
    <xf borderId="0" fillId="2" fontId="1" numFmtId="0" xfId="0" applyAlignment="1" applyFont="1">
      <alignment/>
    </xf>
    <xf borderId="0" fillId="0" fontId="1" numFmtId="10" xfId="0" applyAlignment="1" applyFont="1" applyNumberFormat="1">
      <alignment horizontal="right"/>
    </xf>
    <xf borderId="0" fillId="0" fontId="1" numFmtId="10" xfId="0" applyAlignment="1" applyFont="1" applyNumberFormat="1">
      <alignment horizontal="right"/>
    </xf>
    <xf borderId="0" fillId="3" fontId="2" numFmtId="10" xfId="0" applyAlignment="1" applyFill="1" applyFont="1" applyNumberFormat="1">
      <alignment horizontal="right"/>
    </xf>
    <xf borderId="0" fillId="0" fontId="1" numFmtId="10" xfId="0" applyAlignment="1" applyFont="1" applyNumberForma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3" xfId="0" applyAlignment="1" applyFont="1" applyNumberFormat="1">
      <alignment/>
    </xf>
    <xf borderId="0" fillId="0" fontId="1" numFmtId="3" xfId="0" applyAlignment="1" applyFont="1" applyNumberFormat="1">
      <alignment horizontal="right"/>
    </xf>
    <xf borderId="0" fillId="2" fontId="1" numFmtId="0" xfId="0" applyAlignment="1" applyFont="1">
      <alignment/>
    </xf>
    <xf borderId="0" fillId="3" fontId="2" numFmtId="10" xfId="0" applyAlignment="1" applyFont="1" applyNumberFormat="1">
      <alignment horizontal="right"/>
    </xf>
    <xf borderId="0" fillId="0" fontId="1" numFmtId="4" xfId="0" applyAlignment="1" applyFont="1" applyNumberFormat="1">
      <alignment/>
    </xf>
    <xf borderId="0" fillId="2" fontId="3" numFmtId="0" xfId="0" applyAlignment="1" applyFont="1">
      <alignment/>
    </xf>
    <xf borderId="0" fillId="0" fontId="3" numFmtId="3" xfId="0" applyAlignment="1" applyFont="1" applyNumberFormat="1">
      <alignment/>
    </xf>
    <xf borderId="0" fillId="0" fontId="3" numFmtId="10" xfId="0" applyFont="1" applyNumberFormat="1"/>
    <xf borderId="0" fillId="0" fontId="3" numFmtId="0" xfId="0" applyAlignment="1" applyFont="1">
      <alignment/>
    </xf>
    <xf borderId="0" fillId="0" fontId="3" numFmtId="10" xfId="0" applyAlignment="1" applyFont="1" applyNumberFormat="1">
      <alignment/>
    </xf>
    <xf borderId="0" fillId="0" fontId="3" numFmtId="4" xfId="0" applyFont="1" applyNumberFormat="1"/>
    <xf borderId="0" fillId="2" fontId="3" numFmtId="0" xfId="0" applyFont="1"/>
    <xf borderId="0" fillId="3" fontId="2" numFmtId="3" xfId="0" applyAlignment="1" applyFont="1" applyNumberFormat="1">
      <alignment horizontal="right"/>
    </xf>
    <xf borderId="0" fillId="0" fontId="3" numFmtId="3" xfId="0" applyFont="1" applyNumberFormat="1"/>
    <xf borderId="0" fillId="4" fontId="4" numFmtId="0" xfId="0" applyAlignment="1" applyFill="1" applyFont="1">
      <alignment/>
    </xf>
    <xf borderId="0" fillId="4" fontId="5" numFmtId="0" xfId="0" applyAlignment="1" applyFont="1">
      <alignment/>
    </xf>
    <xf borderId="0" fillId="4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% Hispanic Americans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hispanic!$B$1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hispanic!$B$2:$B$7</c:f>
            </c:numRef>
          </c:val>
          <c:smooth val="0"/>
        </c:ser>
        <c:ser>
          <c:idx val="1"/>
          <c:order val="1"/>
          <c:tx>
            <c:strRef>
              <c:f>hispanic!$C$1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hispanic!$C$2:$C$7</c:f>
            </c:numRef>
          </c:val>
          <c:smooth val="0"/>
        </c:ser>
        <c:ser>
          <c:idx val="2"/>
          <c:order val="2"/>
          <c:tx>
            <c:strRef>
              <c:f>hispanic!$D$1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hispanic!$D$2:$D$7</c:f>
            </c:numRef>
          </c:val>
          <c:smooth val="0"/>
        </c:ser>
        <c:ser>
          <c:idx val="3"/>
          <c:order val="3"/>
          <c:tx>
            <c:strRef>
              <c:f>hispanic!$E$1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hispanic!$E$2:$E$7</c:f>
            </c:numRef>
          </c:val>
          <c:smooth val="0"/>
        </c:ser>
        <c:ser>
          <c:idx val="4"/>
          <c:order val="4"/>
          <c:tx>
            <c:strRef>
              <c:f>hispanic!$F$1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hispanic!$F$2:$F$7</c:f>
            </c:numRef>
          </c:val>
          <c:smooth val="0"/>
        </c:ser>
        <c:ser>
          <c:idx val="5"/>
          <c:order val="5"/>
          <c:tx>
            <c:strRef>
              <c:f>hispanic!$G$1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hispanic!$G$2:$G$7</c:f>
            </c:numRef>
          </c:val>
          <c:smooth val="0"/>
        </c:ser>
        <c:axId val="1202518954"/>
        <c:axId val="366102885"/>
      </c:lineChart>
      <c:catAx>
        <c:axId val="1202518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Census Year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66102885"/>
      </c:catAx>
      <c:valAx>
        <c:axId val="366102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of Population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02518954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% Black Americans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black!$B$1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black!$B$2:$B$7</c:f>
            </c:numRef>
          </c:val>
          <c:smooth val="0"/>
        </c:ser>
        <c:ser>
          <c:idx val="1"/>
          <c:order val="1"/>
          <c:tx>
            <c:strRef>
              <c:f>black!$C$1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black!$C$2:$C$7</c:f>
            </c:numRef>
          </c:val>
          <c:smooth val="0"/>
        </c:ser>
        <c:ser>
          <c:idx val="2"/>
          <c:order val="2"/>
          <c:tx>
            <c:strRef>
              <c:f>black!$D$1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black!$D$2:$D$7</c:f>
            </c:numRef>
          </c:val>
          <c:smooth val="0"/>
        </c:ser>
        <c:ser>
          <c:idx val="3"/>
          <c:order val="3"/>
          <c:tx>
            <c:strRef>
              <c:f>black!$E$1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black!$E$2:$E$7</c:f>
            </c:numRef>
          </c:val>
          <c:smooth val="0"/>
        </c:ser>
        <c:ser>
          <c:idx val="4"/>
          <c:order val="4"/>
          <c:tx>
            <c:strRef>
              <c:f>black!$F$1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black!$F$2:$F$7</c:f>
            </c:numRef>
          </c:val>
          <c:smooth val="0"/>
        </c:ser>
        <c:ser>
          <c:idx val="5"/>
          <c:order val="5"/>
          <c:tx>
            <c:strRef>
              <c:f>black!$G$1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black!$G$2:$G$7</c:f>
            </c:numRef>
          </c:val>
          <c:smooth val="0"/>
        </c:ser>
        <c:axId val="165230067"/>
        <c:axId val="1113952102"/>
      </c:lineChart>
      <c:catAx>
        <c:axId val="165230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Census Year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13952102"/>
      </c:catAx>
      <c:valAx>
        <c:axId val="1113952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of Population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230067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% Black Americans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black!$B$1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black!$B$2:$B$7</c:f>
            </c:numRef>
          </c:val>
          <c:smooth val="0"/>
        </c:ser>
        <c:ser>
          <c:idx val="1"/>
          <c:order val="1"/>
          <c:tx>
            <c:strRef>
              <c:f>black!$C$1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black!$C$2:$C$7</c:f>
            </c:numRef>
          </c:val>
          <c:smooth val="0"/>
        </c:ser>
        <c:ser>
          <c:idx val="2"/>
          <c:order val="2"/>
          <c:tx>
            <c:strRef>
              <c:f>black!$D$1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black!$D$2:$D$7</c:f>
            </c:numRef>
          </c:val>
          <c:smooth val="0"/>
        </c:ser>
        <c:axId val="801977416"/>
        <c:axId val="857459786"/>
      </c:lineChart>
      <c:catAx>
        <c:axId val="80197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Census Year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57459786"/>
      </c:catAx>
      <c:valAx>
        <c:axId val="857459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of Population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01977416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% Black Americans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black!$E$1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black!$E$2:$E$7</c:f>
            </c:numRef>
          </c:val>
          <c:smooth val="0"/>
        </c:ser>
        <c:ser>
          <c:idx val="1"/>
          <c:order val="1"/>
          <c:tx>
            <c:strRef>
              <c:f>black!$F$1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black!$F$2:$F$7</c:f>
            </c:numRef>
          </c:val>
          <c:smooth val="0"/>
        </c:ser>
        <c:ser>
          <c:idx val="2"/>
          <c:order val="2"/>
          <c:tx>
            <c:strRef>
              <c:f>black!$G$1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black!$G$2:$G$7</c:f>
            </c:numRef>
          </c:val>
          <c:smooth val="0"/>
        </c:ser>
        <c:axId val="1164200776"/>
        <c:axId val="479671564"/>
      </c:lineChart>
      <c:catAx>
        <c:axId val="116420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Census Year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79671564"/>
      </c:catAx>
      <c:valAx>
        <c:axId val="479671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of Population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64200776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% Hispanic Americans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hispanic!$B$1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hispanic!$B$2:$B$7</c:f>
            </c:numRef>
          </c:val>
          <c:smooth val="0"/>
        </c:ser>
        <c:ser>
          <c:idx val="1"/>
          <c:order val="1"/>
          <c:tx>
            <c:strRef>
              <c:f>hispanic!$C$1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hispanic!$C$2:$C$7</c:f>
            </c:numRef>
          </c:val>
          <c:smooth val="0"/>
        </c:ser>
        <c:ser>
          <c:idx val="2"/>
          <c:order val="2"/>
          <c:tx>
            <c:strRef>
              <c:f>hispanic!$D$1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hispanic!$D$2:$D$7</c:f>
            </c:numRef>
          </c:val>
          <c:smooth val="0"/>
        </c:ser>
        <c:ser>
          <c:idx val="3"/>
          <c:order val="3"/>
          <c:tx>
            <c:strRef>
              <c:f>hispanic!$E$1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hispanic!$E$2:$E$7</c:f>
            </c:numRef>
          </c:val>
          <c:smooth val="0"/>
        </c:ser>
        <c:ser>
          <c:idx val="4"/>
          <c:order val="4"/>
          <c:tx>
            <c:strRef>
              <c:f>hispanic!$F$1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hispanic!$F$2:$F$7</c:f>
            </c:numRef>
          </c:val>
          <c:smooth val="0"/>
        </c:ser>
        <c:ser>
          <c:idx val="5"/>
          <c:order val="5"/>
          <c:tx>
            <c:strRef>
              <c:f>hispanic!$G$1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hispanic!$G$2:$G$7</c:f>
            </c:numRef>
          </c:val>
          <c:smooth val="0"/>
        </c:ser>
        <c:axId val="859273557"/>
        <c:axId val="652131002"/>
      </c:lineChart>
      <c:catAx>
        <c:axId val="859273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Census Year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52131002"/>
      </c:catAx>
      <c:valAx>
        <c:axId val="652131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of Population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59273557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% Hispanic Americans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hispanic!$B$1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hispanic!$B$2:$B$7</c:f>
            </c:numRef>
          </c:val>
          <c:smooth val="0"/>
        </c:ser>
        <c:ser>
          <c:idx val="1"/>
          <c:order val="1"/>
          <c:tx>
            <c:strRef>
              <c:f>hispanic!$C$1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hispanic!$C$2:$C$7</c:f>
            </c:numRef>
          </c:val>
          <c:smooth val="0"/>
        </c:ser>
        <c:ser>
          <c:idx val="2"/>
          <c:order val="2"/>
          <c:tx>
            <c:strRef>
              <c:f>hispanic!$D$1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hispanic!$D$2:$D$7</c:f>
            </c:numRef>
          </c:val>
          <c:smooth val="0"/>
        </c:ser>
        <c:axId val="451890903"/>
        <c:axId val="444185022"/>
      </c:lineChart>
      <c:catAx>
        <c:axId val="451890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Census Year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44185022"/>
      </c:catAx>
      <c:valAx>
        <c:axId val="444185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of Population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51890903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% Hispanic Americans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hispanic!$E$1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hispanic!$E$2:$E$7</c:f>
            </c:numRef>
          </c:val>
          <c:smooth val="0"/>
        </c:ser>
        <c:ser>
          <c:idx val="1"/>
          <c:order val="1"/>
          <c:tx>
            <c:strRef>
              <c:f>hispanic!$F$1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hispanic!$F$2:$F$7</c:f>
            </c:numRef>
          </c:val>
          <c:smooth val="0"/>
        </c:ser>
        <c:ser>
          <c:idx val="2"/>
          <c:order val="2"/>
          <c:tx>
            <c:strRef>
              <c:f>hispanic!$G$1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hispanic!$G$2:$G$7</c:f>
            </c:numRef>
          </c:val>
          <c:smooth val="0"/>
        </c:ser>
        <c:axId val="1046824675"/>
        <c:axId val="40664797"/>
      </c:lineChart>
      <c:catAx>
        <c:axId val="1046824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Census Year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0664797"/>
      </c:catAx>
      <c:valAx>
        <c:axId val="40664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of Population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4682467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Growth by Decade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pop!$B$1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pop!$B$2:$B$7</c:f>
            </c:numRef>
          </c:val>
          <c:smooth val="0"/>
        </c:ser>
        <c:ser>
          <c:idx val="1"/>
          <c:order val="1"/>
          <c:tx>
            <c:strRef>
              <c:f>pop!$C$1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pop!$C$2:$C$7</c:f>
            </c:numRef>
          </c:val>
          <c:smooth val="0"/>
        </c:ser>
        <c:ser>
          <c:idx val="2"/>
          <c:order val="2"/>
          <c:tx>
            <c:strRef>
              <c:f>pop!$D$1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pop!$D$2:$D$7</c:f>
            </c:numRef>
          </c:val>
          <c:smooth val="0"/>
        </c:ser>
        <c:ser>
          <c:idx val="3"/>
          <c:order val="3"/>
          <c:tx>
            <c:strRef>
              <c:f>pop!$E$1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pop!$E$2:$E$7</c:f>
            </c:numRef>
          </c:val>
          <c:smooth val="0"/>
        </c:ser>
        <c:ser>
          <c:idx val="4"/>
          <c:order val="4"/>
          <c:tx>
            <c:strRef>
              <c:f>pop!$F$1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pop!$F$2:$F$7</c:f>
            </c:numRef>
          </c:val>
          <c:smooth val="0"/>
        </c:ser>
        <c:ser>
          <c:idx val="5"/>
          <c:order val="5"/>
          <c:tx>
            <c:strRef>
              <c:f>pop!$G$1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pop!$G$2:$G$7</c:f>
            </c:numRef>
          </c:val>
          <c:smooth val="0"/>
        </c:ser>
        <c:axId val="1115668679"/>
        <c:axId val="904661868"/>
      </c:lineChart>
      <c:catAx>
        <c:axId val="1115668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Census Decades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04661868"/>
      </c:catAx>
      <c:valAx>
        <c:axId val="904661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Growth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15668679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% Black Americans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black!$B$1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black!$B$2:$B$7</c:f>
            </c:numRef>
          </c:val>
          <c:smooth val="0"/>
        </c:ser>
        <c:ser>
          <c:idx val="1"/>
          <c:order val="1"/>
          <c:tx>
            <c:strRef>
              <c:f>black!$C$1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black!$C$2:$C$7</c:f>
            </c:numRef>
          </c:val>
          <c:smooth val="0"/>
        </c:ser>
        <c:ser>
          <c:idx val="2"/>
          <c:order val="2"/>
          <c:tx>
            <c:strRef>
              <c:f>black!$D$1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black!$D$2:$D$7</c:f>
            </c:numRef>
          </c:val>
          <c:smooth val="0"/>
        </c:ser>
        <c:ser>
          <c:idx val="3"/>
          <c:order val="3"/>
          <c:tx>
            <c:strRef>
              <c:f>black!$E$1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black!$E$2:$E$7</c:f>
            </c:numRef>
          </c:val>
          <c:smooth val="0"/>
        </c:ser>
        <c:ser>
          <c:idx val="4"/>
          <c:order val="4"/>
          <c:tx>
            <c:strRef>
              <c:f>black!$F$1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black!$F$2:$F$7</c:f>
            </c:numRef>
          </c:val>
          <c:smooth val="0"/>
        </c:ser>
        <c:ser>
          <c:idx val="5"/>
          <c:order val="5"/>
          <c:tx>
            <c:strRef>
              <c:f>black!$G$1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black!$G$2:$G$7</c:f>
            </c:numRef>
          </c:val>
          <c:smooth val="0"/>
        </c:ser>
        <c:axId val="1647452997"/>
        <c:axId val="351676376"/>
      </c:lineChart>
      <c:catAx>
        <c:axId val="1647452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Census Year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51676376"/>
      </c:catAx>
      <c:valAx>
        <c:axId val="351676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of Population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47452997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Growth by Decade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pop!$B$1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pop!$B$2:$B$7</c:f>
            </c:numRef>
          </c:val>
          <c:smooth val="0"/>
        </c:ser>
        <c:ser>
          <c:idx val="1"/>
          <c:order val="1"/>
          <c:tx>
            <c:strRef>
              <c:f>pop!$C$1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pop!$C$2:$C$7</c:f>
            </c:numRef>
          </c:val>
          <c:smooth val="0"/>
        </c:ser>
        <c:ser>
          <c:idx val="2"/>
          <c:order val="2"/>
          <c:tx>
            <c:strRef>
              <c:f>pop!$D$1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pop!$D$2:$D$7</c:f>
            </c:numRef>
          </c:val>
          <c:smooth val="0"/>
        </c:ser>
        <c:axId val="784620996"/>
        <c:axId val="1656443163"/>
      </c:lineChart>
      <c:catAx>
        <c:axId val="784620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Census Decades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56443163"/>
      </c:catAx>
      <c:valAx>
        <c:axId val="1656443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Growth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84620996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% Black Americans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black!$B$1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black!$B$2:$B$7</c:f>
            </c:numRef>
          </c:val>
          <c:smooth val="0"/>
        </c:ser>
        <c:ser>
          <c:idx val="1"/>
          <c:order val="1"/>
          <c:tx>
            <c:strRef>
              <c:f>black!$C$1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black!$C$2:$C$7</c:f>
            </c:numRef>
          </c:val>
          <c:smooth val="0"/>
        </c:ser>
        <c:ser>
          <c:idx val="2"/>
          <c:order val="2"/>
          <c:tx>
            <c:strRef>
              <c:f>black!$D$1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black!$A$2:$A$7</c:f>
            </c:strRef>
          </c:cat>
          <c:val>
            <c:numRef>
              <c:f>black!$D$2:$D$7</c:f>
            </c:numRef>
          </c:val>
          <c:smooth val="0"/>
        </c:ser>
        <c:axId val="35635663"/>
        <c:axId val="1669604770"/>
      </c:lineChart>
      <c:catAx>
        <c:axId val="3563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Census Year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69604770"/>
      </c:catAx>
      <c:valAx>
        <c:axId val="1669604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of Population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5635663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% Hispanic Americans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hispanic!$B$1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hispanic!$B$2:$B$7</c:f>
            </c:numRef>
          </c:val>
          <c:smooth val="0"/>
        </c:ser>
        <c:ser>
          <c:idx val="1"/>
          <c:order val="1"/>
          <c:tx>
            <c:strRef>
              <c:f>hispanic!$C$1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hispanic!$C$2:$C$7</c:f>
            </c:numRef>
          </c:val>
          <c:smooth val="0"/>
        </c:ser>
        <c:ser>
          <c:idx val="2"/>
          <c:order val="2"/>
          <c:tx>
            <c:strRef>
              <c:f>hispanic!$D$1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hispanic!$A$2:$A$7</c:f>
            </c:strRef>
          </c:cat>
          <c:val>
            <c:numRef>
              <c:f>hispanic!$D$2:$D$7</c:f>
            </c:numRef>
          </c:val>
          <c:smooth val="0"/>
        </c:ser>
        <c:axId val="8558155"/>
        <c:axId val="605926141"/>
      </c:lineChart>
      <c:catAx>
        <c:axId val="8558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Census Year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05926141"/>
      </c:catAx>
      <c:valAx>
        <c:axId val="605926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of Population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558155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Growth by Decade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pop!$B$1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pop!$B$2:$B$7</c:f>
            </c:numRef>
          </c:val>
          <c:smooth val="0"/>
        </c:ser>
        <c:ser>
          <c:idx val="1"/>
          <c:order val="1"/>
          <c:tx>
            <c:strRef>
              <c:f>pop!$C$1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pop!$C$2:$C$7</c:f>
            </c:numRef>
          </c:val>
          <c:smooth val="0"/>
        </c:ser>
        <c:ser>
          <c:idx val="2"/>
          <c:order val="2"/>
          <c:tx>
            <c:strRef>
              <c:f>pop!$D$1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pop!$D$2:$D$7</c:f>
            </c:numRef>
          </c:val>
          <c:smooth val="0"/>
        </c:ser>
        <c:ser>
          <c:idx val="3"/>
          <c:order val="3"/>
          <c:tx>
            <c:strRef>
              <c:f>pop!$E$1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pop!$E$2:$E$7</c:f>
            </c:numRef>
          </c:val>
          <c:smooth val="0"/>
        </c:ser>
        <c:ser>
          <c:idx val="4"/>
          <c:order val="4"/>
          <c:tx>
            <c:strRef>
              <c:f>pop!$F$1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pop!$F$2:$F$7</c:f>
            </c:numRef>
          </c:val>
          <c:smooth val="0"/>
        </c:ser>
        <c:ser>
          <c:idx val="5"/>
          <c:order val="5"/>
          <c:tx>
            <c:strRef>
              <c:f>pop!$G$1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pop!$G$2:$G$7</c:f>
            </c:numRef>
          </c:val>
          <c:smooth val="0"/>
        </c:ser>
        <c:axId val="1260101561"/>
        <c:axId val="1612152890"/>
      </c:lineChart>
      <c:catAx>
        <c:axId val="1260101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Years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12152890"/>
      </c:catAx>
      <c:valAx>
        <c:axId val="1612152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Growth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60101561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Growth by Decade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pop!$B$1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pop!$B$2:$B$7</c:f>
            </c:numRef>
          </c:val>
          <c:smooth val="0"/>
        </c:ser>
        <c:ser>
          <c:idx val="1"/>
          <c:order val="1"/>
          <c:tx>
            <c:strRef>
              <c:f>pop!$C$1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pop!$C$2:$C$7</c:f>
            </c:numRef>
          </c:val>
          <c:smooth val="0"/>
        </c:ser>
        <c:ser>
          <c:idx val="2"/>
          <c:order val="2"/>
          <c:tx>
            <c:strRef>
              <c:f>pop!$D$1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pop!$D$2:$D$7</c:f>
            </c:numRef>
          </c:val>
          <c:smooth val="0"/>
        </c:ser>
        <c:axId val="529138249"/>
        <c:axId val="1032513571"/>
      </c:lineChart>
      <c:catAx>
        <c:axId val="529138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Years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32513571"/>
      </c:catAx>
      <c:valAx>
        <c:axId val="1032513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Growth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29138249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Growth by Decade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pop!$E$1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pop!$E$2:$E$7</c:f>
            </c:numRef>
          </c:val>
          <c:smooth val="0"/>
        </c:ser>
        <c:ser>
          <c:idx val="1"/>
          <c:order val="1"/>
          <c:tx>
            <c:strRef>
              <c:f>pop!$F$1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pop!$F$2:$F$7</c:f>
            </c:numRef>
          </c:val>
          <c:smooth val="0"/>
        </c:ser>
        <c:ser>
          <c:idx val="2"/>
          <c:order val="2"/>
          <c:tx>
            <c:strRef>
              <c:f>pop!$G$1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pop!$A$2:$A$7</c:f>
            </c:strRef>
          </c:cat>
          <c:val>
            <c:numRef>
              <c:f>pop!$G$2:$G$7</c:f>
            </c:numRef>
          </c:val>
          <c:smooth val="0"/>
        </c:ser>
        <c:axId val="1592133191"/>
        <c:axId val="1793317644"/>
      </c:lineChart>
      <c:catAx>
        <c:axId val="1592133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Years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93317644"/>
      </c:catAx>
      <c:valAx>
        <c:axId val="1793317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Growth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9213319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581025</xdr:colOff>
      <xdr:row>27</xdr:row>
      <xdr:rowOff>85725</xdr:rowOff>
    </xdr:from>
    <xdr:to>
      <xdr:col>9</xdr:col>
      <xdr:colOff>1171575</xdr:colOff>
      <xdr:row>40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0</xdr:colOff>
      <xdr:row>27</xdr:row>
      <xdr:rowOff>76200</xdr:rowOff>
    </xdr:from>
    <xdr:to>
      <xdr:col>3</xdr:col>
      <xdr:colOff>190500</xdr:colOff>
      <xdr:row>40</xdr:row>
      <xdr:rowOff>66675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85725</xdr:colOff>
      <xdr:row>27</xdr:row>
      <xdr:rowOff>104775</xdr:rowOff>
    </xdr:from>
    <xdr:to>
      <xdr:col>6</xdr:col>
      <xdr:colOff>581025</xdr:colOff>
      <xdr:row>40</xdr:row>
      <xdr:rowOff>38100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0</xdr:colOff>
      <xdr:row>40</xdr:row>
      <xdr:rowOff>95250</xdr:rowOff>
    </xdr:from>
    <xdr:to>
      <xdr:col>3</xdr:col>
      <xdr:colOff>228600</xdr:colOff>
      <xdr:row>53</xdr:row>
      <xdr:rowOff>104775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3</xdr:col>
      <xdr:colOff>66675</xdr:colOff>
      <xdr:row>40</xdr:row>
      <xdr:rowOff>114300</xdr:rowOff>
    </xdr:from>
    <xdr:to>
      <xdr:col>6</xdr:col>
      <xdr:colOff>781050</xdr:colOff>
      <xdr:row>53</xdr:row>
      <xdr:rowOff>180975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6</xdr:col>
      <xdr:colOff>695325</xdr:colOff>
      <xdr:row>40</xdr:row>
      <xdr:rowOff>123825</xdr:rowOff>
    </xdr:from>
    <xdr:to>
      <xdr:col>10</xdr:col>
      <xdr:colOff>28575</xdr:colOff>
      <xdr:row>53</xdr:row>
      <xdr:rowOff>152400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219075</xdr:colOff>
      <xdr:row>7</xdr:row>
      <xdr:rowOff>161925</xdr:rowOff>
    </xdr:from>
    <xdr:to>
      <xdr:col>3</xdr:col>
      <xdr:colOff>371475</xdr:colOff>
      <xdr:row>20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533400</xdr:colOff>
      <xdr:row>7</xdr:row>
      <xdr:rowOff>152400</xdr:rowOff>
    </xdr:from>
    <xdr:to>
      <xdr:col>7</xdr:col>
      <xdr:colOff>85725</xdr:colOff>
      <xdr:row>20</xdr:row>
      <xdr:rowOff>161925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7</xdr:col>
      <xdr:colOff>161925</xdr:colOff>
      <xdr:row>7</xdr:row>
      <xdr:rowOff>180975</xdr:rowOff>
    </xdr:from>
    <xdr:to>
      <xdr:col>11</xdr:col>
      <xdr:colOff>542925</xdr:colOff>
      <xdr:row>20</xdr:row>
      <xdr:rowOff>190500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7</xdr:row>
      <xdr:rowOff>76200</xdr:rowOff>
    </xdr:from>
    <xdr:to>
      <xdr:col>3</xdr:col>
      <xdr:colOff>809625</xdr:colOff>
      <xdr:row>22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1019175</xdr:colOff>
      <xdr:row>7</xdr:row>
      <xdr:rowOff>66675</xdr:rowOff>
    </xdr:from>
    <xdr:to>
      <xdr:col>8</xdr:col>
      <xdr:colOff>228600</xdr:colOff>
      <xdr:row>22</xdr:row>
      <xdr:rowOff>57150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8</xdr:col>
      <xdr:colOff>257175</xdr:colOff>
      <xdr:row>7</xdr:row>
      <xdr:rowOff>85725</xdr:rowOff>
    </xdr:from>
    <xdr:to>
      <xdr:col>13</xdr:col>
      <xdr:colOff>295275</xdr:colOff>
      <xdr:row>22</xdr:row>
      <xdr:rowOff>76200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7</xdr:row>
      <xdr:rowOff>76200</xdr:rowOff>
    </xdr:from>
    <xdr:to>
      <xdr:col>3</xdr:col>
      <xdr:colOff>809625</xdr:colOff>
      <xdr:row>22</xdr:row>
      <xdr:rowOff>66675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1019175</xdr:colOff>
      <xdr:row>7</xdr:row>
      <xdr:rowOff>66675</xdr:rowOff>
    </xdr:from>
    <xdr:to>
      <xdr:col>8</xdr:col>
      <xdr:colOff>228600</xdr:colOff>
      <xdr:row>22</xdr:row>
      <xdr:rowOff>57150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8</xdr:col>
      <xdr:colOff>257175</xdr:colOff>
      <xdr:row>7</xdr:row>
      <xdr:rowOff>85725</xdr:rowOff>
    </xdr:from>
    <xdr:to>
      <xdr:col>13</xdr:col>
      <xdr:colOff>295275</xdr:colOff>
      <xdr:row>22</xdr:row>
      <xdr:rowOff>76200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ensus.gov/prod/www/decennial.html" TargetMode="External"/><Relationship Id="rId2" Type="http://schemas.openxmlformats.org/officeDocument/2006/relationships/hyperlink" Target="http://github.com/A-Fitz" TargetMode="External"/><Relationship Id="rId3" Type="http://schemas.openxmlformats.org/officeDocument/2006/relationships/hyperlink" Target="http://afitz.me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43"/>
    <col customWidth="1" min="2" max="2" width="23.29"/>
    <col customWidth="1" min="3" max="3" width="20.29"/>
    <col customWidth="1" min="4" max="4" width="19.29"/>
    <col customWidth="1" min="5" max="5" width="19.0"/>
    <col customWidth="1" min="6" max="6" width="15.71"/>
    <col customWidth="1" min="7" max="7" width="18.43"/>
    <col customWidth="1" min="9" max="9" width="21.0"/>
    <col customWidth="1" min="10" max="10" width="19.86"/>
    <col customWidth="1" min="11" max="11" width="21.14"/>
    <col customWidth="1" min="12" max="12" width="18.71"/>
    <col customWidth="1" min="13" max="13" width="16.0"/>
    <col customWidth="1" min="14" max="14" width="16.14"/>
  </cols>
  <sheetData>
    <row r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>
      <c r="A2" s="15" t="s">
        <v>12</v>
      </c>
      <c r="B2" s="16">
        <v>21154.0</v>
      </c>
      <c r="C2" s="16">
        <v>4219.0</v>
      </c>
      <c r="D2" s="16">
        <v>542.0</v>
      </c>
      <c r="E2" s="16">
        <v>313459.0</v>
      </c>
      <c r="F2" s="16">
        <v>1.0081158E7</v>
      </c>
      <c r="G2" s="16">
        <v>1.79323175E8</v>
      </c>
    </row>
    <row r="3">
      <c r="A3" s="15" t="s">
        <v>13</v>
      </c>
      <c r="B3" s="17">
        <f>25/B2</f>
        <v>0.001181809587</v>
      </c>
      <c r="C3" s="17">
        <f>15/C2</f>
        <v>0.003555344868</v>
      </c>
      <c r="D3" s="18"/>
      <c r="E3" s="17">
        <f>(355+322)/E2</f>
        <v>0.002159772091</v>
      </c>
      <c r="F3" s="17">
        <f>1037470/F2</f>
        <v>0.1029117885</v>
      </c>
      <c r="G3" s="19">
        <v>0.105</v>
      </c>
    </row>
    <row r="4">
      <c r="A4" s="15" t="s">
        <v>14</v>
      </c>
      <c r="B4" s="17">
        <f>18/B2</f>
        <v>0.0008509029025</v>
      </c>
      <c r="C4" s="19">
        <f>20/C2</f>
        <v>0.004740459825</v>
      </c>
      <c r="D4" s="18"/>
      <c r="E4" s="17">
        <f>92/E2</f>
        <v>0.0002934993093</v>
      </c>
      <c r="F4" s="17">
        <f>4024/F2</f>
        <v>0.0003991604933</v>
      </c>
      <c r="G4" s="19">
        <v>0.032</v>
      </c>
    </row>
    <row r="5">
      <c r="A5" s="15"/>
      <c r="B5" s="20"/>
      <c r="C5" s="20"/>
      <c r="D5" s="20"/>
      <c r="E5" s="20"/>
      <c r="F5" s="20"/>
      <c r="G5" s="20"/>
    </row>
    <row r="6">
      <c r="A6" s="15" t="s">
        <v>15</v>
      </c>
      <c r="B6" s="16">
        <v>32751.0</v>
      </c>
      <c r="C6" s="16">
        <v>5329.0</v>
      </c>
      <c r="D6" s="16">
        <v>11028.0</v>
      </c>
      <c r="E6" s="16">
        <v>491882.0</v>
      </c>
      <c r="F6" s="16">
        <v>1.1113976E7</v>
      </c>
      <c r="G6" s="16">
        <v>2.03392031E8</v>
      </c>
    </row>
    <row r="7">
      <c r="A7" s="15" t="s">
        <v>16</v>
      </c>
      <c r="B7" s="17">
        <f>62/B6</f>
        <v>0.001893071967</v>
      </c>
      <c r="C7" s="19">
        <v>0.004</v>
      </c>
      <c r="D7" s="17">
        <f>34/D6</f>
        <v>0.003083061299</v>
      </c>
      <c r="E7" s="17">
        <f>1652/E6</f>
        <v>0.003358529078</v>
      </c>
      <c r="F7" s="17">
        <f>1425674/F6</f>
        <v>0.1282775849</v>
      </c>
      <c r="G7" s="19">
        <v>0.111</v>
      </c>
    </row>
    <row r="8">
      <c r="A8" s="15" t="s">
        <v>17</v>
      </c>
      <c r="B8" s="17">
        <f>73/B6</f>
        <v>0.002228939574</v>
      </c>
      <c r="C8" s="17">
        <f>7/C6</f>
        <v>0.001313567273</v>
      </c>
      <c r="D8" s="17">
        <f>30/D6</f>
        <v>0.002720348205</v>
      </c>
      <c r="E8" s="17">
        <f>723/E6</f>
        <v>0.001469864724</v>
      </c>
      <c r="F8" s="17">
        <f>32081/F6</f>
        <v>0.002886545733</v>
      </c>
      <c r="G8" s="19">
        <v>0.044</v>
      </c>
    </row>
    <row r="9">
      <c r="A9" s="21"/>
    </row>
    <row r="10">
      <c r="A10" s="15" t="s">
        <v>18</v>
      </c>
      <c r="B10" s="16">
        <v>42572.0</v>
      </c>
      <c r="C10" s="16">
        <v>13625.0</v>
      </c>
      <c r="D10" s="16">
        <v>22322.0</v>
      </c>
      <c r="E10" s="16">
        <v>658829.0</v>
      </c>
      <c r="F10" s="16">
        <v>1.1426596E7</v>
      </c>
      <c r="G10" s="22">
        <v>2.26542199E8</v>
      </c>
    </row>
    <row r="11">
      <c r="A11" s="15" t="s">
        <v>19</v>
      </c>
      <c r="B11" s="19">
        <v>0.011</v>
      </c>
      <c r="C11" s="19">
        <v>0.03</v>
      </c>
      <c r="D11" s="19">
        <v>0.039</v>
      </c>
      <c r="E11" s="19">
        <v>0.012</v>
      </c>
      <c r="F11" s="19">
        <v>0.147</v>
      </c>
      <c r="G11" s="19">
        <v>0.117</v>
      </c>
    </row>
    <row r="12">
      <c r="A12" s="15" t="s">
        <v>20</v>
      </c>
      <c r="B12" s="19">
        <v>0.014</v>
      </c>
      <c r="C12" s="19">
        <v>0.014</v>
      </c>
      <c r="D12" s="19">
        <v>0.023</v>
      </c>
      <c r="E12" s="19">
        <v>0.026</v>
      </c>
      <c r="F12" s="19">
        <v>0.056</v>
      </c>
      <c r="G12" s="19">
        <v>0.064</v>
      </c>
      <c r="H12" s="16"/>
    </row>
    <row r="13">
      <c r="A13" s="21"/>
    </row>
    <row r="14">
      <c r="A14" s="15" t="s">
        <v>21</v>
      </c>
      <c r="B14" s="16">
        <v>46858.0</v>
      </c>
      <c r="C14" s="16">
        <v>19512.0</v>
      </c>
      <c r="D14" s="16">
        <v>26256.0</v>
      </c>
      <c r="E14" s="16">
        <v>781666.0</v>
      </c>
      <c r="F14" s="16">
        <v>1.1430602E7</v>
      </c>
      <c r="G14" s="16">
        <v>2.48709873E8</v>
      </c>
    </row>
    <row r="15">
      <c r="A15" s="15" t="s">
        <v>22</v>
      </c>
      <c r="B15" s="17">
        <f>809/B14</f>
        <v>0.01726492808</v>
      </c>
      <c r="C15" s="17">
        <f>562/C14</f>
        <v>0.02880278803</v>
      </c>
      <c r="D15" s="17">
        <f>1599/D14</f>
        <v>0.06090036563</v>
      </c>
      <c r="E15" s="17">
        <f>15462/E14</f>
        <v>0.01978082711</v>
      </c>
      <c r="F15" s="17">
        <f>1694273/F14</f>
        <v>0.1482225521</v>
      </c>
      <c r="G15" s="19">
        <v>0.121</v>
      </c>
    </row>
    <row r="16">
      <c r="A16" s="15" t="s">
        <v>23</v>
      </c>
      <c r="B16" s="17">
        <f>1140/B14</f>
        <v>0.02432882325</v>
      </c>
      <c r="C16" s="17">
        <f>593/C14</f>
        <v>0.03039155392</v>
      </c>
      <c r="D16" s="17">
        <f>1078/D14</f>
        <v>0.04105728215</v>
      </c>
      <c r="E16" s="17">
        <f>24567/E14</f>
        <v>0.03142902467</v>
      </c>
      <c r="F16" s="17">
        <f>904446/F14</f>
        <v>0.07912496647</v>
      </c>
      <c r="G16" s="19">
        <v>0.09</v>
      </c>
    </row>
    <row r="17">
      <c r="A17" s="21"/>
    </row>
    <row r="18">
      <c r="A18" s="15" t="s">
        <v>24</v>
      </c>
      <c r="B18" s="16">
        <v>46977.0</v>
      </c>
      <c r="C18" s="16">
        <v>20019.0</v>
      </c>
      <c r="D18" s="16">
        <v>28095.0</v>
      </c>
      <c r="E18" s="16">
        <v>904161.0</v>
      </c>
      <c r="F18" s="16">
        <v>1.2419293E7</v>
      </c>
      <c r="G18" s="16">
        <v>2.81421906E8</v>
      </c>
    </row>
    <row r="19">
      <c r="A19" s="15" t="s">
        <v>25</v>
      </c>
      <c r="B19" s="17">
        <f>911/B18</f>
        <v>0.01939246865</v>
      </c>
      <c r="C19" s="17">
        <f>727/C18</f>
        <v>0.03631550027</v>
      </c>
      <c r="D19" s="17">
        <f>2440/D18</f>
        <v>0.08684819363</v>
      </c>
      <c r="E19" s="17">
        <f>27600/E18</f>
        <v>0.03052553693</v>
      </c>
      <c r="F19" s="19">
        <f>1876975/F18</f>
        <v>0.1511338045</v>
      </c>
      <c r="G19" s="19">
        <v>0.123</v>
      </c>
    </row>
    <row r="20">
      <c r="A20" s="15" t="s">
        <v>26</v>
      </c>
      <c r="B20" s="17">
        <f>1747/B18</f>
        <v>0.03718841135</v>
      </c>
      <c r="C20" s="17">
        <f>1163/C18</f>
        <v>0.05809480993</v>
      </c>
      <c r="D20" s="17">
        <f>2839/D18</f>
        <v>0.1010500089</v>
      </c>
      <c r="E20" s="17">
        <f>81366/E18</f>
        <v>0.08999061008</v>
      </c>
      <c r="F20" s="17">
        <f>1530262/F18</f>
        <v>0.1232165148</v>
      </c>
      <c r="G20" s="19">
        <v>0.125</v>
      </c>
    </row>
    <row r="21">
      <c r="A21" s="21"/>
      <c r="B21" s="23"/>
      <c r="C21" s="23"/>
      <c r="D21" s="23"/>
      <c r="E21" s="23"/>
      <c r="F21" s="23"/>
      <c r="G21" s="23"/>
    </row>
    <row r="22">
      <c r="A22" s="15" t="s">
        <v>27</v>
      </c>
      <c r="B22" s="16">
        <v>48918.0</v>
      </c>
      <c r="C22" s="16">
        <v>22390.0</v>
      </c>
      <c r="D22" s="16">
        <v>32971.0</v>
      </c>
      <c r="E22" s="16">
        <v>916924.0</v>
      </c>
      <c r="F22" s="16">
        <v>1.2830632E7</v>
      </c>
      <c r="G22" s="16">
        <v>3.08745538E8</v>
      </c>
    </row>
    <row r="23">
      <c r="A23" s="15" t="s">
        <v>28</v>
      </c>
      <c r="B23" s="17">
        <f>1424/B22</f>
        <v>0.02910993908</v>
      </c>
      <c r="C23" s="17">
        <f>1261/C22</f>
        <v>0.05631978562</v>
      </c>
      <c r="D23" s="17">
        <f>2938/D22</f>
        <v>0.0891086106</v>
      </c>
      <c r="E23" s="17">
        <f>42346/E22</f>
        <v>0.04618267163</v>
      </c>
      <c r="F23" s="17">
        <f>1866414/F22</f>
        <v>0.1454654767</v>
      </c>
      <c r="G23" s="19">
        <v>0.126</v>
      </c>
    </row>
    <row r="24">
      <c r="A24" s="15" t="s">
        <v>29</v>
      </c>
      <c r="B24" s="17">
        <f>2468/B22</f>
        <v>0.05045177644</v>
      </c>
      <c r="C24" s="17">
        <f>1690/C22</f>
        <v>0.07548012506</v>
      </c>
      <c r="D24" s="17">
        <f>4425/D22</f>
        <v>0.1342088502</v>
      </c>
      <c r="E24" s="17">
        <f>121506/E22</f>
        <v>0.1325147995</v>
      </c>
      <c r="F24" s="17">
        <f>2027578/F22</f>
        <v>0.1580263544</v>
      </c>
      <c r="G24" s="19">
        <v>0.163</v>
      </c>
    </row>
    <row r="25">
      <c r="A25" s="18"/>
      <c r="B25" s="20"/>
      <c r="C25" s="20"/>
      <c r="D25" s="20"/>
      <c r="E25" s="20"/>
      <c r="F25" s="20"/>
      <c r="G25" s="20"/>
    </row>
    <row r="26">
      <c r="B26" s="23"/>
      <c r="C26" s="23"/>
      <c r="D26" s="23"/>
      <c r="E26" s="23"/>
      <c r="F26" s="23"/>
      <c r="G26" s="23"/>
    </row>
    <row r="30">
      <c r="A30" s="18"/>
      <c r="B30" s="20"/>
      <c r="C30" s="20"/>
      <c r="D30" s="20"/>
      <c r="E30" s="20"/>
      <c r="F30" s="20"/>
      <c r="G3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14"/>
    <col customWidth="1" min="2" max="2" width="21.71"/>
    <col customWidth="1" min="3" max="3" width="17.71"/>
    <col customWidth="1" min="4" max="4" width="18.0"/>
    <col customWidth="1" min="5" max="5" width="17.43"/>
    <col customWidth="1" min="6" max="6" width="17.29"/>
    <col customWidth="1" min="7" max="7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1"/>
      <c r="C2" s="11"/>
      <c r="D2" s="11"/>
      <c r="E2" s="11"/>
      <c r="F2" s="11"/>
      <c r="G2" s="1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7</v>
      </c>
      <c r="B3" s="4">
        <v>0.5482178311430462</v>
      </c>
      <c r="C3" s="4">
        <v>0.26309552026546573</v>
      </c>
      <c r="D3" s="4"/>
      <c r="E3" s="4">
        <v>0.5692068181165639</v>
      </c>
      <c r="F3" s="4">
        <v>0.10245033358270944</v>
      </c>
      <c r="G3" s="4">
        <v>0.1342205545936826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8</v>
      </c>
      <c r="B4" s="4">
        <v>0.29986870629904433</v>
      </c>
      <c r="C4" s="4">
        <v>1.5567648714580598</v>
      </c>
      <c r="D4" s="4">
        <v>1.024120420747189</v>
      </c>
      <c r="E4" s="4">
        <v>0.3394045726414059</v>
      </c>
      <c r="F4" s="4">
        <v>0.028128547335355053</v>
      </c>
      <c r="G4" s="13">
        <v>0.11382042790063884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9</v>
      </c>
      <c r="B5" s="4">
        <v>0.10067650098656394</v>
      </c>
      <c r="C5" s="4">
        <v>0.4320733944954128</v>
      </c>
      <c r="D5" s="4">
        <v>0.17623868828957978</v>
      </c>
      <c r="E5" s="4">
        <v>0.18644746967726072</v>
      </c>
      <c r="F5" s="4">
        <v>3.505855987207389E-4</v>
      </c>
      <c r="G5" s="4">
        <v>0.09785229461818723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10</v>
      </c>
      <c r="B6" s="4">
        <v>0.0025395876904690767</v>
      </c>
      <c r="C6" s="4">
        <v>0.0259840098400984</v>
      </c>
      <c r="D6" s="4">
        <v>0.07004113345521024</v>
      </c>
      <c r="E6" s="4">
        <v>0.156710154976678</v>
      </c>
      <c r="F6" s="4">
        <v>0.08649509448408754</v>
      </c>
      <c r="G6" s="4">
        <v>0.1315268775035722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11</v>
      </c>
      <c r="B7" s="4">
        <v>0.04131809183217319</v>
      </c>
      <c r="C7" s="4">
        <v>0.11843748438982966</v>
      </c>
      <c r="D7" s="4">
        <v>0.17355401316960314</v>
      </c>
      <c r="E7" s="4">
        <v>0.014115848836656304</v>
      </c>
      <c r="F7" s="4">
        <v>0.03312096751401227</v>
      </c>
      <c r="G7" s="4">
        <v>0.09709134725283255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7"/>
      <c r="C8" s="7"/>
      <c r="D8" s="7"/>
      <c r="E8" s="7"/>
      <c r="F8" s="7"/>
      <c r="G8" s="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/>
      <c r="B9" s="8"/>
      <c r="C9" s="8"/>
      <c r="D9" s="8"/>
      <c r="E9" s="8"/>
      <c r="F9" s="8"/>
      <c r="G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8"/>
      <c r="B11" s="7"/>
      <c r="C11" s="7"/>
      <c r="D11" s="7"/>
      <c r="E11" s="7"/>
      <c r="F11" s="7"/>
      <c r="G11" s="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/>
      <c r="B12" s="7"/>
      <c r="C12" s="7"/>
      <c r="D12" s="7"/>
      <c r="E12" s="7"/>
      <c r="F12" s="7"/>
      <c r="G12" s="7"/>
      <c r="H12" s="1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/>
      <c r="B13" s="7"/>
      <c r="C13" s="7"/>
      <c r="D13" s="7"/>
      <c r="E13" s="7"/>
      <c r="F13" s="7"/>
      <c r="G13" s="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/>
      <c r="B14" s="7"/>
      <c r="C14" s="7"/>
      <c r="D14" s="7"/>
      <c r="E14" s="7"/>
      <c r="F14" s="7"/>
      <c r="G14" s="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/>
      <c r="B15" s="7"/>
      <c r="C15" s="7"/>
      <c r="D15" s="7"/>
      <c r="E15" s="7"/>
      <c r="F15" s="7"/>
      <c r="G15" s="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7"/>
      <c r="C16" s="7"/>
      <c r="D16" s="7"/>
      <c r="E16" s="7"/>
      <c r="F16" s="7"/>
      <c r="G16" s="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7"/>
      <c r="C23" s="7"/>
      <c r="D23" s="7"/>
      <c r="E23" s="7"/>
      <c r="F23" s="7"/>
      <c r="G23" s="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7"/>
      <c r="C24" s="7"/>
      <c r="D24" s="7"/>
      <c r="E24" s="7"/>
      <c r="F24" s="7"/>
      <c r="G24" s="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4"/>
      <c r="C25" s="14"/>
      <c r="D25" s="14"/>
      <c r="E25" s="14"/>
      <c r="F25" s="14"/>
      <c r="G25" s="1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10"/>
      <c r="C26" s="10"/>
      <c r="D26" s="10"/>
      <c r="E26" s="10"/>
      <c r="F26" s="10"/>
      <c r="G26" s="10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14"/>
      <c r="C30" s="14"/>
      <c r="D30" s="14"/>
      <c r="E30" s="14"/>
      <c r="F30" s="14"/>
      <c r="G30" s="1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14"/>
    <col customWidth="1" min="2" max="2" width="21.71"/>
    <col customWidth="1" min="3" max="3" width="17.71"/>
    <col customWidth="1" min="4" max="4" width="18.0"/>
    <col customWidth="1" min="5" max="5" width="17.43"/>
    <col customWidth="1" min="6" max="6" width="17.29"/>
    <col customWidth="1" min="7" max="7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1960.0</v>
      </c>
      <c r="B2" s="4">
        <v>0.0011818095868393684</v>
      </c>
      <c r="C2" s="4">
        <v>0.00355534486845224</v>
      </c>
      <c r="D2" s="5"/>
      <c r="E2" s="4">
        <v>0.0021597720914058936</v>
      </c>
      <c r="F2" s="4">
        <v>0.10291178850683622</v>
      </c>
      <c r="G2" s="5">
        <v>0.105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1970.0</v>
      </c>
      <c r="B3" s="4">
        <v>0.001893071967268175</v>
      </c>
      <c r="C3" s="5">
        <v>0.004</v>
      </c>
      <c r="D3" s="4">
        <v>0.0030830612985128765</v>
      </c>
      <c r="E3" s="4">
        <v>0.00335852907811223</v>
      </c>
      <c r="F3" s="4">
        <v>0.12827758490750746</v>
      </c>
      <c r="G3" s="5">
        <v>0.111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1980.0</v>
      </c>
      <c r="B4" s="5">
        <v>0.011</v>
      </c>
      <c r="C4" s="5">
        <v>0.03</v>
      </c>
      <c r="D4" s="5">
        <v>0.039</v>
      </c>
      <c r="E4" s="5">
        <v>0.012</v>
      </c>
      <c r="F4" s="5">
        <v>0.147</v>
      </c>
      <c r="G4" s="6">
        <v>0.117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1990.0</v>
      </c>
      <c r="B5" s="4">
        <v>0.017264928080583893</v>
      </c>
      <c r="C5" s="4">
        <v>0.028802788027880277</v>
      </c>
      <c r="D5" s="4">
        <v>0.06090036563071298</v>
      </c>
      <c r="E5" s="4">
        <v>0.019780827105183033</v>
      </c>
      <c r="F5" s="4">
        <v>0.1482225520580631</v>
      </c>
      <c r="G5" s="5">
        <v>0.121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2000.0</v>
      </c>
      <c r="B6" s="4">
        <v>0.019392468654873662</v>
      </c>
      <c r="C6" s="4">
        <v>0.036315500274738996</v>
      </c>
      <c r="D6" s="4">
        <v>0.08684819362875956</v>
      </c>
      <c r="E6" s="4">
        <v>0.030525536934240694</v>
      </c>
      <c r="F6" s="5">
        <v>0.15113380447663163</v>
      </c>
      <c r="G6" s="5">
        <v>0.123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2010.0</v>
      </c>
      <c r="B7" s="4">
        <v>0.029109939081728608</v>
      </c>
      <c r="C7" s="4">
        <v>0.056319785618579726</v>
      </c>
      <c r="D7" s="4">
        <v>0.08910861059719147</v>
      </c>
      <c r="E7" s="4">
        <v>0.046182671628182924</v>
      </c>
      <c r="F7" s="4">
        <v>0.1454654766811175</v>
      </c>
      <c r="G7" s="5">
        <v>0.126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7"/>
      <c r="C8" s="7"/>
      <c r="D8" s="7"/>
      <c r="E8" s="7"/>
      <c r="F8" s="7"/>
      <c r="G8" s="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/>
      <c r="B9" s="8"/>
      <c r="C9" s="8"/>
      <c r="D9" s="8"/>
      <c r="E9" s="8"/>
      <c r="F9" s="8"/>
      <c r="G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8"/>
      <c r="B11" s="7"/>
      <c r="C11" s="7"/>
      <c r="D11" s="7"/>
      <c r="E11" s="7"/>
      <c r="F11" s="7"/>
      <c r="G11" s="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/>
      <c r="B12" s="7"/>
      <c r="C12" s="7"/>
      <c r="D12" s="7"/>
      <c r="E12" s="7"/>
      <c r="F12" s="7"/>
      <c r="G12" s="7"/>
      <c r="H12" s="1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/>
      <c r="B13" s="7"/>
      <c r="C13" s="7"/>
      <c r="D13" s="7"/>
      <c r="E13" s="7"/>
      <c r="F13" s="7"/>
      <c r="G13" s="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/>
      <c r="B14" s="7"/>
      <c r="C14" s="7"/>
      <c r="D14" s="7"/>
      <c r="E14" s="7"/>
      <c r="F14" s="7"/>
      <c r="G14" s="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/>
      <c r="B15" s="7"/>
      <c r="C15" s="7"/>
      <c r="D15" s="7"/>
      <c r="E15" s="7"/>
      <c r="F15" s="7"/>
      <c r="G15" s="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7"/>
      <c r="C16" s="7"/>
      <c r="D16" s="7"/>
      <c r="E16" s="7"/>
      <c r="F16" s="7"/>
      <c r="G16" s="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2"/>
      <c r="B23" s="7"/>
      <c r="C23" s="7"/>
      <c r="D23" s="7"/>
      <c r="E23" s="7"/>
      <c r="F23" s="7"/>
      <c r="G23" s="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2"/>
      <c r="B24" s="7"/>
      <c r="C24" s="7"/>
      <c r="D24" s="7"/>
      <c r="E24" s="7"/>
      <c r="F24" s="7"/>
      <c r="G24" s="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4"/>
      <c r="C25" s="14"/>
      <c r="D25" s="14"/>
      <c r="E25" s="14"/>
      <c r="F25" s="14"/>
      <c r="G25" s="1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10"/>
      <c r="C26" s="10"/>
      <c r="D26" s="10"/>
      <c r="E26" s="10"/>
      <c r="F26" s="10"/>
      <c r="G26" s="10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14"/>
      <c r="C30" s="14"/>
      <c r="D30" s="14"/>
      <c r="E30" s="14"/>
      <c r="F30" s="14"/>
      <c r="G30" s="1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14"/>
    <col customWidth="1" min="2" max="2" width="21.71"/>
    <col customWidth="1" min="3" max="3" width="17.71"/>
    <col customWidth="1" min="4" max="4" width="18.0"/>
    <col customWidth="1" min="5" max="5" width="17.43"/>
    <col customWidth="1" min="6" max="6" width="17.29"/>
    <col customWidth="1" min="7" max="7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1960.0</v>
      </c>
      <c r="B2" s="4">
        <v>8.509029025243452E-4</v>
      </c>
      <c r="C2" s="5">
        <v>0.004740459824602986</v>
      </c>
      <c r="D2" s="5"/>
      <c r="E2" s="4">
        <v>2.934993093195601E-4</v>
      </c>
      <c r="F2" s="4">
        <v>3.9916049326872965E-4</v>
      </c>
      <c r="G2" s="5">
        <v>0.032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1970.0</v>
      </c>
      <c r="B3" s="4">
        <v>0.0022289395743641414</v>
      </c>
      <c r="C3" s="4">
        <v>0.0013135672734096453</v>
      </c>
      <c r="D3" s="4">
        <v>0.002720348204570185</v>
      </c>
      <c r="E3" s="4">
        <v>0.0014698647236532339</v>
      </c>
      <c r="F3" s="4">
        <v>0.002886545733048191</v>
      </c>
      <c r="G3" s="5">
        <v>0.044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1980.0</v>
      </c>
      <c r="B4" s="5">
        <v>0.014</v>
      </c>
      <c r="C4" s="5">
        <v>0.014</v>
      </c>
      <c r="D4" s="5">
        <v>0.023</v>
      </c>
      <c r="E4" s="5">
        <v>0.026</v>
      </c>
      <c r="F4" s="5">
        <v>0.056</v>
      </c>
      <c r="G4" s="6">
        <v>0.064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1990.0</v>
      </c>
      <c r="B5" s="4">
        <v>0.024328823253233173</v>
      </c>
      <c r="C5" s="4">
        <v>0.030391553915539157</v>
      </c>
      <c r="D5" s="4">
        <v>0.041057282145033513</v>
      </c>
      <c r="E5" s="4">
        <v>0.03142902467294215</v>
      </c>
      <c r="F5" s="4">
        <v>0.07912496647158217</v>
      </c>
      <c r="G5" s="5">
        <v>0.09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2000.0</v>
      </c>
      <c r="B6" s="4">
        <v>0.03718841135023522</v>
      </c>
      <c r="C6" s="4">
        <v>0.05809480993056596</v>
      </c>
      <c r="D6" s="4">
        <v>0.10105000889838049</v>
      </c>
      <c r="E6" s="4">
        <v>0.08999061007939958</v>
      </c>
      <c r="F6" s="4">
        <v>0.12321651482093224</v>
      </c>
      <c r="G6" s="5">
        <v>0.125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2010.0</v>
      </c>
      <c r="B7" s="4">
        <v>0.05045177644220941</v>
      </c>
      <c r="C7" s="4">
        <v>0.07548012505582849</v>
      </c>
      <c r="D7" s="4">
        <v>0.1342088502016924</v>
      </c>
      <c r="E7" s="4">
        <v>0.1325147994817455</v>
      </c>
      <c r="F7" s="4">
        <v>0.15802635443055338</v>
      </c>
      <c r="G7" s="5">
        <v>0.163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7"/>
      <c r="C8" s="7"/>
      <c r="D8" s="7"/>
      <c r="E8" s="7"/>
      <c r="F8" s="7"/>
      <c r="G8" s="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/>
      <c r="B9" s="8"/>
      <c r="C9" s="8"/>
      <c r="D9" s="8"/>
      <c r="E9" s="8"/>
      <c r="F9" s="8"/>
      <c r="G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8"/>
      <c r="B11" s="7"/>
      <c r="C11" s="7"/>
      <c r="D11" s="7"/>
      <c r="E11" s="7"/>
      <c r="F11" s="7"/>
      <c r="G11" s="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/>
      <c r="B12" s="7"/>
      <c r="C12" s="7"/>
      <c r="D12" s="7"/>
      <c r="E12" s="7"/>
      <c r="F12" s="7"/>
      <c r="G12" s="7"/>
      <c r="H12" s="1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/>
      <c r="B13" s="7"/>
      <c r="C13" s="7"/>
      <c r="D13" s="7"/>
      <c r="E13" s="7"/>
      <c r="F13" s="7"/>
      <c r="G13" s="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/>
      <c r="B14" s="7"/>
      <c r="C14" s="7"/>
      <c r="D14" s="7"/>
      <c r="E14" s="7"/>
      <c r="F14" s="7"/>
      <c r="G14" s="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/>
      <c r="B15" s="7"/>
      <c r="C15" s="7"/>
      <c r="D15" s="7"/>
      <c r="E15" s="7"/>
      <c r="F15" s="7"/>
      <c r="G15" s="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7"/>
      <c r="C16" s="7"/>
      <c r="D16" s="7"/>
      <c r="E16" s="7"/>
      <c r="F16" s="7"/>
      <c r="G16" s="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7"/>
      <c r="C23" s="7"/>
      <c r="D23" s="7"/>
      <c r="E23" s="7"/>
      <c r="F23" s="7"/>
      <c r="G23" s="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7"/>
      <c r="C24" s="7"/>
      <c r="D24" s="7"/>
      <c r="E24" s="7"/>
      <c r="F24" s="7"/>
      <c r="G24" s="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4"/>
      <c r="C25" s="14"/>
      <c r="D25" s="14"/>
      <c r="E25" s="14"/>
      <c r="F25" s="14"/>
      <c r="G25" s="1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10"/>
      <c r="C26" s="10"/>
      <c r="D26" s="10"/>
      <c r="E26" s="10"/>
      <c r="F26" s="10"/>
      <c r="G26" s="10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14"/>
      <c r="C30" s="14"/>
      <c r="D30" s="14"/>
      <c r="E30" s="14"/>
      <c r="F30" s="14"/>
      <c r="G30" s="1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86"/>
    <col customWidth="1" min="5" max="5" width="21.0"/>
  </cols>
  <sheetData>
    <row r="1">
      <c r="A1" s="24" t="s">
        <v>30</v>
      </c>
    </row>
    <row r="3">
      <c r="E3" s="25" t="s">
        <v>31</v>
      </c>
    </row>
    <row r="4">
      <c r="A4" s="15" t="s">
        <v>32</v>
      </c>
      <c r="E4" s="26" t="s">
        <v>33</v>
      </c>
    </row>
    <row r="5">
      <c r="A5" s="15" t="s">
        <v>34</v>
      </c>
      <c r="E5" s="25" t="s">
        <v>35</v>
      </c>
    </row>
  </sheetData>
  <hyperlinks>
    <hyperlink r:id="rId1" ref="A1"/>
    <hyperlink r:id="rId2" ref="E3"/>
    <hyperlink r:id="rId3" ref="E5"/>
  </hyperlinks>
  <drawing r:id="rId4"/>
</worksheet>
</file>