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Allanna\University\2018 PhD\PUBLICATIONS\2021 What has preclinical systematic review ever done for us\Data and analysis\"/>
    </mc:Choice>
  </mc:AlternateContent>
  <xr:revisionPtr revIDLastSave="0" documentId="8_{C3E64D2C-CF01-4067-9931-BD3E845610EF}" xr6:coauthVersionLast="47" xr6:coauthVersionMax="47" xr10:uidLastSave="{00000000-0000-0000-0000-000000000000}"/>
  <bookViews>
    <workbookView xWindow="28680" yWindow="-2355" windowWidth="19440" windowHeight="15000" tabRatio="657" xr2:uid="{C7110CDD-F2E6-48CC-AB00-5DC8E1CAB485}"/>
  </bookViews>
  <sheets>
    <sheet name="Dictionary" sheetId="14" r:id="rId1"/>
    <sheet name="All studies" sheetId="15" r:id="rId2"/>
    <sheet name="Study excluson reasons" sheetId="8" r:id="rId3"/>
    <sheet name="Conclusions, RoB, pub bias" sheetId="9" r:id="rId4"/>
    <sheet name="All CAMARADES" sheetId="17" r:id="rId5"/>
    <sheet name="Calculating RoB scores" sheetId="16" r:id="rId6"/>
    <sheet name="All SYRCLE RoB" sheetId="18" r:id="rId7"/>
    <sheet name="Pubmed search terms" sheetId="12" r:id="rId8"/>
    <sheet name="Data validation" sheetId="2"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26" i="8" l="1"/>
  <c r="Z25" i="8"/>
  <c r="Z24" i="8"/>
  <c r="Z23" i="8"/>
  <c r="Z16" i="8"/>
  <c r="Z3" i="8"/>
  <c r="Z4" i="8"/>
  <c r="Z5" i="8"/>
  <c r="Z6" i="8"/>
  <c r="Z7" i="8"/>
  <c r="Z8" i="8"/>
  <c r="Z9" i="8"/>
  <c r="Z10" i="8"/>
  <c r="Z11" i="8"/>
  <c r="Z12" i="8"/>
  <c r="Z13" i="8"/>
  <c r="Z14" i="8"/>
  <c r="Z15" i="8"/>
  <c r="Z17" i="8"/>
  <c r="Z18" i="8"/>
  <c r="Z19" i="8"/>
  <c r="Z20" i="8"/>
  <c r="Z21" i="8"/>
  <c r="Y2" i="8"/>
  <c r="Z2" i="8"/>
  <c r="AC26" i="8"/>
  <c r="AC25" i="8"/>
  <c r="AC24" i="8"/>
  <c r="L33" i="8"/>
  <c r="L34" i="8"/>
  <c r="L32" i="8"/>
  <c r="Q32" i="8"/>
  <c r="Q33" i="8"/>
  <c r="Q34" i="8"/>
  <c r="D275" i="18"/>
  <c r="D274" i="18"/>
  <c r="D273" i="18"/>
  <c r="G221" i="18"/>
  <c r="F221" i="18"/>
  <c r="E221" i="18"/>
  <c r="G125" i="18"/>
  <c r="F125" i="18"/>
  <c r="E125" i="18"/>
  <c r="G83" i="18"/>
  <c r="F83" i="18"/>
  <c r="E83" i="18"/>
  <c r="G70" i="18"/>
  <c r="F70" i="18"/>
  <c r="E70" i="18"/>
  <c r="G22" i="18"/>
  <c r="F22" i="18"/>
  <c r="E22" i="18"/>
  <c r="D213" i="17"/>
  <c r="D212" i="17"/>
  <c r="D211" i="17"/>
  <c r="G195" i="17"/>
  <c r="F195" i="17"/>
  <c r="E195" i="17"/>
  <c r="G138" i="17"/>
  <c r="F138" i="17"/>
  <c r="E138" i="17"/>
  <c r="G114" i="17"/>
  <c r="F114" i="17"/>
  <c r="E114" i="17"/>
  <c r="G105" i="17"/>
  <c r="F105" i="17"/>
  <c r="E105" i="17"/>
  <c r="G57" i="17"/>
  <c r="F57" i="17"/>
  <c r="E57" i="17"/>
  <c r="G19" i="17"/>
  <c r="F19" i="17"/>
  <c r="E19" i="17"/>
  <c r="G2" i="17"/>
  <c r="F2" i="17"/>
  <c r="E2" i="17"/>
  <c r="F584" i="16"/>
  <c r="F223" i="16"/>
  <c r="F222" i="16"/>
  <c r="F221" i="16"/>
  <c r="F220" i="16"/>
  <c r="F219" i="16"/>
  <c r="F218" i="16"/>
  <c r="F217" i="16"/>
  <c r="F216" i="16"/>
  <c r="F120" i="16"/>
  <c r="F63" i="16"/>
  <c r="F2" i="16"/>
  <c r="H706" i="16"/>
  <c r="H705" i="16"/>
  <c r="H704" i="16"/>
  <c r="H703" i="16"/>
  <c r="H702" i="16"/>
  <c r="H701" i="16"/>
  <c r="H700" i="16"/>
  <c r="H699" i="16"/>
  <c r="H698" i="16"/>
  <c r="H697" i="16"/>
  <c r="H696" i="16"/>
  <c r="H695" i="16"/>
  <c r="H694" i="16"/>
  <c r="H693" i="16"/>
  <c r="H692" i="16"/>
  <c r="H691" i="16"/>
  <c r="H690" i="16"/>
  <c r="H689" i="16"/>
  <c r="H688" i="16"/>
  <c r="H687" i="16"/>
  <c r="H686" i="16"/>
  <c r="H685" i="16"/>
  <c r="H684" i="16"/>
  <c r="H683" i="16"/>
  <c r="H682" i="16"/>
  <c r="H681" i="16"/>
  <c r="H680" i="16"/>
  <c r="H679" i="16"/>
  <c r="H678" i="16"/>
  <c r="H677" i="16"/>
  <c r="H676" i="16"/>
  <c r="H675" i="16"/>
  <c r="H674" i="16"/>
  <c r="H673" i="16"/>
  <c r="H672" i="16"/>
  <c r="H671" i="16"/>
  <c r="H670" i="16"/>
  <c r="H669" i="16"/>
  <c r="H668" i="16"/>
  <c r="H667" i="16"/>
  <c r="H666" i="16"/>
  <c r="H665" i="16"/>
  <c r="H664" i="16"/>
  <c r="H663" i="16"/>
  <c r="H662" i="16"/>
  <c r="H661" i="16"/>
  <c r="H660" i="16"/>
  <c r="H659" i="16"/>
  <c r="H658" i="16"/>
  <c r="H657" i="16"/>
  <c r="H656" i="16"/>
  <c r="H655" i="16"/>
  <c r="H602" i="16"/>
  <c r="G602" i="16"/>
  <c r="F602" i="16"/>
  <c r="H584" i="16"/>
  <c r="G584" i="16"/>
  <c r="H526" i="16"/>
  <c r="G526" i="16"/>
  <c r="F526" i="16"/>
  <c r="H429" i="16"/>
  <c r="G429" i="16"/>
  <c r="F429" i="16"/>
  <c r="H386" i="16"/>
  <c r="G386" i="16"/>
  <c r="F386" i="16"/>
  <c r="H332" i="16"/>
  <c r="G332" i="16"/>
  <c r="F332" i="16"/>
  <c r="H278" i="16"/>
  <c r="G278" i="16"/>
  <c r="F278" i="16"/>
  <c r="H253" i="16"/>
  <c r="G253" i="16"/>
  <c r="F253" i="16"/>
  <c r="H231" i="16"/>
  <c r="G231" i="16"/>
  <c r="F231" i="16"/>
  <c r="J216" i="16"/>
  <c r="I216" i="16"/>
  <c r="H216" i="16"/>
  <c r="H191" i="16"/>
  <c r="G191" i="16"/>
  <c r="F191" i="16"/>
  <c r="H181" i="16"/>
  <c r="G181" i="16"/>
  <c r="F181" i="16"/>
  <c r="H169" i="16"/>
  <c r="G169" i="16"/>
  <c r="F169" i="16"/>
  <c r="H120" i="16"/>
  <c r="G120" i="16"/>
  <c r="H81" i="16"/>
  <c r="G81" i="16"/>
  <c r="F81" i="16"/>
  <c r="H63" i="16"/>
  <c r="G63" i="16"/>
  <c r="M59" i="16"/>
  <c r="M58" i="16"/>
  <c r="M57" i="16"/>
  <c r="M56" i="16"/>
  <c r="M55" i="16"/>
  <c r="M54" i="16"/>
  <c r="M53" i="16"/>
  <c r="M52" i="16"/>
  <c r="M51" i="16"/>
  <c r="M50" i="16"/>
  <c r="M49" i="16"/>
  <c r="M48" i="16"/>
  <c r="M47" i="16"/>
  <c r="M46" i="16"/>
  <c r="M45" i="16"/>
  <c r="M44" i="16"/>
  <c r="M43" i="16"/>
  <c r="M42" i="16"/>
  <c r="M41" i="16"/>
  <c r="H2" i="16"/>
  <c r="G2" i="16"/>
  <c r="R34" i="8" l="1"/>
  <c r="R33" i="8"/>
  <c r="R32" i="8"/>
  <c r="N41" i="16"/>
  <c r="K655" i="16"/>
  <c r="O41" i="16"/>
  <c r="P41" i="16"/>
  <c r="I655" i="16"/>
  <c r="J655" i="16"/>
  <c r="K28" i="8" l="1"/>
  <c r="K23" i="8"/>
  <c r="O19" i="8" l="1"/>
  <c r="P19" i="8"/>
  <c r="N19" i="8"/>
  <c r="L19" i="8"/>
  <c r="P6" i="8"/>
  <c r="N6" i="8"/>
  <c r="Q6" i="8" s="1"/>
  <c r="L6" i="8"/>
  <c r="N16" i="8"/>
  <c r="M16" i="8"/>
  <c r="J16" i="8"/>
  <c r="L16" i="8" s="1"/>
  <c r="P15" i="8"/>
  <c r="O15" i="8"/>
  <c r="N15" i="8"/>
  <c r="L15" i="8"/>
  <c r="Q15" i="8" l="1"/>
  <c r="R6" i="8"/>
  <c r="Q19" i="8"/>
  <c r="R19" i="8" s="1"/>
  <c r="Q16" i="8"/>
  <c r="R16" i="8" s="1"/>
  <c r="R15" i="8"/>
  <c r="K27" i="8" l="1"/>
  <c r="K26" i="8"/>
  <c r="K25" i="8"/>
  <c r="K24" i="8"/>
  <c r="P4" i="8"/>
  <c r="N4" i="8"/>
  <c r="M4" i="8"/>
  <c r="L4" i="8"/>
  <c r="N10" i="8"/>
  <c r="Q10" i="8" s="1"/>
  <c r="V10" i="8" s="1"/>
  <c r="L10" i="8"/>
  <c r="O2" i="8"/>
  <c r="J2" i="8"/>
  <c r="L2" i="8" l="1"/>
  <c r="Q2" i="8"/>
  <c r="Q4" i="8"/>
  <c r="W4" i="8" s="1"/>
  <c r="W10" i="8"/>
  <c r="U10" i="8"/>
  <c r="X10" i="8"/>
  <c r="R10" i="8"/>
  <c r="Y10" i="8" s="1"/>
  <c r="U2" i="8" l="1"/>
  <c r="X2" i="8"/>
  <c r="R2" i="8"/>
  <c r="V2" i="8"/>
  <c r="U4" i="8"/>
  <c r="R4" i="8"/>
  <c r="Y4" i="8" s="1"/>
  <c r="V4" i="8"/>
  <c r="X4" i="8"/>
  <c r="W2" i="8"/>
  <c r="P14" i="8" l="1"/>
  <c r="O14" i="8"/>
  <c r="M14" i="8"/>
  <c r="N14" i="8"/>
  <c r="L14" i="8"/>
  <c r="V6" i="8"/>
  <c r="M21" i="8"/>
  <c r="N21" i="8"/>
  <c r="J21" i="8"/>
  <c r="L21" i="8" s="1"/>
  <c r="O17" i="8"/>
  <c r="P17" i="8"/>
  <c r="N17" i="8"/>
  <c r="L17" i="8"/>
  <c r="O5" i="8"/>
  <c r="N5" i="8"/>
  <c r="J5" i="8"/>
  <c r="O20" i="8"/>
  <c r="M20" i="8"/>
  <c r="P20" i="8"/>
  <c r="N20" i="8"/>
  <c r="N18" i="8"/>
  <c r="O13" i="8"/>
  <c r="N13" i="8"/>
  <c r="Q13" i="8" s="1"/>
  <c r="J23" i="8" l="1"/>
  <c r="J28" i="8"/>
  <c r="L5" i="8"/>
  <c r="J26" i="8"/>
  <c r="J24" i="8"/>
  <c r="J25" i="8"/>
  <c r="J27" i="8"/>
  <c r="Y6" i="8"/>
  <c r="Q14" i="8"/>
  <c r="U14" i="8" s="1"/>
  <c r="W6" i="8"/>
  <c r="X6" i="8"/>
  <c r="U6" i="8"/>
  <c r="Q5" i="8"/>
  <c r="U15" i="8"/>
  <c r="Q21" i="8"/>
  <c r="Q17" i="8"/>
  <c r="W17" i="8" s="1"/>
  <c r="R5" i="8" l="1"/>
  <c r="Y5" i="8" s="1"/>
  <c r="R14" i="8"/>
  <c r="Y14" i="8" s="1"/>
  <c r="W14" i="8"/>
  <c r="V14" i="8"/>
  <c r="X14" i="8"/>
  <c r="R21" i="8"/>
  <c r="Y21" i="8" s="1"/>
  <c r="W21" i="8"/>
  <c r="X21" i="8"/>
  <c r="R17" i="8"/>
  <c r="Y17" i="8" s="1"/>
  <c r="U17" i="8"/>
  <c r="V21" i="8"/>
  <c r="U21" i="8"/>
  <c r="V15" i="8"/>
  <c r="W15" i="8"/>
  <c r="X15" i="8"/>
  <c r="Y15" i="8"/>
  <c r="V17" i="8"/>
  <c r="U5" i="8"/>
  <c r="V5" i="8"/>
  <c r="X5" i="8"/>
  <c r="X17" i="8"/>
  <c r="W5" i="8"/>
  <c r="Q20" i="8" l="1"/>
  <c r="L20" i="8"/>
  <c r="Q18" i="8"/>
  <c r="L18" i="8"/>
  <c r="L13" i="8"/>
  <c r="P12" i="8"/>
  <c r="N12" i="8"/>
  <c r="M12" i="8"/>
  <c r="L12" i="8"/>
  <c r="O11" i="8"/>
  <c r="M11" i="8"/>
  <c r="L11" i="8"/>
  <c r="O9" i="8"/>
  <c r="N9" i="8"/>
  <c r="N28" i="8" s="1"/>
  <c r="L9" i="8"/>
  <c r="O8" i="8"/>
  <c r="M8" i="8"/>
  <c r="M28" i="8" s="1"/>
  <c r="L8" i="8"/>
  <c r="O7" i="8"/>
  <c r="L7" i="8"/>
  <c r="O3" i="8"/>
  <c r="L3" i="8"/>
  <c r="O23" i="8" l="1"/>
  <c r="O28" i="8"/>
  <c r="L28" i="8"/>
  <c r="P23" i="8"/>
  <c r="P28" i="8"/>
  <c r="L23" i="8"/>
  <c r="N23" i="8"/>
  <c r="M23" i="8"/>
  <c r="M25" i="8"/>
  <c r="M24" i="8"/>
  <c r="M26" i="8"/>
  <c r="M27" i="8"/>
  <c r="N25" i="8"/>
  <c r="N26" i="8"/>
  <c r="N24" i="8"/>
  <c r="N27" i="8"/>
  <c r="P25" i="8"/>
  <c r="P24" i="8"/>
  <c r="P26" i="8"/>
  <c r="P27" i="8"/>
  <c r="O27" i="8"/>
  <c r="O25" i="8"/>
  <c r="O24" i="8"/>
  <c r="O26" i="8"/>
  <c r="L24" i="8"/>
  <c r="L26" i="8"/>
  <c r="L27" i="8"/>
  <c r="L25" i="8"/>
  <c r="W19" i="8"/>
  <c r="X19" i="8"/>
  <c r="V19" i="8"/>
  <c r="U19" i="8"/>
  <c r="Q7" i="8"/>
  <c r="R7" i="8" s="1"/>
  <c r="Y7" i="8" s="1"/>
  <c r="W18" i="8"/>
  <c r="U18" i="8"/>
  <c r="X18" i="8"/>
  <c r="V18" i="8"/>
  <c r="U13" i="8"/>
  <c r="X13" i="8"/>
  <c r="W13" i="8"/>
  <c r="V13" i="8"/>
  <c r="U20" i="8"/>
  <c r="W20" i="8"/>
  <c r="V20" i="8"/>
  <c r="X20" i="8"/>
  <c r="Q3" i="8"/>
  <c r="U16" i="8"/>
  <c r="X16" i="8"/>
  <c r="W16" i="8"/>
  <c r="V16" i="8"/>
  <c r="Q8" i="8"/>
  <c r="R8" i="8" s="1"/>
  <c r="Y8" i="8" s="1"/>
  <c r="Q11" i="8"/>
  <c r="U11" i="8" s="1"/>
  <c r="Q12" i="8"/>
  <c r="W12" i="8" s="1"/>
  <c r="Q9" i="8"/>
  <c r="Y16" i="8"/>
  <c r="R20" i="8"/>
  <c r="Y20" i="8" s="1"/>
  <c r="R18" i="8"/>
  <c r="Y18" i="8" s="1"/>
  <c r="Y19" i="8"/>
  <c r="R13" i="8"/>
  <c r="Y13" i="8" s="1"/>
  <c r="V24" i="8" l="1"/>
  <c r="Q28" i="8"/>
  <c r="Q23" i="8"/>
  <c r="R3" i="8"/>
  <c r="R28" i="8" s="1"/>
  <c r="Q24" i="8"/>
  <c r="Q27" i="8"/>
  <c r="Q26" i="8"/>
  <c r="Q25" i="8"/>
  <c r="W7" i="8"/>
  <c r="W25" i="8" s="1"/>
  <c r="V12" i="8"/>
  <c r="X12" i="8"/>
  <c r="X7" i="8"/>
  <c r="X24" i="8" s="1"/>
  <c r="V7" i="8"/>
  <c r="U7" i="8"/>
  <c r="V3" i="8"/>
  <c r="V25" i="8" s="1"/>
  <c r="U3" i="8"/>
  <c r="U26" i="8" s="1"/>
  <c r="X3" i="8"/>
  <c r="X25" i="8" s="1"/>
  <c r="X9" i="8"/>
  <c r="U9" i="8"/>
  <c r="W11" i="8"/>
  <c r="W26" i="8" s="1"/>
  <c r="X8" i="8"/>
  <c r="V8" i="8"/>
  <c r="V26" i="8" s="1"/>
  <c r="W9" i="8"/>
  <c r="R12" i="8"/>
  <c r="Y12" i="8" s="1"/>
  <c r="U12" i="8"/>
  <c r="V9" i="8"/>
  <c r="R11" i="8"/>
  <c r="Y11" i="8" s="1"/>
  <c r="X11" i="8"/>
  <c r="V11" i="8"/>
  <c r="R9" i="8"/>
  <c r="Y9" i="8" s="1"/>
  <c r="W3" i="8"/>
  <c r="W24" i="8" s="1"/>
  <c r="U8" i="8"/>
  <c r="W8" i="8"/>
  <c r="U25" i="8" l="1"/>
  <c r="U24" i="8"/>
  <c r="X26" i="8"/>
  <c r="Y3" i="8"/>
  <c r="R23" i="8"/>
  <c r="X23" i="8"/>
  <c r="Y23" i="8"/>
  <c r="U23" i="8"/>
  <c r="W23" i="8"/>
  <c r="V23" i="8"/>
  <c r="R25" i="8"/>
  <c r="R24" i="8"/>
  <c r="R26" i="8"/>
  <c r="R27" i="8"/>
  <c r="Y24" i="8" l="1"/>
  <c r="Y25" i="8"/>
  <c r="Y26"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tc={7F7CE02C-3A85-4282-B068-D3A9A2119144}</author>
    <author>tc={EBA87D54-C860-4E45-BF19-05B182F20752}</author>
    <author>tc={19C7E376-6D98-4E88-847B-E142E944C6D0}</author>
    <author>tc={47B239C7-4701-4327-BB3F-F1F7ABFDD71A}</author>
  </authors>
  <commentList>
    <comment ref="K7" authorId="0" shapeId="0" xr:uid="{7F7CE02C-3A85-4282-B068-D3A9A2119144}">
      <text>
        <t>[Threaded comment]
Your version of Excel allows you to read this threaded comment; however, any edits to it will get removed if the file is opened in a newer version of Excel. Learn more: https://go.microsoft.com/fwlink/?linkid=870924
Comment:
    note: I think these are the same as CAMARADES, the listed criteria in the text seem to match
Reply:
    Changed to "CAMARADES" in cell, previously had "STAIR guidelines"</t>
      </text>
    </comment>
    <comment ref="G8" authorId="1" shapeId="0" xr:uid="{EBA87D54-C860-4E45-BF19-05B182F20752}">
      <text>
        <t>[Threaded comment]
Your version of Excel allows you to read this threaded comment; however, any edits to it will get removed if the file is opened in a newer version of Excel. Learn more: https://go.microsoft.com/fwlink/?linkid=870924
Comment:
    Were looking for side effects, not efficacy, found evidence of neurological side effects</t>
      </text>
    </comment>
    <comment ref="H8" authorId="2" shapeId="0" xr:uid="{19C7E376-6D98-4E88-847B-E142E944C6D0}">
      <text>
        <t>[Threaded comment]
Your version of Excel allows you to read this threaded comment; however, any edits to it will get removed if the file is opened in a newer version of Excel. Learn more: https://go.microsoft.com/fwlink/?linkid=870924
Comment:
    can't find any comments on robustness of work, some limitations listed but don't really comment on the quality of this work</t>
      </text>
    </comment>
    <comment ref="K8" authorId="3" shapeId="0" xr:uid="{47B239C7-4701-4327-BB3F-F1F7ABFDD71A}">
      <text>
        <t>[Threaded comment]
Your version of Excel allows you to read this threaded comment; however, any edits to it will get removed if the file is opened in a newer version of Excel. Learn more: https://go.microsoft.com/fwlink/?linkid=870924
Comment:
    Changed to "CAMARADES" in cell, previously had "STAIR guidelines"</t>
      </text>
    </comment>
  </commentList>
</comments>
</file>

<file path=xl/sharedStrings.xml><?xml version="1.0" encoding="utf-8"?>
<sst xmlns="http://schemas.openxmlformats.org/spreadsheetml/2006/main" count="3306" uniqueCount="939">
  <si>
    <t>Yes</t>
  </si>
  <si>
    <t>No</t>
  </si>
  <si>
    <t>Author</t>
  </si>
  <si>
    <t>Title</t>
  </si>
  <si>
    <t>Year</t>
  </si>
  <si>
    <t>PDF in Endnote?</t>
  </si>
  <si>
    <t>Notes</t>
  </si>
  <si>
    <t>Maybe</t>
  </si>
  <si>
    <t>Contains PRISMA Diagram</t>
  </si>
  <si>
    <t>Contains numbers for exclusions</t>
  </si>
  <si>
    <t>NA</t>
  </si>
  <si>
    <t>All studies identified</t>
  </si>
  <si>
    <t>Irrelevant excluded</t>
  </si>
  <si>
    <t>Ineligible excluded</t>
  </si>
  <si>
    <t>Final included</t>
  </si>
  <si>
    <t>Review</t>
  </si>
  <si>
    <t>Not a primary study</t>
  </si>
  <si>
    <t>not the right model</t>
  </si>
  <si>
    <t>no control</t>
  </si>
  <si>
    <t>outcome measures not usable</t>
  </si>
  <si>
    <t>language</t>
  </si>
  <si>
    <t>Total excluded</t>
  </si>
  <si>
    <t>not correct treatment</t>
  </si>
  <si>
    <t>Other reasons</t>
  </si>
  <si>
    <t>Reasons to count as ineligible:</t>
  </si>
  <si>
    <t>Other reasons:</t>
  </si>
  <si>
    <t>Electronically found</t>
  </si>
  <si>
    <t>Manually found</t>
  </si>
  <si>
    <t>Mean</t>
  </si>
  <si>
    <t>Range min</t>
  </si>
  <si>
    <t>Range max</t>
  </si>
  <si>
    <t>not correct disease</t>
  </si>
  <si>
    <t>exclude from this analysis: papers that give no reason for exclusions, papers that say what stage exclusions occurred at but no reasons</t>
  </si>
  <si>
    <t>generally studies that would be included but there are minor problems with the methods</t>
  </si>
  <si>
    <t>couldn't find full text</t>
  </si>
  <si>
    <t>K. R. S. P. Albuquerque, N. M.:Del Rosario Loyo Casao, T.:de Melo, Fcsa:Novaes, R. D.:Goncalves, R. V.</t>
  </si>
  <si>
    <t>Applicability of Plant Extracts in Preclinical Studies of Melanoma: A Systematic Review</t>
  </si>
  <si>
    <t>J. M. Archambault, A.:McDaniel, D.:Winter, L.:Sun, L.:Hornsby, P.</t>
  </si>
  <si>
    <t>Therapeutic potential of mesenchymal stromal cells for hypoxic ischemic encephalopathy: A systematic review and meta-analysis of preclinical studies</t>
  </si>
  <si>
    <t>K. A. P. Ashcraft, R. M.:Betof, A. S.:Dewhirst, M. W.:Jones, L. W.</t>
  </si>
  <si>
    <t>Efficacy and Mechanisms of Aerobic Exercise on Cancer Initiation, Progression, and Metastasis: A Critical Systematic Review of In Vivo Preclinical Data</t>
  </si>
  <si>
    <t>L. S. Auboire, C. A.:Hyvelin, J. M.:Ossant, F.:Escoffre, J. M.:Tranquart, F.:Bouakaz, A.</t>
  </si>
  <si>
    <t>Microbubbles combined with ultrasound therapy in ischemic stroke: A systematic review of in-vivo preclinical studies</t>
  </si>
  <si>
    <t>Z. J. Bahadoran, S.:Gheibi, S.:Mirmiran, P.:Kashfi, K.:Ghasemi, A.</t>
  </si>
  <si>
    <t>Inorganic nitrate, a natural anti-obesity agent: A systematic review and meta-analysis of animal studies</t>
  </si>
  <si>
    <t>T. T. B. W. Cao, K. C.:Hsu, J. L.:Chang, C. S.:Chou, C.:Lin, C. Y.:Liao, Y. M.:Lin, P. C.:Yang, L. Y.:Lin, H. W.</t>
  </si>
  <si>
    <t>Effects of Non-insulin Anti-hyperglycemic Agents on Gut Microbiota: A Systematic Review on Human and Animal Studies</t>
  </si>
  <si>
    <t>L. Z. Chen, G.:Gu, Y.:Guo, X.</t>
  </si>
  <si>
    <t>Meta-Analysis and Systematic Review of Neural Stem Cells therapy for experimental ischemia stroke in preclinical studies</t>
  </si>
  <si>
    <t>E. P. Cottrill, Z.:Ahmed, A. K.:Lubelski, D.:Goodwin, M. L.:Perdomo-Pantoja, A.:Westbroek, E. M.:Theodore, N.:Witham, T.:Sciubba, D.</t>
  </si>
  <si>
    <t>The effect of electrical stimulation therapies on spinal fusion: a cross-disciplinary systematic review and meta-analysis of the preclinical and clinical data</t>
  </si>
  <si>
    <t>X. F. L. Ding, H. Y.:Yuan, B.:Li, L. F.:Wang, T.:Kan, Q. C.:Wang, L. X.:Sun, T. W.</t>
  </si>
  <si>
    <t>Efficacy of stem cell therapy for pulmonary arterial hypertension: a systematic review and meta-analysis of preclinical studies</t>
  </si>
  <si>
    <t>M. X. H. Dong, Q. C.:Shen, P.:Pan, J. X.:Wei, Y. D.:Liu, Y. Y.:Ren, Y. F.:Liang, Z. H.:Wang, H. Y.:Zhao, L. B.:Xie, P.</t>
  </si>
  <si>
    <t>Recombinant Tissue Plasminogen Activator Induces Neurological Side Effects Independent on Thrombolysis in Mechanical Animal Models of Focal Cerebral Infarction: A Systematic Review and Meta-Analysis</t>
  </si>
  <si>
    <t>A. P. Gaubys, V.:Pranskunas, M.</t>
  </si>
  <si>
    <t>Use of Autologous Stem Cells for the Regeneration of Periodontal Defects in Animal Studies: a Systematic Review and Meta-Analysis</t>
  </si>
  <si>
    <t>C. L. M. Gibson, A. N.:Murphy, S. P.</t>
  </si>
  <si>
    <t>Stroke outcome in the ketogenic state--a systematic review of the animal data</t>
  </si>
  <si>
    <t>H. S. Janssen, S.:Spratt, N. J.:Sena, E. S.:Ada, L.:Hannan, A. J.:McElduff, P.:Bernhardt, J.</t>
  </si>
  <si>
    <t>Exploring the efficacy of constraint in animal models of stroke: meta-analysis and systematic review of the current evidence</t>
  </si>
  <si>
    <t>N. J. W. Lambrecht, M. L.:Jones, A. D.</t>
  </si>
  <si>
    <t>Assessing the Impact of Animal Husbandry and Capture on Anemia among Women and Children in Low- and Middle-Income Countries: A Systematic Review</t>
  </si>
  <si>
    <t>J. H. Li, P. Y.:Bramer, W. M.:Peppelenbosch, M. P.:van Luijk, J.:Pan, Q.</t>
  </si>
  <si>
    <t>Anti-tumor effects of metformin in animal models of hepatocellular carcinoma: a systematic review and meta-analysis</t>
  </si>
  <si>
    <t>Y. Z. Liao, X. L.:Li, L.:Shen, F. M.:Zhong, M. K.</t>
  </si>
  <si>
    <t>Stem cell therapy for bone repair: a systematic review and meta-analysis of preclinical studies with large animal models</t>
  </si>
  <si>
    <t>R. M. Ma, X.:Wen, J.:Wang, J.:Xie, Q.:Chen, N.:Dong, T.</t>
  </si>
  <si>
    <t>Preclinical Evidence and Mechanism of Xingnaojing Injection for Cerebral Ischemia: A Systematic Review and Meta-Analysis of Animal Studies</t>
  </si>
  <si>
    <t>J. T. M. Senders, I. S.:Schnoor, R.:Karhade, A. V.:Cote, D. J.:Smith, T. R.:Broekman, M. L.</t>
  </si>
  <si>
    <t>Agents for fluorescence-guided glioma surgery: a systematic review of preclinical and clinical results</t>
  </si>
  <si>
    <t>J. A. Z. Silverblatt, O. J.:Dancy, L.:Daniel, A.:Carter, B.:Scott, P.:Sado, D. M.:Shah, A.:Bromage, D. I.</t>
  </si>
  <si>
    <t>Therapies to limit myocardial injury in animal models of myocarditis: a systematic review and meta-analysis</t>
  </si>
  <si>
    <t>B. S. Smit, Y. M.:Eringa, E. C.:Oudemans-van Straaten, H. M.:Girbes, A. R. J.:Wever, K. E.:Hooijmans, C. R.:Spoelstra-de Man, A. M. E.</t>
  </si>
  <si>
    <t>Effects of hyperoxia on vascular tone in animal models: systematic review and meta-analysis</t>
  </si>
  <si>
    <t>C. M. S. Suen, D. J.:Montroy, J.:Welsh, C.:Levac, B.:Wesch, N.:Zhai, A.:Fergusson, D.:McIntyre, L.:Lalu, M. M.</t>
  </si>
  <si>
    <t>Regenerative cell therapy for pulmonary arterial hypertension in animal models: a systematic review</t>
  </si>
  <si>
    <t>M. L. P. d. S. F. van der Bent, O.:van Luijk, J.:Brock, R.:Wansink, D. G.</t>
  </si>
  <si>
    <t>Assisted delivery of antisense therapeutics in animal models of heritable neurodegenerative and neuromuscular disorders: a systematic review and meta-analysis</t>
  </si>
  <si>
    <t>T. I. J. o. L. van der Spoel, S. J.:Agostoni, P.:van Belle, E.:Gyongyosi, M.:Sluijter, J. P.:Cramer, M. J.:Doevendans, P. A.:Chamuleau, S. A.</t>
  </si>
  <si>
    <t>Human relevance of pre-clinical studies in stem cell therapy: systematic review and meta-analysis of large animal models of ischaemic heart disease</t>
  </si>
  <si>
    <t>R. L. T. Wei, H. J.:Yin, B.:Xu, Y.:Du, Y.:He, F. P.:Chu, K. T.:Luo, B. Y.:Zheng, G. Q.</t>
  </si>
  <si>
    <t>A systematic review and meta-analysis of buyang huanwu decoction in animal model of focal cerebral ischemia</t>
  </si>
  <si>
    <t>V. L. G. L. Wingstrand, C.:Jensen, D. H.:Bork, K.:Sebbesen, L.:Balle, J.:Fischer-Nielsen, A.:von Buchwald, C.</t>
  </si>
  <si>
    <t>Mesenchymal Stem Cell Therapy for the Treatment of Vocal Fold Scarring: A Systematic Review of Preclinical Studies</t>
  </si>
  <si>
    <t>Z. Y. L. Zhang, Z.:Deng, H. H.:Chen, Q.</t>
  </si>
  <si>
    <t>Effects of acupuncture on vascular dementia (VD) animal models: a systematic review and meta-analysis</t>
  </si>
  <si>
    <t>in supplementary doc</t>
  </si>
  <si>
    <t>Eligible? (gives reasons for exclusions)</t>
  </si>
  <si>
    <t>excluded based only on title and abstract</t>
  </si>
  <si>
    <t>is only abstract/conference proceedings/book/letter etc</t>
  </si>
  <si>
    <t>numbers didn't add up, final number should be 10 but they said 11, leaving as is</t>
  </si>
  <si>
    <t>Median</t>
  </si>
  <si>
    <t>Standard Dev</t>
  </si>
  <si>
    <t>% exc duplicate</t>
  </si>
  <si>
    <t>% exc irrelevant</t>
  </si>
  <si>
    <t>% exc other</t>
  </si>
  <si>
    <t>% exc ineligible</t>
  </si>
  <si>
    <t>Inappropriate methods for the review</t>
  </si>
  <si>
    <t>Reasons to count as irrelevant:</t>
  </si>
  <si>
    <t>Conclusion drawn on robustness of work</t>
  </si>
  <si>
    <t>NR</t>
  </si>
  <si>
    <t>Treatment</t>
  </si>
  <si>
    <t>Conclusion drawn on treatment</t>
  </si>
  <si>
    <t>Assessed quality?</t>
  </si>
  <si>
    <t>Quality scale used</t>
  </si>
  <si>
    <t>Assessed risk of bias?</t>
  </si>
  <si>
    <t>ROB scale used</t>
  </si>
  <si>
    <t>Melanoma</t>
  </si>
  <si>
    <t>Plant extracts</t>
  </si>
  <si>
    <t>Effective</t>
  </si>
  <si>
    <t>Unsure</t>
  </si>
  <si>
    <t>Not Effective</t>
  </si>
  <si>
    <t>Quotes</t>
  </si>
  <si>
    <t>More evidence would be beneficial</t>
  </si>
  <si>
    <t>Not enough evidence, more needed</t>
  </si>
  <si>
    <t>ARRIVE</t>
  </si>
  <si>
    <t>Quality/ROB scores</t>
  </si>
  <si>
    <t>Neonatal hypoxic ischemic encephalopathy (HIE)</t>
  </si>
  <si>
    <t>Mesenchymal stem/stromal cells (MSCs)</t>
  </si>
  <si>
    <t>SYRCLE's Risk of Bias Tool</t>
  </si>
  <si>
    <t>Author (Year)</t>
  </si>
  <si>
    <t>Random sequence generation?</t>
  </si>
  <si>
    <t>Groups similar at baseline?</t>
  </si>
  <si>
    <t>Allocation concealed?</t>
  </si>
  <si>
    <t>Animals randomly housed?</t>
  </si>
  <si>
    <t>Blinding of caregivers and/or examiners?</t>
  </si>
  <si>
    <t>Random  selection for outcome assessment?</t>
  </si>
  <si>
    <t>Blinding of outcome assessor?</t>
  </si>
  <si>
    <t>Incomplete outcome data addressed?</t>
  </si>
  <si>
    <t>Free from selective outcome reporting?</t>
  </si>
  <si>
    <t>Free from other bias?</t>
  </si>
  <si>
    <t>Cameron (2015)</t>
  </si>
  <si>
    <t>Unclear</t>
  </si>
  <si>
    <t>Ding (2014)</t>
  </si>
  <si>
    <t>Donega (2013)</t>
  </si>
  <si>
    <t>Donega (2014)</t>
  </si>
  <si>
    <t>Donega (2015)</t>
  </si>
  <si>
    <t>Gu (2015)</t>
  </si>
  <si>
    <t>Gu (2016)</t>
  </si>
  <si>
    <t>Jellema (2013)</t>
  </si>
  <si>
    <t>Kim (2012)</t>
  </si>
  <si>
    <t>Lee (2010)</t>
  </si>
  <si>
    <t xml:space="preserve">van Velthoven (2010)A </t>
  </si>
  <si>
    <t>van Velthoven (2010)B</t>
  </si>
  <si>
    <t>van Velthoven (2010)C</t>
  </si>
  <si>
    <t>van Velthoven (2012)</t>
  </si>
  <si>
    <t>van Velthoven (2013)</t>
  </si>
  <si>
    <t>Xia (2010)</t>
  </si>
  <si>
    <t>Zhang (2014)</t>
  </si>
  <si>
    <t>Zhou (2015)</t>
  </si>
  <si>
    <t>Zhu (2014)</t>
  </si>
  <si>
    <t>Data from supporting documents from paper:</t>
  </si>
  <si>
    <t>Total positive</t>
  </si>
  <si>
    <t>Cancer</t>
  </si>
  <si>
    <t>Aerobic Exercise</t>
  </si>
  <si>
    <t>Microbubbles (MBs) combined with ultrasound sonothrombolysis (STL)</t>
  </si>
  <si>
    <t>Ischemic stroke</t>
  </si>
  <si>
    <t>"Further in vivo studies are needed to demonstrate a better efficacy and safety of STL compared to currently approved therapeutic options."</t>
  </si>
  <si>
    <t>CAMARADES</t>
  </si>
  <si>
    <t>Neural Stem Cells (NSCs) transplantation therapy</t>
  </si>
  <si>
    <t>"In this preclinical studies, we demonstrated that transplanted NSCs significantly improved outcomes (both functional and structural outcome) in ischemic stroke."</t>
  </si>
  <si>
    <t>Robust evidence, extra could refine results but is not essential</t>
  </si>
  <si>
    <t>Nonunion of spinal fusion surgeries</t>
  </si>
  <si>
    <t>"The authors found that electrical stimulation devices may produce clinically significant increases in arthrodesis rates among patients undergoing spinal fusion. They also found that the pro-arthrodesis effects seen in preclinical studies are also found in clinical populations, suggesting that findings in animal studies are translatable. Additional research is needed to analyze the cost-effectiveness of these devices"</t>
  </si>
  <si>
    <t>Joanna Briggs Institute Critical Appraisal Checklist</t>
  </si>
  <si>
    <t>Recombinant tissue plasminogen activator (rtPA)</t>
  </si>
  <si>
    <t>Electrical stimulation therapies</t>
  </si>
  <si>
    <t>"This meta-analysis reveals rtPA can lead to neurological side effects besides thrombolysis in mechanical animal stroke, which may account for clinical exacerbation for stroke patients that do not achieve vascular recanalization with rtPA."</t>
  </si>
  <si>
    <t>Doesn't assess efficacy of a treatment, instead assesses if treatment has negative side effects. Doesn't seem to draw a conclusion on robustness or recommend further study</t>
  </si>
  <si>
    <t>Stem cell therapy</t>
  </si>
  <si>
    <t>Regeneration of periodontal tissue complex</t>
  </si>
  <si>
    <t>"Current scientific data is unanimous on the fact that stem cell therapy has a positive impact on periodontal tissue complex regeneration", However more and less diverse preclinical studies are needed to have higher statistical power in future meta-analyses."</t>
  </si>
  <si>
    <t>Only assessed quality of clinical studies, not preclinical. Couldn't find data for quality assessment.</t>
  </si>
  <si>
    <t>Cochrane's Risk of Bias Tool</t>
  </si>
  <si>
    <t>Constraint-induced movement therapy (CIMT)</t>
  </si>
  <si>
    <t>"This meta-analysis showed no benefit of constraint on neurobehavioral scores, which is at odds with some human studies."</t>
  </si>
  <si>
    <t>No quality or risk of bias assessment</t>
  </si>
  <si>
    <t>Animal husbandry and capture (AHC)</t>
  </si>
  <si>
    <t>Anemia</t>
  </si>
  <si>
    <t>Both clinical and preclinical</t>
  </si>
  <si>
    <t>Assesses observational/quasi-experimental human studies. Manually counted ROB scores from large table in supplementary data</t>
  </si>
  <si>
    <t>Grading of Recommendations, Assessment, Development, and Evaluation (GRADE) (modified)</t>
  </si>
  <si>
    <t>Metformin</t>
  </si>
  <si>
    <t>Hepatocellular Carcinoma</t>
  </si>
  <si>
    <t>"Metformin appears to have a direct anti-HCC effect in animal models.", "this systematic review of animal studies suggests that metformin potentially has a direct inhibitory effect on HCC growth, although the effects on tumor number and incidence are inconclusive."</t>
  </si>
  <si>
    <t>% studies with "yes" for criteria</t>
  </si>
  <si>
    <t>Number of studies with "yes" for criteria</t>
  </si>
  <si>
    <t>Extrapolated scores</t>
  </si>
  <si>
    <t>this is an extrapolation, not data from the paper</t>
  </si>
  <si>
    <t>ROB scores calculated with a screen ruler and some extrapolation from graph</t>
  </si>
  <si>
    <t>Injury to bone</t>
  </si>
  <si>
    <t>"The study results suggest that stem cell therapy improves new bone formation and BMD in bone defect models.", In view of the limitations inherent in the design of a majority of the studies included in the meta-analysis, large, multicentre, well-designed RCTs with extensive follow-up are needed to validate these findings."</t>
  </si>
  <si>
    <t>Modified Jadad scale</t>
  </si>
  <si>
    <t>Xingnaojing injection (XNJI)</t>
  </si>
  <si>
    <t>"Meta-analysis shows that XNJI contributes significantly to reduction in neurological deficit score", "Considering being accepted far and wide by practitioners, the experiments with more rigorous experimental design and stronger quality control are required."</t>
  </si>
  <si>
    <t>Glioma surgery</t>
  </si>
  <si>
    <t>Agents for fluorescence-guided glioma surgery</t>
  </si>
  <si>
    <t>"5-ALA is the only fluorescent agent that has been tested in a randomized controlled trial and results in an improvement of GTR and progression-free survival in highgrade gliomas.", "Currently, direct comparisons between the various agents are not possible and would require additional studies."</t>
  </si>
  <si>
    <t>Both clinical and preclinical. No quality or risk of bias assessment.</t>
  </si>
  <si>
    <t>Myocardial injury</t>
  </si>
  <si>
    <t>"This study provides evidence for a role for ACE inhibitors and beta blockers to prevent myocardial injury and scar deposition in in vivo models of myocarditis. There is a need for further well-designed studies to assess the translational application of these treatments.", "There is an urgent need for contemporary, well-performed studies using more advanced techniques and improved current understanding of the immune response to cardiac injury."</t>
  </si>
  <si>
    <t>Quality CAMARADES scores</t>
  </si>
  <si>
    <t>ROB SYRCLE scores</t>
  </si>
  <si>
    <t>Pulmonary arterial hypertension (PAH)</t>
  </si>
  <si>
    <t>Regenerative cell therapies</t>
  </si>
  <si>
    <t>"Preclinical studies of regenerative cell therapy demonstrated efficacy in animal models of PAH; however, future studies should consider incorporating design elements to reduce the risk of bias"</t>
  </si>
  <si>
    <t>those numbers are not wrong, either had very bad quality studies or reviewers scored very poorly, most of the scores in the SYRCLE tool were marked as "unsure"</t>
  </si>
  <si>
    <t>Antisense oligonucleotide (AON)-based therapies</t>
  </si>
  <si>
    <t>Heritable neurodegenerative and neuromuscular diseases</t>
  </si>
  <si>
    <t>Beta blockers, calcium channel blockers and antagonists of the renin–angiotensin system</t>
  </si>
  <si>
    <t>"We found that even though the use of delivery systems provides an advantage over naked AONs, it is not yet possible to select the most promising strategies."</t>
  </si>
  <si>
    <t>Buyang Huanwu Decoction (BHD)</t>
  </si>
  <si>
    <t>"BHD possesses substantial neuroprotective effects in experimental stroke", "large studies of high methodological quality (including randomization to treatment group, masked induction of ischemia, and assessment of outcome) are required to produce a precise, unbiased assessment of the efficacy of BHD."</t>
  </si>
  <si>
    <t>Didn't state CAMARADES in their text but the list of criteria matched it</t>
  </si>
  <si>
    <t>Assesses both quality and risk of bias.</t>
  </si>
  <si>
    <t>Vascular dementia</t>
  </si>
  <si>
    <t>Acupuncture</t>
  </si>
  <si>
    <t>"Acupuncture may be effective in improving cognitive function in vascular dementia animal models."</t>
  </si>
  <si>
    <t>Didn't state CAMARADES in their text but the list of criteria matched it, called it a risk of bias assessment but is actually quality</t>
  </si>
  <si>
    <t>Albuquerque 2018</t>
  </si>
  <si>
    <t>Auboire 2018</t>
  </si>
  <si>
    <t>Janssen 2013</t>
  </si>
  <si>
    <t>Li 2015</t>
  </si>
  <si>
    <t>Liao 2014</t>
  </si>
  <si>
    <t>Silverblatt 2019</t>
  </si>
  <si>
    <t>Archambault 2017</t>
  </si>
  <si>
    <t>Ashcraft 2016</t>
  </si>
  <si>
    <t>Ma 2018</t>
  </si>
  <si>
    <t>Gaubys 2018</t>
  </si>
  <si>
    <t>Dong 2016</t>
  </si>
  <si>
    <t>Lambrecht 2019</t>
  </si>
  <si>
    <t>Senders 2017</t>
  </si>
  <si>
    <t>Suen 2019</t>
  </si>
  <si>
    <t>Wei 2013</t>
  </si>
  <si>
    <t>Zhang 2018</t>
  </si>
  <si>
    <t>van der Bent 2018</t>
  </si>
  <si>
    <t>Chen 2016</t>
  </si>
  <si>
    <t>CAMARADES (modified)</t>
  </si>
  <si>
    <t>Arterial hyperoxia (comorbidity)</t>
  </si>
  <si>
    <t>Vascular tone/cardiac output (biology, not disease)</t>
  </si>
  <si>
    <t>"The effect of hyperoxia on vascular tone is substantially higher in vivo than ex vivo", "the overall quality of the included studies was poor, which seriously hampers drawing reliable conclusions from the included animal studies."</t>
  </si>
  <si>
    <t>Checklist created by the authors</t>
  </si>
  <si>
    <t>Text says checklist has 10 points but looking at the checklist it actually has 11</t>
  </si>
  <si>
    <t>unable to extract</t>
  </si>
  <si>
    <t>ischemic stroke limited to "other animals" AND hypertension</t>
  </si>
  <si>
    <t>ischemic stroke limited to "other animals" AND aspirin</t>
  </si>
  <si>
    <t>ischemic stroke limited to "other animals" AND tPA</t>
  </si>
  <si>
    <t>ischemic stroke limited to "other animals" AND hypothermia</t>
  </si>
  <si>
    <t>ischemic stroke limited to "other animals"</t>
  </si>
  <si>
    <t>ischemic stroke</t>
  </si>
  <si>
    <t>19th Jan 2021</t>
  </si>
  <si>
    <t>Number of hits</t>
  </si>
  <si>
    <t>Date</t>
  </si>
  <si>
    <t>Gut microbiota</t>
  </si>
  <si>
    <t>Disease/biological system</t>
  </si>
  <si>
    <t>Anti-hyperglycemic drugs</t>
  </si>
  <si>
    <t>"The changes in specific taxa and b-diversity of gut microbiota were associated with metformin and acarbose in humans while pertinent information for other anti-hyperglycemic drugs could only be obtained in rodent studies. Further human studies on anti-hyperglycemic drugs other than metformin and acarbose are needed to explore gut microbiota’s role in their therapeutic efficacies and side effects."</t>
  </si>
  <si>
    <t>Did human studies, quasi-experimental studies, and animal studies, data listed here are from animal studies. Data extracted from an image (supplemental data 4)</t>
  </si>
  <si>
    <t>Ischaemic heart disease</t>
  </si>
  <si>
    <t>"Our results showed that cell therapy is safe and leads to a preserved LVEF. Future trials should focus on cell types other than BM-MNC, large infarction, and strategies to obtain sustained effects."</t>
  </si>
  <si>
    <t>RCT</t>
  </si>
  <si>
    <t>Adequate allocation</t>
  </si>
  <si>
    <t>Operator blinded</t>
  </si>
  <si>
    <t>Analyst blinded</t>
  </si>
  <si>
    <t>Bel et al.(18) 2003</t>
  </si>
  <si>
    <t>Y</t>
  </si>
  <si>
    <t>N</t>
  </si>
  <si>
    <t>Brasselet et al.(19) 2005</t>
  </si>
  <si>
    <t>Chacques et al.(20) 2004</t>
  </si>
  <si>
    <t>Chen et al.(21) 2009</t>
  </si>
  <si>
    <t>De Silva et al.(22) 2008</t>
  </si>
  <si>
    <t>Dixon et al.(1) 2009</t>
  </si>
  <si>
    <t>Doyle et al.(23) 2008</t>
  </si>
  <si>
    <t>Gavira et al.(24) 2006</t>
  </si>
  <si>
    <t>Ghodsizad et al.(25) 2007</t>
  </si>
  <si>
    <t>Ghostine et al.(26) 2002</t>
  </si>
  <si>
    <t>Gyöngyösi et al.(27) 2008</t>
  </si>
  <si>
    <t>Hagikura et al.(28) 2009</t>
  </si>
  <si>
    <t>Haider et al.(29) 2004</t>
  </si>
  <si>
    <t>Halkos et al.(2) 2008</t>
  </si>
  <si>
    <t>Hamamoto et al.(3) 2009</t>
  </si>
  <si>
    <t>Hashemi et al.(4) 2008</t>
  </si>
  <si>
    <t>He et al.(5) 2005</t>
  </si>
  <si>
    <t>Jiang et al.(30) 2010</t>
  </si>
  <si>
    <t>Johnston et al.(31) 2009</t>
  </si>
  <si>
    <t>Kawamoto et al.(6) 2003</t>
  </si>
  <si>
    <t>Kim et al.(32)2005</t>
  </si>
  <si>
    <t>Li et al.(33) 2008</t>
  </si>
  <si>
    <t>Li et al.(7) 2008</t>
  </si>
  <si>
    <t>Lim et al.(34) 2006</t>
  </si>
  <si>
    <t>Mäkelä et al.(35) 2007</t>
  </si>
  <si>
    <t>Makkar et al.(36) 2005</t>
  </si>
  <si>
    <t>Memon et al.(8) 2005</t>
  </si>
  <si>
    <t>Menard et al.(37) 2005</t>
  </si>
  <si>
    <t>Messas et al.(38) 2006</t>
  </si>
  <si>
    <t>Moelker et al.(9) 2006</t>
  </si>
  <si>
    <t>Moelker et al.(39) 2007</t>
  </si>
  <si>
    <t>Patila et al.(40) 2009</t>
  </si>
  <si>
    <t>Perin et al.(10) 2008</t>
  </si>
  <si>
    <t>Price et al.(41) 2006</t>
  </si>
  <si>
    <t>Qi et al. (11)2008</t>
  </si>
  <si>
    <t>Qian et al.(42) 2007</t>
  </si>
  <si>
    <t>Quevedo et al.(43) 2009</t>
  </si>
  <si>
    <t>Schneider et al.(12) 2009</t>
  </si>
  <si>
    <t>Schuleri et al.(44) 2008</t>
  </si>
  <si>
    <t>Schuleri et al.(45) 2009</t>
  </si>
  <si>
    <t>Sheu et al.(13) 2009</t>
  </si>
  <si>
    <t>Thompson et al.(46) 2005</t>
  </si>
  <si>
    <t>Tomita et al. (47)2002</t>
  </si>
  <si>
    <t>Valina et al.(14) 2007</t>
  </si>
  <si>
    <t>Wang et al.(48) 2009</t>
  </si>
  <si>
    <t>Yang et al.(49) 2009</t>
  </si>
  <si>
    <t>Yang et al.(50) 2006</t>
  </si>
  <si>
    <t>Yang et al.(15) 2007</t>
  </si>
  <si>
    <t>Yi et al.(51) 2006</t>
  </si>
  <si>
    <t>Yokoyama et al.(16) 2006</t>
  </si>
  <si>
    <t>Zeng et al.(52) 2007</t>
  </si>
  <si>
    <t>Zhang et al.(17) 2007</t>
  </si>
  <si>
    <t xml:space="preserve">Method of  randomization described </t>
  </si>
  <si>
    <t>Cao 2020</t>
  </si>
  <si>
    <t>van der Spoel 2011</t>
  </si>
  <si>
    <t>Authors' custom scale</t>
  </si>
  <si>
    <t>Total</t>
  </si>
  <si>
    <t>"Despite its importance, we found that the current evidence base is plagued by considerable methodologic heterogeneity in all aspects of study design, endpoints, and efficacy thereby precluding meaningful comparisons, and conclusions. To this end, we have provided an overview of methodologic and data reporting standards that we hope will set the platform for the next generation of preclinical studies required for the continued development and progression of exercise–oncology research."</t>
  </si>
  <si>
    <t>"our findings suggest promising therapeutic potential for MSCs in the treatment of neonatal HIE.", "further analysis is needed to determine the optimal MSC source, dose, timing, and route of administration."</t>
  </si>
  <si>
    <t>Study ID</t>
  </si>
  <si>
    <t>Assessed Publication bias?</t>
  </si>
  <si>
    <t>% of original search included in final</t>
  </si>
  <si>
    <t>Criteria used to classify exclusions</t>
  </si>
  <si>
    <t>Drop-down menu 1</t>
  </si>
  <si>
    <t>Drop-down menu 2</t>
  </si>
  <si>
    <t>Drop-down menu 4 (conclusion drawn)</t>
  </si>
  <si>
    <t>Drop-down menu 3 (efficacy)</t>
  </si>
  <si>
    <t>Note: excluded as unable to extract data from paper</t>
  </si>
  <si>
    <t>Sheet name</t>
  </si>
  <si>
    <t>Data validation</t>
  </si>
  <si>
    <t>Explanation</t>
  </si>
  <si>
    <t>Note: The following 3 papers were selected then removed as the numbers in their PRISMA flow diagram did not add up</t>
  </si>
  <si>
    <t>said they assessed publication bias by using ARRIVE guide - misinterpretation of what publication bias is</t>
  </si>
  <si>
    <t>did not assess publication bias but considered it qualitatively in their discussion</t>
  </si>
  <si>
    <t>Committed to assess publication bias, however stated: "The small number of studies that contributed to each outcome resulted in insufficient power to statistically assess publication bias."</t>
  </si>
  <si>
    <t>Resampling was utilised if a review was excluded. 3 reviews were excluded, one as they did not assess quality/ROB for their preclinical data, only their clinical data (the review contained both), and two for inadequacies in data reporting (errors or non-reporting of data). These 3 are listed at the bottom of the sheet.</t>
  </si>
  <si>
    <t>Quality/ROB scores are normally count data, this means they are hard to compare as each one has a different number of criteria to score against. For this publication, quality/ROB scores were converted to a percentage out of total possible points. The calculations for this (when not reported in the text) are in this sheet. When I have manually counted the scores, a "yes" counts as one point, a "maybe"/"unsure"/"not reported" or "no" count as 0</t>
  </si>
  <si>
    <t>This sheet contains data extracted from some of the reviews on quality scores/risk of bias (ROB) scores. These data were extracted and a mean + standard deviation were calculated in this sheet if they were not reported outright in the review.</t>
  </si>
  <si>
    <t>Search completed using PubMed's advanced search builder and "other animals" filter.</t>
  </si>
  <si>
    <t>Sheet used for notes and data validation tools built into Excel. Contains text used in several drop-down menus across the spreadsheet.</t>
  </si>
  <si>
    <t>Data extracted from 20 randomly selected systematic reviews. Data are on the conclusions drawn by the authors of each review on the effectiveness of their intervention and the robustness of their conclusions. This sheet also contains data on whether the reviewers assessed the quality and/or risk of bias (ROB) of their included publications, and whether they assessed/properly considered the effect of publication bias in their analysis.</t>
  </si>
  <si>
    <t>PubMed search terms</t>
  </si>
  <si>
    <t>Number of hits returned when searching using specific search terms in PubMed on January 19th 2021.</t>
  </si>
  <si>
    <t>"Plant extracts are effective in the treatment of melanoma, either by shrinking the tumor, reducing the metastatic potential, or assisting tumor angiogenesis regression", "the relevance of studies using plant extracts for melanoma treatment is hampered by the lack of methodological rigor. Thus, the need for the implementation of new methodologic protocols is imperative for experimental studies with animal models in order to ensure the repeatability, reliability, and generalizability of the results. The relevance of studies using plant extracts for melanoma treatment is hampered by the lack of methodological rigor. Thus, the need for the implementation of new methodologic protocols is imperative for experimental studies with animal models in order to ensure the repeatability, reliability, and generalizability of the results."</t>
  </si>
  <si>
    <t>"there is insufficient evidence to conclude whether AHC improves or worsens anemia among women and children in LMICs"</t>
  </si>
  <si>
    <t>Search term in PubMed advanced search</t>
  </si>
  <si>
    <t>All studies</t>
  </si>
  <si>
    <t>M. B. A. Adinortey, R.:Boison, D.:Ekloh, W.:Kuatsienu, L. E.:Biney, E. E.:Affum, O. O.:Kwarteng, J.:Nyarko, A. K.</t>
  </si>
  <si>
    <t>Phytomedicines Used for Diabetes Mellitus in Ghana: A Systematic Search and Review of Preclinical and Clinical Evidence</t>
  </si>
  <si>
    <t>S. B. Agrawal, K. L.:Marks, E.:Fox, J. H.</t>
  </si>
  <si>
    <t>Impact of high iron intake on cognition and neurodegeneration in humans and in animal models: a systematic review</t>
  </si>
  <si>
    <t>A. S. M. Alshnbari, S. A.:O'Sullivan, S. E.:Idris, I.</t>
  </si>
  <si>
    <t>Effect of Sodium-Glucose Cotransporter-2 Inhibitors on Endothelial Function: A Systematic Review of Preclinical Studies</t>
  </si>
  <si>
    <t>L. S. A. Altoe, R. S.:Sarandy, M. M.:Morais-Santos, M.:Novaes, R. D.:Goncalves, R. V.</t>
  </si>
  <si>
    <t>Does antibiotic use accelerate or retard cutaneous repair? A systematic review in animal models</t>
  </si>
  <si>
    <t>K. P. Andersen, T. K.:Hauge, E. M.:Schou, S.:Norholt, S. E.</t>
  </si>
  <si>
    <t>Effect of mandibular distraction osteogenesis on the temporomandibular joint: a systematic review of animal experimental studies</t>
  </si>
  <si>
    <t>E. F. O. Andrade, D. R.:Araujo, A. M. S.:de Andrade, Jnbm:Azzi, D. V.:de Lima, R. R.:Lobo-Junior, A. R.:Pereira, L. J.</t>
  </si>
  <si>
    <t>Can Resveratrol Treatment Control the Progression of Induced Periodontal Disease? A Systematic Review and Meta-Analysis of Preclinical Studies</t>
  </si>
  <si>
    <t>S. R. Andrade, M. J.:Loureiro, J. A.:Pereira, M. D. C.</t>
  </si>
  <si>
    <t>Natural Compounds for Alzheimer's Disease Therapy: A Systematic Review of Preclinical and Clinical Studies</t>
  </si>
  <si>
    <t>A. S. Antonic, E. S.:Lees, J. S.:Wills, T. E.:Skeers, P.:Batchelor, P. E.:Macleod, M. R.:Howells, D. W.</t>
  </si>
  <si>
    <t>Stem cell transplantation in traumatic spinal cord injury: a systematic review and meta-analysis of animal studies</t>
  </si>
  <si>
    <t>C. C. R. Applegate, J. L., 3rd:Erdman, J. W., Jr.</t>
  </si>
  <si>
    <t>Can Lycopene Impact the Androgen Axis in Prostate Cancer?: A Systematic Review of Cell Culture and Animal Studies</t>
  </si>
  <si>
    <t>S. A. Augustine, M. T.:Harrison, B.:Locke, T.:Ghannad, M.:Moher, D.:Thebaud, B.</t>
  </si>
  <si>
    <t>Mesenchymal Stromal Cell Therapy in Bronchopulmonary Dysplasia: Systematic Review and Meta-Analysis of Preclinical Studies</t>
  </si>
  <si>
    <t>S. C. Augustine, W.:Avey, M. T.:Chan, M. L.:Lingappa, S. M. C.:Hutton, B.:Thebaud, B.</t>
  </si>
  <si>
    <t>Are all stem cells equal? Systematic review, evidence map, and meta-analyses of preclinical stem cell-based therapies for bronchopulmonary dysplasia</t>
  </si>
  <si>
    <t>C. C. L. Barron, M. M.:Stewart, D. J.:Fergusson, D.:Yang, H.:Moher, D.:Liu, P.:Mazer, D.:Devereaux, P. J.:McIntyre, L.:Canadian Perioperative Anesthesia Clinical Trials, Group</t>
  </si>
  <si>
    <t>Assessment of safety and efficacy of mesenchymal stromal cell therapy in preclinical models of acute myocardial infarction: a systematic review protocol</t>
  </si>
  <si>
    <t>protocol</t>
  </si>
  <si>
    <t>A. Y. Basilious, J.:Fehlings, M. G.</t>
  </si>
  <si>
    <t>Neurological outcomes of animal models of uterine artery ligation and relevance to human intrauterine growth restriction: a systematic review</t>
  </si>
  <si>
    <t>P. E. S. Batchelor, P.:Antonic, A.:Wills, T. E.:Howells, D. W.:Macleod, M. R.:Sena, E. S.</t>
  </si>
  <si>
    <t>Systematic review and meta-analysis of therapeutic hypothermia in animal models of spinal cord injury</t>
  </si>
  <si>
    <t>C. R. C. Battistuzzo, R. J.:Callister, R.:Galea, M. P.</t>
  </si>
  <si>
    <t>A systematic review of exercise training to promote locomotor recovery in animal models of spinal cord injury</t>
  </si>
  <si>
    <t>J. A. Bayes, N.:Schloss, J.</t>
  </si>
  <si>
    <t>The Bioavailability of Various Oral Forms of Folate Supplementation in Healthy Populations and Animal Models: A Systematic Review</t>
  </si>
  <si>
    <t>M. L. Belgers, M.:Homberg, J. R.:Ritskes-Hoitinga, M.:Schellekens, A. F.:Hooijmans, C. R.</t>
  </si>
  <si>
    <t>Ibogaine and addiction in the animal model, a systematic review and meta-analysis</t>
  </si>
  <si>
    <t>M. P. G.-O. Benavides-Castellanos, N.:Linero, I.</t>
  </si>
  <si>
    <t>Effectiveness of mesenchymal stem cell-conditioned medium in bone regeneration in animal and human models: a systematic review and meta-analysis</t>
  </si>
  <si>
    <t>P. M. S. Bennett, S. K.:Dretzke, J.:Bem, D.:Penn-Barwell, J. G.</t>
  </si>
  <si>
    <t>Preclinical therapies to prevent or treat fracture non-union: A systematic review</t>
  </si>
  <si>
    <t>F. G. Bert, M. R.:Camussi, E.:Pieve, G.:Voglino, G.:Siliquini, R.</t>
  </si>
  <si>
    <t>Animal assisted intervention: A systematic review of benefits and risks</t>
  </si>
  <si>
    <t>J. N. Bhatti, B.:Akhtar, U.:Rhind, S. G.:Tien, H.:Nathens, A.:da Luz, L. T.</t>
  </si>
  <si>
    <t>Systematic Review of Human and Animal Studies Examining the Efficacy and Safety of N-Acetylcysteine (NAC) and N-Acetylcysteine Amide (NACA) in Traumatic Brain Injury: Impact on Neurofunctional Outcome and Biomarkers of Oxidative Stress and Inflammation</t>
  </si>
  <si>
    <t>V. L. M. Brelsford, K.:Gee, N. R.:Pfeffer, K.</t>
  </si>
  <si>
    <t>Animal-Assisted Interventions in the Classroom-A Systematic Review</t>
  </si>
  <si>
    <t>D. I. P. Bromage, J. M.:Rossello, X.:Ziff, O. J.:Burke, N.:Yellon, D. M.:Davidson, S. M.</t>
  </si>
  <si>
    <t>Remote ischaemic conditioning reduces infarct size in animal in vivo models of ischaemia-reperfusion injury: a systematic review and meta-analysis</t>
  </si>
  <si>
    <t>H. K. t. B. Bronsveld, B.:Karlstad, O.:Vestergaard, P.:Starup-Linde, J.:Bazelier, M. T.:De Bruin, M. L.:de Boer, A.:Siezen, C. L.:van de Water, B.:van der Laan, J. W.:Schmidt, M. K.</t>
  </si>
  <si>
    <t>Treatment with insulin (analogues) and breast cancer risk in diabetics; a systematic review and meta-analysis of in vitro, animal and human evidence</t>
  </si>
  <si>
    <t>A. M. Brun, N.:Colombier, M. L.:Dursun, E.</t>
  </si>
  <si>
    <t>Emerging Nanotechnology in Non-Surgical Periodontal Therapy in Animal Models: A Systematic Review</t>
  </si>
  <si>
    <t>G. P. Brunello, S.:Schiavon, L.:Sivolella, S.:Biasetto, L.:Del Fabbro, M.</t>
  </si>
  <si>
    <t>The Impact of Bioceramic Scaffolds on Bone Regeneration in Preclinical In Vivo Studies: A Systematic Review</t>
  </si>
  <si>
    <t>L. M. S. Busch, J.:Cui, X.:Eichacker, P. Q.:Torabi-Parizi, P.</t>
  </si>
  <si>
    <t>Checkpoint inhibitor therapy in preclinical sepsis models: a systematic review and meta-analysis</t>
  </si>
  <si>
    <t>C. Q. B. Camargo, H. S.:Nunes, E. A.</t>
  </si>
  <si>
    <t>Effects of cotreatment with omega-3 polyunsaturated fatty acids and anticancer agents on oxidative stress parameters: a systematic review of in vitro, animal, and human studies</t>
  </si>
  <si>
    <t>A. P. Carla, B.:Boukail, H.:Audard, J.:Pinol-Domenech, N.:De Carvalho, M.:Blondonnet, R.:Zhai, R.:Morand, D.:Lambert, C.:Sapin, V.:Ware, L. B.:Calfee, C. S.:Bastarache, J. A.:Laffey, J. G.:Juffermans, N. P.:Bos, L. D.:Artigas, A.:Rocco, P. R. M.:Matthay, M. A.:McAuley, D. F.:Constantin, J. M.:Jabaudon, M.:Esicm Translational Biology Group of the Acute Respiratory Failure section</t>
  </si>
  <si>
    <t>Acute respiratory distress syndrome subphenotypes and therapy responsive traits among preclinical models: protocol for a systematic review and meta-analysis</t>
  </si>
  <si>
    <t>T. A.-M. Chalvon-Demersay, D.:Arfsten, J.:Egli, L.:Gaudichon, C.:Karagounis, L. G.:Tome, D.</t>
  </si>
  <si>
    <t>A Systematic Review of the Effects of Plant Compared with Animal Protein Sources on Features of Metabolic Syndrome</t>
  </si>
  <si>
    <t>J. Y. Chen, C.:Guo, B.:Sena, E. S.:Macleod, M. R.:Yuan, Y.:Hirst, T. C.</t>
  </si>
  <si>
    <t>The Efficacy of Trastuzumab in Animal Models of Breast Cancer: A Systematic Review and Meta-Analysis</t>
  </si>
  <si>
    <t>Y. L. Chen, L.:Su, G.:Han, M.:Fan, X.:Xun, P.:Xu, G.</t>
  </si>
  <si>
    <t>Effect of Intermittent versus Chronic Calorie Restriction on Tumor Incidence: A Systematic Review and Meta-Analysis of Animal Studies</t>
  </si>
  <si>
    <t>A. G. Cheok, T. W.:Rodriguez-Mateos, A.:Caton, P. W.</t>
  </si>
  <si>
    <t>The effects of betalain-rich cacti (dragon fruit and cactus pear) on endothelial and vascular function: a systematic review of animal and human studies</t>
  </si>
  <si>
    <t>K. L. O.-A. Chin, R.:Hopper, I.:von Lueder, T. G.:Reid, C. M.:Zoungas, S.:Wang, B. H.:Liew, D.</t>
  </si>
  <si>
    <t>Potential mechanisms underlying the cardiovascular benefits of sodium glucose cotransporter 2 inhibitors: a systematic review of data from preclinical studies</t>
  </si>
  <si>
    <t>S. C. Choe, M.:Jerng, U. M.:Lee, J. H.</t>
  </si>
  <si>
    <t>The Efficacy and Underlying Mechanism of Moxibustion in Preventing Cognitive Impairment: A Systematic Review of Animal Studies</t>
  </si>
  <si>
    <t>K. T. W. Chorath, M. J.:Morton-Gonzaba, N.:Humann, W. J.:Moreira, A.</t>
  </si>
  <si>
    <t>Mesenchymal stem cells for sensorineural hearing loss: protocol for a systematic review of preclinical studies</t>
  </si>
  <si>
    <t>I. G. Christodoulou, M.:Devetzi, M.:Panagiotidis, M.:Koliakos, G.:Zoumpourlis, V.</t>
  </si>
  <si>
    <t>Mesenchymal stem cells in preclinical cancer cytotherapy: a systematic review</t>
  </si>
  <si>
    <t>S. M. Cirmi, A.:Ferlazzo, N.:Gangemi, S.:Calapai, G.:Schumacher, U.:Navarra, M.</t>
  </si>
  <si>
    <t>Anticancer Potential of Citrus Juices and Their Extracts: A Systematic Review of Both Preclinical and Clinical Studies</t>
  </si>
  <si>
    <t>T. P. C. Clyde, M.:Jones, C.:Kilgannon, H.:Fuller, B. M.:Trzeciak, S.:Roberts, B. W.</t>
  </si>
  <si>
    <t>Effects of hypercapnia in sepsis: protocol for a systematic review of clinical and preclinical data</t>
  </si>
  <si>
    <t>N. R. Cosic, D. J.:Stelfox, H. T.</t>
  </si>
  <si>
    <t>Efficacy and safety of damage control in experimental animal models of injury: protocol for a systematic review and meta-analysis</t>
  </si>
  <si>
    <t>A. P. M. Cossu, P.:De Giudici, L. M.:Puddu, D.:Pasin, L.:Evangelista, M.:Xanthos, T.:Musu, M.:Finco, G.</t>
  </si>
  <si>
    <t>Vasopressin in hemorrhagic shock: a systematic review and meta-analysis of randomized animal trials</t>
  </si>
  <si>
    <t>E. A. Cottrill, A. K.:Lessing, N.:Pennington, Z.:Ishida, W.:Perdomo-Pantoja, A.:Lo, S. F.:Howell, E.:Holmes, C.:Goodwin, C. R.:Theodore, N.:Sciubba, D. M.:Witham, T. F.</t>
  </si>
  <si>
    <t>Investigational growth factors utilized in animal models of spinal fusion: Systematic review</t>
  </si>
  <si>
    <t>H. J. H. Cui, H. Y.:Yang, A. L.:Zhou, H. J.:Wang, C.:Luo, J. K.:Lin, Y.:Tang, T.</t>
  </si>
  <si>
    <t>Efficacy of deferoxamine in animal models of intracerebral hemorrhage: a systematic review and stratified meta-analysis</t>
  </si>
  <si>
    <t>G. L. A.-S. Currie, H. N.:Colvin, L.:Cramond, F.:Hair, K.:Khandoker, L.:Liao, J.:Macleod, M.:McCann, S. K.:Morland, R.:Sherratt, N.:Stewart, R.:Tanriver-Ayder, E.:Thomas, J.:Wang, Q.:Wodarski, R.:Xiong, R.:Rice, A. S. C.:Sena, E. S.</t>
  </si>
  <si>
    <t>Animal models of chemotherapy-induced peripheral neuropathy: A machine-assisted systematic review and meta-analysis</t>
  </si>
  <si>
    <t>S. C. H. Daeschler, L.:Schoenle, P.:Boecker, A.:Kneser, U.:Bergmeister, K. D.</t>
  </si>
  <si>
    <t>Ultrasound and shock-wave stimulation to promote axonal regeneration following nerve surgery: a systematic review and meta-analysis of preclinical studies</t>
  </si>
  <si>
    <t>C. M. Dave, A.:Doxtator, E.:Mei, S. H. J.:Sullivan, K.:Wolfe, D.:Champagne, J.:McIntyre, L.</t>
  </si>
  <si>
    <t>Comparison of freshly cultured versus freshly thawed (cryopreserved) mesenchymal stem cells in preclinical in vivo models of inflammation: a protocol for a preclinical systematic review and meta-analysis</t>
  </si>
  <si>
    <t>C. K. L. Davis, P. J.:Bahor, Z.:Rajanikant, G. K.:Majid, A.</t>
  </si>
  <si>
    <t>Systematic review and stratified meta-analysis of the efficacy of carnosine in animal models of ischemic stroke</t>
  </si>
  <si>
    <t>R. B. D. de Andrade Teles, T. C.:Costa Pinto, T. C.:de Oliveira Junior, R. G.:Gama, E. Silva M.:de Lavor, E. M.:Fernandes, A. W. C.:de Oliveira, A. P.:de Almeida Ribeiro, F. P. R.:da Silva, A. A. M.:Cavalcante, T. C. F.:Quintans Junior, L. J.:da Silva Almeida, J. R. G.</t>
  </si>
  <si>
    <t>Flavonoids as Therapeutic Agents in Alzheimer's and Parkinson's Diseases: A Systematic Review of Preclinical Evidences</t>
  </si>
  <si>
    <t>F. P. A. de Cassia Israel Cardoso, P.:da Silva Cunha Breder, J.:Paranhos, T.:Ceretta Oliveira, H.:Dini Polidoro, A.:Souza Oliveira Kumakura, A. R.:Melo Lima, M. H.</t>
  </si>
  <si>
    <t>A protocol for systematic review of Plantago major L. effectiveness in accelerating wound-healing in animal models</t>
  </si>
  <si>
    <t>M. S. Q. J. de Melo, S.:Araujo, A. A.:Duarte, M. C.:Bonjardim, L. R.:Nogueira, P. C.:Moraes, V. R.:de Araujo-Junior, J. X.:Ribeiro, E. A.:Quintans-Junior, L. J.</t>
  </si>
  <si>
    <t>A systematic review for anti-inflammatory property of clusiaceae family: a preclinical approach</t>
  </si>
  <si>
    <t>D. P. d. A. S. H. de Sousa, P.:Andrade, L. N.:Andreatini, R.</t>
  </si>
  <si>
    <t>A Systematic Review of the Anxiolytic-Like Effects of Essential Oils in Animal Models</t>
  </si>
  <si>
    <t>C. S. Deckers, P.:Wever, K. E.:Hooijmans, C. R.:Hannink, G.</t>
  </si>
  <si>
    <t>The protective effect of anterior cruciate ligament reconstruction on articular cartilage: a systematic review of animal studies</t>
  </si>
  <si>
    <t>A. J. D. Devasahayam, M. B.:Ploughman, M.</t>
  </si>
  <si>
    <t>The Effects of Aerobic Exercise on the Recovery of Walking Ability and Neuroplasticity in People with Multiple Sclerosis: A Systematic Review of Animal and Clinical Studies</t>
  </si>
  <si>
    <t>B. P. Di Matteo, F.:Gostynska, N.:Kon, E.:Filardo, G.:Marcacci, M.</t>
  </si>
  <si>
    <t>Meniscal Scaffolds - Preclinical Evidence to Support their Use: A Systematic Review</t>
  </si>
  <si>
    <t>U. M. W. Djasim, E. B.:van Neck, J. W.:Weinans, H.:van der Wal, K. G.</t>
  </si>
  <si>
    <t>Recommendations for optimal distraction protocols for various animal models on the basis of a systematic review of the literature</t>
  </si>
  <si>
    <t>P. V. S. Dludla, S.:Orlando, P.:Gabuza, K. B.:Mazibuko-Mbeje, S. E.:Nyambuya, T. M.:Mxinwa, V.:Mokgalaboni, K.:Johnson, R.:Muller, C. J. F.:Tiano, L.:Louw, J.:Nkambule, B. B.</t>
  </si>
  <si>
    <t>Exploring the Comparative Efficacy of Metformin and Resveratrol in the Management of Diabetes-associated Complications: A Systematic Review of Preclinical Studies</t>
  </si>
  <si>
    <t>R. G. O. Dos Santos, F. L.:Crippa, J. A.:Hallak, J. E.</t>
  </si>
  <si>
    <t>Antidepressive and anxiolytic effects of ayahuasca: a systematic literature review of animal and human studies</t>
  </si>
  <si>
    <t>S. A. S. Dos Santos, A. J.:Stancker, T. G.:Simoes, M. C. B.:Dos Santos Vieira, M. A.:Leal-Junior, E. C.:Prokic, M.:Vasconsuelo, A.:Santos, S. S.:de Carvalho, P. T. C.</t>
  </si>
  <si>
    <t>Effects of Photobiomodulation Therapy on Oxidative Stress in Muscle Injury Animal Models: A Systematic Review</t>
  </si>
  <si>
    <t>P. A. Douven, R.:Breukink, S. O.:Melenhorst, J.:Kleijnen, J.:Joosten, E. A.:van Koeveringe, G. A.</t>
  </si>
  <si>
    <t>Sacral Neuromodulation for Lower Urinary Tract and Bowel Dysfunction in Animal Models: A Systematic Review With Focus on Stimulation Parameter Selection</t>
  </si>
  <si>
    <t>N. J. Dvir, M. S.:Jones, N. C.:Powell, K. L.:Kwan, P.:O'Brien, T. J.:Antonic-Baker, A.</t>
  </si>
  <si>
    <t>The effects of cell therapy on seizures in animal models of epilepsy: protocol for systematic review and meta-analysis of preclinical studies</t>
  </si>
  <si>
    <t>E. B. Elliott, O.:Waldron, F. M.:Hardingham, G. E.:Chandran, S.:Gregory, J. M.</t>
  </si>
  <si>
    <t>Therapeutic Targeting of Proteostasis in Amyotrophic Lateral Sclerosis-a Systematic Review and Meta-Analysis of Preclinical Research</t>
  </si>
  <si>
    <t>C. D. Emukah, E.:Naqvi, R.:Martinez, J.:Corral, A.:Moreira, A.:Moreira, A.</t>
  </si>
  <si>
    <t>Mesenchymal stromal cell conditioned media for lung disease: a systematic review and meta-analysis of preclinical studies</t>
  </si>
  <si>
    <t>X. L. Y. Fan, M. L.:Fu, S. P.:Zhuang, Y.:Lu, S. F.</t>
  </si>
  <si>
    <t>Effectiveness of Acupuncture in Treatment of Simple Obesity in Animal Models: A Systematic Review and Meta-Analysis</t>
  </si>
  <si>
    <t>G. K. Filardo, E.:Roffi, A.:Di Matteo, B.:Merli, M. L.:Marcacci, M.</t>
  </si>
  <si>
    <t>Platelet-rich plasma: why intra-articular? A systematic review of preclinical studies and clinical evidence on PRP for joint degeneration</t>
  </si>
  <si>
    <t>C. A. R. Flanders, A. S.:Edwardson, S. A.:Baillie, J. K.:Walsh, T. S.</t>
  </si>
  <si>
    <t>The effect of dexmedetomidine and clonidine on the inflammatory response in critical illness: a systematic review of animal and human studies</t>
  </si>
  <si>
    <t>L. M. C. B. Flynn, C. J.:Macleod, M. R.:Andrews, P. J. D.</t>
  </si>
  <si>
    <t>Alpha Calcitonin Gene-Related Peptide Increases Cerebral Vessel Diameter in Animal Models of Subarachnoid Hemorrhage: A Systematic Review and Meta-analysis</t>
  </si>
  <si>
    <t>L. D. Froese, J.:Gomez, A.:Unger, B.:Zeiler, F. A.</t>
  </si>
  <si>
    <t>The cerebrovascular response to norepinephrine: A scoping systematic review of the animal and human literature</t>
  </si>
  <si>
    <t>H. X. Fu, Z.:Zhang, X. L.:Zheng, G. Q.</t>
  </si>
  <si>
    <t>Kaixinsan, a Well-Known Chinese Herbal Prescription, for Alzheimer's Disease and Depression: A Preclinical Systematic Review</t>
  </si>
  <si>
    <t>A. M. J. Gaikwad, A. A.:Padhye, A. M.:Nadgere, J. B.</t>
  </si>
  <si>
    <t>Autogenous bone ring for vertical bone augmentation procedure with simultaneous implant placement: A systematic review of histologic and histomorphometric outcomes in animal studies</t>
  </si>
  <si>
    <t>R. B. Galinsky, L.:Groenendaal, F.:Lear, C. A.:Tan, S.:van Bel, F.:Juul, S. E.:Robertson, N. J.:Mallard, C.:Gunn, A. J.</t>
  </si>
  <si>
    <t>Magnesium is not consistently neuroprotective for perinatal hypoxia-ischemia in term-equivalent models in preclinical studies: a systematic review</t>
  </si>
  <si>
    <t>M. Z. Ge, Y.:Hao, Q.:Zhao, Y.:Dong, B.</t>
  </si>
  <si>
    <t>Effects of mesenchymal stem cells transplantation on cognitive deficits in animal models of Alzheimer's disease: A systematic review and meta-analysis</t>
  </si>
  <si>
    <t>C. L. M. Gibson, S. P.</t>
  </si>
  <si>
    <t>Benefits of histone deacetylase inhibitors for acute brain injury: a systematic review of animal studies</t>
  </si>
  <si>
    <t>D. M.-M. Gonzalez-Quevedo, I.:Campos, A.:Campos, F.:Carriel, V.</t>
  </si>
  <si>
    <t>Tissue engineering strategies for the treatment of tendon injuries: a systematic review and meta-analysis of animal models</t>
  </si>
  <si>
    <t>D. C. Grotto, I. F.:Kodaira, K.:Mazzei, L. G.:Castro, J.:Vieira, R. A. L.:Bergamaschi, C. C.:Lopes, L. C.</t>
  </si>
  <si>
    <t>Effect of mushrooms on obesity in animal models: study protocol for a systematic review and meta-analysis</t>
  </si>
  <si>
    <t>F. Z. He, A.:Feng, S.:Li, Y.:Liu, T.</t>
  </si>
  <si>
    <t>Mesenchymal stem cell therapy for paraquat poisoning: A systematic review and meta-analysis of preclinical studies</t>
  </si>
  <si>
    <t>Y. B. L. He, Y. L.:Chen, Y. M.</t>
  </si>
  <si>
    <t>Comment on "A Preclinical Systematic Review of Ginsenoside-Rg1 in Experimental Parkinson's Disease"</t>
  </si>
  <si>
    <t>comment on paper</t>
  </si>
  <si>
    <t>Y. T. Q. He, Y. N.:Zhang, B. Q.:Li, J. B.:Bao, J.</t>
  </si>
  <si>
    <t>Bioartificial liver support systems for acute liver failure: A systematic review and meta-analysis of the clinical and preclinical literature</t>
  </si>
  <si>
    <t>T. C. V. Hirst, H. M.:Sena, E. S.:Egan, K. J.:Macleod, M. R.:Whittle, I. R.</t>
  </si>
  <si>
    <t>Systematic review and meta-analysis of temozolomide in animal models of glioma: was clinical efficacy predicted?</t>
  </si>
  <si>
    <t>T. C. V. Hirst, H. M.:Conlin, S.:Egan, K. J.:Antonic, A.:Lawson McLean, A.:Macleod, M. R.:Grant, R.:Brennan, P. M.:Sena, E. S.:Whittle, I. R.</t>
  </si>
  <si>
    <t>A systematic review and meta-analysis of gene therapy in animal models of cerebral glioma: why did promise not translate to human therapy?</t>
  </si>
  <si>
    <t>T. C. W. Hirst, R.:Rhodes, J. K.:Macleod, M. R.:Andrews, P. J.</t>
  </si>
  <si>
    <t>Study protocol - A systematic review and meta-analysis of hypothermia in experimental traumatic brain injury: Why have promising animal studies not been replicated in pragmatic clinical trials?</t>
  </si>
  <si>
    <t>K. E. A. Hoagwood, M.:Morrissey, M.:Peth-Pierce, R.</t>
  </si>
  <si>
    <t>Animal-Assisted Therapies for Youth with or at risk for Mental Health Problems: A Systematic Review</t>
  </si>
  <si>
    <t>T. R. N. G. Holder, M. E.:Roberts, D. L.:Somers, T.:Bozkurt, A.</t>
  </si>
  <si>
    <t>A Systematic Literature Review of Animal-Assisted Interventions in Oncology (Part I): Methods and Results</t>
  </si>
  <si>
    <t>A Systematic Literature Review of Animal-Assisted Interventions in Oncology (Part II): Theoretical Mechanisms and Frameworks</t>
  </si>
  <si>
    <t>C. R. G. Hooijmans, F. J.:Ritskes-Hoitinga, M.:Scheffer, G. J.</t>
  </si>
  <si>
    <t>A Systematic Review of the Modifying Effect of Anaesthetic Drugs on Metastasis in Animal Models for Cancer</t>
  </si>
  <si>
    <t>C. R. H. Hooijmans, M.:Schuler, F. A. F.:Good, N.:Good, A.:Baumgartner, L.:Galeno, G.:Schneider, M. P.:Jung, T.:de Vries, R.:Ineichen, B. V.</t>
  </si>
  <si>
    <t>Remyelination promoting therapies in multiple sclerosis animal models: a systematic review and meta-analysis</t>
  </si>
  <si>
    <t>C. R. P.-d. J. Hooijmans, P. C.:de Vries, R. B.:Ritskes-Hoitinga, M.</t>
  </si>
  <si>
    <t>The effects of long-term omega-3 fatty acid supplementation on cognition and Alzheimer's pathology in animal models of Alzheimer's disease: a systematic review and meta-analysis</t>
  </si>
  <si>
    <t>J. d. H. Horn, R. J.:Vermeulen, M.:Luiten, P. G.:Limburg, M.</t>
  </si>
  <si>
    <t>Nimodipine in animal model experiments of focal cerebral ischemia: a systematic review</t>
  </si>
  <si>
    <t>C. D. Hossay, J.:Dolmans, M. M.</t>
  </si>
  <si>
    <t>Whole Ovary Cryopreservation and Transplantation: A Systematic Review of Challenges and Research Developments in Animal Experiments and Humans</t>
  </si>
  <si>
    <t>S. D. Hussein, B.:Willmund, G. D.:Ibrahim, M. A. A.:Himmerich, H.</t>
  </si>
  <si>
    <t>A Systematic Review of Tumor Necrosis Factor-alpha in Post-Traumatic Stress Disorder: Evidence from Human and Animal Studies</t>
  </si>
  <si>
    <t>K. K. G. Jakobsen, C.:Jensen, D. H.:Fischer-Nielsen, A.:Hjuler, T.:von Buchwald, C.</t>
  </si>
  <si>
    <t>Mesenchymal stem cell therapy for laryngotracheal stenosis: A systematic review of preclinical studies</t>
  </si>
  <si>
    <t>S. J. E. Jansen Of Lorkeers, J. E.:Vesterinen, H. M.:van der Spoel, T. I.:Sena, E. S.:Duckers, H. J.:Doevendans, P. A.:Macleod, M. R.:Chamuleau, S. A.</t>
  </si>
  <si>
    <t>Similar effect of autologous and allogeneic cell therapy for ischemic heart disease: systematic review and meta-analysis of large animal studies</t>
  </si>
  <si>
    <t>X. F. Jiang, L.:Pan, M.:Gao, Y.</t>
  </si>
  <si>
    <t>Optimizing Livers for Transplantation Using Machine Perfusion versus Cold Storage in Large Animal Studies and Human Studies: A Systematic Review and Meta-Analysis</t>
  </si>
  <si>
    <t>K. D. Jie, P.:Cao, H.:Feng, W.:Chen, J.:Zeng, Y.</t>
  </si>
  <si>
    <t>Prosthesis design of animal models of periprosthetic joint infection following total knee arthroplasty: A systematic review</t>
  </si>
  <si>
    <t>T. Y. R. Jin, P. Q.:Liang, H. Y.:Zhang, P. P.:Zheng, G. Q.:Lin, Y.</t>
  </si>
  <si>
    <t>Clinical and Preclinical Systematic Review of Panax ginseng C. A. Mey and Its Compounds for Fatigue</t>
  </si>
  <si>
    <t>M. G. R. Jones, S. M.:Cotton, S. M.</t>
  </si>
  <si>
    <t>Incorporating animal-assisted therapy in mental health treatments for adolescents: A systematic review of canine assisted psychotherapy</t>
  </si>
  <si>
    <t>S. J. M. Jonker, T. P.:Warle, M. C.:Ritskes-Hoitinga, M.:Wever, K. E.</t>
  </si>
  <si>
    <t>Preclinical Evidence for the Efficacy of Ischemic Postconditioning against Renal Ischemia-Reperfusion Injury, a Systematic Review and Meta-Analysis</t>
  </si>
  <si>
    <t>J. T. Juschten, P. R.:Juffermans, N. P.:Dixon, B.:Levi, M.:Schultz, M. J.</t>
  </si>
  <si>
    <t>Nebulized anticoagulants in lung injury in critically ill patients-an updated systematic review of preclinical and clinical studies</t>
  </si>
  <si>
    <t>A. D. T. Kandhare, P. A.:Wangikar, P.:Bodhankar, S. L.</t>
  </si>
  <si>
    <t>A systematic literature review of fenugreek seed toxicity by using ToxRTool: evidence from preclinical and clinical studies</t>
  </si>
  <si>
    <t>M. Z. K. Karagulle, M.</t>
  </si>
  <si>
    <t>Effects of drinking natural hydrogen sulfide (H2S) waters: a systematic review of in vivo animal studies</t>
  </si>
  <si>
    <t>K. P. Ker, P.:Blackhall, K.</t>
  </si>
  <si>
    <t>Beta-2 receptor antagonists for traumatic brain injury: a systematic review of controlled trials in animal models</t>
  </si>
  <si>
    <t>K. E.-K. Khalaf, M.:Mustafa, S.:Al Kawas, S.</t>
  </si>
  <si>
    <t>Effectiveness of technology-enhanced teaching and assessment methods of undergraduate preclinical dental skills: a systematic review of randomized controlled clinical trials</t>
  </si>
  <si>
    <t>S. A. I. Khan, M. A.:Sayeed, M. A.:Shaikat, A. H.:Hassan, M. M.</t>
  </si>
  <si>
    <t>Antimicrobial resistance pattern in domestic animal - wildlife - environmental niche via the food chain to humans with a Bangladesh perspective; a systematic review</t>
  </si>
  <si>
    <t>G. S. G. Kienle, A.:Schink, M.:Kiene, H.</t>
  </si>
  <si>
    <t>Viscum album L. extracts in breast and gynaecological cancers: a systematic review of clinical and preclinical research</t>
  </si>
  <si>
    <t>S. G. R. Kim, S. I.</t>
  </si>
  <si>
    <t>Enamel matrix derivative for replanted teeth in animal models: a systematic review and meta-analysis</t>
  </si>
  <si>
    <t>S. R. L. Kim, H. W.:Jun, J. H.:Ko, B. S.</t>
  </si>
  <si>
    <t>Effects of Herbal Medicine (Gan Mai Da Zao Decoction) on Several Types of Neuropsychiatric Disorders in an Animal Model: A Systematic Review: Herbal medicine for animal studies of neuropsychiatric diseases</t>
  </si>
  <si>
    <t>R. K. Knackstedt, T.:Gatherwright, J.</t>
  </si>
  <si>
    <t>The role of topical probiotics in skin conditions: A systematic review of animal and human studies and implications for future therapies</t>
  </si>
  <si>
    <t>K. H. Kniha, N.:Weber, E.:Mohlhenrich, S. C.:Holzle, F.:Modabber, A.</t>
  </si>
  <si>
    <t>Temperature Threshold Values of Bone Necrosis for Thermo-Explantation of Dental Implants-A Systematic Review on Preclinical In Vivo Research</t>
  </si>
  <si>
    <t>Y. O. Koga, A.</t>
  </si>
  <si>
    <t>Systematic Review of Patient-Derived Xenograft Models for Preclinical Studies of Anti-Cancer Drugs in Solid Tumors</t>
  </si>
  <si>
    <t>E. R. Kon, A.:Filardo, G.:Tesei, G.:Marcacci, M.</t>
  </si>
  <si>
    <t>Scaffold-based cartilage treatments: with or without cells? A systematic review of preclinical and clinical evidence</t>
  </si>
  <si>
    <t>J. V. d. W. Korpershoek, T. S.:Hagmeijer, M. H.:Vonk, L. A.:Saris, D. B.</t>
  </si>
  <si>
    <t>Cell-Based Meniscus Repair and Regeneration: At the Brink of Clinical Translation?: A Systematic Review of Preclinical Studies</t>
  </si>
  <si>
    <t>C. W. Koster, K. E.:Wagstaff, P. E.:Hirk, Ktvd:Hooijmans, C. R.:Bergen, A. A.</t>
  </si>
  <si>
    <t>A Systematic Review on Transplantation Studies of the Retinal Pigment Epithelium in Animal Models</t>
  </si>
  <si>
    <t>W. C. Krause Neto, A. P.:Anaruma, C. A.:de Souza, R. R.:Gama, E. F.</t>
  </si>
  <si>
    <t>Effects of exercise on neuromuscular junction components across age: systematic review of animal experimental studies</t>
  </si>
  <si>
    <t>H. G. Kwan, L.:Liu, H. L.:Cao, M.:Desrochers, A.:Fecteau, G.:Burns, P.:Frasch, M. G.</t>
  </si>
  <si>
    <t>Vagus Nerve Stimulation for Treatment of Inflammation: Systematic Review of Animal Models and Clinical Studies</t>
  </si>
  <si>
    <t>R. L. L. Kwan, S.:Choi, H. M.:Kloth, L. C.:Cheing, G. L.</t>
  </si>
  <si>
    <t>Efficacy of Biophysical Energies on Healing of Diabetic Skin Wounds in Cell Studies and Animal Experimental Models: A Systematic Review</t>
  </si>
  <si>
    <t>M. M. M. Lalu, D.:Marshall, J.:Fergusson, D.:Mei, S. H.:Macleod, M.:Griffin, G.:Turgeon, A. F.:Rudnicki, M.:Fishman, J.:Avey, M. T.:Skidmore, B.:Grimshaw, J. M.:Stewart, D. J.:Singh, K.:McIntyre, L.:Canadian Critical Care Translational Biology, Group</t>
  </si>
  <si>
    <t>Efficacy and safety of mesenchymal stromal cells in preclinical models of acute lung injury: a systematic review protocol</t>
  </si>
  <si>
    <t>M. J. C. Lambrechts, J. L.</t>
  </si>
  <si>
    <t>Nonsteroidal Anti-Inflammatory Drugs and Their Neuroprotective Role After an Acute Spinal Cord Injury: A Systematic Review of Animal Models</t>
  </si>
  <si>
    <t>S. H. v. d. N. Lee, M.:Bosch, P.:Lim, S.</t>
  </si>
  <si>
    <t>Sex differences in acupuncture effectiveness in animal models of Parkinson's disease: a systematic review</t>
  </si>
  <si>
    <t>C. H. C. K. Leenaars, C.:Stafleu, F. R.:Bleich, A.:Ritskes-Hoitinga, M.:De Vries, R. B. M.:Meijboom, F. L. B.</t>
  </si>
  <si>
    <t>Animal to human translation: a systematic scoping review of reported concordance rates</t>
  </si>
  <si>
    <t>C. S. Leenaars, F.:de Jong, D.:van Berlo, M.:Geurts, T.:Coenen-de Roo, T.:Prins, J. B.:Kempkes, R.:Elzinga, J.:Bleich, A.:de Vries, R.:Meijboom, F.:Ritskes-Hoitinga, M.</t>
  </si>
  <si>
    <t>A Systematic Review Comparing Experimental Design of Animal and Human Methotrexate Efficacy Studies for Rheumatoid Arthritis: Lessons for the Translational Value of Animal Studies</t>
  </si>
  <si>
    <t>Y. F. Li, S. C.:Cheuk, Y. C.:Song, G.:Feng, H.:Yung, S. H.</t>
  </si>
  <si>
    <t>The non-reconstructive treatment of complete ACL tear with biological enhancement in clinical and preclinical studies: A systematic review</t>
  </si>
  <si>
    <t>Y. S. Li, J. F.:Cui, X.:Mani, H.:Danner, R. L.:Li, X.:Su, J. W.:Fitz, Y.:Eichacker, P. Q.</t>
  </si>
  <si>
    <t>The effect of heparin administration in animal models of sepsis: a prospective study in Escherichia coli-challenged mice and a systematic review and metaregression analysis of published studies</t>
  </si>
  <si>
    <t>Y. X. Li, W. D.:Van der Merwe, L.:Dai, W. T.:Lin, C.</t>
  </si>
  <si>
    <t>Efficacy of stem cell therapy for burn wounds: a systematic review and meta-analysis of preclinical studies</t>
  </si>
  <si>
    <t>G. Z. Liao, K.:Shorr, R.:Allan, D. S.</t>
  </si>
  <si>
    <t>Human endothelial colony-forming cells in regenerative therapy: A systematic review of controlled preclinical animal studies</t>
  </si>
  <si>
    <t>H. v. S. Liu, S.:Gielen, M.:Vercoulen, T.:Melenhorst, J.:Winkens, B.:Bouvy, N. D.</t>
  </si>
  <si>
    <t>Comparison of coated meshes for intraperitoneal placement in animal studies: a systematic review and meta-analysis</t>
  </si>
  <si>
    <t>S. X. Liu, X.:Hua, T.:Shi, R.:Chi, S.:Jin, Z.:Wang, H.</t>
  </si>
  <si>
    <t>Efficacy of Anti-VEGF/VEGFR Agents on Animal Models of Endometriosis: A Systematic Review and Meta-Analysis</t>
  </si>
  <si>
    <t>X. F. Liu, Q.:Kim, H.</t>
  </si>
  <si>
    <t>Preclinical Studies of Mesenchymal Stem Cell (MSC) Administration in Chronic Obstructive Pulmonary Disease (COPD): A Systematic Review and Meta-Analysis</t>
  </si>
  <si>
    <t>I. K. G. Lodoso-Torrecilla, R.:Grosfeld, E. C.:de Vries, R. B. M.:Habibovic, P.:Jansen, J. A.:van den Beucken, Jjjp</t>
  </si>
  <si>
    <t>Bioinorganic supplementation of calcium phosphate-based bone substitutes to improve in vivo performance: a systematic review and meta-analysis of animal studies</t>
  </si>
  <si>
    <t>D. L. F. Longo, A. C.:Kuchler, E. C.:Paula-Silva, F. W. G.:Nelson-Filho, P.:Silva, L. A. B.</t>
  </si>
  <si>
    <t>Efficiency of different storage media for avulsed teeth in animal models: a systematic review</t>
  </si>
  <si>
    <t>V. B. Luks, A.:Turner, L.:Pakhale, S.</t>
  </si>
  <si>
    <t>Effect of physical training on airway inflammation in animal models of asthma: a systematic review</t>
  </si>
  <si>
    <t>M. Z. Lv, X.:Wang, H.:Wang, F.:Guan, W.</t>
  </si>
  <si>
    <t>Roles of caloric restriction, ketogenic diet and intermittent fasting during initiation, progression and metastasis of cancer in animal models: a systematic review and meta-analysis</t>
  </si>
  <si>
    <t>N. J. M. MacDougall, K. W.</t>
  </si>
  <si>
    <t>Hyperglycaemia and infarct size in animal models of middle cerebral artery occlusion: systematic review and meta-analysis</t>
  </si>
  <si>
    <t>A. M. L. Marques, B. S.:Dias Novaes, R.:Freitas, M. B.:Sarandy, M. M.:Goncalves, R. V.</t>
  </si>
  <si>
    <t>Effects of the amount and type of carbohydrates used in type 2 diabetes diets in animal models: A systematic review</t>
  </si>
  <si>
    <t>M. I. W. Martic-Kehl, J.:Folkers, G.:Schubiger, P. A.</t>
  </si>
  <si>
    <t>Quality of Animal Experiments in Anti-Angiogenic Cancer Drug Development--A Systematic Review</t>
  </si>
  <si>
    <t>R. L.-J. Martinez, M.:Wanden-Berghe, C.:Sanz-Valero, J.:Porres, J. M.:Kapravelou, G.</t>
  </si>
  <si>
    <t>Beneficial effects of legumes on parameters of the metabolic syndrome: a systematic review of trials in animal models</t>
  </si>
  <si>
    <t>G. H. C. P. Martins, J.:D. E. Campos VHK:Bonorino, K. C.:Hizume Kunzler, D. C.</t>
  </si>
  <si>
    <t>Effects of physical exercise on lung inflammation in animal models of chronic allergic lung inflammation: a systematic review</t>
  </si>
  <si>
    <t>Retracted</t>
  </si>
  <si>
    <t>Y. A. T. Martins, C. J.:Antoniassi, P.:Demarchi, I. G.</t>
  </si>
  <si>
    <t>Efficacy and Safety of the Immunization with DNA for Alzheimer's Disease in Animal Models: A Systematic Review from Literature</t>
  </si>
  <si>
    <t>N. R. J. Matthan, H.:Chung, M.:Lichtenstein, A. H.:Lathrop, D. A.:Lau, J.</t>
  </si>
  <si>
    <t>A systematic review and meta-analysis of the impact of omega-3 fatty acids on selected arrhythmia outcomes in animal models</t>
  </si>
  <si>
    <t>S. K. C. McCann, F.:Macleod, M. R.:Sena, E. S.</t>
  </si>
  <si>
    <t>Systematic Review and Meta-Analysis of the Efficacy of Interleukin-1 Receptor Antagonist in Animal Models of Stroke: an Update</t>
  </si>
  <si>
    <t>S. K. I. McCann, C.:Mead, G. E.:Sena, E. S.:Currie, G. L.:Egan, K. E.:Macleod, M. R.:Howells, D. W.</t>
  </si>
  <si>
    <t>Efficacy of antidepressants in animal models of ischemic stroke: a systematic review and meta-analysis</t>
  </si>
  <si>
    <t>M. S. B. McHenry, K. A.:McDonald, B. C.:Vreeman, R. C.:Whipple, E. C.:Serghides, L.</t>
  </si>
  <si>
    <t>In utero exposure to HIV and/or antiretroviral therapy: a systematic review of preclinical and clinical evidence of cognitive outcomes</t>
  </si>
  <si>
    <t>L. A. M. McIntyre, D.:Fergusson, D. A.:Sullivan, K. J.:Mei, S. H.:Lalu, M.:Marshall, J.:McLeod, M.:Griffin, G.:Grimshaw, J.:Turgeon, A.:Avey, M. T.:Rudnicki, M. A.:Jazi, M.:Fishman, J.:Stewart, D. J.:Canadian Critical Care Translational Biology, Group</t>
  </si>
  <si>
    <t>Efficacy of Mesenchymal Stromal Cell Therapy for Acute Lung Injury in Preclinical Animal Models: A Systematic Review</t>
  </si>
  <si>
    <t>A. N. T. Mekuria, A. K.:Hagos, B.:Sisay, M.:Abdela, J.:Mishore, K. M.:Motbaynor, B.</t>
  </si>
  <si>
    <t>Anti-Cancer Effects of Lycopene in Animal Models of Hepatocellular Carcinoma: A Systematic Review and Meta-Analysis</t>
  </si>
  <si>
    <t>M. D. M. Menting, S.:van de Beek, C.:Frick, C. J.:Ozanne, S. E.:Limpens, J.:Roseboom, T. J.:Hooijmans, C. R.:van Deutekom, A. W.:Painter, R. C.</t>
  </si>
  <si>
    <t>Maternal obesity in pregnancy impacts offspring cardiometabolic health: Systematic review and meta-analysis of animal studies</t>
  </si>
  <si>
    <t>V. V. i. S. Mielgo, A.:Rey-Santano, C.</t>
  </si>
  <si>
    <t>Dobutamine in paediatric population: a systematic review in juvenile animal models</t>
  </si>
  <si>
    <t>T. R. Mihic, D.:Wilby, K. J.:Pawluk, S. A.</t>
  </si>
  <si>
    <t>The Therapeutic Effects of Camel Milk: A Systematic Review of Animal and Human Trials</t>
  </si>
  <si>
    <t>M. Y. O. H.-B. Misawa, G.:Villar, G. M.:Villar, C. C.</t>
  </si>
  <si>
    <t>Efficacy of stem cells on the healing of peri-implant defects: systematic review of preclinical studies</t>
  </si>
  <si>
    <t>J. G. Monteiro, F. P. S.:Troulis, M. J.:McCain, J. P.:Vasconcelos, Bcde</t>
  </si>
  <si>
    <t>Induction, Treatment, and Prevention of Temporomandibular Joint Ankylosis-A Systematic Review of Comparative Animal Studies</t>
  </si>
  <si>
    <t>A. B. Moore, J.:Hong, M. Y.</t>
  </si>
  <si>
    <t>Resveratrol and Depression in Animal Models: A Systematic Review of the Biological Mechanisms</t>
  </si>
  <si>
    <t>A. N. Moreira, R.:Hall, K.:Emukah, C.:Martinez, J.:Moreira, A.:Dittmar, E.:Zoretic, S.:Evans, M.:Moses, D.:Mustafa, S.</t>
  </si>
  <si>
    <t>Effects of mesenchymal stromal cell-conditioned media on measures of lung structure and function: a systematic review and meta-analysis of preclinical studies</t>
  </si>
  <si>
    <t>C. M. R. S. Morillo, M. C.:Goncalves, F.:Villar, C. C.</t>
  </si>
  <si>
    <t>Efficacy of stem cells on bone consolidation of distraction osteogenesis in animal models: a systematic review</t>
  </si>
  <si>
    <t>J. T. Moro, D.:Schmidely, P.:Demersay, T. C.:Azzout-Marniche, D.</t>
  </si>
  <si>
    <t>Histidine: A Systematic Review on Metabolism and Physiological Effects in Human and Different Animal Species</t>
  </si>
  <si>
    <t>S. V. Najidh, H. H.:Buijs, J. T.</t>
  </si>
  <si>
    <t>A systematic review on the effects of direct oral anticoagulants on cancer growth and metastasis in animal models</t>
  </si>
  <si>
    <t>D. N. D. Naumann, J.:Hutchings, S.:Midwinter, M. J.</t>
  </si>
  <si>
    <t>Protocol for a systematic review of the impact of resuscitation fluids on the microcirculation after haemorrhagic shock in animal models</t>
  </si>
  <si>
    <t>L. D. V. Noorlag, F. Y.:Kok, A.:Broekman, M. L. D.:Seute, T.:Robe, P. A.:Snijders, T. J.</t>
  </si>
  <si>
    <t>Treatment of malignant gliomas with ketogenic or caloric restricted diets: A systematic review of preclinical and early clinical studies</t>
  </si>
  <si>
    <t>E. R.-U. Nova, N.:Martinez-Garcia, R. M.:Gomez-Martinez, S.:Diaz-Prieto, L. E.:Marcos, A.</t>
  </si>
  <si>
    <t>Potential of Moringa oleifera to Improve Glucose Control for the Prevention of Diabetes and Related Metabolic Alterations: A Systematic Review of Animal and Human Studies</t>
  </si>
  <si>
    <t>L. P. S. Nucci, H. R.:Giampaoli, V.:Mamani, J. B.:Nucci, M. P.:Gamarra, L. F.</t>
  </si>
  <si>
    <t>Stem cells labeled with superparamagnetic iron oxide nanoparticles in a preclinical model of cerebral ischemia: a systematic review with meta-analysis</t>
  </si>
  <si>
    <t>V. E. M. O'Collins, M. R.:Cox, S. F.:Van Raay, L.:Aleksoska, E.:Donnan, G. A.:Howells, D. W.</t>
  </si>
  <si>
    <t>Preclinical drug evaluation for combination therapy in acute stroke using systematic review, meta-analysis, and subsequent experimental testing</t>
  </si>
  <si>
    <t>M. E. G. O'Haire, N. A.:Kirkham, A. C.</t>
  </si>
  <si>
    <t>Animal-Assisted Intervention for trauma: a systematic literature review</t>
  </si>
  <si>
    <t>N. G. F. Obonyo, J. P.:Ng, A. S.:Pimenta, L. P.:Shekar, K.:Platts, D. G.:Maitland, K.:Fraser, J. F.</t>
  </si>
  <si>
    <t>Effects of volume resuscitation on the microcirculation in animal models of lipopolysaccharide sepsis: a systematic review</t>
  </si>
  <si>
    <t>D. G. Oehme, T.:Ghosh, P.:Rosenfeld, J. V.:Jenkin, G.</t>
  </si>
  <si>
    <t>Cell-Based Therapies Used to Treat Lumbar Degenerative Disc Disease: A Systematic Review of Animal Studies and Human Clinical Trials</t>
  </si>
  <si>
    <t>B. Y. Park, S.:Cho, W. C. S.:Choi, J. Y.:Lee, M. S.</t>
  </si>
  <si>
    <t>A systematic review of herbal medicines for the treatment of cancer cachexia in animal models</t>
  </si>
  <si>
    <t>H. S. C. Park, J. H.:Kim, K. W.:Chung, W. S.:Song, M. Y.</t>
  </si>
  <si>
    <t>Effects of Panax ginseng on Obesity in Animal Models: A Systematic Review and Meta-Analysis</t>
  </si>
  <si>
    <t>S. B. Park, A.:Kim, S.:Nam, Y.:Kim, H. S.:Yoo, D. H.:Moon, M.</t>
  </si>
  <si>
    <t>Animal-Assisted and Pet-Robot Interventions for Ameliorating Behavioral and Psychological Symptoms of Dementia: A Systematic Review and Meta-Analysis</t>
  </si>
  <si>
    <t>C. H. Pasquinelli, L. G.:Siebner, H. R.:Lee, H. J.:Thielscher, A.</t>
  </si>
  <si>
    <t>Safety of transcranial focused ultrasound stimulation: A systematic review of the state of knowledge from both human and animal studies</t>
  </si>
  <si>
    <t>H. V. Pedder, H. M.:Macleod, M. R.:Wardlaw, J. M.</t>
  </si>
  <si>
    <t>Systematic review and meta-analysis of interventions tested in animal models of lacunar stroke</t>
  </si>
  <si>
    <t>G. S. Penakalapati, J.:Delahoy, M. J.:McAliley, L.:Wodnik, B.:Levy, K.:Freeman, M. C.</t>
  </si>
  <si>
    <t>Exposure to Animal Feces and Human Health: A Systematic Review and Proposed Research Priorities</t>
  </si>
  <si>
    <t>W. S. Peng, J.:Sheng, C.:Wang, Z.:Wang, Y.:Zhang, C.:Fan, R.</t>
  </si>
  <si>
    <t>Systematic review and meta-analysis of efficacy of mesenchymal stem cells on locomotor recovery in animal models of traumatic brain injury</t>
  </si>
  <si>
    <t>F. G. Perdisa, N.:Roffi, A.:Filardo, G.:Marcacci, M.:Kon, E.</t>
  </si>
  <si>
    <t>Adipose-Derived Mesenchymal Stem Cells for the Treatment of Articular Cartilage: A Systematic Review on Preclinical and Clinical Evidence</t>
  </si>
  <si>
    <t>P. R. Perel, I.:Sena, E.:Wheble, P.:Briscoe, C.:Sandercock, P.:Macleod, M.:Mignini, L. E.:Jayaram, P.:Khan, K. S.</t>
  </si>
  <si>
    <t>Comparison of treatment effects between animal experiments and clinical trials: systematic review</t>
  </si>
  <si>
    <t>E. L. M. Peter, A. G.:Nagendrappa, P. B.:Kaligirwa, A.:Sesaazi, C. D.</t>
  </si>
  <si>
    <t>Systematic review and meta-analysis protocol for efficacy and safety of Momordica charantia L. on animal models of type 2 diabetes mellitus</t>
  </si>
  <si>
    <t>N. H.-P. Pfaller-Sadovsky, C.:Cardillo, D.:Medina, L. G.:Friedman, S. G.</t>
  </si>
  <si>
    <t>What's in a Click? The Efficacy of Conditioned Reinforcement in Applied Animal Training: A Systematic Review and Meta-Analysis</t>
  </si>
  <si>
    <t>M. G. T. Piancino, A.:Polimeni, A.:Bramanti, E.:Bramanti, P.</t>
  </si>
  <si>
    <t>Altered mastication adversely impacts morpho-functional features of the hippocampus: A systematic review on animal studies in three different experimental conditions involving the masticatory function</t>
  </si>
  <si>
    <t>L. K. Pimpin, S.:Liu, E.:Shulkin, M.:Karageorgou, D.:Miller, V.:Fawzi, W.:Duggan, C.:Webb, P.:Mozaffarian, D.</t>
  </si>
  <si>
    <t>Effects of animal protein supplementation of mothers, preterm infants, and term infants on growth outcomes in childhood: a systematic review and meta-analysis of randomized trials</t>
  </si>
  <si>
    <t>M. S. Polyakova, M. L.:Elzinga, B. M.:Holiga, S.:Schoenknecht, P.:de Kloet, E. R.:Molendijk, M. L.</t>
  </si>
  <si>
    <t>Brain-Derived Neurotrophic Factor and Antidepressive Effect of Electroconvulsive Therapy: Systematic Review and Meta-Analyses of the Preclinical and Clinical Literature</t>
  </si>
  <si>
    <t>M. W. G. Pot, V. K.:Buma, P.:IntHout, J.:van Kuppevelt, T. H.:de Vries, R. B. M.:Daamen, W. F.</t>
  </si>
  <si>
    <t>Improved cartilage regeneration by implantation of acellular biomaterials after bone marrow stimulation: a systematic review and meta-analysis of animal studies</t>
  </si>
  <si>
    <t>M. W. v. K. Pot, T. H.:Gonzales, V. K.:Buma, P.:IntHout, J.:de Vries, R. B. M.:Daamen, W. F.</t>
  </si>
  <si>
    <t>Augmented cartilage regeneration by implantation of cellular versus acellular implants after bone marrow stimulation: a systematic review and meta-analysis of animal studies</t>
  </si>
  <si>
    <t>I. A. Qamruddin, M. K.:Khamis, M. F.:Husein, A.</t>
  </si>
  <si>
    <t>Minimally Invasive Techniques to Accelerate the Orthodontic Tooth Movement: A Systematic Review of Animal Studies</t>
  </si>
  <si>
    <t>M. B. Ramamoorthi, M.:Jordan, J.:Tran, S. D.</t>
  </si>
  <si>
    <t>Osteogenic Potential of Dental Mesenchymal Stem Cells in Preclinical Studies: A Systematic Review Using Modified ARRIVE and CONSORT Guidelines</t>
  </si>
  <si>
    <t>G. G. P. Regner, P.:Leffa, D. T.:de Oliveira, C.:Vercelino, R.:Fregni, F.:Torres, I. L. S.</t>
  </si>
  <si>
    <t>Preclinical to Clinical Translation of Studies of Transcranial Direct-Current Stimulation in the Treatment of Epilepsy: A Systematic Review</t>
  </si>
  <si>
    <t>D. J. I. Reis, S. S.:Punt, S. E. W.</t>
  </si>
  <si>
    <t>The anxiolytic effect of probiotics: A systematic review and meta-analysis of the clinical and preclinical literature</t>
  </si>
  <si>
    <t>J. F. M. Reis, V. V.:de Souza Gomes, R.:do Carmo, M. M.:da Costa, G. V.:Ribera, P. C.:Monteiro, M. C.</t>
  </si>
  <si>
    <t>Action mechanism and cardiovascular effect of anthocyanins: a systematic review of animal and human studies</t>
  </si>
  <si>
    <t>J. S. Q. Richter, V.:Rouyer, O.:Raul, J. S.:Beaujeux, R.:Geny, B.:Wolff, V.</t>
  </si>
  <si>
    <t>A Systematic Review of the Complex Effects of Cannabinoids on Cerebral and Peripheral Circulation in Animal Models</t>
  </si>
  <si>
    <t>C. M. Rincon-Castanedo, J. S.:Martin-Ruiz, A.:Valenzuela, P. L.:Ramirez, M.:Santos-Lozano, A.:Lucia, A.:Fiuza-Luces, C.</t>
  </si>
  <si>
    <t>Physical exercise effects on metastasis: a systematic review and meta-analysis in animal cancer models</t>
  </si>
  <si>
    <t>A. K. Roffi, G. S.:Gostynska, N.:Kon, E.:Candrian, C.:Filardo, G.</t>
  </si>
  <si>
    <t>The Role of Three-Dimensional Scaffolds in Treating Long Bone Defects: Evidence from Preclinical and Clinical Literature-A Systematic Review</t>
  </si>
  <si>
    <t>A. N. Roffi, N.:Sanchez, M.:Cucchiarini, M.:Filardo, G.</t>
  </si>
  <si>
    <t>Injectable Systems for Intra-Articular Delivery of Mesenchymal Stromal Cells for Cartilage Treatment: A Systematic Review of Preclinical and Clinical Evidence</t>
  </si>
  <si>
    <t>P. J. H. Rogers, P. S.:de Graaf, C.:Higgs, S.:Lluch, A.:Ness, A. R.:Penfold, C.:Perry, R.:Putz, P.:Yeomans, M. R.:Mela, D. J.</t>
  </si>
  <si>
    <t>Does low-energy sweetener consumption affect energy intake and body weight? A systematic review, including meta-analyses, of the evidence from human and animal studies</t>
  </si>
  <si>
    <t>E. D. V. Rooke, H. M.:Sena, E. S.:Egan, K. J.:Macleod, M. R.</t>
  </si>
  <si>
    <t>Dopamine agonists in animal models of Parkinson's disease: a systematic review and meta-analysis</t>
  </si>
  <si>
    <t>N. T. Rose, L.:Pang, D. S.</t>
  </si>
  <si>
    <t>A systematic review of clinical audit in companion animal veterinary medicine</t>
  </si>
  <si>
    <t>F. H. Salehpour, M. R.</t>
  </si>
  <si>
    <t>Photobiomodulation for Parkinson's Disease in Animal Models: A Systematic Review</t>
  </si>
  <si>
    <t>A. S. Santaniello, M.:Fioretti, A.:Menna, L. F.</t>
  </si>
  <si>
    <t>Systematic Review and Meta-Analysis of the Occurrence of ESKAPE Bacteria Group in Dogs, and the Related Zoonotic Risk in Animal-Assisted Therapy, and in Animal-Assisted Activity in the Health Context</t>
  </si>
  <si>
    <t>N. C. Satani, C.:Giridhar, K.:McGhiey, D.:George, S.:Parsha, K.:Nghiem, D. M.:Valenzuela, K. S.:Riecke, J.:Vahidy, F. S.:Savitz, S. I.</t>
  </si>
  <si>
    <t>World-Wide Efficacy of Bone Marrow Derived Mesenchymal Stromal Cells in Preclinical Ischemic Stroke Models: Systematic Review and Meta-Analysis</t>
  </si>
  <si>
    <t>C. R. B.-S. Scardueli, C.:Marcantonio, R. A. C.:Marcantonio, E., Jr.:Stavropoulos, A.:Spin-Neto, R.</t>
  </si>
  <si>
    <t>Systemic administration of strontium ranelate to enhance the osseointegration of implants: systematic review of animal studies</t>
  </si>
  <si>
    <t>M. A. S. Schalla, A.</t>
  </si>
  <si>
    <t>Activity Based Anorexia as an Animal Model for Anorexia Nervosa-A Systematic Review</t>
  </si>
  <si>
    <t>S. H. Schelhaas, K.:Bollineni, V. R.:Kramer, G. M.:Liu, Y.:Waterton, J. C.:Aboagye, E. O.:Shields, A. F.:Soloviev, D.:Jacobs, A. H.</t>
  </si>
  <si>
    <t>Preclinical Applications of 3'-Deoxy-3'-[(18)F]Fluorothymidine in Oncology - A Systematic Review</t>
  </si>
  <si>
    <t>K. G. Schmitz, G.:Tegeder, I.</t>
  </si>
  <si>
    <t>Monoclonal Antibodies in Preclinical EAE Models of Multiple Sclerosis: A Systematic Review</t>
  </si>
  <si>
    <t>F. I. Schwarz, G.:Becker, J.</t>
  </si>
  <si>
    <t>Quality assessment of reporting of animal studies on pathogenesis and treatment of peri-implant mucositis and peri-implantitis. A systematic review using the ARRIVE guidelines</t>
  </si>
  <si>
    <t>D. Y. Seow, Y.:Hutchinson, I. D.:Hurley, E. T.:Shimozono, Y.:Kennedy, J. G.</t>
  </si>
  <si>
    <t>The Subchondral Bone Is Affected by Bone Marrow Stimulation: A Systematic Review of Preclinical Animal Studies</t>
  </si>
  <si>
    <t>C. P. Sheng, W.:Xia, Z. A.:Wang, Y.:Chen, Z.:Su, N.:Wang, Z.</t>
  </si>
  <si>
    <t>The impact of ginsenosides on cognitive deficits in experimental animal studies of Alzheimer's disease: a systematic review</t>
  </si>
  <si>
    <t>C. P. Sheng, W.:Chen, Z.:Cao, Y.:Gong, W.:Xia, Z. A.:Wang, Y.:Su, N.:Wang, Z.</t>
  </si>
  <si>
    <t>Impact of 2, 3, 5, 4'-tetrahydroxystilbene-2-O-beta-D-glucoside on cognitive deficits in animal models of Alzheimer's disease: a systematic review</t>
  </si>
  <si>
    <t>J. L. Shi, Y.:Gu, Y.:Qiao, S.:Zhang, X.:Lai, H.</t>
  </si>
  <si>
    <t>Effect of titanium implants with strontium incorporation on bone apposition in animal models: A systematic review and meta-analysis</t>
  </si>
  <si>
    <t>Y. H. L. Shi, Y.:Wang, Y.:Xu, Z.:Fu, H.:Zheng, G. Q.</t>
  </si>
  <si>
    <t>Ginsenoside-Rb1 for Ischemic Stroke: A Systematic Review and Meta-analysis of Preclinical Evidence and Possible Mechanisms</t>
  </si>
  <si>
    <t>A. D. Shmagel, R.:Knights, D.:Butler, M.:Langsetmo, L.:Lane, N. E.:Ensrud, K.</t>
  </si>
  <si>
    <t>The Effects of Glucosamine and Chondroitin Sulfate on Gut Microbial Composition: A Systematic Review of Evidence from Animal and Human Studies</t>
  </si>
  <si>
    <t>K. J. Singh, N.:Zomer, R.:Piva, T. J.:Mantri, N.</t>
  </si>
  <si>
    <t>Cannabinoids and Prostate Cancer: A Systematic Review of Animal Studies</t>
  </si>
  <si>
    <t>M. d. V. Sloff, R.:Geutjes, P.:IntHout, J.:Ritskes-Hoitinga, M.:Oosterwijk, E.:Feitz, W.</t>
  </si>
  <si>
    <t>Tissue engineering in animal models for urinary diversion: a systematic review</t>
  </si>
  <si>
    <t>N. H. Soliman, A. G.:Haroutounian, S.:Wever, K.:Rice, A. S. C.:Finn, D. P.</t>
  </si>
  <si>
    <t>A protocol for the systematic review and meta-analysis of studies in which cannabinoids were tested for antinociceptive effects in animal models of pathological or injury-related persistent pain</t>
  </si>
  <si>
    <t>L. X. Song, M. B.:Zhou, X. L.:Zhang, D. P.:Zhang, S. L.:Zheng, G. Q.</t>
  </si>
  <si>
    <t>A Preclinical Systematic Review of Ginsenoside-Rg1 in Experimental Parkinson's Disease</t>
  </si>
  <si>
    <t>N. T. Srour, B.</t>
  </si>
  <si>
    <t>Mesenchymal Stromal Cells in Animal Bleomycin Pulmonary Fibrosis Models: A Systematic Review</t>
  </si>
  <si>
    <t>B. P. Stadlinger, P.:Locher, M. C.:Schulz, M. C.</t>
  </si>
  <si>
    <t>Systematic review of animal models for the study of implant integration, assessing the influence of material, surface and design</t>
  </si>
  <si>
    <t>C. M. Z. Suen, A.:Lalu, M. M.:Welsh, C.:Levac, B. M.:Fergusson, D.:McIntyre, L.:Stewart, D. J.</t>
  </si>
  <si>
    <t>Efficacy and safety of regenerative cell therapy for pulmonary arterial hypertension in animal models: a preclinical systematic review protocol</t>
  </si>
  <si>
    <t>S. B. F. Syarifah-Noratiqah, S.:Zulfarina, M. S.:Nasrullah, Z.:Qodriyah, H. M. S.:Naina-Mohamed, I.</t>
  </si>
  <si>
    <t>The Effects of Palm Oil on Plasma and Serum Lipid Parameters: A Systematic Review on Animal Intervention Studies</t>
  </si>
  <si>
    <t>S. H. S. W. Tan, J. R. Y.:Sim, S. J. Y.:Tjio, C. K. E.:Wong, K. L.:Chew, J. R. J.:Hui, J. H. P.:Toh, W. S.</t>
  </si>
  <si>
    <t>Mesenchymal stem cell exosomes in bone regenerative strategies-a systematic review of preclinical studies</t>
  </si>
  <si>
    <t>K. G. Tanaka, R. F.:Gobbi, L. T.:Galduroz, J. C.</t>
  </si>
  <si>
    <t>Ginkgo biloba extract in an animal model of Parkinson's disease: a systematic review</t>
  </si>
  <si>
    <t>L. A. Z. Tetreault, M. P.:Wilson, J. R.:Karadimas, S. K.:Fehlings, M. G.</t>
  </si>
  <si>
    <t>The Impact of Riluzole on Neurobehavioral Outcomes in Preclinical Models of Traumatic and Nontraumatic Spinal Cord Injury: Results From a Systematic Review of the Literature</t>
  </si>
  <si>
    <t>I. A. S. Tewarie, J. T.:Hulsbergen, A. F. C.:Kremer, S.:Broekman, M. L. D.</t>
  </si>
  <si>
    <t>Beta-blockers and glioma: a systematic review of preclinical studies and clinical results</t>
  </si>
  <si>
    <t>A. S. Tieu, M.:Fergusson, D. A.:Montroy, J.:Burger, D.:Stewart, D. J.:Shorr, R.:Allan, D. S.:Lalu, M. M.</t>
  </si>
  <si>
    <t>Methods and efficacy of extracellular vesicles derived from mesenchymal stromal cells in animal models of disease: a preclinical systematic review protocol</t>
  </si>
  <si>
    <t>Q. Z. Tong, P. C.:Zhuang, Z.:Deng, L. H.:Wang, Z. H.:Zeng, H.:Zheng, G. Q.:Wang, Y.</t>
  </si>
  <si>
    <t>Notoginsenoside R1 for Organs Ischemia/Reperfusion Injury: A Preclinical Systematic Review</t>
  </si>
  <si>
    <t>P. H. W. F. Tretto, V.:Cericato, G. O.:Sarkis-Onofre, R.:Bacchi, A.</t>
  </si>
  <si>
    <t>Does the instrument used for the implant site preparation influence the bone-implant interface? A systematic review of clinical and animal studies</t>
  </si>
  <si>
    <t>P. R. D. Tuinman, B.:Levi, M.:Juffermans, N. P.:Schultz, M. J.</t>
  </si>
  <si>
    <t>Nebulized anticoagulants for acute lung injury - a systematic review of preclinical and clinical investigations</t>
  </si>
  <si>
    <t>F. S. R. Vahidy, M. H.:Zhu, H.:Rowan, P. J.:Bambhroliya, A. B.:Savitz, S. I.</t>
  </si>
  <si>
    <t>Systematic Review and Meta-Analysis of Bone Marrow-Derived Mononuclear Cells in Animal Models of Ischemic Stroke</t>
  </si>
  <si>
    <t>H. B. S. van der Worp, E. S.:Donnan, G. A.:Howells, D. W.:Macleod, M. R.</t>
  </si>
  <si>
    <t>Hypothermia in animal models of acute ischaemic stroke: a systematic review and meta-analysis</t>
  </si>
  <si>
    <t>P. T. Veginadu, S. R.:Muddada, V.:Gorantla, S.</t>
  </si>
  <si>
    <t>Effect of pharmacological agents on relapse following orthodontic tooth movement: A systematic review of animal studies</t>
  </si>
  <si>
    <t>H. M. C. Vesterinen, G. L.:Carter, S.:Mee, S.:Watzlawick, R.:Egan, K. J.:Macleod, M. R.:Sena, E. S.</t>
  </si>
  <si>
    <t>Systematic review and stratified meta-analysis of the efficacy of RhoA and Rho kinase inhibitors in animal models of ischaemic stroke</t>
  </si>
  <si>
    <t>H. M. M.-F. Vesterinen, R.:Sen, S.:Zeise, L.:Woodruff, T. J.</t>
  </si>
  <si>
    <t>Cumulative effects of prenatal-exposure to exogenous chemicals and psychosocial stress on fetal growth: Systematic-review of the human and animal evidence</t>
  </si>
  <si>
    <t>E. S. Viguiliouk, S. E.:Jayalath, V. H.:Ng, A. P.:Mirrahimi, A.:de Souza, R. J.:Hanley, A. J.:Bazinet, R. P.:Blanco Mejia, S.:Leiter, L. A.:Josse, R. G.:Kendall, C. W.:Jenkins, D. J.:Sievenpiper, J. L.</t>
  </si>
  <si>
    <t>Effect of Replacing Animal Protein with Plant Protein on Glycemic Control in Diabetes: A Systematic Review and Meta-Analysis of Randomized Controlled Trials</t>
  </si>
  <si>
    <t>M. S. V. Volz, T. S.:Brunoni, A. R.:de Oliveira, J. P.:Fregni, F.</t>
  </si>
  <si>
    <t>Analgesic effects of noninvasive brain stimulation in rodent animal models: a systematic review of translational findings</t>
  </si>
  <si>
    <t>H. Z. Wang, Z.:Huang, Y. Y.:Zhuang, Z. Z.:Jin, Y.:Ye, H. Y.:Lin, X. J.:Zheng, Q.:Wang, Y. L.</t>
  </si>
  <si>
    <t>Protective Effect and Possible Mechanisms of Astragaloside IV in Animal Models of Diabetic Nephropathy: A Preclinical Systematic Review and Meta-Analysis</t>
  </si>
  <si>
    <t>P. Z. Wang, J.:Yu, J.:Smith, C.:Feng, W.</t>
  </si>
  <si>
    <t>Brain Modulatory Effects by Low-Intensity Transcranial Ultrasound Stimulation (TUS): A Systematic Review on Both Animal and Human Studies</t>
  </si>
  <si>
    <t>X. S. Z. Wang, Z. R.:Zhang, M. M.:Sun, M. X.:Wang, W. W.:Xie, C. L.</t>
  </si>
  <si>
    <t>Neuroprotective properties of curcumin in toxin-base animal models of Parkinson's disease: a systematic experiment literatures review</t>
  </si>
  <si>
    <t>Z. P. Wang, W.:Zhang, C.:Sheng, C.:Huang, W.:Wang, Y.:Fan, R.</t>
  </si>
  <si>
    <t>Effects of stem cell transplantation on cognitive decline in animal models of Alzheimer's disease: A systematic review and meta-analysis</t>
  </si>
  <si>
    <t>K. E. H. Wever, C. R.:Riksen, N. P.:Sterenborg, T. B.:Sena, E. S.:Ritskes-Hoitinga, M.:Warle, M. C.</t>
  </si>
  <si>
    <t>Determinants of the Efficacy of Cardiac Ischemic Preconditioning: A Systematic Review and Meta-Analysis of Animal Studies</t>
  </si>
  <si>
    <t>K. E. M. Wever, T. P.:Rovers, M.:van der Vliet, J. A.:Rongen, G. A.:Masereeuw, R.:Ritskes-Hoitinga, M.:Hooijmans, C. R.:Warle, M.</t>
  </si>
  <si>
    <t>Ischemic preconditioning in the animal kidney, a systematic review and meta-analysis</t>
  </si>
  <si>
    <t>A. A. Wiegand, T.</t>
  </si>
  <si>
    <t>Efficacy of enamel matrix derivatives (Emdogain) in treatment of replanted teeth--a systematic review based on animal studies</t>
  </si>
  <si>
    <t>A. S. Williams, S.:Verreck, F.:Vordermeier, M.:Hewinson, G.</t>
  </si>
  <si>
    <t>Response to: Systematic review: animal studies of TB vaccines</t>
  </si>
  <si>
    <t>response to article</t>
  </si>
  <si>
    <t>E. M. Wogensen, H.:Mogensen, J.</t>
  </si>
  <si>
    <t>The Effects of Exercise on Cognitive Recovery after Acquired Brain Injury in Animal Models: A Systematic Review</t>
  </si>
  <si>
    <t>D. Z. D. Wondafrash, T. Z.:Yimer, E. M.:Tsige, A. G.:Adamu, B. A.:Zewdie, K. A.</t>
  </si>
  <si>
    <t>Potential Effect of Hydroxychloroquine in Diabetes Mellitus: A Systematic Review on Preclinical and Clinical Trial Studies</t>
  </si>
  <si>
    <t>Y. X. Wu, R.:Jia, K.:Shi, H.</t>
  </si>
  <si>
    <t>The efficacy of chimeric antigen receptor (CAR) immunotherapy in animal models for solid tumors: A systematic review and meta-analysis</t>
  </si>
  <si>
    <t>D. K. Xing, J.:Yang, Z.:Hou, Y.:Zhang, W.:Ma, B.:Lin, J.</t>
  </si>
  <si>
    <t>Intra-articular injection of mesenchymal stem cells in treating knee osteoarthritis: a systematic review of animal studies</t>
  </si>
  <si>
    <t>J. L. Xu, Y.:Ni, L.:Yuan, X.:Yu, N.:Wu, R.:Tao, J.:Zhang, Y.</t>
  </si>
  <si>
    <t>Anticancer effect of berberine based on experimental animal models of various cancers: a systematic review and meta-analysis</t>
  </si>
  <si>
    <t>W. O. Xu, L.:Sun, J.:Cui, X.:Suffredini, D.:Li, Y.:Welsh, J.:Eichacker, P. Q.</t>
  </si>
  <si>
    <t>A systematic review and meta-analysis of preclinical trials testing anti-toxin therapies for B. anthracis infection: A need for more robust study designs and results</t>
  </si>
  <si>
    <t>Correction: A systematic review and meta-analysis of preclinical trials testing anti-toxin therapies for B. anthracis infection: A need for more robust study designs and results</t>
  </si>
  <si>
    <t>correction to article</t>
  </si>
  <si>
    <t>W. P. Xu, D.:Sun, J.:Welsh, J.:Cui, X.:Eichacker, P. Q.</t>
  </si>
  <si>
    <t>The Effects of Obesity on Outcome in Preclinical Animal Models of Infection and Sepsis: A Systematic Review and Meta-Analysis</t>
  </si>
  <si>
    <t>J. D. G. Xue, J.:Fu, Q.:Feng, C.:Xie, H.</t>
  </si>
  <si>
    <t>Seeding cell approach for tissue-engineered urethral reconstruction in animal study: A systematic review and meta-analysis</t>
  </si>
  <si>
    <t>M. L. E. Yakimicki, N. E.:Richards, E.:Beck, A. M.</t>
  </si>
  <si>
    <t>Animal-Assisted Intervention and Dementia: A Systematic Review</t>
  </si>
  <si>
    <t>Q. M. Yang, H.:Chen, X.:Zhang, Y.:Zhang, X.:Liu, Z.:Jiang, G.:Huang, W.</t>
  </si>
  <si>
    <t>Neiguan (PC6)-based acupuncture pretreatment for myocardial ischemia reperfusion injury: A protocol for preclinical systematic review and meta-analysis</t>
  </si>
  <si>
    <t>N. N. C. Yuan, C. Z.:Wu, M. Y.:Su, H. X.:Li, M.:Lu, J. H.</t>
  </si>
  <si>
    <t>Neuroprotective effects of berberine in animal models of Alzheimer's disease: a systematic review of pre-clinical studies</t>
  </si>
  <si>
    <t>S. R. Zankar, R. A.:Vinas, J. L.:Burns, K. D.</t>
  </si>
  <si>
    <t>The therapeutic effects of microRNAs in preclinical studies of acute kidney injury: a systematic review protocol</t>
  </si>
  <si>
    <t>C. H. Zhang, X. J.:Li, L.:Lu, C.:Lu, A. P.</t>
  </si>
  <si>
    <t>Effect of the Natural Product Triptolide on Pancreatic Cancer: A Systematic Review of Preclinical Studies</t>
  </si>
  <si>
    <t>M. S. Zhang, W. K.:Wu, T.:Chen, F.:Xu, X. Y.:Su, X.:Shi, Y.</t>
  </si>
  <si>
    <t>Efficacy of combination therapy of triazole and echinocandin in treatment of invasive aspergillosis: a systematic review of animal and human studies</t>
  </si>
  <si>
    <t>X. W. C. Zhang, J. Y.:Ouyang, D.:Lu, J. H.</t>
  </si>
  <si>
    <t>Quercetin in Animal Models of Alzheimer's Disease: A Systematic Review of Preclinical Studies</t>
  </si>
  <si>
    <t>F. Y. F. Zhao, Q. Q.:Zheng, Z.:Lao, L. X.:Song, H. L.:Shi, Z.</t>
  </si>
  <si>
    <t>Verum- versus Sham-Acupuncture on Alzheimer's Disease (AD) in Animal Models: A Preclinical Systematic Review and Meta-Analysis</t>
  </si>
  <si>
    <t>X. L. Zhao, Y. N.:Huang, Q.</t>
  </si>
  <si>
    <t>The impact of RAGE inhibition in animal models of bacterial sepsis: a systematic review and meta-analysis</t>
  </si>
  <si>
    <t>Q. C. Zheng, Z. X.:Xu, M. B.:Zhou, X. L.:Huang, Y. Y.:Zheng, G. Q.:Wang, Y.</t>
  </si>
  <si>
    <t>Borneol, a messenger agent, improves central nervous system drug delivery through enhancing blood-brain barrier permeability: a preclinical systematic review and meta-analysis</t>
  </si>
  <si>
    <t>Q. Z. Zheng, J. Z.:Bao, X. Y.:Zhu, P. C.:Tong, Q.:Huang, Y. Y.:Zhang, Q. H.:Zhang, K. J.:Zheng, G. Q.:Wang, Y.</t>
  </si>
  <si>
    <t>A Preclinical Systematic Review and Meta-Analysis of Astragaloside IV for Myocardial Ischemia/Reperfusion Injury</t>
  </si>
  <si>
    <t>J. Y. Zhou, D.:Liu, K.:Hou, L.:Zhang, W.</t>
  </si>
  <si>
    <t>Systematic review and meta-analysis of the protective effect of resveratrol on multiple organ injury induced by sepsis in animal models</t>
  </si>
  <si>
    <t>P. C. T. Zhu, Q.:Zhuang, Z.:Wang, Z. H.:Deng, L. H.:Zheng, G. Q.:Wang, Y.</t>
  </si>
  <si>
    <t>Ginkgolide B for Myocardial Ischemia/Reperfusion Injury: A Preclinical Systematic Review and Meta-Analysis</t>
  </si>
  <si>
    <t>Z. W. Zhuang, Z. H.:Deng, L. H.:Zheng, Q.:Zheng, G. Q.:Wang, Y.</t>
  </si>
  <si>
    <t>Astragaloside IV Exerts Cardioprotection in Animal Models of Viral Myocarditis: A Preclinical Systematic Review and Meta-Analysis</t>
  </si>
  <si>
    <t>P. P. V. Zwetsloot, A. M.:Jansen of Lorkeers, S. J.:van Hout, G. P.:Currie, G. L.:Sena, E. S.:Gremmels, H.:Buikema, J. W.:Goumans, M. J.:Macleod, M. R.:Doevendans, P. A.:Chamuleau, S. A.:Sluijter, J. P.</t>
  </si>
  <si>
    <t>Cardiac Stem Cell Treatment in Myocardial Infarction: A Systematic Review and Meta-Analysis of Preclinical Studies</t>
  </si>
  <si>
    <t>Selection process for reviews: we looked specifically for systematic reviews of preclinical therapeutic interventions to determine where they found their primary data. On 3/3/21, PubMed indexed 180,585 publications as systematic reviews. Of those with “Free full text” available, PubMed’s inbuilt “other animal” filter identified 5,593 (3%) as potentially relevant to animal research. 1572 (0.9% of all PubMed returns, 28% of those filtered as “other animal”) self-identified as a systematic review, including the term in the article title. On inspection of these papers, we found 283 papers (listed in this sheet) examining therapeutic interventions in preclinical disease models. We selected 20 of these at random for closer examination (listed in other sheets).</t>
  </si>
  <si>
    <t>A list of all reviews identified in initial search, reviews were excluded from this analysis if a PDF copy could not be found using EndNote searching, if they did not contain a PRISMA diagram or contained paper exclusion numbers in the text. Papers were also excluded if they were not a systematic review (e.g. narrative review, protocol). This left 246 studies potentially eligible for our data extraction.</t>
  </si>
  <si>
    <r>
      <t xml:space="preserve">What has preclinical systematic review ever done for us - Russell </t>
    </r>
    <r>
      <rPr>
        <b/>
        <i/>
        <sz val="13"/>
        <color theme="3"/>
        <rFont val="Calibri"/>
        <family val="2"/>
        <scheme val="minor"/>
      </rPr>
      <t>et al.</t>
    </r>
    <r>
      <rPr>
        <b/>
        <sz val="13"/>
        <color theme="3"/>
        <rFont val="Calibri"/>
        <family val="2"/>
        <scheme val="minor"/>
      </rPr>
      <t xml:space="preserve"> 2021</t>
    </r>
  </si>
  <si>
    <t>This excel file contains the data used in the publication "what has preclinical systematic review ever done for us". The authors have made this publicly available in the interests of open science. Updated versions and more information can be found at https://github.com/A-M-Russell/Russell-2021-whats-review-done-for-us</t>
  </si>
  <si>
    <t>This Excel sheet is a dictionary with information on all the other sheets in this file.</t>
  </si>
  <si>
    <t>Min</t>
  </si>
  <si>
    <t>Max</t>
  </si>
  <si>
    <t>Excel row #</t>
  </si>
  <si>
    <t>Median quality score</t>
  </si>
  <si>
    <t>Min quality score</t>
  </si>
  <si>
    <t>Max quality score</t>
  </si>
  <si>
    <t>Median ROB score</t>
  </si>
  <si>
    <t>Min ROB score</t>
  </si>
  <si>
    <t>Max ROB score</t>
  </si>
  <si>
    <t>Median from all scores in all studies using SYRCLE's ROB</t>
  </si>
  <si>
    <t>Median from all scores in all studies using unmodified CAMARADES score</t>
  </si>
  <si>
    <t>Calculating RoB scores</t>
  </si>
  <si>
    <t>Conclusions, RoB, pub bias</t>
  </si>
  <si>
    <t>All CAMARADES</t>
  </si>
  <si>
    <t>All SYRCLE RoB</t>
  </si>
  <si>
    <t>Mean %</t>
  </si>
  <si>
    <t>Standard Dev %</t>
  </si>
  <si>
    <t>Range min %</t>
  </si>
  <si>
    <t>Range max %</t>
  </si>
  <si>
    <t>numbers don't add up, supposed to be 7, error is at the abstract phase</t>
  </si>
  <si>
    <t>numbers don't add up, supposed to equal 28 but equals 33. Missing 5 excluded at full text stage</t>
  </si>
  <si>
    <t>did quality assessment, couldn't extract data for it, stopped assessing before extracting other data</t>
  </si>
  <si>
    <t>Databases searched</t>
  </si>
  <si>
    <t>Number databases searched</t>
  </si>
  <si>
    <t>Database</t>
  </si>
  <si>
    <t>Count</t>
  </si>
  <si>
    <t>PubMed, Scopus</t>
  </si>
  <si>
    <t>Pubmed</t>
  </si>
  <si>
    <t>PubMed, Web of Science, Google Scholar, Cumulative Index to Nursing and Allied Health Literature (CINAHL)</t>
  </si>
  <si>
    <t>Embase</t>
  </si>
  <si>
    <t>Ovid, PubMed, Web of Science</t>
  </si>
  <si>
    <t>Scopus</t>
  </si>
  <si>
    <t>PubMed, Web of Science</t>
  </si>
  <si>
    <t>Ovid</t>
  </si>
  <si>
    <t>PubMed, Embase, Scopus</t>
  </si>
  <si>
    <t>Web of Science</t>
  </si>
  <si>
    <t>PubMed, Ovid, Web of Science</t>
  </si>
  <si>
    <t>Medline</t>
  </si>
  <si>
    <t>PubMed, Embase, ScienceDirect</t>
  </si>
  <si>
    <t>Biosis</t>
  </si>
  <si>
    <t>PubMed</t>
  </si>
  <si>
    <t>Google Scholar</t>
  </si>
  <si>
    <t>Medline (did not specify PubMed or Ovid), BIOSIS, Web of Science, Embase</t>
  </si>
  <si>
    <t>Other</t>
  </si>
  <si>
    <t>PubMed, Web of Science, Embase, Global Health</t>
  </si>
  <si>
    <t>Embase, Ovid, Web of Science, Scopus, PubMed, Google Scholar</t>
  </si>
  <si>
    <t>PubMed, Embase</t>
  </si>
  <si>
    <t>Chinese National Knowledge Infrastructure (CNKI), Wanfang Database, VIP medicine information system (VMIS), PubMed, Medline (assuming Ovid), Embase, Cochrane Library</t>
  </si>
  <si>
    <t>Medline (did not specify PubMed or Ovid), Embase</t>
  </si>
  <si>
    <t>Ovid MEDLINE, Ovid MEDLINE In-Process &amp; Other Non-Indexed Citations, and EMBASEClassic+</t>
  </si>
  <si>
    <t>PubMed, Embase, Web of Science</t>
  </si>
  <si>
    <t>PubMed, Embase, Biosis, China National Knowledge Infrastructure, VIPDatabase for Chinese Technical Periodicals, and Chinese Biomedical Literature Database</t>
  </si>
  <si>
    <t>Embase, PubMed, Ovid Medline</t>
  </si>
  <si>
    <t>Replicates excluded</t>
  </si>
  <si>
    <t>% of original search excluded total</t>
  </si>
  <si>
    <t>PDF found by Endnote?</t>
  </si>
  <si>
    <t>Eligible for data extraction?</t>
  </si>
  <si>
    <t xml:space="preserve">Selection criteria for these 20 reviews. Random number generation in Excel used for selection. Resampling was utilised and the review was excluded if they did not state reasons for their exclusions at each stage. Resampling was also utilised for errors in data reporting, reviews excluded for this reason (n=3) are listed at bottom of the sheet. More detailed criteria for each exclusion category/reason within the reviews (irrelevant, ineligible, other) is listed in "Data validation" sheet. </t>
  </si>
  <si>
    <t>Study exclusion reasons</t>
  </si>
  <si>
    <t>The modified CAMARADES score used by Silverblatt 2019 Is not included here.</t>
  </si>
  <si>
    <t>Data extracted from 20 systematic reviews randomly selected from the 246 reviews eligible after first screening. Data are on the numbers of publications the reviews identified in their searches, how many were excluded, and for what reason. Summary statistics are calculated in this sheet. The databases searched by each review are also listed here.</t>
  </si>
  <si>
    <t>The scores given to each publication in reviews using the CAMARADES quality assessment are collated here to calculate overall median, minimum, and maximum</t>
  </si>
  <si>
    <t>The scores given to each publication in reviews using the SYRCLE Risk of Bias assessment are collated here to calculate overall median, minimum, and maximum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</si>
</sst>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1"/>
      <color theme="1"/>
      <name val="Calibri"/>
      <family val="2"/>
      <scheme val="minor"/>
    </font>
    <font>
      <b/>
      <sz val="11"/>
      <color theme="3"/>
      <name val="Calibri"/>
      <family val="2"/>
      <scheme val="minor"/>
    </font>
    <font>
      <b/>
      <sz val="11"/>
      <color theme="1"/>
      <name val="Calibri"/>
      <family val="2"/>
      <scheme val="minor"/>
    </font>
    <font>
      <b/>
      <sz val="10"/>
      <color rgb="FF000000"/>
      <name val="Times New Roman"/>
      <family val="1"/>
    </font>
    <font>
      <b/>
      <sz val="9.5"/>
      <color rgb="FF000000"/>
      <name val="Times New Roman"/>
      <family val="1"/>
    </font>
    <font>
      <sz val="9"/>
      <color rgb="FF000000"/>
      <name val="Times New Roman"/>
      <family val="1"/>
    </font>
    <font>
      <b/>
      <sz val="11"/>
      <color theme="1"/>
      <name val="Times New Roman"/>
      <family val="1"/>
    </font>
    <font>
      <sz val="11"/>
      <color theme="1"/>
      <name val="Times New Roman"/>
      <family val="1"/>
    </font>
    <font>
      <b/>
      <sz val="13"/>
      <color theme="3"/>
      <name val="Calibri"/>
      <family val="2"/>
      <scheme val="minor"/>
    </font>
    <font>
      <b/>
      <i/>
      <sz val="13"/>
      <color theme="3"/>
      <name val="Calibri"/>
      <family val="2"/>
      <scheme val="minor"/>
    </font>
    <font>
      <b/>
      <sz val="12"/>
      <color theme="1"/>
      <name val="Calibri"/>
      <family val="2"/>
      <scheme val="minor"/>
    </font>
    <font>
      <sz val="12"/>
      <color theme="1"/>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rgb="FFC0C0C0"/>
        <bgColor indexed="64"/>
      </patternFill>
    </fill>
    <fill>
      <patternFill patternType="solid">
        <fgColor rgb="FFF2DCDB"/>
        <bgColor indexed="64"/>
      </patternFill>
    </fill>
    <fill>
      <patternFill patternType="solid">
        <fgColor rgb="FFEBF1DE"/>
        <bgColor indexed="64"/>
      </patternFill>
    </fill>
    <fill>
      <patternFill patternType="solid">
        <fgColor rgb="FFFFFF00"/>
        <bgColor indexed="64"/>
      </patternFill>
    </fill>
  </fills>
  <borders count="11">
    <border>
      <left/>
      <right/>
      <top/>
      <bottom/>
      <diagonal/>
    </border>
    <border>
      <left/>
      <right/>
      <top/>
      <bottom style="medium">
        <color theme="4" tint="0.3999755851924192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style="thick">
        <color indexed="64"/>
      </top>
      <bottom/>
      <diagonal/>
    </border>
    <border>
      <left/>
      <right/>
      <top/>
      <bottom style="thick">
        <color indexed="64"/>
      </bottom>
      <diagonal/>
    </border>
    <border>
      <left/>
      <right/>
      <top style="medium">
        <color theme="4" tint="0.39997558519241921"/>
      </top>
      <bottom/>
      <diagonal/>
    </border>
    <border>
      <left/>
      <right/>
      <top/>
      <bottom style="thick">
        <color theme="4" tint="0.499984740745262"/>
      </bottom>
      <diagonal/>
    </border>
    <border>
      <left/>
      <right/>
      <top style="thick">
        <color theme="4" tint="0.499984740745262"/>
      </top>
      <bottom/>
      <diagonal/>
    </border>
  </borders>
  <cellStyleXfs count="4">
    <xf numFmtId="0" fontId="0" fillId="0" borderId="0"/>
    <xf numFmtId="0" fontId="1" fillId="0" borderId="1" applyNumberFormat="0" applyFill="0" applyAlignment="0" applyProtection="0"/>
    <xf numFmtId="0" fontId="1" fillId="0" borderId="0" applyNumberFormat="0" applyFill="0" applyBorder="0" applyAlignment="0" applyProtection="0"/>
    <xf numFmtId="0" fontId="8" fillId="0" borderId="9" applyNumberFormat="0" applyFill="0" applyAlignment="0" applyProtection="0"/>
  </cellStyleXfs>
  <cellXfs count="39">
    <xf numFmtId="0" fontId="0" fillId="0" borderId="0" xfId="0"/>
    <xf numFmtId="0" fontId="1" fillId="0" borderId="1" xfId="1"/>
    <xf numFmtId="0" fontId="1" fillId="0" borderId="1" xfId="1" applyFill="1"/>
    <xf numFmtId="0" fontId="1" fillId="0" borderId="0" xfId="1" applyFill="1" applyBorder="1"/>
    <xf numFmtId="0" fontId="0" fillId="2" borderId="0" xfId="0" applyFill="1"/>
    <xf numFmtId="2" fontId="0" fillId="0" borderId="0" xfId="0" applyNumberFormat="1"/>
    <xf numFmtId="0" fontId="1" fillId="0" borderId="0" xfId="2"/>
    <xf numFmtId="0" fontId="0" fillId="0" borderId="0" xfId="0" applyAlignment="1">
      <alignment horizontal="left"/>
    </xf>
    <xf numFmtId="0" fontId="2" fillId="0" borderId="0" xfId="0" applyFont="1"/>
    <xf numFmtId="0" fontId="0" fillId="0" borderId="0" xfId="0" applyAlignment="1"/>
    <xf numFmtId="0" fontId="3"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5" fillId="0" borderId="4" xfId="0" applyFont="1" applyBorder="1" applyAlignment="1">
      <alignment vertical="center"/>
    </xf>
    <xf numFmtId="0" fontId="5" fillId="4" borderId="5" xfId="0" applyFont="1" applyFill="1" applyBorder="1" applyAlignment="1">
      <alignment horizontal="center" vertical="center" wrapText="1"/>
    </xf>
    <xf numFmtId="0" fontId="5" fillId="5" borderId="5" xfId="0" applyFont="1" applyFill="1" applyBorder="1" applyAlignment="1">
      <alignment horizontal="center" vertical="center" wrapText="1"/>
    </xf>
    <xf numFmtId="164" fontId="0" fillId="0" borderId="0" xfId="0" applyNumberFormat="1"/>
    <xf numFmtId="0" fontId="6" fillId="0" borderId="6" xfId="0" applyFont="1" applyBorder="1" applyAlignment="1">
      <alignment horizontal="center" vertical="center" wrapText="1"/>
    </xf>
    <xf numFmtId="0" fontId="7" fillId="0" borderId="0" xfId="0" applyFont="1" applyAlignment="1">
      <alignment horizontal="center" vertical="center" wrapText="1"/>
    </xf>
    <xf numFmtId="0" fontId="7" fillId="0" borderId="7" xfId="0" applyFont="1" applyBorder="1" applyAlignment="1">
      <alignment horizontal="center" vertical="center" wrapText="1"/>
    </xf>
    <xf numFmtId="0" fontId="6" fillId="0" borderId="6" xfId="0" applyFont="1" applyBorder="1" applyAlignment="1">
      <alignment vertical="center" wrapText="1"/>
    </xf>
    <xf numFmtId="0" fontId="0" fillId="0" borderId="0" xfId="0" applyFill="1"/>
    <xf numFmtId="0" fontId="2" fillId="0" borderId="0" xfId="0" applyFont="1" applyFill="1"/>
    <xf numFmtId="0" fontId="2" fillId="0" borderId="0" xfId="0" applyFont="1" applyAlignment="1">
      <alignment wrapText="1"/>
    </xf>
    <xf numFmtId="0" fontId="0" fillId="0" borderId="0" xfId="0" applyAlignment="1">
      <alignment wrapText="1"/>
    </xf>
    <xf numFmtId="2" fontId="0" fillId="2" borderId="0" xfId="0" applyNumberFormat="1" applyFill="1"/>
    <xf numFmtId="0" fontId="8" fillId="0" borderId="9" xfId="3" applyAlignment="1">
      <alignment horizontal="center"/>
    </xf>
    <xf numFmtId="0" fontId="0" fillId="0" borderId="10" xfId="0" applyBorder="1" applyAlignment="1">
      <alignment horizontal="center" wrapText="1"/>
    </xf>
    <xf numFmtId="0" fontId="0" fillId="0" borderId="0" xfId="0" applyBorder="1" applyAlignment="1">
      <alignment horizontal="center" wrapText="1"/>
    </xf>
    <xf numFmtId="0" fontId="0" fillId="0" borderId="8" xfId="0" applyBorder="1" applyAlignment="1">
      <alignment horizontal="center"/>
    </xf>
    <xf numFmtId="0" fontId="0" fillId="0" borderId="0" xfId="0" applyAlignment="1">
      <alignment horizontal="center"/>
    </xf>
    <xf numFmtId="0" fontId="1" fillId="0" borderId="1" xfId="1" applyAlignment="1">
      <alignment horizontal="center"/>
    </xf>
    <xf numFmtId="0" fontId="1" fillId="6" borderId="1" xfId="1" applyFill="1"/>
    <xf numFmtId="0" fontId="0" fillId="6" borderId="0" xfId="0" applyFill="1"/>
    <xf numFmtId="0" fontId="0" fillId="0" borderId="0" xfId="0" applyNumberFormat="1"/>
    <xf numFmtId="0" fontId="10" fillId="6" borderId="0" xfId="0" applyFont="1" applyFill="1" applyAlignment="1">
      <alignment wrapText="1"/>
    </xf>
    <xf numFmtId="0" fontId="10" fillId="6" borderId="0" xfId="0" applyFont="1" applyFill="1"/>
    <xf numFmtId="0" fontId="11" fillId="6" borderId="0" xfId="0" applyFont="1" applyFill="1"/>
    <xf numFmtId="0" fontId="0" fillId="2" borderId="0" xfId="0" applyFill="1" applyAlignment="1">
      <alignment wrapText="1"/>
    </xf>
    <xf numFmtId="164" fontId="0" fillId="2" borderId="0" xfId="0" applyNumberFormat="1" applyFill="1"/>
  </cellXfs>
  <cellStyles count="4">
    <cellStyle name="Heading 2" xfId="3" builtinId="17"/>
    <cellStyle name="Heading 3" xfId="1" builtinId="18"/>
    <cellStyle name="Heading 4" xfId="2" builtinId="19"/>
    <cellStyle name="Normal" xfId="0" builtinId="0"/>
  </cellStyles>
  <dxfs count="52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Allanna Russell" id="{54A22180-8E94-4EAE-8A2B-DCF03BD5AD44}" userId="S::Allanna.Russell@utas.edu.au::b97c4f54-6c60-45e5-ab54-7eaebe7811f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7" dT="2021-01-27T03:06:55.92" personId="{54A22180-8E94-4EAE-8A2B-DCF03BD5AD44}" id="{7F7CE02C-3A85-4282-B068-D3A9A2119144}">
    <text>note: I think these are the same as CAMARADES, the listed criteria in the text seem to match</text>
  </threadedComment>
  <threadedComment ref="K7" dT="2021-01-29T00:49:41.08" personId="{54A22180-8E94-4EAE-8A2B-DCF03BD5AD44}" id="{4DEC56B8-8DB6-4D38-91AD-6F0A0F5D0504}" parentId="{7F7CE02C-3A85-4282-B068-D3A9A2119144}">
    <text>Changed to "CAMARADES" in cell, previously had "STAIR guidelines"</text>
  </threadedComment>
  <threadedComment ref="G8" dT="2021-01-28T01:58:15.11" personId="{54A22180-8E94-4EAE-8A2B-DCF03BD5AD44}" id="{EBA87D54-C860-4E45-BF19-05B182F20752}">
    <text>Were looking for side effects, not efficacy, found evidence of neurological side effects</text>
  </threadedComment>
  <threadedComment ref="H8" dT="2021-01-28T02:45:15.80" personId="{54A22180-8E94-4EAE-8A2B-DCF03BD5AD44}" id="{19C7E376-6D98-4E88-847B-E142E944C6D0}">
    <text>can't find any comments on robustness of work, some limitations listed but don't really comment on the quality of this work</text>
  </threadedComment>
  <threadedComment ref="K8" dT="2021-01-29T00:50:06.07" personId="{54A22180-8E94-4EAE-8A2B-DCF03BD5AD44}" id="{47B239C7-4701-4327-BB3F-F1F7ABFDD71A}">
    <text>Changed to "CAMARADES" in cell, previously had "STAIR guidelines"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09CF1-5C30-4C4D-BE14-9216467D698E}">
  <dimension ref="A1:C12"/>
  <sheetViews>
    <sheetView tabSelected="1" workbookViewId="0">
      <selection activeCell="A3" sqref="A3:C3"/>
    </sheetView>
  </sheetViews>
  <sheetFormatPr defaultRowHeight="14.4" x14ac:dyDescent="0.3"/>
  <cols>
    <col min="1" max="1" width="20.77734375" customWidth="1"/>
    <col min="2" max="2" width="80.21875" customWidth="1"/>
    <col min="3" max="3" width="64.77734375" customWidth="1"/>
  </cols>
  <sheetData>
    <row r="1" spans="1:3" ht="18" thickBot="1" x14ac:dyDescent="0.4">
      <c r="A1" s="25" t="s">
        <v>873</v>
      </c>
      <c r="B1" s="25"/>
      <c r="C1" s="25"/>
    </row>
    <row r="2" spans="1:3" s="23" customFormat="1" ht="46.8" customHeight="1" thickTop="1" x14ac:dyDescent="0.3">
      <c r="A2" s="26" t="s">
        <v>874</v>
      </c>
      <c r="B2" s="26"/>
      <c r="C2" s="26"/>
    </row>
    <row r="3" spans="1:3" s="23" customFormat="1" ht="20.399999999999999" customHeight="1" x14ac:dyDescent="0.3">
      <c r="A3" s="27" t="s">
        <v>875</v>
      </c>
      <c r="B3" s="27"/>
      <c r="C3" s="27"/>
    </row>
    <row r="4" spans="1:3" ht="15" thickBot="1" x14ac:dyDescent="0.35">
      <c r="A4" s="1" t="s">
        <v>335</v>
      </c>
      <c r="B4" s="1" t="s">
        <v>337</v>
      </c>
      <c r="C4" s="1" t="s">
        <v>6</v>
      </c>
    </row>
    <row r="5" spans="1:3" s="23" customFormat="1" ht="158.4" x14ac:dyDescent="0.3">
      <c r="A5" s="22" t="s">
        <v>353</v>
      </c>
      <c r="B5" s="23" t="s">
        <v>872</v>
      </c>
      <c r="C5" s="23" t="s">
        <v>871</v>
      </c>
    </row>
    <row r="6" spans="1:3" s="23" customFormat="1" ht="100.8" x14ac:dyDescent="0.3">
      <c r="A6" s="22" t="s">
        <v>934</v>
      </c>
      <c r="B6" s="23" t="s">
        <v>936</v>
      </c>
      <c r="C6" s="23" t="s">
        <v>933</v>
      </c>
    </row>
    <row r="7" spans="1:3" s="23" customFormat="1" ht="72" x14ac:dyDescent="0.3">
      <c r="A7" s="22" t="s">
        <v>888</v>
      </c>
      <c r="B7" s="23" t="s">
        <v>347</v>
      </c>
      <c r="C7" s="23" t="s">
        <v>342</v>
      </c>
    </row>
    <row r="8" spans="1:3" s="23" customFormat="1" ht="86.4" x14ac:dyDescent="0.3">
      <c r="A8" s="22" t="s">
        <v>887</v>
      </c>
      <c r="B8" s="23" t="s">
        <v>344</v>
      </c>
      <c r="C8" s="23" t="s">
        <v>343</v>
      </c>
    </row>
    <row r="9" spans="1:3" s="23" customFormat="1" ht="28.8" x14ac:dyDescent="0.3">
      <c r="A9" s="22" t="s">
        <v>889</v>
      </c>
      <c r="B9" s="23" t="s">
        <v>937</v>
      </c>
      <c r="C9" s="23" t="s">
        <v>935</v>
      </c>
    </row>
    <row r="10" spans="1:3" s="23" customFormat="1" ht="28.8" x14ac:dyDescent="0.3">
      <c r="A10" s="22" t="s">
        <v>890</v>
      </c>
      <c r="B10" s="23" t="s">
        <v>938</v>
      </c>
    </row>
    <row r="11" spans="1:3" s="23" customFormat="1" ht="28.8" x14ac:dyDescent="0.3">
      <c r="A11" s="22" t="s">
        <v>348</v>
      </c>
      <c r="B11" s="23" t="s">
        <v>349</v>
      </c>
      <c r="C11" s="23" t="s">
        <v>345</v>
      </c>
    </row>
    <row r="12" spans="1:3" s="23" customFormat="1" ht="28.8" x14ac:dyDescent="0.3">
      <c r="A12" s="22" t="s">
        <v>336</v>
      </c>
      <c r="B12" s="23" t="s">
        <v>346</v>
      </c>
    </row>
  </sheetData>
  <mergeCells count="3">
    <mergeCell ref="A1:C1"/>
    <mergeCell ref="A2:C2"/>
    <mergeCell ref="A3:C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546BE-E3BE-4DDA-A01C-7529F006EC84}">
  <dimension ref="A1:H284"/>
  <sheetViews>
    <sheetView topLeftCell="B1" workbookViewId="0">
      <pane ySplit="1" topLeftCell="A2" activePane="bottomLeft" state="frozen"/>
      <selection pane="bottomLeft" activeCell="D1" sqref="D1:H1048576"/>
    </sheetView>
  </sheetViews>
  <sheetFormatPr defaultRowHeight="14.4" x14ac:dyDescent="0.3"/>
  <cols>
    <col min="1" max="1" width="17.33203125" customWidth="1"/>
    <col min="2" max="2" width="32.88671875" customWidth="1"/>
    <col min="3" max="3" width="13.6640625" customWidth="1"/>
    <col min="4" max="4" width="16.109375" customWidth="1"/>
    <col min="5" max="5" width="24.21875" customWidth="1"/>
    <col min="6" max="6" width="29.21875" customWidth="1"/>
    <col min="7" max="7" width="20.21875" customWidth="1"/>
    <col min="8" max="8" width="25.44140625" customWidth="1"/>
  </cols>
  <sheetData>
    <row r="1" spans="1:8" ht="15" thickBot="1" x14ac:dyDescent="0.35">
      <c r="A1" s="1" t="s">
        <v>2</v>
      </c>
      <c r="B1" s="1" t="s">
        <v>3</v>
      </c>
      <c r="C1" s="1" t="s">
        <v>4</v>
      </c>
      <c r="D1" s="1" t="s">
        <v>931</v>
      </c>
      <c r="E1" s="1" t="s">
        <v>8</v>
      </c>
      <c r="F1" s="1" t="s">
        <v>9</v>
      </c>
      <c r="G1" s="1" t="s">
        <v>6</v>
      </c>
      <c r="H1" s="2" t="s">
        <v>932</v>
      </c>
    </row>
    <row r="2" spans="1:8" x14ac:dyDescent="0.3">
      <c r="A2" t="s">
        <v>354</v>
      </c>
      <c r="B2" t="s">
        <v>355</v>
      </c>
      <c r="C2">
        <v>2019</v>
      </c>
      <c r="D2" t="s">
        <v>0</v>
      </c>
      <c r="E2" t="s">
        <v>1</v>
      </c>
      <c r="F2" t="s">
        <v>1</v>
      </c>
      <c r="H2" t="s">
        <v>1</v>
      </c>
    </row>
    <row r="3" spans="1:8" x14ac:dyDescent="0.3">
      <c r="A3" t="s">
        <v>356</v>
      </c>
      <c r="B3" t="s">
        <v>357</v>
      </c>
      <c r="C3">
        <v>2017</v>
      </c>
      <c r="D3" t="s">
        <v>0</v>
      </c>
      <c r="E3" t="s">
        <v>0</v>
      </c>
      <c r="F3" t="s">
        <v>10</v>
      </c>
      <c r="H3" t="s">
        <v>0</v>
      </c>
    </row>
    <row r="4" spans="1:8" x14ac:dyDescent="0.3">
      <c r="A4" t="s">
        <v>35</v>
      </c>
      <c r="B4" t="s">
        <v>36</v>
      </c>
      <c r="C4">
        <v>2018</v>
      </c>
      <c r="D4" t="s">
        <v>0</v>
      </c>
      <c r="E4" t="s">
        <v>0</v>
      </c>
      <c r="F4" t="s">
        <v>10</v>
      </c>
      <c r="H4" t="s">
        <v>0</v>
      </c>
    </row>
    <row r="5" spans="1:8" x14ac:dyDescent="0.3">
      <c r="A5" t="s">
        <v>358</v>
      </c>
      <c r="B5" t="s">
        <v>359</v>
      </c>
      <c r="C5">
        <v>2020</v>
      </c>
      <c r="D5" t="s">
        <v>0</v>
      </c>
      <c r="E5" t="s">
        <v>0</v>
      </c>
      <c r="F5" t="s">
        <v>10</v>
      </c>
      <c r="H5" t="s">
        <v>0</v>
      </c>
    </row>
    <row r="6" spans="1:8" x14ac:dyDescent="0.3">
      <c r="A6" t="s">
        <v>360</v>
      </c>
      <c r="B6" t="s">
        <v>361</v>
      </c>
      <c r="C6">
        <v>2019</v>
      </c>
      <c r="D6" t="s">
        <v>0</v>
      </c>
      <c r="E6" t="s">
        <v>0</v>
      </c>
      <c r="F6" t="s">
        <v>10</v>
      </c>
      <c r="H6" t="s">
        <v>0</v>
      </c>
    </row>
    <row r="7" spans="1:8" x14ac:dyDescent="0.3">
      <c r="A7" t="s">
        <v>362</v>
      </c>
      <c r="B7" t="s">
        <v>363</v>
      </c>
      <c r="C7">
        <v>2014</v>
      </c>
      <c r="D7" t="s">
        <v>1</v>
      </c>
      <c r="E7" t="s">
        <v>10</v>
      </c>
      <c r="F7" t="s">
        <v>10</v>
      </c>
      <c r="H7" t="s">
        <v>0</v>
      </c>
    </row>
    <row r="8" spans="1:8" x14ac:dyDescent="0.3">
      <c r="A8" t="s">
        <v>364</v>
      </c>
      <c r="B8" t="s">
        <v>365</v>
      </c>
      <c r="C8">
        <v>2019</v>
      </c>
      <c r="D8" t="s">
        <v>0</v>
      </c>
      <c r="E8" t="s">
        <v>0</v>
      </c>
      <c r="F8" t="s">
        <v>10</v>
      </c>
      <c r="H8" t="s">
        <v>0</v>
      </c>
    </row>
    <row r="9" spans="1:8" x14ac:dyDescent="0.3">
      <c r="A9" t="s">
        <v>366</v>
      </c>
      <c r="B9" t="s">
        <v>367</v>
      </c>
      <c r="C9">
        <v>2019</v>
      </c>
      <c r="D9" t="s">
        <v>0</v>
      </c>
      <c r="E9" t="s">
        <v>1</v>
      </c>
      <c r="F9" t="s">
        <v>1</v>
      </c>
      <c r="H9" t="s">
        <v>1</v>
      </c>
    </row>
    <row r="10" spans="1:8" x14ac:dyDescent="0.3">
      <c r="A10" t="s">
        <v>368</v>
      </c>
      <c r="B10" t="s">
        <v>369</v>
      </c>
      <c r="C10">
        <v>2013</v>
      </c>
      <c r="D10" t="s">
        <v>0</v>
      </c>
      <c r="E10" t="s">
        <v>1</v>
      </c>
      <c r="F10" t="s">
        <v>1</v>
      </c>
      <c r="H10" t="s">
        <v>1</v>
      </c>
    </row>
    <row r="11" spans="1:8" x14ac:dyDescent="0.3">
      <c r="A11" t="s">
        <v>370</v>
      </c>
      <c r="B11" t="s">
        <v>371</v>
      </c>
      <c r="C11">
        <v>2019</v>
      </c>
      <c r="D11" t="s">
        <v>0</v>
      </c>
      <c r="E11" t="s">
        <v>0</v>
      </c>
      <c r="F11" t="s">
        <v>10</v>
      </c>
      <c r="H11" t="s">
        <v>0</v>
      </c>
    </row>
    <row r="12" spans="1:8" x14ac:dyDescent="0.3">
      <c r="A12" t="s">
        <v>37</v>
      </c>
      <c r="B12" t="s">
        <v>38</v>
      </c>
      <c r="C12">
        <v>2017</v>
      </c>
      <c r="D12" t="s">
        <v>0</v>
      </c>
      <c r="E12" t="s">
        <v>0</v>
      </c>
      <c r="F12" t="s">
        <v>10</v>
      </c>
      <c r="H12" t="s">
        <v>0</v>
      </c>
    </row>
    <row r="13" spans="1:8" x14ac:dyDescent="0.3">
      <c r="A13" t="s">
        <v>39</v>
      </c>
      <c r="B13" t="s">
        <v>40</v>
      </c>
      <c r="C13">
        <v>2016</v>
      </c>
      <c r="D13" t="s">
        <v>0</v>
      </c>
      <c r="E13" t="s">
        <v>1</v>
      </c>
      <c r="F13" t="s">
        <v>0</v>
      </c>
      <c r="G13" t="s">
        <v>87</v>
      </c>
      <c r="H13" t="s">
        <v>0</v>
      </c>
    </row>
    <row r="14" spans="1:8" x14ac:dyDescent="0.3">
      <c r="A14" t="s">
        <v>41</v>
      </c>
      <c r="B14" t="s">
        <v>42</v>
      </c>
      <c r="C14">
        <v>2018</v>
      </c>
      <c r="D14" t="s">
        <v>0</v>
      </c>
      <c r="E14" t="s">
        <v>0</v>
      </c>
      <c r="F14" t="s">
        <v>10</v>
      </c>
      <c r="H14" t="s">
        <v>0</v>
      </c>
    </row>
    <row r="15" spans="1:8" x14ac:dyDescent="0.3">
      <c r="A15" t="s">
        <v>372</v>
      </c>
      <c r="B15" t="s">
        <v>373</v>
      </c>
      <c r="C15">
        <v>2017</v>
      </c>
      <c r="D15" t="s">
        <v>0</v>
      </c>
      <c r="E15" t="s">
        <v>0</v>
      </c>
      <c r="F15" t="s">
        <v>10</v>
      </c>
      <c r="H15" t="s">
        <v>0</v>
      </c>
    </row>
    <row r="16" spans="1:8" x14ac:dyDescent="0.3">
      <c r="A16" t="s">
        <v>374</v>
      </c>
      <c r="B16" t="s">
        <v>375</v>
      </c>
      <c r="C16">
        <v>2020</v>
      </c>
      <c r="D16" t="s">
        <v>0</v>
      </c>
      <c r="E16" t="s">
        <v>0</v>
      </c>
      <c r="F16" t="s">
        <v>10</v>
      </c>
      <c r="H16" t="s">
        <v>0</v>
      </c>
    </row>
    <row r="17" spans="1:8" x14ac:dyDescent="0.3">
      <c r="A17" t="s">
        <v>43</v>
      </c>
      <c r="B17" t="s">
        <v>44</v>
      </c>
      <c r="C17">
        <v>2020</v>
      </c>
      <c r="D17" t="s">
        <v>0</v>
      </c>
      <c r="E17" t="s">
        <v>0</v>
      </c>
      <c r="F17" t="s">
        <v>10</v>
      </c>
      <c r="H17" t="s">
        <v>0</v>
      </c>
    </row>
    <row r="18" spans="1:8" x14ac:dyDescent="0.3">
      <c r="A18" t="s">
        <v>376</v>
      </c>
      <c r="B18" t="s">
        <v>377</v>
      </c>
      <c r="C18">
        <v>2017</v>
      </c>
      <c r="D18" t="s">
        <v>0</v>
      </c>
      <c r="E18" t="s">
        <v>1</v>
      </c>
      <c r="F18" t="s">
        <v>1</v>
      </c>
      <c r="G18" t="s">
        <v>378</v>
      </c>
      <c r="H18" t="s">
        <v>1</v>
      </c>
    </row>
    <row r="19" spans="1:8" x14ac:dyDescent="0.3">
      <c r="A19" t="s">
        <v>379</v>
      </c>
      <c r="B19" t="s">
        <v>380</v>
      </c>
      <c r="C19">
        <v>2015</v>
      </c>
      <c r="D19" t="s">
        <v>0</v>
      </c>
      <c r="E19" t="s">
        <v>0</v>
      </c>
      <c r="F19" t="s">
        <v>10</v>
      </c>
      <c r="H19" t="s">
        <v>0</v>
      </c>
    </row>
    <row r="20" spans="1:8" x14ac:dyDescent="0.3">
      <c r="A20" t="s">
        <v>381</v>
      </c>
      <c r="B20" t="s">
        <v>382</v>
      </c>
      <c r="C20">
        <v>2013</v>
      </c>
      <c r="D20" t="s">
        <v>0</v>
      </c>
      <c r="E20" t="s">
        <v>0</v>
      </c>
      <c r="F20" t="s">
        <v>10</v>
      </c>
      <c r="H20" t="s">
        <v>0</v>
      </c>
    </row>
    <row r="21" spans="1:8" x14ac:dyDescent="0.3">
      <c r="A21" t="s">
        <v>383</v>
      </c>
      <c r="B21" t="s">
        <v>384</v>
      </c>
      <c r="C21">
        <v>2012</v>
      </c>
      <c r="D21" t="s">
        <v>0</v>
      </c>
      <c r="E21" t="s">
        <v>0</v>
      </c>
      <c r="F21" t="s">
        <v>10</v>
      </c>
      <c r="H21" t="s">
        <v>0</v>
      </c>
    </row>
    <row r="22" spans="1:8" x14ac:dyDescent="0.3">
      <c r="A22" t="s">
        <v>385</v>
      </c>
      <c r="B22" t="s">
        <v>386</v>
      </c>
      <c r="C22">
        <v>2019</v>
      </c>
      <c r="D22" t="s">
        <v>0</v>
      </c>
      <c r="E22" t="s">
        <v>0</v>
      </c>
      <c r="F22" t="s">
        <v>10</v>
      </c>
      <c r="H22" t="s">
        <v>0</v>
      </c>
    </row>
    <row r="23" spans="1:8" x14ac:dyDescent="0.3">
      <c r="A23" t="s">
        <v>387</v>
      </c>
      <c r="B23" t="s">
        <v>388</v>
      </c>
      <c r="C23">
        <v>2016</v>
      </c>
      <c r="D23" t="s">
        <v>0</v>
      </c>
      <c r="E23" t="s">
        <v>0</v>
      </c>
      <c r="F23" t="s">
        <v>10</v>
      </c>
      <c r="H23" t="s">
        <v>0</v>
      </c>
    </row>
    <row r="24" spans="1:8" x14ac:dyDescent="0.3">
      <c r="A24" t="s">
        <v>389</v>
      </c>
      <c r="B24" t="s">
        <v>390</v>
      </c>
      <c r="C24">
        <v>2020</v>
      </c>
      <c r="D24" t="s">
        <v>0</v>
      </c>
      <c r="E24" t="s">
        <v>0</v>
      </c>
      <c r="F24" t="s">
        <v>10</v>
      </c>
      <c r="H24" t="s">
        <v>0</v>
      </c>
    </row>
    <row r="25" spans="1:8" x14ac:dyDescent="0.3">
      <c r="A25" t="s">
        <v>391</v>
      </c>
      <c r="B25" t="s">
        <v>392</v>
      </c>
      <c r="C25">
        <v>2018</v>
      </c>
      <c r="D25" t="s">
        <v>0</v>
      </c>
      <c r="E25" t="s">
        <v>0</v>
      </c>
      <c r="F25" t="s">
        <v>10</v>
      </c>
      <c r="H25" t="s">
        <v>0</v>
      </c>
    </row>
    <row r="26" spans="1:8" x14ac:dyDescent="0.3">
      <c r="A26" t="s">
        <v>393</v>
      </c>
      <c r="B26" t="s">
        <v>394</v>
      </c>
      <c r="C26">
        <v>2016</v>
      </c>
      <c r="D26" t="s">
        <v>0</v>
      </c>
      <c r="E26" t="s">
        <v>0</v>
      </c>
      <c r="F26" t="s">
        <v>10</v>
      </c>
      <c r="H26" t="s">
        <v>0</v>
      </c>
    </row>
    <row r="27" spans="1:8" x14ac:dyDescent="0.3">
      <c r="A27" t="s">
        <v>395</v>
      </c>
      <c r="B27" t="s">
        <v>396</v>
      </c>
      <c r="C27">
        <v>2017</v>
      </c>
      <c r="D27" t="s">
        <v>0</v>
      </c>
      <c r="E27" t="s">
        <v>0</v>
      </c>
      <c r="F27" t="s">
        <v>10</v>
      </c>
      <c r="H27" t="s">
        <v>0</v>
      </c>
    </row>
    <row r="28" spans="1:8" x14ac:dyDescent="0.3">
      <c r="A28" t="s">
        <v>397</v>
      </c>
      <c r="B28" t="s">
        <v>398</v>
      </c>
      <c r="C28">
        <v>2017</v>
      </c>
      <c r="D28" t="s">
        <v>0</v>
      </c>
      <c r="E28" t="s">
        <v>0</v>
      </c>
      <c r="F28" t="s">
        <v>10</v>
      </c>
      <c r="H28" t="s">
        <v>0</v>
      </c>
    </row>
    <row r="29" spans="1:8" x14ac:dyDescent="0.3">
      <c r="A29" t="s">
        <v>399</v>
      </c>
      <c r="B29" t="s">
        <v>400</v>
      </c>
      <c r="C29">
        <v>2017</v>
      </c>
      <c r="D29" t="s">
        <v>0</v>
      </c>
      <c r="E29" t="s">
        <v>0</v>
      </c>
      <c r="F29" t="s">
        <v>10</v>
      </c>
      <c r="H29" t="s">
        <v>0</v>
      </c>
    </row>
    <row r="30" spans="1:8" x14ac:dyDescent="0.3">
      <c r="A30" t="s">
        <v>401</v>
      </c>
      <c r="B30" t="s">
        <v>402</v>
      </c>
      <c r="C30">
        <v>2015</v>
      </c>
      <c r="D30" t="s">
        <v>0</v>
      </c>
      <c r="E30" t="s">
        <v>0</v>
      </c>
      <c r="F30" t="s">
        <v>10</v>
      </c>
      <c r="H30" t="s">
        <v>0</v>
      </c>
    </row>
    <row r="31" spans="1:8" x14ac:dyDescent="0.3">
      <c r="A31" t="s">
        <v>403</v>
      </c>
      <c r="B31" t="s">
        <v>404</v>
      </c>
      <c r="C31">
        <v>2020</v>
      </c>
      <c r="D31" t="s">
        <v>0</v>
      </c>
      <c r="E31" t="s">
        <v>0</v>
      </c>
      <c r="F31" t="s">
        <v>10</v>
      </c>
      <c r="H31" t="s">
        <v>0</v>
      </c>
    </row>
    <row r="32" spans="1:8" x14ac:dyDescent="0.3">
      <c r="A32" t="s">
        <v>405</v>
      </c>
      <c r="B32" t="s">
        <v>406</v>
      </c>
      <c r="C32">
        <v>2020</v>
      </c>
      <c r="D32" t="s">
        <v>0</v>
      </c>
      <c r="E32" t="s">
        <v>0</v>
      </c>
      <c r="F32" t="s">
        <v>10</v>
      </c>
      <c r="H32" t="s">
        <v>0</v>
      </c>
    </row>
    <row r="33" spans="1:8" x14ac:dyDescent="0.3">
      <c r="A33" t="s">
        <v>407</v>
      </c>
      <c r="B33" t="s">
        <v>408</v>
      </c>
      <c r="C33">
        <v>2020</v>
      </c>
      <c r="D33" t="s">
        <v>0</v>
      </c>
      <c r="E33" t="s">
        <v>0</v>
      </c>
      <c r="F33" t="s">
        <v>10</v>
      </c>
      <c r="G33" t="s">
        <v>87</v>
      </c>
      <c r="H33" t="s">
        <v>0</v>
      </c>
    </row>
    <row r="34" spans="1:8" x14ac:dyDescent="0.3">
      <c r="A34" t="s">
        <v>409</v>
      </c>
      <c r="B34" t="s">
        <v>410</v>
      </c>
      <c r="C34">
        <v>2018</v>
      </c>
      <c r="D34" t="s">
        <v>0</v>
      </c>
      <c r="E34" t="s">
        <v>0</v>
      </c>
      <c r="F34" t="s">
        <v>10</v>
      </c>
      <c r="H34" t="s">
        <v>0</v>
      </c>
    </row>
    <row r="35" spans="1:8" x14ac:dyDescent="0.3">
      <c r="A35" t="s">
        <v>45</v>
      </c>
      <c r="B35" t="s">
        <v>46</v>
      </c>
      <c r="C35">
        <v>2020</v>
      </c>
      <c r="D35" t="s">
        <v>0</v>
      </c>
      <c r="E35" t="s">
        <v>0</v>
      </c>
      <c r="F35" t="s">
        <v>10</v>
      </c>
      <c r="H35" t="s">
        <v>0</v>
      </c>
    </row>
    <row r="36" spans="1:8" x14ac:dyDescent="0.3">
      <c r="A36" t="s">
        <v>411</v>
      </c>
      <c r="B36" t="s">
        <v>412</v>
      </c>
      <c r="C36">
        <v>2020</v>
      </c>
      <c r="D36" t="s">
        <v>0</v>
      </c>
      <c r="E36" t="s">
        <v>1</v>
      </c>
      <c r="F36" t="s">
        <v>1</v>
      </c>
      <c r="G36" t="s">
        <v>378</v>
      </c>
      <c r="H36" t="s">
        <v>1</v>
      </c>
    </row>
    <row r="37" spans="1:8" x14ac:dyDescent="0.3">
      <c r="A37" t="s">
        <v>413</v>
      </c>
      <c r="B37" t="s">
        <v>414</v>
      </c>
      <c r="C37">
        <v>2017</v>
      </c>
      <c r="D37" t="s">
        <v>0</v>
      </c>
      <c r="E37" t="s">
        <v>0</v>
      </c>
      <c r="F37" t="s">
        <v>10</v>
      </c>
      <c r="G37" t="s">
        <v>87</v>
      </c>
      <c r="H37" t="s">
        <v>0</v>
      </c>
    </row>
    <row r="38" spans="1:8" x14ac:dyDescent="0.3">
      <c r="A38" t="s">
        <v>415</v>
      </c>
      <c r="B38" t="s">
        <v>416</v>
      </c>
      <c r="C38">
        <v>2016</v>
      </c>
      <c r="D38" t="s">
        <v>0</v>
      </c>
      <c r="E38" t="s">
        <v>0</v>
      </c>
      <c r="F38" t="s">
        <v>10</v>
      </c>
      <c r="H38" t="s">
        <v>0</v>
      </c>
    </row>
    <row r="39" spans="1:8" x14ac:dyDescent="0.3">
      <c r="A39" t="s">
        <v>47</v>
      </c>
      <c r="B39" t="s">
        <v>48</v>
      </c>
      <c r="C39">
        <v>2016</v>
      </c>
      <c r="D39" t="s">
        <v>0</v>
      </c>
      <c r="E39" t="s">
        <v>0</v>
      </c>
      <c r="F39" t="s">
        <v>10</v>
      </c>
      <c r="G39" t="s">
        <v>87</v>
      </c>
      <c r="H39" t="s">
        <v>0</v>
      </c>
    </row>
    <row r="40" spans="1:8" x14ac:dyDescent="0.3">
      <c r="A40" t="s">
        <v>417</v>
      </c>
      <c r="B40" t="s">
        <v>418</v>
      </c>
      <c r="C40">
        <v>2016</v>
      </c>
      <c r="D40" t="s">
        <v>0</v>
      </c>
      <c r="E40" t="s">
        <v>0</v>
      </c>
      <c r="F40" t="s">
        <v>10</v>
      </c>
      <c r="H40" t="s">
        <v>0</v>
      </c>
    </row>
    <row r="41" spans="1:8" x14ac:dyDescent="0.3">
      <c r="A41" t="s">
        <v>419</v>
      </c>
      <c r="B41" t="s">
        <v>420</v>
      </c>
      <c r="C41">
        <v>2020</v>
      </c>
      <c r="D41" t="s">
        <v>0</v>
      </c>
      <c r="E41" t="s">
        <v>0</v>
      </c>
      <c r="F41" t="s">
        <v>10</v>
      </c>
      <c r="H41" t="s">
        <v>0</v>
      </c>
    </row>
    <row r="42" spans="1:8" x14ac:dyDescent="0.3">
      <c r="A42" t="s">
        <v>421</v>
      </c>
      <c r="B42" t="s">
        <v>422</v>
      </c>
      <c r="C42">
        <v>2019</v>
      </c>
      <c r="D42" t="s">
        <v>0</v>
      </c>
      <c r="E42" t="s">
        <v>0</v>
      </c>
      <c r="F42" t="s">
        <v>10</v>
      </c>
      <c r="G42" t="s">
        <v>87</v>
      </c>
      <c r="H42" t="s">
        <v>0</v>
      </c>
    </row>
    <row r="43" spans="1:8" x14ac:dyDescent="0.3">
      <c r="A43" t="s">
        <v>423</v>
      </c>
      <c r="B43" t="s">
        <v>424</v>
      </c>
      <c r="C43">
        <v>2018</v>
      </c>
      <c r="D43" t="s">
        <v>0</v>
      </c>
      <c r="E43" t="s">
        <v>0</v>
      </c>
      <c r="F43" t="s">
        <v>10</v>
      </c>
      <c r="H43" t="s">
        <v>0</v>
      </c>
    </row>
    <row r="44" spans="1:8" x14ac:dyDescent="0.3">
      <c r="A44" t="s">
        <v>425</v>
      </c>
      <c r="B44" t="s">
        <v>426</v>
      </c>
      <c r="C44">
        <v>2019</v>
      </c>
      <c r="D44" t="s">
        <v>0</v>
      </c>
      <c r="E44" t="s">
        <v>1</v>
      </c>
      <c r="F44" t="s">
        <v>1</v>
      </c>
      <c r="G44" t="s">
        <v>378</v>
      </c>
      <c r="H44" t="s">
        <v>1</v>
      </c>
    </row>
    <row r="45" spans="1:8" x14ac:dyDescent="0.3">
      <c r="A45" t="s">
        <v>427</v>
      </c>
      <c r="B45" t="s">
        <v>428</v>
      </c>
      <c r="C45">
        <v>2018</v>
      </c>
      <c r="D45" t="s">
        <v>0</v>
      </c>
      <c r="E45" t="s">
        <v>1</v>
      </c>
      <c r="F45" t="s">
        <v>1</v>
      </c>
      <c r="H45" t="s">
        <v>1</v>
      </c>
    </row>
    <row r="46" spans="1:8" x14ac:dyDescent="0.3">
      <c r="A46" t="s">
        <v>429</v>
      </c>
      <c r="B46" t="s">
        <v>430</v>
      </c>
      <c r="C46">
        <v>2017</v>
      </c>
      <c r="D46" t="s">
        <v>0</v>
      </c>
      <c r="E46" t="s">
        <v>0</v>
      </c>
      <c r="F46" t="s">
        <v>10</v>
      </c>
      <c r="H46" t="s">
        <v>0</v>
      </c>
    </row>
    <row r="47" spans="1:8" x14ac:dyDescent="0.3">
      <c r="A47" t="s">
        <v>431</v>
      </c>
      <c r="B47" t="s">
        <v>432</v>
      </c>
      <c r="C47">
        <v>2018</v>
      </c>
      <c r="D47" t="s">
        <v>0</v>
      </c>
      <c r="E47" t="s">
        <v>1</v>
      </c>
      <c r="F47" t="s">
        <v>1</v>
      </c>
      <c r="G47" t="s">
        <v>378</v>
      </c>
      <c r="H47" t="s">
        <v>1</v>
      </c>
    </row>
    <row r="48" spans="1:8" x14ac:dyDescent="0.3">
      <c r="A48" t="s">
        <v>433</v>
      </c>
      <c r="B48" t="s">
        <v>434</v>
      </c>
      <c r="C48">
        <v>2014</v>
      </c>
      <c r="D48" t="s">
        <v>0</v>
      </c>
      <c r="E48" t="s">
        <v>1</v>
      </c>
      <c r="F48" t="s">
        <v>1</v>
      </c>
      <c r="G48" t="s">
        <v>378</v>
      </c>
      <c r="H48" t="s">
        <v>1</v>
      </c>
    </row>
    <row r="49" spans="1:8" x14ac:dyDescent="0.3">
      <c r="A49" t="s">
        <v>435</v>
      </c>
      <c r="B49" t="s">
        <v>436</v>
      </c>
      <c r="C49">
        <v>2014</v>
      </c>
      <c r="D49" t="s">
        <v>0</v>
      </c>
      <c r="E49" t="s">
        <v>0</v>
      </c>
      <c r="F49" t="s">
        <v>10</v>
      </c>
      <c r="H49" t="s">
        <v>0</v>
      </c>
    </row>
    <row r="50" spans="1:8" x14ac:dyDescent="0.3">
      <c r="A50" t="s">
        <v>437</v>
      </c>
      <c r="B50" t="s">
        <v>438</v>
      </c>
      <c r="C50">
        <v>2019</v>
      </c>
      <c r="D50" t="s">
        <v>0</v>
      </c>
      <c r="E50" t="s">
        <v>0</v>
      </c>
      <c r="F50" t="s">
        <v>10</v>
      </c>
      <c r="H50" t="s">
        <v>0</v>
      </c>
    </row>
    <row r="51" spans="1:8" x14ac:dyDescent="0.3">
      <c r="A51" t="s">
        <v>49</v>
      </c>
      <c r="B51" t="s">
        <v>50</v>
      </c>
      <c r="C51">
        <v>2019</v>
      </c>
      <c r="D51" t="s">
        <v>0</v>
      </c>
      <c r="E51" t="s">
        <v>0</v>
      </c>
      <c r="F51" t="s">
        <v>10</v>
      </c>
      <c r="H51" t="s">
        <v>0</v>
      </c>
    </row>
    <row r="52" spans="1:8" x14ac:dyDescent="0.3">
      <c r="A52" t="s">
        <v>439</v>
      </c>
      <c r="B52" t="s">
        <v>440</v>
      </c>
      <c r="C52">
        <v>2015</v>
      </c>
      <c r="D52" t="s">
        <v>0</v>
      </c>
      <c r="E52" t="s">
        <v>0</v>
      </c>
      <c r="F52" t="s">
        <v>10</v>
      </c>
      <c r="H52" t="s">
        <v>0</v>
      </c>
    </row>
    <row r="53" spans="1:8" x14ac:dyDescent="0.3">
      <c r="A53" t="s">
        <v>441</v>
      </c>
      <c r="B53" t="s">
        <v>442</v>
      </c>
      <c r="C53">
        <v>2019</v>
      </c>
      <c r="D53" t="s">
        <v>0</v>
      </c>
      <c r="E53" t="s">
        <v>0</v>
      </c>
      <c r="F53" t="s">
        <v>10</v>
      </c>
      <c r="H53" t="s">
        <v>0</v>
      </c>
    </row>
    <row r="54" spans="1:8" x14ac:dyDescent="0.3">
      <c r="A54" t="s">
        <v>443</v>
      </c>
      <c r="B54" t="s">
        <v>444</v>
      </c>
      <c r="C54">
        <v>2018</v>
      </c>
      <c r="D54" t="s">
        <v>0</v>
      </c>
      <c r="E54" t="s">
        <v>0</v>
      </c>
      <c r="F54" t="s">
        <v>10</v>
      </c>
      <c r="H54" t="s">
        <v>0</v>
      </c>
    </row>
    <row r="55" spans="1:8" x14ac:dyDescent="0.3">
      <c r="A55" t="s">
        <v>445</v>
      </c>
      <c r="B55" t="s">
        <v>446</v>
      </c>
      <c r="C55">
        <v>2020</v>
      </c>
      <c r="D55" t="s">
        <v>0</v>
      </c>
      <c r="E55" t="s">
        <v>1</v>
      </c>
      <c r="F55" t="s">
        <v>1</v>
      </c>
      <c r="G55" t="s">
        <v>378</v>
      </c>
      <c r="H55" t="s">
        <v>1</v>
      </c>
    </row>
    <row r="56" spans="1:8" x14ac:dyDescent="0.3">
      <c r="A56" t="s">
        <v>447</v>
      </c>
      <c r="B56" t="s">
        <v>448</v>
      </c>
      <c r="C56">
        <v>2016</v>
      </c>
      <c r="D56" t="s">
        <v>0</v>
      </c>
      <c r="E56" t="s">
        <v>0</v>
      </c>
      <c r="F56" t="s">
        <v>10</v>
      </c>
      <c r="H56" t="s">
        <v>0</v>
      </c>
    </row>
    <row r="57" spans="1:8" x14ac:dyDescent="0.3">
      <c r="A57" t="s">
        <v>449</v>
      </c>
      <c r="B57" t="s">
        <v>450</v>
      </c>
      <c r="C57">
        <v>2018</v>
      </c>
      <c r="D57" t="s">
        <v>0</v>
      </c>
      <c r="E57" t="s">
        <v>0</v>
      </c>
      <c r="F57" t="s">
        <v>10</v>
      </c>
      <c r="H57" t="s">
        <v>0</v>
      </c>
    </row>
    <row r="58" spans="1:8" x14ac:dyDescent="0.3">
      <c r="A58" t="s">
        <v>451</v>
      </c>
      <c r="B58" t="s">
        <v>452</v>
      </c>
      <c r="C58">
        <v>2019</v>
      </c>
      <c r="D58" t="s">
        <v>0</v>
      </c>
      <c r="E58" t="s">
        <v>1</v>
      </c>
      <c r="F58" t="s">
        <v>1</v>
      </c>
      <c r="G58" t="s">
        <v>378</v>
      </c>
      <c r="H58" t="s">
        <v>1</v>
      </c>
    </row>
    <row r="59" spans="1:8" x14ac:dyDescent="0.3">
      <c r="A59" t="s">
        <v>453</v>
      </c>
      <c r="B59" t="s">
        <v>454</v>
      </c>
      <c r="C59">
        <v>2014</v>
      </c>
      <c r="D59" t="s">
        <v>0</v>
      </c>
      <c r="E59" t="s">
        <v>0</v>
      </c>
      <c r="F59" t="s">
        <v>10</v>
      </c>
      <c r="H59" t="s">
        <v>0</v>
      </c>
    </row>
    <row r="60" spans="1:8" x14ac:dyDescent="0.3">
      <c r="A60" t="s">
        <v>455</v>
      </c>
      <c r="B60" t="s">
        <v>456</v>
      </c>
      <c r="C60">
        <v>2015</v>
      </c>
      <c r="D60" t="s">
        <v>0</v>
      </c>
      <c r="E60" t="s">
        <v>1</v>
      </c>
      <c r="F60" t="s">
        <v>1</v>
      </c>
      <c r="H60" t="s">
        <v>1</v>
      </c>
    </row>
    <row r="61" spans="1:8" x14ac:dyDescent="0.3">
      <c r="A61" t="s">
        <v>457</v>
      </c>
      <c r="B61" t="s">
        <v>458</v>
      </c>
      <c r="C61">
        <v>2019</v>
      </c>
      <c r="D61" t="s">
        <v>1</v>
      </c>
      <c r="E61" t="s">
        <v>10</v>
      </c>
      <c r="F61" t="s">
        <v>10</v>
      </c>
      <c r="H61" t="s">
        <v>0</v>
      </c>
    </row>
    <row r="62" spans="1:8" x14ac:dyDescent="0.3">
      <c r="A62" t="s">
        <v>459</v>
      </c>
      <c r="B62" t="s">
        <v>460</v>
      </c>
      <c r="C62">
        <v>2017</v>
      </c>
      <c r="D62" t="s">
        <v>0</v>
      </c>
      <c r="E62" t="s">
        <v>0</v>
      </c>
      <c r="F62" t="s">
        <v>10</v>
      </c>
      <c r="H62" t="s">
        <v>0</v>
      </c>
    </row>
    <row r="63" spans="1:8" x14ac:dyDescent="0.3">
      <c r="A63" t="s">
        <v>461</v>
      </c>
      <c r="B63" t="s">
        <v>462</v>
      </c>
      <c r="C63">
        <v>2015</v>
      </c>
      <c r="D63" t="s">
        <v>0</v>
      </c>
      <c r="E63" t="s">
        <v>0</v>
      </c>
      <c r="F63" t="s">
        <v>10</v>
      </c>
      <c r="H63" t="s">
        <v>0</v>
      </c>
    </row>
    <row r="64" spans="1:8" x14ac:dyDescent="0.3">
      <c r="A64" t="s">
        <v>51</v>
      </c>
      <c r="B64" t="s">
        <v>52</v>
      </c>
      <c r="C64">
        <v>2019</v>
      </c>
      <c r="D64" t="s">
        <v>0</v>
      </c>
      <c r="E64" t="s">
        <v>0</v>
      </c>
      <c r="F64" t="s">
        <v>10</v>
      </c>
      <c r="H64" t="s">
        <v>0</v>
      </c>
    </row>
    <row r="65" spans="1:8" x14ac:dyDescent="0.3">
      <c r="A65" t="s">
        <v>463</v>
      </c>
      <c r="B65" t="s">
        <v>464</v>
      </c>
      <c r="C65">
        <v>2007</v>
      </c>
      <c r="D65" t="s">
        <v>1</v>
      </c>
      <c r="E65" t="s">
        <v>10</v>
      </c>
      <c r="F65" t="s">
        <v>10</v>
      </c>
      <c r="H65" t="s">
        <v>0</v>
      </c>
    </row>
    <row r="66" spans="1:8" x14ac:dyDescent="0.3">
      <c r="A66" t="s">
        <v>465</v>
      </c>
      <c r="B66" t="s">
        <v>466</v>
      </c>
      <c r="C66">
        <v>2020</v>
      </c>
      <c r="D66" t="s">
        <v>0</v>
      </c>
      <c r="E66" t="s">
        <v>0</v>
      </c>
      <c r="F66" t="s">
        <v>10</v>
      </c>
      <c r="H66" t="s">
        <v>0</v>
      </c>
    </row>
    <row r="67" spans="1:8" x14ac:dyDescent="0.3">
      <c r="A67" t="s">
        <v>53</v>
      </c>
      <c r="B67" t="s">
        <v>54</v>
      </c>
      <c r="C67">
        <v>2016</v>
      </c>
      <c r="D67" t="s">
        <v>0</v>
      </c>
      <c r="E67" t="s">
        <v>0</v>
      </c>
      <c r="F67" t="s">
        <v>10</v>
      </c>
      <c r="H67" t="s">
        <v>0</v>
      </c>
    </row>
    <row r="68" spans="1:8" x14ac:dyDescent="0.3">
      <c r="A68" t="s">
        <v>467</v>
      </c>
      <c r="B68" t="s">
        <v>468</v>
      </c>
      <c r="C68">
        <v>2016</v>
      </c>
      <c r="D68" t="s">
        <v>0</v>
      </c>
      <c r="E68" t="s">
        <v>0</v>
      </c>
      <c r="F68" t="s">
        <v>10</v>
      </c>
      <c r="H68" t="s">
        <v>0</v>
      </c>
    </row>
    <row r="69" spans="1:8" x14ac:dyDescent="0.3">
      <c r="A69" t="s">
        <v>469</v>
      </c>
      <c r="B69" t="s">
        <v>470</v>
      </c>
      <c r="C69">
        <v>2017</v>
      </c>
      <c r="D69" t="s">
        <v>0</v>
      </c>
      <c r="E69" t="s">
        <v>0</v>
      </c>
      <c r="F69" t="s">
        <v>10</v>
      </c>
      <c r="H69" t="s">
        <v>0</v>
      </c>
    </row>
    <row r="70" spans="1:8" x14ac:dyDescent="0.3">
      <c r="A70" t="s">
        <v>471</v>
      </c>
      <c r="B70" t="s">
        <v>472</v>
      </c>
      <c r="C70">
        <v>2020</v>
      </c>
      <c r="D70" t="s">
        <v>0</v>
      </c>
      <c r="E70" t="s">
        <v>0</v>
      </c>
      <c r="F70" t="s">
        <v>10</v>
      </c>
      <c r="H70" t="s">
        <v>0</v>
      </c>
    </row>
    <row r="71" spans="1:8" x14ac:dyDescent="0.3">
      <c r="A71" t="s">
        <v>473</v>
      </c>
      <c r="B71" t="s">
        <v>474</v>
      </c>
      <c r="C71">
        <v>2019</v>
      </c>
      <c r="D71" t="s">
        <v>0</v>
      </c>
      <c r="E71" t="s">
        <v>1</v>
      </c>
      <c r="F71" t="s">
        <v>1</v>
      </c>
      <c r="G71" t="s">
        <v>378</v>
      </c>
      <c r="H71" t="s">
        <v>1</v>
      </c>
    </row>
    <row r="72" spans="1:8" x14ac:dyDescent="0.3">
      <c r="A72" t="s">
        <v>475</v>
      </c>
      <c r="B72" t="s">
        <v>476</v>
      </c>
      <c r="C72">
        <v>2020</v>
      </c>
      <c r="D72" t="s">
        <v>0</v>
      </c>
      <c r="E72" t="s">
        <v>0</v>
      </c>
      <c r="F72" t="s">
        <v>10</v>
      </c>
      <c r="H72" t="s">
        <v>0</v>
      </c>
    </row>
    <row r="73" spans="1:8" x14ac:dyDescent="0.3">
      <c r="A73" t="s">
        <v>477</v>
      </c>
      <c r="B73" t="s">
        <v>478</v>
      </c>
      <c r="C73">
        <v>2019</v>
      </c>
      <c r="D73" t="s">
        <v>0</v>
      </c>
      <c r="E73" t="s">
        <v>0</v>
      </c>
      <c r="F73" t="s">
        <v>10</v>
      </c>
      <c r="H73" t="s">
        <v>0</v>
      </c>
    </row>
    <row r="74" spans="1:8" x14ac:dyDescent="0.3">
      <c r="A74" t="s">
        <v>479</v>
      </c>
      <c r="B74" t="s">
        <v>480</v>
      </c>
      <c r="C74">
        <v>2019</v>
      </c>
      <c r="D74" t="s">
        <v>0</v>
      </c>
      <c r="E74" t="s">
        <v>0</v>
      </c>
      <c r="F74" t="s">
        <v>10</v>
      </c>
      <c r="H74" t="s">
        <v>0</v>
      </c>
    </row>
    <row r="75" spans="1:8" x14ac:dyDescent="0.3">
      <c r="A75" t="s">
        <v>481</v>
      </c>
      <c r="B75" t="s">
        <v>482</v>
      </c>
      <c r="C75">
        <v>2015</v>
      </c>
      <c r="D75" t="s">
        <v>0</v>
      </c>
      <c r="E75" t="s">
        <v>1</v>
      </c>
      <c r="F75" t="s">
        <v>1</v>
      </c>
      <c r="H75" t="s">
        <v>0</v>
      </c>
    </row>
    <row r="76" spans="1:8" x14ac:dyDescent="0.3">
      <c r="A76" t="s">
        <v>483</v>
      </c>
      <c r="B76" t="s">
        <v>484</v>
      </c>
      <c r="C76">
        <v>2019</v>
      </c>
      <c r="D76" t="s">
        <v>0</v>
      </c>
      <c r="E76" t="s">
        <v>0</v>
      </c>
      <c r="F76" t="s">
        <v>10</v>
      </c>
      <c r="H76" t="s">
        <v>0</v>
      </c>
    </row>
    <row r="77" spans="1:8" x14ac:dyDescent="0.3">
      <c r="A77" t="s">
        <v>485</v>
      </c>
      <c r="B77" t="s">
        <v>486</v>
      </c>
      <c r="C77">
        <v>2017</v>
      </c>
      <c r="D77" t="s">
        <v>0</v>
      </c>
      <c r="E77" t="s">
        <v>0</v>
      </c>
      <c r="F77" t="s">
        <v>10</v>
      </c>
      <c r="H77" t="s">
        <v>0</v>
      </c>
    </row>
    <row r="78" spans="1:8" x14ac:dyDescent="0.3">
      <c r="A78" t="s">
        <v>487</v>
      </c>
      <c r="B78" t="s">
        <v>488</v>
      </c>
      <c r="C78">
        <v>2020</v>
      </c>
      <c r="D78" t="s">
        <v>0</v>
      </c>
      <c r="E78" t="s">
        <v>0</v>
      </c>
      <c r="F78" t="s">
        <v>10</v>
      </c>
      <c r="H78" t="s">
        <v>0</v>
      </c>
    </row>
    <row r="79" spans="1:8" x14ac:dyDescent="0.3">
      <c r="A79" t="s">
        <v>489</v>
      </c>
      <c r="B79" t="s">
        <v>490</v>
      </c>
      <c r="C79">
        <v>2019</v>
      </c>
      <c r="D79" t="s">
        <v>0</v>
      </c>
      <c r="E79" t="s">
        <v>0</v>
      </c>
      <c r="F79" t="s">
        <v>10</v>
      </c>
      <c r="H79" t="s">
        <v>0</v>
      </c>
    </row>
    <row r="80" spans="1:8" x14ac:dyDescent="0.3">
      <c r="A80" t="s">
        <v>491</v>
      </c>
      <c r="B80" t="s">
        <v>492</v>
      </c>
      <c r="C80">
        <v>2020</v>
      </c>
      <c r="D80" t="s">
        <v>1</v>
      </c>
      <c r="E80" t="s">
        <v>10</v>
      </c>
      <c r="F80" t="s">
        <v>10</v>
      </c>
      <c r="H80" t="s">
        <v>0</v>
      </c>
    </row>
    <row r="81" spans="1:8" x14ac:dyDescent="0.3">
      <c r="A81" t="s">
        <v>493</v>
      </c>
      <c r="B81" t="s">
        <v>494</v>
      </c>
      <c r="C81">
        <v>2014</v>
      </c>
      <c r="D81" t="s">
        <v>0</v>
      </c>
      <c r="E81" t="s">
        <v>1</v>
      </c>
      <c r="F81" t="s">
        <v>0</v>
      </c>
      <c r="H81" t="s">
        <v>0</v>
      </c>
    </row>
    <row r="82" spans="1:8" x14ac:dyDescent="0.3">
      <c r="A82" t="s">
        <v>55</v>
      </c>
      <c r="B82" t="s">
        <v>56</v>
      </c>
      <c r="C82">
        <v>2018</v>
      </c>
      <c r="D82" t="s">
        <v>0</v>
      </c>
      <c r="E82" t="s">
        <v>0</v>
      </c>
      <c r="F82" t="s">
        <v>10</v>
      </c>
      <c r="H82" t="s">
        <v>0</v>
      </c>
    </row>
    <row r="83" spans="1:8" x14ac:dyDescent="0.3">
      <c r="A83" t="s">
        <v>495</v>
      </c>
      <c r="B83" t="s">
        <v>496</v>
      </c>
      <c r="C83">
        <v>2018</v>
      </c>
      <c r="D83" t="s">
        <v>0</v>
      </c>
      <c r="E83" t="s">
        <v>0</v>
      </c>
      <c r="F83" t="s">
        <v>10</v>
      </c>
      <c r="H83" t="s">
        <v>0</v>
      </c>
    </row>
    <row r="84" spans="1:8" x14ac:dyDescent="0.3">
      <c r="A84" t="s">
        <v>497</v>
      </c>
      <c r="B84" t="s">
        <v>498</v>
      </c>
      <c r="C84">
        <v>2010</v>
      </c>
      <c r="D84" t="s">
        <v>0</v>
      </c>
      <c r="E84" t="s">
        <v>0</v>
      </c>
      <c r="F84" t="s">
        <v>10</v>
      </c>
      <c r="H84" t="s">
        <v>0</v>
      </c>
    </row>
    <row r="85" spans="1:8" x14ac:dyDescent="0.3">
      <c r="A85" t="s">
        <v>57</v>
      </c>
      <c r="B85" t="s">
        <v>58</v>
      </c>
      <c r="C85">
        <v>2012</v>
      </c>
      <c r="D85" t="s">
        <v>0</v>
      </c>
      <c r="E85" t="s">
        <v>1</v>
      </c>
      <c r="F85" t="s">
        <v>0</v>
      </c>
      <c r="H85" t="s">
        <v>0</v>
      </c>
    </row>
    <row r="86" spans="1:8" x14ac:dyDescent="0.3">
      <c r="A86" t="s">
        <v>499</v>
      </c>
      <c r="B86" t="s">
        <v>500</v>
      </c>
      <c r="C86">
        <v>2018</v>
      </c>
      <c r="D86" t="s">
        <v>0</v>
      </c>
      <c r="E86" t="s">
        <v>0</v>
      </c>
      <c r="F86" t="s">
        <v>10</v>
      </c>
      <c r="H86" t="s">
        <v>0</v>
      </c>
    </row>
    <row r="87" spans="1:8" x14ac:dyDescent="0.3">
      <c r="A87" t="s">
        <v>501</v>
      </c>
      <c r="B87" t="s">
        <v>502</v>
      </c>
      <c r="C87">
        <v>2019</v>
      </c>
      <c r="D87" t="s">
        <v>0</v>
      </c>
      <c r="E87" t="s">
        <v>1</v>
      </c>
      <c r="F87" t="s">
        <v>1</v>
      </c>
      <c r="G87" t="s">
        <v>378</v>
      </c>
      <c r="H87" t="s">
        <v>1</v>
      </c>
    </row>
    <row r="88" spans="1:8" x14ac:dyDescent="0.3">
      <c r="A88" t="s">
        <v>503</v>
      </c>
      <c r="B88" t="s">
        <v>504</v>
      </c>
      <c r="C88">
        <v>2018</v>
      </c>
      <c r="D88" t="s">
        <v>0</v>
      </c>
      <c r="E88" t="s">
        <v>0</v>
      </c>
      <c r="F88" t="s">
        <v>10</v>
      </c>
      <c r="H88" t="s">
        <v>0</v>
      </c>
    </row>
    <row r="89" spans="1:8" x14ac:dyDescent="0.3">
      <c r="A89" t="s">
        <v>505</v>
      </c>
      <c r="B89" t="s">
        <v>506</v>
      </c>
      <c r="C89">
        <v>2017</v>
      </c>
      <c r="D89" t="s">
        <v>0</v>
      </c>
      <c r="E89" t="s">
        <v>1</v>
      </c>
      <c r="F89" t="s">
        <v>1</v>
      </c>
      <c r="G89" t="s">
        <v>507</v>
      </c>
      <c r="H89" t="s">
        <v>1</v>
      </c>
    </row>
    <row r="90" spans="1:8" x14ac:dyDescent="0.3">
      <c r="A90" t="s">
        <v>508</v>
      </c>
      <c r="B90" t="s">
        <v>509</v>
      </c>
      <c r="C90">
        <v>2019</v>
      </c>
      <c r="D90" t="s">
        <v>0</v>
      </c>
      <c r="E90" t="s">
        <v>0</v>
      </c>
      <c r="F90" t="s">
        <v>10</v>
      </c>
      <c r="H90" t="s">
        <v>0</v>
      </c>
    </row>
    <row r="91" spans="1:8" x14ac:dyDescent="0.3">
      <c r="A91" t="s">
        <v>510</v>
      </c>
      <c r="B91" t="s">
        <v>511</v>
      </c>
      <c r="C91">
        <v>2013</v>
      </c>
      <c r="D91" t="s">
        <v>0</v>
      </c>
      <c r="E91" t="s">
        <v>0</v>
      </c>
      <c r="F91" t="s">
        <v>10</v>
      </c>
      <c r="H91" t="s">
        <v>0</v>
      </c>
    </row>
    <row r="92" spans="1:8" x14ac:dyDescent="0.3">
      <c r="A92" t="s">
        <v>512</v>
      </c>
      <c r="B92" t="s">
        <v>513</v>
      </c>
      <c r="C92">
        <v>2014</v>
      </c>
      <c r="D92" t="s">
        <v>0</v>
      </c>
      <c r="E92" t="s">
        <v>0</v>
      </c>
      <c r="F92" t="s">
        <v>10</v>
      </c>
      <c r="H92" t="s">
        <v>0</v>
      </c>
    </row>
    <row r="93" spans="1:8" x14ac:dyDescent="0.3">
      <c r="A93" t="s">
        <v>514</v>
      </c>
      <c r="B93" t="s">
        <v>515</v>
      </c>
      <c r="C93">
        <v>2016</v>
      </c>
      <c r="D93" t="s">
        <v>0</v>
      </c>
      <c r="E93" t="s">
        <v>1</v>
      </c>
      <c r="F93" t="s">
        <v>1</v>
      </c>
      <c r="G93" t="s">
        <v>378</v>
      </c>
      <c r="H93" t="s">
        <v>1</v>
      </c>
    </row>
    <row r="94" spans="1:8" x14ac:dyDescent="0.3">
      <c r="A94" t="s">
        <v>516</v>
      </c>
      <c r="B94" t="s">
        <v>517</v>
      </c>
      <c r="C94">
        <v>2017</v>
      </c>
      <c r="D94" t="s">
        <v>0</v>
      </c>
      <c r="E94" t="s">
        <v>0</v>
      </c>
      <c r="F94" t="s">
        <v>10</v>
      </c>
      <c r="H94" t="s">
        <v>0</v>
      </c>
    </row>
    <row r="95" spans="1:8" x14ac:dyDescent="0.3">
      <c r="A95" t="s">
        <v>518</v>
      </c>
      <c r="B95" t="s">
        <v>519</v>
      </c>
      <c r="C95">
        <v>2020</v>
      </c>
      <c r="D95" t="s">
        <v>0</v>
      </c>
      <c r="E95" t="s">
        <v>0</v>
      </c>
      <c r="F95" t="s">
        <v>10</v>
      </c>
      <c r="H95" t="s">
        <v>0</v>
      </c>
    </row>
    <row r="96" spans="1:8" x14ac:dyDescent="0.3">
      <c r="A96" t="s">
        <v>518</v>
      </c>
      <c r="B96" t="s">
        <v>520</v>
      </c>
      <c r="C96">
        <v>2020</v>
      </c>
      <c r="D96" t="s">
        <v>0</v>
      </c>
      <c r="E96" t="s">
        <v>1</v>
      </c>
      <c r="F96" t="s">
        <v>1</v>
      </c>
      <c r="H96" t="s">
        <v>1</v>
      </c>
    </row>
    <row r="97" spans="1:8" x14ac:dyDescent="0.3">
      <c r="A97" t="s">
        <v>521</v>
      </c>
      <c r="B97" t="s">
        <v>522</v>
      </c>
      <c r="C97">
        <v>2016</v>
      </c>
      <c r="D97" t="s">
        <v>0</v>
      </c>
      <c r="E97" t="s">
        <v>0</v>
      </c>
      <c r="F97" t="s">
        <v>10</v>
      </c>
      <c r="H97" t="s">
        <v>0</v>
      </c>
    </row>
    <row r="98" spans="1:8" x14ac:dyDescent="0.3">
      <c r="A98" t="s">
        <v>523</v>
      </c>
      <c r="B98" t="s">
        <v>524</v>
      </c>
      <c r="C98">
        <v>2019</v>
      </c>
      <c r="D98" t="s">
        <v>0</v>
      </c>
      <c r="E98" t="s">
        <v>0</v>
      </c>
      <c r="F98" t="s">
        <v>10</v>
      </c>
      <c r="H98" t="s">
        <v>0</v>
      </c>
    </row>
    <row r="99" spans="1:8" x14ac:dyDescent="0.3">
      <c r="A99" t="s">
        <v>525</v>
      </c>
      <c r="B99" t="s">
        <v>526</v>
      </c>
      <c r="C99">
        <v>2012</v>
      </c>
      <c r="D99" t="s">
        <v>0</v>
      </c>
      <c r="E99" t="s">
        <v>1</v>
      </c>
      <c r="F99" t="s">
        <v>0</v>
      </c>
      <c r="H99" t="s">
        <v>0</v>
      </c>
    </row>
    <row r="100" spans="1:8" x14ac:dyDescent="0.3">
      <c r="A100" t="s">
        <v>527</v>
      </c>
      <c r="B100" t="s">
        <v>528</v>
      </c>
      <c r="C100">
        <v>2001</v>
      </c>
      <c r="D100" t="s">
        <v>0</v>
      </c>
      <c r="E100" t="s">
        <v>1</v>
      </c>
      <c r="F100" t="s">
        <v>0</v>
      </c>
      <c r="H100" t="s">
        <v>0</v>
      </c>
    </row>
    <row r="101" spans="1:8" x14ac:dyDescent="0.3">
      <c r="A101" t="s">
        <v>529</v>
      </c>
      <c r="B101" t="s">
        <v>530</v>
      </c>
      <c r="C101">
        <v>2020</v>
      </c>
      <c r="D101" t="s">
        <v>0</v>
      </c>
      <c r="E101" t="s">
        <v>0</v>
      </c>
      <c r="F101" t="s">
        <v>10</v>
      </c>
      <c r="H101" t="s">
        <v>0</v>
      </c>
    </row>
    <row r="102" spans="1:8" x14ac:dyDescent="0.3">
      <c r="A102" t="s">
        <v>531</v>
      </c>
      <c r="B102" t="s">
        <v>532</v>
      </c>
      <c r="C102">
        <v>2017</v>
      </c>
      <c r="D102" t="s">
        <v>1</v>
      </c>
      <c r="E102" t="s">
        <v>10</v>
      </c>
      <c r="F102" t="s">
        <v>10</v>
      </c>
      <c r="H102" t="s">
        <v>0</v>
      </c>
    </row>
    <row r="103" spans="1:8" x14ac:dyDescent="0.3">
      <c r="A103" t="s">
        <v>533</v>
      </c>
      <c r="B103" t="s">
        <v>534</v>
      </c>
      <c r="C103">
        <v>2017</v>
      </c>
      <c r="D103" t="s">
        <v>0</v>
      </c>
      <c r="E103" t="s">
        <v>1</v>
      </c>
      <c r="F103" t="s">
        <v>1</v>
      </c>
      <c r="H103" t="s">
        <v>1</v>
      </c>
    </row>
    <row r="104" spans="1:8" x14ac:dyDescent="0.3">
      <c r="A104" t="s">
        <v>535</v>
      </c>
      <c r="B104" t="s">
        <v>536</v>
      </c>
      <c r="C104">
        <v>2015</v>
      </c>
      <c r="D104" t="s">
        <v>0</v>
      </c>
      <c r="E104" t="s">
        <v>1</v>
      </c>
      <c r="F104" t="s">
        <v>0</v>
      </c>
      <c r="H104" t="s">
        <v>0</v>
      </c>
    </row>
    <row r="105" spans="1:8" x14ac:dyDescent="0.3">
      <c r="A105" t="s">
        <v>59</v>
      </c>
      <c r="B105" t="s">
        <v>60</v>
      </c>
      <c r="C105">
        <v>2013</v>
      </c>
      <c r="D105" t="s">
        <v>0</v>
      </c>
      <c r="E105" t="s">
        <v>0</v>
      </c>
      <c r="F105" t="s">
        <v>10</v>
      </c>
      <c r="H105" t="s">
        <v>0</v>
      </c>
    </row>
    <row r="106" spans="1:8" x14ac:dyDescent="0.3">
      <c r="A106" t="s">
        <v>537</v>
      </c>
      <c r="B106" t="s">
        <v>538</v>
      </c>
      <c r="C106">
        <v>2018</v>
      </c>
      <c r="D106" t="s">
        <v>0</v>
      </c>
      <c r="E106" t="s">
        <v>0</v>
      </c>
      <c r="F106" t="s">
        <v>10</v>
      </c>
      <c r="H106" t="s">
        <v>0</v>
      </c>
    </row>
    <row r="107" spans="1:8" x14ac:dyDescent="0.3">
      <c r="A107" t="s">
        <v>539</v>
      </c>
      <c r="B107" t="s">
        <v>540</v>
      </c>
      <c r="C107">
        <v>2019</v>
      </c>
      <c r="D107" t="s">
        <v>0</v>
      </c>
      <c r="E107" t="s">
        <v>0</v>
      </c>
      <c r="F107" t="s">
        <v>10</v>
      </c>
      <c r="H107" t="s">
        <v>0</v>
      </c>
    </row>
    <row r="108" spans="1:8" x14ac:dyDescent="0.3">
      <c r="A108" t="s">
        <v>541</v>
      </c>
      <c r="B108" t="s">
        <v>542</v>
      </c>
      <c r="C108">
        <v>2020</v>
      </c>
      <c r="D108" t="s">
        <v>0</v>
      </c>
      <c r="E108" t="s">
        <v>0</v>
      </c>
      <c r="F108" t="s">
        <v>10</v>
      </c>
      <c r="H108" t="s">
        <v>0</v>
      </c>
    </row>
    <row r="109" spans="1:8" x14ac:dyDescent="0.3">
      <c r="A109" t="s">
        <v>543</v>
      </c>
      <c r="B109" t="s">
        <v>544</v>
      </c>
      <c r="C109">
        <v>2019</v>
      </c>
      <c r="D109" t="s">
        <v>0</v>
      </c>
      <c r="E109" t="s">
        <v>0</v>
      </c>
      <c r="F109" t="s">
        <v>10</v>
      </c>
      <c r="H109" t="s">
        <v>0</v>
      </c>
    </row>
    <row r="110" spans="1:8" x14ac:dyDescent="0.3">
      <c r="A110" t="s">
        <v>545</v>
      </c>
      <c r="B110" t="s">
        <v>546</v>
      </c>
      <c r="C110">
        <v>2016</v>
      </c>
      <c r="D110" t="s">
        <v>0</v>
      </c>
      <c r="E110" t="s">
        <v>0</v>
      </c>
      <c r="F110" t="s">
        <v>10</v>
      </c>
      <c r="H110" t="s">
        <v>0</v>
      </c>
    </row>
    <row r="111" spans="1:8" x14ac:dyDescent="0.3">
      <c r="A111" t="s">
        <v>547</v>
      </c>
      <c r="B111" t="s">
        <v>548</v>
      </c>
      <c r="C111">
        <v>2017</v>
      </c>
      <c r="D111" t="s">
        <v>0</v>
      </c>
      <c r="E111" t="s">
        <v>0</v>
      </c>
      <c r="F111" t="s">
        <v>10</v>
      </c>
      <c r="H111" t="s">
        <v>0</v>
      </c>
    </row>
    <row r="112" spans="1:8" x14ac:dyDescent="0.3">
      <c r="A112" t="s">
        <v>549</v>
      </c>
      <c r="B112" t="s">
        <v>550</v>
      </c>
      <c r="C112">
        <v>2019</v>
      </c>
      <c r="D112" t="s">
        <v>0</v>
      </c>
      <c r="E112" t="s">
        <v>0</v>
      </c>
      <c r="F112" t="s">
        <v>10</v>
      </c>
      <c r="H112" t="s">
        <v>0</v>
      </c>
    </row>
    <row r="113" spans="1:8" x14ac:dyDescent="0.3">
      <c r="A113" t="s">
        <v>551</v>
      </c>
      <c r="B113" t="s">
        <v>552</v>
      </c>
      <c r="C113">
        <v>2020</v>
      </c>
      <c r="D113" t="s">
        <v>0</v>
      </c>
      <c r="E113" t="s">
        <v>0</v>
      </c>
      <c r="F113" t="s">
        <v>10</v>
      </c>
      <c r="H113" t="s">
        <v>0</v>
      </c>
    </row>
    <row r="114" spans="1:8" x14ac:dyDescent="0.3">
      <c r="A114" t="s">
        <v>553</v>
      </c>
      <c r="B114" t="s">
        <v>554</v>
      </c>
      <c r="C114">
        <v>2009</v>
      </c>
      <c r="D114" t="s">
        <v>0</v>
      </c>
      <c r="E114" t="s">
        <v>1</v>
      </c>
      <c r="F114" t="s">
        <v>1</v>
      </c>
      <c r="H114" t="s">
        <v>1</v>
      </c>
    </row>
    <row r="115" spans="1:8" x14ac:dyDescent="0.3">
      <c r="A115" t="s">
        <v>555</v>
      </c>
      <c r="B115" t="s">
        <v>556</v>
      </c>
      <c r="C115">
        <v>2020</v>
      </c>
      <c r="D115" t="s">
        <v>0</v>
      </c>
      <c r="E115" t="s">
        <v>0</v>
      </c>
      <c r="F115" t="s">
        <v>10</v>
      </c>
      <c r="H115" t="s">
        <v>0</v>
      </c>
    </row>
    <row r="116" spans="1:8" x14ac:dyDescent="0.3">
      <c r="A116" t="s">
        <v>557</v>
      </c>
      <c r="B116" t="s">
        <v>558</v>
      </c>
      <c r="C116">
        <v>2020</v>
      </c>
      <c r="D116" t="s">
        <v>0</v>
      </c>
      <c r="E116" t="s">
        <v>1</v>
      </c>
      <c r="F116" t="s">
        <v>1</v>
      </c>
      <c r="H116" t="s">
        <v>1</v>
      </c>
    </row>
    <row r="117" spans="1:8" x14ac:dyDescent="0.3">
      <c r="A117" t="s">
        <v>559</v>
      </c>
      <c r="B117" t="s">
        <v>560</v>
      </c>
      <c r="C117">
        <v>2009</v>
      </c>
      <c r="D117" t="s">
        <v>0</v>
      </c>
      <c r="E117" t="s">
        <v>1</v>
      </c>
      <c r="F117" t="s">
        <v>1</v>
      </c>
      <c r="H117" t="s">
        <v>1</v>
      </c>
    </row>
    <row r="118" spans="1:8" x14ac:dyDescent="0.3">
      <c r="A118" t="s">
        <v>561</v>
      </c>
      <c r="B118" t="s">
        <v>562</v>
      </c>
      <c r="C118">
        <v>2013</v>
      </c>
      <c r="D118" t="s">
        <v>0</v>
      </c>
      <c r="E118" t="s">
        <v>0</v>
      </c>
      <c r="F118" t="s">
        <v>10</v>
      </c>
      <c r="H118" t="s">
        <v>0</v>
      </c>
    </row>
    <row r="119" spans="1:8" x14ac:dyDescent="0.3">
      <c r="A119" t="s">
        <v>563</v>
      </c>
      <c r="B119" t="s">
        <v>564</v>
      </c>
      <c r="C119">
        <v>2017</v>
      </c>
      <c r="D119" t="s">
        <v>0</v>
      </c>
      <c r="E119" t="s">
        <v>0</v>
      </c>
      <c r="F119" t="s">
        <v>10</v>
      </c>
      <c r="H119" t="s">
        <v>0</v>
      </c>
    </row>
    <row r="120" spans="1:8" x14ac:dyDescent="0.3">
      <c r="A120" t="s">
        <v>565</v>
      </c>
      <c r="B120" t="s">
        <v>566</v>
      </c>
      <c r="C120">
        <v>2020</v>
      </c>
      <c r="D120" t="s">
        <v>0</v>
      </c>
      <c r="E120" t="s">
        <v>1</v>
      </c>
      <c r="F120" t="s">
        <v>1</v>
      </c>
      <c r="H120" t="s">
        <v>1</v>
      </c>
    </row>
    <row r="121" spans="1:8" x14ac:dyDescent="0.3">
      <c r="A121" t="s">
        <v>567</v>
      </c>
      <c r="B121" t="s">
        <v>568</v>
      </c>
      <c r="C121">
        <v>2020</v>
      </c>
      <c r="D121" t="s">
        <v>0</v>
      </c>
      <c r="E121" t="s">
        <v>0</v>
      </c>
      <c r="F121" t="s">
        <v>10</v>
      </c>
      <c r="H121" t="s">
        <v>0</v>
      </c>
    </row>
    <row r="122" spans="1:8" x14ac:dyDescent="0.3">
      <c r="A122" t="s">
        <v>569</v>
      </c>
      <c r="B122" t="s">
        <v>570</v>
      </c>
      <c r="C122">
        <v>2019</v>
      </c>
      <c r="D122" t="s">
        <v>0</v>
      </c>
      <c r="E122" t="s">
        <v>0</v>
      </c>
      <c r="F122" t="s">
        <v>10</v>
      </c>
      <c r="H122" t="s">
        <v>0</v>
      </c>
    </row>
    <row r="123" spans="1:8" x14ac:dyDescent="0.3">
      <c r="A123" t="s">
        <v>571</v>
      </c>
      <c r="B123" t="s">
        <v>572</v>
      </c>
      <c r="C123">
        <v>2015</v>
      </c>
      <c r="D123" t="s">
        <v>1</v>
      </c>
      <c r="E123" t="s">
        <v>10</v>
      </c>
      <c r="F123" t="s">
        <v>10</v>
      </c>
      <c r="H123" t="s">
        <v>0</v>
      </c>
    </row>
    <row r="124" spans="1:8" x14ac:dyDescent="0.3">
      <c r="A124" t="s">
        <v>573</v>
      </c>
      <c r="B124" t="s">
        <v>574</v>
      </c>
      <c r="C124">
        <v>2017</v>
      </c>
      <c r="D124" t="s">
        <v>0</v>
      </c>
      <c r="E124" t="s">
        <v>1</v>
      </c>
      <c r="F124" t="s">
        <v>0</v>
      </c>
      <c r="H124" t="s">
        <v>0</v>
      </c>
    </row>
    <row r="125" spans="1:8" x14ac:dyDescent="0.3">
      <c r="A125" t="s">
        <v>575</v>
      </c>
      <c r="B125" t="s">
        <v>576</v>
      </c>
      <c r="C125">
        <v>2020</v>
      </c>
      <c r="D125" t="s">
        <v>0</v>
      </c>
      <c r="E125" t="s">
        <v>0</v>
      </c>
      <c r="F125" t="s">
        <v>10</v>
      </c>
      <c r="H125" t="s">
        <v>0</v>
      </c>
    </row>
    <row r="126" spans="1:8" x14ac:dyDescent="0.3">
      <c r="A126" t="s">
        <v>577</v>
      </c>
      <c r="B126" t="s">
        <v>578</v>
      </c>
      <c r="C126">
        <v>2015</v>
      </c>
      <c r="D126" t="s">
        <v>0</v>
      </c>
      <c r="E126" t="s">
        <v>1</v>
      </c>
      <c r="F126" t="s">
        <v>1</v>
      </c>
      <c r="H126" t="s">
        <v>1</v>
      </c>
    </row>
    <row r="127" spans="1:8" x14ac:dyDescent="0.3">
      <c r="A127" t="s">
        <v>579</v>
      </c>
      <c r="B127" t="s">
        <v>580</v>
      </c>
      <c r="C127">
        <v>2016</v>
      </c>
      <c r="D127" t="s">
        <v>0</v>
      </c>
      <c r="E127" t="s">
        <v>0</v>
      </c>
      <c r="F127" t="s">
        <v>10</v>
      </c>
      <c r="H127" t="s">
        <v>0</v>
      </c>
    </row>
    <row r="128" spans="1:8" x14ac:dyDescent="0.3">
      <c r="A128" t="s">
        <v>581</v>
      </c>
      <c r="B128" t="s">
        <v>582</v>
      </c>
      <c r="C128">
        <v>2019</v>
      </c>
      <c r="D128" t="s">
        <v>0</v>
      </c>
      <c r="E128" t="s">
        <v>0</v>
      </c>
      <c r="F128" t="s">
        <v>10</v>
      </c>
      <c r="H128" t="s">
        <v>0</v>
      </c>
    </row>
    <row r="129" spans="1:8" x14ac:dyDescent="0.3">
      <c r="A129" t="s">
        <v>583</v>
      </c>
      <c r="B129" t="s">
        <v>584</v>
      </c>
      <c r="C129">
        <v>2014</v>
      </c>
      <c r="D129" t="s">
        <v>0</v>
      </c>
      <c r="E129" t="s">
        <v>1</v>
      </c>
      <c r="F129" t="s">
        <v>1</v>
      </c>
      <c r="G129" t="s">
        <v>378</v>
      </c>
      <c r="H129" t="s">
        <v>1</v>
      </c>
    </row>
    <row r="130" spans="1:8" x14ac:dyDescent="0.3">
      <c r="A130" t="s">
        <v>61</v>
      </c>
      <c r="B130" t="s">
        <v>62</v>
      </c>
      <c r="C130">
        <v>2019</v>
      </c>
      <c r="D130" t="s">
        <v>0</v>
      </c>
      <c r="E130" t="s">
        <v>0</v>
      </c>
      <c r="F130" t="s">
        <v>10</v>
      </c>
      <c r="H130" t="s">
        <v>0</v>
      </c>
    </row>
    <row r="131" spans="1:8" x14ac:dyDescent="0.3">
      <c r="A131" t="s">
        <v>585</v>
      </c>
      <c r="B131" t="s">
        <v>586</v>
      </c>
      <c r="C131">
        <v>2020</v>
      </c>
      <c r="D131" t="s">
        <v>0</v>
      </c>
      <c r="E131" t="s">
        <v>0</v>
      </c>
      <c r="F131" t="s">
        <v>10</v>
      </c>
      <c r="H131" t="s">
        <v>0</v>
      </c>
    </row>
    <row r="132" spans="1:8" x14ac:dyDescent="0.3">
      <c r="A132" t="s">
        <v>587</v>
      </c>
      <c r="B132" t="s">
        <v>588</v>
      </c>
      <c r="C132">
        <v>2016</v>
      </c>
      <c r="D132" t="s">
        <v>0</v>
      </c>
      <c r="E132" t="s">
        <v>0</v>
      </c>
      <c r="F132" t="s">
        <v>10</v>
      </c>
      <c r="H132" t="s">
        <v>0</v>
      </c>
    </row>
    <row r="133" spans="1:8" x14ac:dyDescent="0.3">
      <c r="A133" t="s">
        <v>589</v>
      </c>
      <c r="B133" t="s">
        <v>590</v>
      </c>
      <c r="C133">
        <v>2019</v>
      </c>
      <c r="D133" t="s">
        <v>0</v>
      </c>
      <c r="E133" t="s">
        <v>0</v>
      </c>
      <c r="F133" t="s">
        <v>10</v>
      </c>
      <c r="H133" t="s">
        <v>0</v>
      </c>
    </row>
    <row r="134" spans="1:8" x14ac:dyDescent="0.3">
      <c r="A134" t="s">
        <v>591</v>
      </c>
      <c r="B134" t="s">
        <v>592</v>
      </c>
      <c r="C134">
        <v>2020</v>
      </c>
      <c r="D134" t="s">
        <v>0</v>
      </c>
      <c r="E134" t="s">
        <v>0</v>
      </c>
      <c r="F134" t="s">
        <v>10</v>
      </c>
      <c r="H134" t="s">
        <v>0</v>
      </c>
    </row>
    <row r="135" spans="1:8" x14ac:dyDescent="0.3">
      <c r="A135" t="s">
        <v>63</v>
      </c>
      <c r="B135" t="s">
        <v>64</v>
      </c>
      <c r="C135">
        <v>2015</v>
      </c>
      <c r="D135" t="s">
        <v>0</v>
      </c>
      <c r="E135" t="s">
        <v>0</v>
      </c>
      <c r="F135" t="s">
        <v>10</v>
      </c>
      <c r="H135" t="s">
        <v>0</v>
      </c>
    </row>
    <row r="136" spans="1:8" x14ac:dyDescent="0.3">
      <c r="A136" t="s">
        <v>593</v>
      </c>
      <c r="B136" t="s">
        <v>594</v>
      </c>
      <c r="C136">
        <v>2018</v>
      </c>
      <c r="D136" t="s">
        <v>0</v>
      </c>
      <c r="E136" t="s">
        <v>0</v>
      </c>
      <c r="F136" t="s">
        <v>10</v>
      </c>
      <c r="H136" t="s">
        <v>0</v>
      </c>
    </row>
    <row r="137" spans="1:8" x14ac:dyDescent="0.3">
      <c r="A137" t="s">
        <v>595</v>
      </c>
      <c r="B137" t="s">
        <v>596</v>
      </c>
      <c r="C137">
        <v>2011</v>
      </c>
      <c r="D137" t="s">
        <v>0</v>
      </c>
      <c r="E137" t="s">
        <v>0</v>
      </c>
      <c r="F137" t="s">
        <v>10</v>
      </c>
      <c r="H137" t="s">
        <v>0</v>
      </c>
    </row>
    <row r="138" spans="1:8" x14ac:dyDescent="0.3">
      <c r="A138" t="s">
        <v>597</v>
      </c>
      <c r="B138" t="s">
        <v>598</v>
      </c>
      <c r="C138">
        <v>2020</v>
      </c>
      <c r="D138" t="s">
        <v>0</v>
      </c>
      <c r="E138" t="s">
        <v>0</v>
      </c>
      <c r="F138" t="s">
        <v>10</v>
      </c>
      <c r="H138" t="s">
        <v>0</v>
      </c>
    </row>
    <row r="139" spans="1:8" x14ac:dyDescent="0.3">
      <c r="A139" t="s">
        <v>599</v>
      </c>
      <c r="B139" t="s">
        <v>600</v>
      </c>
      <c r="C139">
        <v>2020</v>
      </c>
      <c r="D139" t="s">
        <v>0</v>
      </c>
      <c r="E139" t="s">
        <v>0</v>
      </c>
      <c r="F139" t="s">
        <v>10</v>
      </c>
      <c r="H139" t="s">
        <v>0</v>
      </c>
    </row>
    <row r="140" spans="1:8" x14ac:dyDescent="0.3">
      <c r="A140" t="s">
        <v>65</v>
      </c>
      <c r="B140" t="s">
        <v>66</v>
      </c>
      <c r="C140">
        <v>2014</v>
      </c>
      <c r="D140" t="s">
        <v>0</v>
      </c>
      <c r="E140" t="s">
        <v>0</v>
      </c>
      <c r="F140" t="s">
        <v>10</v>
      </c>
      <c r="H140" t="s">
        <v>0</v>
      </c>
    </row>
    <row r="141" spans="1:8" x14ac:dyDescent="0.3">
      <c r="A141" t="s">
        <v>601</v>
      </c>
      <c r="B141" t="s">
        <v>602</v>
      </c>
      <c r="C141">
        <v>2019</v>
      </c>
      <c r="D141" t="s">
        <v>0</v>
      </c>
      <c r="E141" t="s">
        <v>0</v>
      </c>
      <c r="F141" t="s">
        <v>10</v>
      </c>
      <c r="H141" t="s">
        <v>0</v>
      </c>
    </row>
    <row r="142" spans="1:8" x14ac:dyDescent="0.3">
      <c r="A142" t="s">
        <v>603</v>
      </c>
      <c r="B142" t="s">
        <v>604</v>
      </c>
      <c r="C142">
        <v>2016</v>
      </c>
      <c r="D142" t="s">
        <v>0</v>
      </c>
      <c r="E142" t="s">
        <v>0</v>
      </c>
      <c r="F142" t="s">
        <v>10</v>
      </c>
      <c r="H142" t="s">
        <v>0</v>
      </c>
    </row>
    <row r="143" spans="1:8" x14ac:dyDescent="0.3">
      <c r="A143" t="s">
        <v>605</v>
      </c>
      <c r="B143" t="s">
        <v>606</v>
      </c>
      <c r="C143">
        <v>2016</v>
      </c>
      <c r="D143" t="s">
        <v>0</v>
      </c>
      <c r="E143" t="s">
        <v>0</v>
      </c>
      <c r="F143" t="s">
        <v>10</v>
      </c>
      <c r="H143" t="s">
        <v>0</v>
      </c>
    </row>
    <row r="144" spans="1:8" x14ac:dyDescent="0.3">
      <c r="A144" t="s">
        <v>607</v>
      </c>
      <c r="B144" t="s">
        <v>608</v>
      </c>
      <c r="C144">
        <v>2020</v>
      </c>
      <c r="D144" t="s">
        <v>0</v>
      </c>
      <c r="E144" t="s">
        <v>0</v>
      </c>
      <c r="F144" t="s">
        <v>10</v>
      </c>
      <c r="H144" t="s">
        <v>0</v>
      </c>
    </row>
    <row r="145" spans="1:8" x14ac:dyDescent="0.3">
      <c r="A145" t="s">
        <v>609</v>
      </c>
      <c r="B145" t="s">
        <v>610</v>
      </c>
      <c r="C145">
        <v>2018</v>
      </c>
      <c r="D145" t="s">
        <v>0</v>
      </c>
      <c r="E145" t="s">
        <v>0</v>
      </c>
      <c r="F145" t="s">
        <v>10</v>
      </c>
      <c r="H145" t="s">
        <v>0</v>
      </c>
    </row>
    <row r="146" spans="1:8" x14ac:dyDescent="0.3">
      <c r="A146" t="s">
        <v>611</v>
      </c>
      <c r="B146" t="s">
        <v>612</v>
      </c>
      <c r="C146">
        <v>2013</v>
      </c>
      <c r="D146" t="s">
        <v>0</v>
      </c>
      <c r="E146" t="s">
        <v>0</v>
      </c>
      <c r="F146" t="s">
        <v>10</v>
      </c>
      <c r="H146" t="s">
        <v>0</v>
      </c>
    </row>
    <row r="147" spans="1:8" x14ac:dyDescent="0.3">
      <c r="A147" t="s">
        <v>613</v>
      </c>
      <c r="B147" t="s">
        <v>614</v>
      </c>
      <c r="C147">
        <v>2014</v>
      </c>
      <c r="D147" t="s">
        <v>0</v>
      </c>
      <c r="E147" t="s">
        <v>0</v>
      </c>
      <c r="F147" t="s">
        <v>10</v>
      </c>
      <c r="H147" t="s">
        <v>0</v>
      </c>
    </row>
    <row r="148" spans="1:8" x14ac:dyDescent="0.3">
      <c r="A148" t="s">
        <v>67</v>
      </c>
      <c r="B148" t="s">
        <v>68</v>
      </c>
      <c r="C148">
        <v>2018</v>
      </c>
      <c r="D148" t="s">
        <v>0</v>
      </c>
      <c r="E148" t="s">
        <v>0</v>
      </c>
      <c r="F148" t="s">
        <v>10</v>
      </c>
      <c r="H148" t="s">
        <v>0</v>
      </c>
    </row>
    <row r="149" spans="1:8" x14ac:dyDescent="0.3">
      <c r="A149" t="s">
        <v>615</v>
      </c>
      <c r="B149" t="s">
        <v>616</v>
      </c>
      <c r="C149">
        <v>2011</v>
      </c>
      <c r="D149" t="s">
        <v>0</v>
      </c>
      <c r="E149" t="s">
        <v>0</v>
      </c>
      <c r="F149" t="s">
        <v>10</v>
      </c>
      <c r="H149" t="s">
        <v>0</v>
      </c>
    </row>
    <row r="150" spans="1:8" x14ac:dyDescent="0.3">
      <c r="A150" t="s">
        <v>617</v>
      </c>
      <c r="B150" t="s">
        <v>618</v>
      </c>
      <c r="C150">
        <v>2020</v>
      </c>
      <c r="D150" t="s">
        <v>0</v>
      </c>
      <c r="E150" t="s">
        <v>0</v>
      </c>
      <c r="F150" t="s">
        <v>10</v>
      </c>
      <c r="H150" t="s">
        <v>0</v>
      </c>
    </row>
    <row r="151" spans="1:8" x14ac:dyDescent="0.3">
      <c r="A151" t="s">
        <v>619</v>
      </c>
      <c r="B151" t="s">
        <v>620</v>
      </c>
      <c r="C151">
        <v>2015</v>
      </c>
      <c r="D151" t="s">
        <v>0</v>
      </c>
      <c r="E151" t="s">
        <v>0</v>
      </c>
      <c r="F151" t="s">
        <v>10</v>
      </c>
      <c r="H151" t="s">
        <v>0</v>
      </c>
    </row>
    <row r="152" spans="1:8" x14ac:dyDescent="0.3">
      <c r="A152" t="s">
        <v>621</v>
      </c>
      <c r="B152" t="s">
        <v>622</v>
      </c>
      <c r="C152">
        <v>2016</v>
      </c>
      <c r="D152" t="s">
        <v>0</v>
      </c>
      <c r="E152" t="s">
        <v>0</v>
      </c>
      <c r="F152" t="s">
        <v>10</v>
      </c>
      <c r="H152" t="s">
        <v>0</v>
      </c>
    </row>
    <row r="153" spans="1:8" x14ac:dyDescent="0.3">
      <c r="A153" t="s">
        <v>623</v>
      </c>
      <c r="B153" t="s">
        <v>624</v>
      </c>
      <c r="C153">
        <v>2020</v>
      </c>
      <c r="D153" t="s">
        <v>0</v>
      </c>
      <c r="E153" t="s">
        <v>10</v>
      </c>
      <c r="F153" t="s">
        <v>10</v>
      </c>
      <c r="G153" t="s">
        <v>625</v>
      </c>
      <c r="H153" t="s">
        <v>1</v>
      </c>
    </row>
    <row r="154" spans="1:8" x14ac:dyDescent="0.3">
      <c r="A154" t="s">
        <v>626</v>
      </c>
      <c r="B154" t="s">
        <v>627</v>
      </c>
      <c r="C154">
        <v>2017</v>
      </c>
      <c r="D154" t="s">
        <v>0</v>
      </c>
      <c r="E154" t="s">
        <v>0</v>
      </c>
      <c r="F154" t="s">
        <v>10</v>
      </c>
      <c r="H154" t="s">
        <v>0</v>
      </c>
    </row>
    <row r="155" spans="1:8" x14ac:dyDescent="0.3">
      <c r="A155" t="s">
        <v>628</v>
      </c>
      <c r="B155" t="s">
        <v>629</v>
      </c>
      <c r="C155">
        <v>2005</v>
      </c>
      <c r="D155" t="s">
        <v>1</v>
      </c>
      <c r="E155" t="s">
        <v>10</v>
      </c>
      <c r="F155" t="s">
        <v>10</v>
      </c>
      <c r="H155" t="s">
        <v>0</v>
      </c>
    </row>
    <row r="156" spans="1:8" x14ac:dyDescent="0.3">
      <c r="A156" t="s">
        <v>630</v>
      </c>
      <c r="B156" t="s">
        <v>631</v>
      </c>
      <c r="C156">
        <v>2016</v>
      </c>
      <c r="D156" t="s">
        <v>0</v>
      </c>
      <c r="E156" t="s">
        <v>1</v>
      </c>
      <c r="F156" t="s">
        <v>1</v>
      </c>
      <c r="H156" t="s">
        <v>1</v>
      </c>
    </row>
    <row r="157" spans="1:8" x14ac:dyDescent="0.3">
      <c r="A157" t="s">
        <v>632</v>
      </c>
      <c r="B157" t="s">
        <v>633</v>
      </c>
      <c r="C157">
        <v>2014</v>
      </c>
      <c r="D157" t="s">
        <v>0</v>
      </c>
      <c r="E157" t="s">
        <v>0</v>
      </c>
      <c r="F157" t="s">
        <v>10</v>
      </c>
      <c r="G157" t="s">
        <v>87</v>
      </c>
      <c r="H157" t="s">
        <v>0</v>
      </c>
    </row>
    <row r="158" spans="1:8" x14ac:dyDescent="0.3">
      <c r="A158" t="s">
        <v>634</v>
      </c>
      <c r="B158" t="s">
        <v>635</v>
      </c>
      <c r="C158">
        <v>2019</v>
      </c>
      <c r="D158" t="s">
        <v>0</v>
      </c>
      <c r="E158" t="s">
        <v>0</v>
      </c>
      <c r="F158" t="s">
        <v>10</v>
      </c>
      <c r="H158" t="s">
        <v>0</v>
      </c>
    </row>
    <row r="159" spans="1:8" x14ac:dyDescent="0.3">
      <c r="A159" t="s">
        <v>636</v>
      </c>
      <c r="B159" t="s">
        <v>637</v>
      </c>
      <c r="C159">
        <v>2016</v>
      </c>
      <c r="D159" t="s">
        <v>0</v>
      </c>
      <c r="E159" t="s">
        <v>0</v>
      </c>
      <c r="F159" t="s">
        <v>10</v>
      </c>
      <c r="H159" t="s">
        <v>0</v>
      </c>
    </row>
    <row r="160" spans="1:8" x14ac:dyDescent="0.3">
      <c r="A160" t="s">
        <v>638</v>
      </c>
      <c r="B160" t="s">
        <v>639</v>
      </c>
      <c r="C160">
        <v>2020</v>
      </c>
      <c r="D160" t="s">
        <v>0</v>
      </c>
      <c r="E160" t="s">
        <v>0</v>
      </c>
      <c r="F160" t="s">
        <v>10</v>
      </c>
      <c r="H160" t="s">
        <v>0</v>
      </c>
    </row>
    <row r="161" spans="1:8" x14ac:dyDescent="0.3">
      <c r="A161" t="s">
        <v>640</v>
      </c>
      <c r="B161" t="s">
        <v>641</v>
      </c>
      <c r="C161">
        <v>2019</v>
      </c>
      <c r="D161" t="s">
        <v>0</v>
      </c>
      <c r="E161" t="s">
        <v>0</v>
      </c>
      <c r="F161" t="s">
        <v>10</v>
      </c>
      <c r="H161" t="s">
        <v>0</v>
      </c>
    </row>
    <row r="162" spans="1:8" x14ac:dyDescent="0.3">
      <c r="A162" t="s">
        <v>642</v>
      </c>
      <c r="B162" t="s">
        <v>643</v>
      </c>
      <c r="C162">
        <v>2014</v>
      </c>
      <c r="D162" t="s">
        <v>0</v>
      </c>
      <c r="E162" t="s">
        <v>0</v>
      </c>
      <c r="F162" t="s">
        <v>10</v>
      </c>
      <c r="H162" t="s">
        <v>0</v>
      </c>
    </row>
    <row r="163" spans="1:8" x14ac:dyDescent="0.3">
      <c r="A163" t="s">
        <v>644</v>
      </c>
      <c r="B163" t="s">
        <v>645</v>
      </c>
      <c r="C163">
        <v>2016</v>
      </c>
      <c r="D163" t="s">
        <v>0</v>
      </c>
      <c r="E163" t="s">
        <v>0</v>
      </c>
      <c r="F163" t="s">
        <v>10</v>
      </c>
      <c r="H163" t="s">
        <v>0</v>
      </c>
    </row>
    <row r="164" spans="1:8" x14ac:dyDescent="0.3">
      <c r="A164" t="s">
        <v>646</v>
      </c>
      <c r="B164" t="s">
        <v>647</v>
      </c>
      <c r="C164">
        <v>2016</v>
      </c>
      <c r="D164" t="s">
        <v>0</v>
      </c>
      <c r="E164" t="s">
        <v>0</v>
      </c>
      <c r="F164" t="s">
        <v>10</v>
      </c>
      <c r="H164" t="s">
        <v>0</v>
      </c>
    </row>
    <row r="165" spans="1:8" x14ac:dyDescent="0.3">
      <c r="A165" t="s">
        <v>648</v>
      </c>
      <c r="B165" t="s">
        <v>649</v>
      </c>
      <c r="C165">
        <v>2020</v>
      </c>
      <c r="D165" t="s">
        <v>1</v>
      </c>
      <c r="E165" t="s">
        <v>10</v>
      </c>
      <c r="F165" t="s">
        <v>10</v>
      </c>
      <c r="H165" t="s">
        <v>0</v>
      </c>
    </row>
    <row r="166" spans="1:8" x14ac:dyDescent="0.3">
      <c r="A166" t="s">
        <v>650</v>
      </c>
      <c r="B166" t="s">
        <v>651</v>
      </c>
      <c r="C166">
        <v>2018</v>
      </c>
      <c r="D166" t="s">
        <v>0</v>
      </c>
      <c r="E166" t="s">
        <v>0</v>
      </c>
      <c r="F166" t="s">
        <v>10</v>
      </c>
      <c r="H166" t="s">
        <v>0</v>
      </c>
    </row>
    <row r="167" spans="1:8" x14ac:dyDescent="0.3">
      <c r="A167" t="s">
        <v>652</v>
      </c>
      <c r="B167" t="s">
        <v>653</v>
      </c>
      <c r="C167">
        <v>2020</v>
      </c>
      <c r="D167" t="s">
        <v>0</v>
      </c>
      <c r="E167" t="s">
        <v>0</v>
      </c>
      <c r="F167" t="s">
        <v>10</v>
      </c>
      <c r="G167" t="s">
        <v>87</v>
      </c>
      <c r="H167" t="s">
        <v>0</v>
      </c>
    </row>
    <row r="168" spans="1:8" x14ac:dyDescent="0.3">
      <c r="A168" t="s">
        <v>654</v>
      </c>
      <c r="B168" t="s">
        <v>655</v>
      </c>
      <c r="C168">
        <v>2018</v>
      </c>
      <c r="D168" t="s">
        <v>0</v>
      </c>
      <c r="E168" t="s">
        <v>0</v>
      </c>
      <c r="F168" t="s">
        <v>10</v>
      </c>
      <c r="H168" t="s">
        <v>0</v>
      </c>
    </row>
    <row r="169" spans="1:8" x14ac:dyDescent="0.3">
      <c r="A169" t="s">
        <v>656</v>
      </c>
      <c r="B169" t="s">
        <v>657</v>
      </c>
      <c r="C169">
        <v>2020</v>
      </c>
      <c r="D169" t="s">
        <v>0</v>
      </c>
      <c r="E169" t="s">
        <v>0</v>
      </c>
      <c r="F169" t="s">
        <v>10</v>
      </c>
      <c r="G169" t="s">
        <v>87</v>
      </c>
      <c r="H169" t="s">
        <v>0</v>
      </c>
    </row>
    <row r="170" spans="1:8" x14ac:dyDescent="0.3">
      <c r="A170" t="s">
        <v>658</v>
      </c>
      <c r="B170" t="s">
        <v>659</v>
      </c>
      <c r="C170">
        <v>2020</v>
      </c>
      <c r="D170" t="s">
        <v>1</v>
      </c>
      <c r="E170" t="s">
        <v>10</v>
      </c>
      <c r="F170" t="s">
        <v>10</v>
      </c>
      <c r="H170" t="s">
        <v>0</v>
      </c>
    </row>
    <row r="171" spans="1:8" x14ac:dyDescent="0.3">
      <c r="A171" t="s">
        <v>660</v>
      </c>
      <c r="B171" t="s">
        <v>661</v>
      </c>
      <c r="C171">
        <v>2015</v>
      </c>
      <c r="D171" t="s">
        <v>0</v>
      </c>
      <c r="E171" t="s">
        <v>1</v>
      </c>
      <c r="F171" t="s">
        <v>1</v>
      </c>
      <c r="G171" t="s">
        <v>378</v>
      </c>
      <c r="H171" t="s">
        <v>1</v>
      </c>
    </row>
    <row r="172" spans="1:8" x14ac:dyDescent="0.3">
      <c r="A172" t="s">
        <v>662</v>
      </c>
      <c r="B172" t="s">
        <v>663</v>
      </c>
      <c r="C172">
        <v>2019</v>
      </c>
      <c r="D172" t="s">
        <v>1</v>
      </c>
      <c r="E172" t="s">
        <v>10</v>
      </c>
      <c r="F172" t="s">
        <v>10</v>
      </c>
      <c r="H172" t="s">
        <v>0</v>
      </c>
    </row>
    <row r="173" spans="1:8" x14ac:dyDescent="0.3">
      <c r="A173" t="s">
        <v>664</v>
      </c>
      <c r="B173" t="s">
        <v>665</v>
      </c>
      <c r="C173">
        <v>2020</v>
      </c>
      <c r="D173" t="s">
        <v>0</v>
      </c>
      <c r="E173" t="s">
        <v>0</v>
      </c>
      <c r="F173" t="s">
        <v>10</v>
      </c>
      <c r="H173" t="s">
        <v>0</v>
      </c>
    </row>
    <row r="174" spans="1:8" x14ac:dyDescent="0.3">
      <c r="A174" t="s">
        <v>666</v>
      </c>
      <c r="B174" t="s">
        <v>667</v>
      </c>
      <c r="C174">
        <v>2015</v>
      </c>
      <c r="D174" t="s">
        <v>0</v>
      </c>
      <c r="E174" t="s">
        <v>0</v>
      </c>
      <c r="F174" t="s">
        <v>10</v>
      </c>
      <c r="H174" t="s">
        <v>0</v>
      </c>
    </row>
    <row r="175" spans="1:8" x14ac:dyDescent="0.3">
      <c r="A175" t="s">
        <v>668</v>
      </c>
      <c r="B175" t="s">
        <v>669</v>
      </c>
      <c r="C175">
        <v>2011</v>
      </c>
      <c r="D175" t="s">
        <v>0</v>
      </c>
      <c r="E175" t="s">
        <v>1</v>
      </c>
      <c r="F175" t="s">
        <v>1</v>
      </c>
      <c r="H175" t="s">
        <v>1</v>
      </c>
    </row>
    <row r="176" spans="1:8" x14ac:dyDescent="0.3">
      <c r="A176" t="s">
        <v>670</v>
      </c>
      <c r="B176" t="s">
        <v>671</v>
      </c>
      <c r="C176">
        <v>2015</v>
      </c>
      <c r="D176" t="s">
        <v>0</v>
      </c>
      <c r="E176" t="s">
        <v>0</v>
      </c>
      <c r="F176" t="s">
        <v>10</v>
      </c>
      <c r="H176" t="s">
        <v>0</v>
      </c>
    </row>
    <row r="177" spans="1:8" x14ac:dyDescent="0.3">
      <c r="A177" t="s">
        <v>672</v>
      </c>
      <c r="B177" t="s">
        <v>673</v>
      </c>
      <c r="C177">
        <v>2016</v>
      </c>
      <c r="D177" t="s">
        <v>0</v>
      </c>
      <c r="E177" t="s">
        <v>0</v>
      </c>
      <c r="F177" t="s">
        <v>10</v>
      </c>
      <c r="H177" t="s">
        <v>0</v>
      </c>
    </row>
    <row r="178" spans="1:8" x14ac:dyDescent="0.3">
      <c r="A178" t="s">
        <v>674</v>
      </c>
      <c r="B178" t="s">
        <v>675</v>
      </c>
      <c r="C178">
        <v>2015</v>
      </c>
      <c r="D178" t="s">
        <v>0</v>
      </c>
      <c r="E178" t="s">
        <v>0</v>
      </c>
      <c r="F178" t="s">
        <v>10</v>
      </c>
      <c r="H178" t="s">
        <v>0</v>
      </c>
    </row>
    <row r="179" spans="1:8" x14ac:dyDescent="0.3">
      <c r="A179" t="s">
        <v>676</v>
      </c>
      <c r="B179" t="s">
        <v>677</v>
      </c>
      <c r="C179">
        <v>2019</v>
      </c>
      <c r="D179" t="s">
        <v>0</v>
      </c>
      <c r="E179" t="s">
        <v>0</v>
      </c>
      <c r="F179" t="s">
        <v>10</v>
      </c>
      <c r="H179" t="s">
        <v>0</v>
      </c>
    </row>
    <row r="180" spans="1:8" x14ac:dyDescent="0.3">
      <c r="A180" t="s">
        <v>678</v>
      </c>
      <c r="B180" t="s">
        <v>679</v>
      </c>
      <c r="C180">
        <v>2018</v>
      </c>
      <c r="D180" t="s">
        <v>0</v>
      </c>
      <c r="E180" t="s">
        <v>0</v>
      </c>
      <c r="F180" t="s">
        <v>10</v>
      </c>
      <c r="H180" t="s">
        <v>0</v>
      </c>
    </row>
    <row r="181" spans="1:8" x14ac:dyDescent="0.3">
      <c r="A181" t="s">
        <v>680</v>
      </c>
      <c r="B181" t="s">
        <v>681</v>
      </c>
      <c r="C181">
        <v>2020</v>
      </c>
      <c r="D181" t="s">
        <v>0</v>
      </c>
      <c r="E181" t="s">
        <v>0</v>
      </c>
      <c r="F181" t="s">
        <v>10</v>
      </c>
      <c r="H181" t="s">
        <v>0</v>
      </c>
    </row>
    <row r="182" spans="1:8" x14ac:dyDescent="0.3">
      <c r="A182" t="s">
        <v>682</v>
      </c>
      <c r="B182" t="s">
        <v>683</v>
      </c>
      <c r="C182">
        <v>2019</v>
      </c>
      <c r="D182" t="s">
        <v>1</v>
      </c>
      <c r="E182" t="s">
        <v>10</v>
      </c>
      <c r="F182" t="s">
        <v>10</v>
      </c>
      <c r="H182" t="s">
        <v>0</v>
      </c>
    </row>
    <row r="183" spans="1:8" x14ac:dyDescent="0.3">
      <c r="A183" t="s">
        <v>684</v>
      </c>
      <c r="B183" t="s">
        <v>685</v>
      </c>
      <c r="C183">
        <v>2014</v>
      </c>
      <c r="D183" t="s">
        <v>0</v>
      </c>
      <c r="E183" t="s">
        <v>0</v>
      </c>
      <c r="F183" t="s">
        <v>10</v>
      </c>
      <c r="G183" t="s">
        <v>87</v>
      </c>
      <c r="H183" t="s">
        <v>0</v>
      </c>
    </row>
    <row r="184" spans="1:8" x14ac:dyDescent="0.3">
      <c r="A184" t="s">
        <v>686</v>
      </c>
      <c r="B184" t="s">
        <v>687</v>
      </c>
      <c r="C184">
        <v>2017</v>
      </c>
      <c r="D184" t="s">
        <v>0</v>
      </c>
      <c r="E184" t="s">
        <v>0</v>
      </c>
      <c r="F184" t="s">
        <v>10</v>
      </c>
      <c r="G184" t="s">
        <v>87</v>
      </c>
      <c r="H184" t="s">
        <v>0</v>
      </c>
    </row>
    <row r="185" spans="1:8" x14ac:dyDescent="0.3">
      <c r="A185" t="s">
        <v>688</v>
      </c>
      <c r="B185" t="s">
        <v>689</v>
      </c>
      <c r="C185">
        <v>2015</v>
      </c>
      <c r="D185" t="s">
        <v>0</v>
      </c>
      <c r="E185" t="s">
        <v>0</v>
      </c>
      <c r="F185" t="s">
        <v>10</v>
      </c>
      <c r="H185" t="s">
        <v>0</v>
      </c>
    </row>
    <row r="186" spans="1:8" x14ac:dyDescent="0.3">
      <c r="A186" t="s">
        <v>690</v>
      </c>
      <c r="B186" t="s">
        <v>691</v>
      </c>
      <c r="C186">
        <v>2015</v>
      </c>
      <c r="D186" t="s">
        <v>0</v>
      </c>
      <c r="E186" t="s">
        <v>1</v>
      </c>
      <c r="F186" t="s">
        <v>1</v>
      </c>
      <c r="H186" t="s">
        <v>1</v>
      </c>
    </row>
    <row r="187" spans="1:8" x14ac:dyDescent="0.3">
      <c r="A187" t="s">
        <v>692</v>
      </c>
      <c r="B187" t="s">
        <v>693</v>
      </c>
      <c r="C187">
        <v>2007</v>
      </c>
      <c r="D187" t="s">
        <v>0</v>
      </c>
      <c r="E187" t="s">
        <v>1</v>
      </c>
      <c r="F187" t="s">
        <v>1</v>
      </c>
      <c r="H187" t="s">
        <v>1</v>
      </c>
    </row>
    <row r="188" spans="1:8" x14ac:dyDescent="0.3">
      <c r="A188" t="s">
        <v>694</v>
      </c>
      <c r="B188" t="s">
        <v>695</v>
      </c>
      <c r="C188">
        <v>2020</v>
      </c>
      <c r="D188" t="s">
        <v>0</v>
      </c>
      <c r="E188" t="s">
        <v>1</v>
      </c>
      <c r="F188" t="s">
        <v>1</v>
      </c>
      <c r="G188" t="s">
        <v>378</v>
      </c>
      <c r="H188" t="s">
        <v>1</v>
      </c>
    </row>
    <row r="189" spans="1:8" x14ac:dyDescent="0.3">
      <c r="A189" t="s">
        <v>696</v>
      </c>
      <c r="B189" t="s">
        <v>697</v>
      </c>
      <c r="C189">
        <v>2020</v>
      </c>
      <c r="D189" t="s">
        <v>0</v>
      </c>
      <c r="E189" t="s">
        <v>0</v>
      </c>
      <c r="F189" t="s">
        <v>10</v>
      </c>
      <c r="H189" t="s">
        <v>0</v>
      </c>
    </row>
    <row r="190" spans="1:8" x14ac:dyDescent="0.3">
      <c r="A190" t="s">
        <v>698</v>
      </c>
      <c r="B190" t="s">
        <v>699</v>
      </c>
      <c r="C190">
        <v>2020</v>
      </c>
      <c r="D190" t="s">
        <v>0</v>
      </c>
      <c r="E190" t="s">
        <v>0</v>
      </c>
      <c r="F190" t="s">
        <v>10</v>
      </c>
      <c r="H190" t="s">
        <v>0</v>
      </c>
    </row>
    <row r="191" spans="1:8" x14ac:dyDescent="0.3">
      <c r="A191" t="s">
        <v>700</v>
      </c>
      <c r="B191" t="s">
        <v>701</v>
      </c>
      <c r="C191">
        <v>2019</v>
      </c>
      <c r="D191" t="s">
        <v>0</v>
      </c>
      <c r="E191" t="s">
        <v>0</v>
      </c>
      <c r="F191" t="s">
        <v>10</v>
      </c>
      <c r="G191" t="s">
        <v>87</v>
      </c>
      <c r="H191" t="s">
        <v>0</v>
      </c>
    </row>
    <row r="192" spans="1:8" x14ac:dyDescent="0.3">
      <c r="A192" t="s">
        <v>702</v>
      </c>
      <c r="B192" t="s">
        <v>703</v>
      </c>
      <c r="C192">
        <v>2015</v>
      </c>
      <c r="D192" t="s">
        <v>0</v>
      </c>
      <c r="E192" t="s">
        <v>0</v>
      </c>
      <c r="F192" t="s">
        <v>10</v>
      </c>
      <c r="H192" t="s">
        <v>0</v>
      </c>
    </row>
    <row r="193" spans="1:8" x14ac:dyDescent="0.3">
      <c r="A193" t="s">
        <v>704</v>
      </c>
      <c r="B193" t="s">
        <v>705</v>
      </c>
      <c r="C193">
        <v>2016</v>
      </c>
      <c r="D193" t="s">
        <v>0</v>
      </c>
      <c r="E193" t="s">
        <v>0</v>
      </c>
      <c r="F193" t="s">
        <v>10</v>
      </c>
      <c r="H193" t="s">
        <v>0</v>
      </c>
    </row>
    <row r="194" spans="1:8" x14ac:dyDescent="0.3">
      <c r="A194" t="s">
        <v>706</v>
      </c>
      <c r="B194" t="s">
        <v>707</v>
      </c>
      <c r="C194">
        <v>2017</v>
      </c>
      <c r="D194" t="s">
        <v>0</v>
      </c>
      <c r="E194" t="s">
        <v>0</v>
      </c>
      <c r="F194" t="s">
        <v>10</v>
      </c>
      <c r="H194" t="s">
        <v>0</v>
      </c>
    </row>
    <row r="195" spans="1:8" x14ac:dyDescent="0.3">
      <c r="A195" t="s">
        <v>708</v>
      </c>
      <c r="B195" t="s">
        <v>709</v>
      </c>
      <c r="C195">
        <v>2015</v>
      </c>
      <c r="D195" t="s">
        <v>0</v>
      </c>
      <c r="E195" t="s">
        <v>0</v>
      </c>
      <c r="F195" t="s">
        <v>10</v>
      </c>
      <c r="H195" t="s">
        <v>0</v>
      </c>
    </row>
    <row r="196" spans="1:8" x14ac:dyDescent="0.3">
      <c r="A196" t="s">
        <v>710</v>
      </c>
      <c r="B196" t="s">
        <v>711</v>
      </c>
      <c r="C196">
        <v>2015</v>
      </c>
      <c r="D196" t="s">
        <v>0</v>
      </c>
      <c r="E196" t="s">
        <v>0</v>
      </c>
      <c r="F196" t="s">
        <v>10</v>
      </c>
      <c r="H196" t="s">
        <v>0</v>
      </c>
    </row>
    <row r="197" spans="1:8" x14ac:dyDescent="0.3">
      <c r="A197" t="s">
        <v>712</v>
      </c>
      <c r="B197" t="s">
        <v>713</v>
      </c>
      <c r="C197">
        <v>2018</v>
      </c>
      <c r="D197" t="s">
        <v>0</v>
      </c>
      <c r="E197" t="s">
        <v>0</v>
      </c>
      <c r="F197" t="s">
        <v>10</v>
      </c>
      <c r="H197" t="s">
        <v>0</v>
      </c>
    </row>
    <row r="198" spans="1:8" x14ac:dyDescent="0.3">
      <c r="A198" t="s">
        <v>714</v>
      </c>
      <c r="B198" t="s">
        <v>715</v>
      </c>
      <c r="C198">
        <v>2018</v>
      </c>
      <c r="D198" t="s">
        <v>0</v>
      </c>
      <c r="E198" t="s">
        <v>0</v>
      </c>
      <c r="F198" t="s">
        <v>10</v>
      </c>
      <c r="H198" t="s">
        <v>0</v>
      </c>
    </row>
    <row r="199" spans="1:8" x14ac:dyDescent="0.3">
      <c r="A199" t="s">
        <v>716</v>
      </c>
      <c r="B199" t="s">
        <v>717</v>
      </c>
      <c r="C199">
        <v>2016</v>
      </c>
      <c r="D199" t="s">
        <v>0</v>
      </c>
      <c r="E199" t="s">
        <v>1</v>
      </c>
      <c r="F199" t="s">
        <v>1</v>
      </c>
      <c r="H199" t="s">
        <v>1</v>
      </c>
    </row>
    <row r="200" spans="1:8" x14ac:dyDescent="0.3">
      <c r="A200" t="s">
        <v>718</v>
      </c>
      <c r="B200" t="s">
        <v>719</v>
      </c>
      <c r="C200">
        <v>2018</v>
      </c>
      <c r="D200" t="s">
        <v>0</v>
      </c>
      <c r="E200" t="s">
        <v>0</v>
      </c>
      <c r="F200" t="s">
        <v>10</v>
      </c>
      <c r="G200" t="s">
        <v>87</v>
      </c>
      <c r="H200" t="s">
        <v>0</v>
      </c>
    </row>
    <row r="201" spans="1:8" x14ac:dyDescent="0.3">
      <c r="A201" t="s">
        <v>720</v>
      </c>
      <c r="B201" t="s">
        <v>721</v>
      </c>
      <c r="C201">
        <v>2020</v>
      </c>
      <c r="D201" t="s">
        <v>0</v>
      </c>
      <c r="E201" t="s">
        <v>0</v>
      </c>
      <c r="F201" t="s">
        <v>10</v>
      </c>
      <c r="H201" t="s">
        <v>0</v>
      </c>
    </row>
    <row r="202" spans="1:8" x14ac:dyDescent="0.3">
      <c r="A202" t="s">
        <v>722</v>
      </c>
      <c r="B202" t="s">
        <v>723</v>
      </c>
      <c r="C202">
        <v>2017</v>
      </c>
      <c r="D202" t="s">
        <v>0</v>
      </c>
      <c r="E202" t="s">
        <v>0</v>
      </c>
      <c r="F202" t="s">
        <v>10</v>
      </c>
      <c r="H202" t="s">
        <v>0</v>
      </c>
    </row>
    <row r="203" spans="1:8" x14ac:dyDescent="0.3">
      <c r="A203" t="s">
        <v>724</v>
      </c>
      <c r="B203" t="s">
        <v>725</v>
      </c>
      <c r="C203">
        <v>2018</v>
      </c>
      <c r="D203" t="s">
        <v>0</v>
      </c>
      <c r="E203" t="s">
        <v>0</v>
      </c>
      <c r="F203" t="s">
        <v>10</v>
      </c>
      <c r="H203" t="s">
        <v>0</v>
      </c>
    </row>
    <row r="204" spans="1:8" x14ac:dyDescent="0.3">
      <c r="A204" t="s">
        <v>726</v>
      </c>
      <c r="B204" t="s">
        <v>727</v>
      </c>
      <c r="C204">
        <v>2016</v>
      </c>
      <c r="D204" t="s">
        <v>0</v>
      </c>
      <c r="E204" t="s">
        <v>0</v>
      </c>
      <c r="F204" t="s">
        <v>10</v>
      </c>
      <c r="H204" t="s">
        <v>0</v>
      </c>
    </row>
    <row r="205" spans="1:8" x14ac:dyDescent="0.3">
      <c r="A205" t="s">
        <v>728</v>
      </c>
      <c r="B205" t="s">
        <v>729</v>
      </c>
      <c r="C205">
        <v>2011</v>
      </c>
      <c r="D205" t="s">
        <v>1</v>
      </c>
      <c r="E205" t="s">
        <v>10</v>
      </c>
      <c r="F205" t="s">
        <v>10</v>
      </c>
      <c r="H205" t="s">
        <v>0</v>
      </c>
    </row>
    <row r="206" spans="1:8" x14ac:dyDescent="0.3">
      <c r="A206" t="s">
        <v>730</v>
      </c>
      <c r="B206" t="s">
        <v>731</v>
      </c>
      <c r="C206">
        <v>2016</v>
      </c>
      <c r="D206" t="s">
        <v>0</v>
      </c>
      <c r="E206" t="s">
        <v>0</v>
      </c>
      <c r="F206" t="s">
        <v>10</v>
      </c>
      <c r="H206" t="s">
        <v>0</v>
      </c>
    </row>
    <row r="207" spans="1:8" x14ac:dyDescent="0.3">
      <c r="A207" t="s">
        <v>732</v>
      </c>
      <c r="B207" t="s">
        <v>733</v>
      </c>
      <c r="C207">
        <v>2020</v>
      </c>
      <c r="D207" t="s">
        <v>0</v>
      </c>
      <c r="E207" t="s">
        <v>0</v>
      </c>
      <c r="F207" t="s">
        <v>10</v>
      </c>
      <c r="H207" t="s">
        <v>0</v>
      </c>
    </row>
    <row r="208" spans="1:8" x14ac:dyDescent="0.3">
      <c r="A208" t="s">
        <v>734</v>
      </c>
      <c r="B208" t="s">
        <v>735</v>
      </c>
      <c r="C208">
        <v>2020</v>
      </c>
      <c r="D208" t="s">
        <v>0</v>
      </c>
      <c r="E208" t="s">
        <v>0</v>
      </c>
      <c r="F208" t="s">
        <v>10</v>
      </c>
      <c r="H208" t="s">
        <v>0</v>
      </c>
    </row>
    <row r="209" spans="1:8" x14ac:dyDescent="0.3">
      <c r="A209" t="s">
        <v>736</v>
      </c>
      <c r="B209" t="s">
        <v>737</v>
      </c>
      <c r="C209">
        <v>2019</v>
      </c>
      <c r="D209" t="s">
        <v>0</v>
      </c>
      <c r="E209" t="s">
        <v>0</v>
      </c>
      <c r="F209" t="s">
        <v>10</v>
      </c>
      <c r="H209" t="s">
        <v>0</v>
      </c>
    </row>
    <row r="210" spans="1:8" x14ac:dyDescent="0.3">
      <c r="A210" t="s">
        <v>738</v>
      </c>
      <c r="B210" t="s">
        <v>739</v>
      </c>
      <c r="C210">
        <v>2018</v>
      </c>
      <c r="D210" t="s">
        <v>0</v>
      </c>
      <c r="E210" t="s">
        <v>0</v>
      </c>
      <c r="F210" t="s">
        <v>10</v>
      </c>
      <c r="H210" t="s">
        <v>0</v>
      </c>
    </row>
    <row r="211" spans="1:8" x14ac:dyDescent="0.3">
      <c r="A211" t="s">
        <v>740</v>
      </c>
      <c r="B211" t="s">
        <v>741</v>
      </c>
      <c r="C211">
        <v>2019</v>
      </c>
      <c r="D211" t="s">
        <v>0</v>
      </c>
      <c r="E211" t="s">
        <v>0</v>
      </c>
      <c r="F211" t="s">
        <v>10</v>
      </c>
      <c r="H211" t="s">
        <v>0</v>
      </c>
    </row>
    <row r="212" spans="1:8" x14ac:dyDescent="0.3">
      <c r="A212" t="s">
        <v>742</v>
      </c>
      <c r="B212" t="s">
        <v>743</v>
      </c>
      <c r="C212">
        <v>2017</v>
      </c>
      <c r="D212" t="s">
        <v>0</v>
      </c>
      <c r="E212" t="s">
        <v>0</v>
      </c>
      <c r="F212" t="s">
        <v>10</v>
      </c>
      <c r="H212" t="s">
        <v>0</v>
      </c>
    </row>
    <row r="213" spans="1:8" x14ac:dyDescent="0.3">
      <c r="A213" t="s">
        <v>744</v>
      </c>
      <c r="B213" t="s">
        <v>745</v>
      </c>
      <c r="C213">
        <v>2017</v>
      </c>
      <c r="D213" t="s">
        <v>0</v>
      </c>
      <c r="E213" t="s">
        <v>0</v>
      </c>
      <c r="F213" t="s">
        <v>10</v>
      </c>
      <c r="H213" t="s">
        <v>0</v>
      </c>
    </row>
    <row r="214" spans="1:8" x14ac:dyDescent="0.3">
      <c r="A214" t="s">
        <v>746</v>
      </c>
      <c r="B214" t="s">
        <v>747</v>
      </c>
      <c r="C214">
        <v>2012</v>
      </c>
      <c r="D214" t="s">
        <v>0</v>
      </c>
      <c r="E214" t="s">
        <v>0</v>
      </c>
      <c r="F214" t="s">
        <v>10</v>
      </c>
      <c r="H214" t="s">
        <v>0</v>
      </c>
    </row>
    <row r="215" spans="1:8" x14ac:dyDescent="0.3">
      <c r="A215" t="s">
        <v>69</v>
      </c>
      <c r="B215" t="s">
        <v>70</v>
      </c>
      <c r="C215">
        <v>2017</v>
      </c>
      <c r="D215" t="s">
        <v>0</v>
      </c>
      <c r="E215" t="s">
        <v>0</v>
      </c>
      <c r="F215" t="s">
        <v>10</v>
      </c>
      <c r="H215" t="s">
        <v>0</v>
      </c>
    </row>
    <row r="216" spans="1:8" x14ac:dyDescent="0.3">
      <c r="A216" t="s">
        <v>748</v>
      </c>
      <c r="B216" t="s">
        <v>749</v>
      </c>
      <c r="C216">
        <v>2019</v>
      </c>
      <c r="D216" t="s">
        <v>0</v>
      </c>
      <c r="E216" t="s">
        <v>0</v>
      </c>
      <c r="F216" t="s">
        <v>10</v>
      </c>
      <c r="H216" t="s">
        <v>0</v>
      </c>
    </row>
    <row r="217" spans="1:8" x14ac:dyDescent="0.3">
      <c r="A217" t="s">
        <v>750</v>
      </c>
      <c r="B217" t="s">
        <v>751</v>
      </c>
      <c r="C217">
        <v>2015</v>
      </c>
      <c r="D217" t="s">
        <v>0</v>
      </c>
      <c r="E217" t="s">
        <v>0</v>
      </c>
      <c r="F217" t="s">
        <v>10</v>
      </c>
      <c r="H217" t="s">
        <v>0</v>
      </c>
    </row>
    <row r="218" spans="1:8" x14ac:dyDescent="0.3">
      <c r="A218" t="s">
        <v>752</v>
      </c>
      <c r="B218" t="s">
        <v>753</v>
      </c>
      <c r="C218">
        <v>2016</v>
      </c>
      <c r="D218" t="s">
        <v>0</v>
      </c>
      <c r="E218" t="s">
        <v>0</v>
      </c>
      <c r="F218" t="s">
        <v>10</v>
      </c>
      <c r="H218" t="s">
        <v>0</v>
      </c>
    </row>
    <row r="219" spans="1:8" x14ac:dyDescent="0.3">
      <c r="A219" t="s">
        <v>754</v>
      </c>
      <c r="B219" t="s">
        <v>755</v>
      </c>
      <c r="C219">
        <v>2017</v>
      </c>
      <c r="D219" t="s">
        <v>0</v>
      </c>
      <c r="E219" t="s">
        <v>0</v>
      </c>
      <c r="F219" t="s">
        <v>10</v>
      </c>
      <c r="H219" t="s">
        <v>0</v>
      </c>
    </row>
    <row r="220" spans="1:8" x14ac:dyDescent="0.3">
      <c r="A220" t="s">
        <v>756</v>
      </c>
      <c r="B220" t="s">
        <v>757</v>
      </c>
      <c r="C220">
        <v>2020</v>
      </c>
      <c r="D220" t="s">
        <v>0</v>
      </c>
      <c r="E220" t="s">
        <v>0</v>
      </c>
      <c r="F220" t="s">
        <v>10</v>
      </c>
      <c r="H220" t="s">
        <v>0</v>
      </c>
    </row>
    <row r="221" spans="1:8" x14ac:dyDescent="0.3">
      <c r="A221" t="s">
        <v>758</v>
      </c>
      <c r="B221" t="s">
        <v>759</v>
      </c>
      <c r="C221">
        <v>2019</v>
      </c>
      <c r="D221" t="s">
        <v>0</v>
      </c>
      <c r="E221" t="s">
        <v>0</v>
      </c>
      <c r="F221" t="s">
        <v>10</v>
      </c>
      <c r="H221" t="s">
        <v>0</v>
      </c>
    </row>
    <row r="222" spans="1:8" x14ac:dyDescent="0.3">
      <c r="A222" t="s">
        <v>71</v>
      </c>
      <c r="B222" t="s">
        <v>72</v>
      </c>
      <c r="C222">
        <v>2019</v>
      </c>
      <c r="D222" t="s">
        <v>0</v>
      </c>
      <c r="E222" t="s">
        <v>0</v>
      </c>
      <c r="F222" t="s">
        <v>10</v>
      </c>
      <c r="H222" t="s">
        <v>0</v>
      </c>
    </row>
    <row r="223" spans="1:8" x14ac:dyDescent="0.3">
      <c r="A223" t="s">
        <v>760</v>
      </c>
      <c r="B223" t="s">
        <v>761</v>
      </c>
      <c r="C223">
        <v>2020</v>
      </c>
      <c r="D223" t="s">
        <v>0</v>
      </c>
      <c r="E223" t="s">
        <v>0</v>
      </c>
      <c r="F223" t="s">
        <v>10</v>
      </c>
      <c r="H223" t="s">
        <v>0</v>
      </c>
    </row>
    <row r="224" spans="1:8" x14ac:dyDescent="0.3">
      <c r="A224" t="s">
        <v>762</v>
      </c>
      <c r="B224" t="s">
        <v>763</v>
      </c>
      <c r="C224">
        <v>2014</v>
      </c>
      <c r="D224" t="s">
        <v>0</v>
      </c>
      <c r="E224" t="s">
        <v>0</v>
      </c>
      <c r="F224" t="s">
        <v>10</v>
      </c>
      <c r="H224" t="s">
        <v>0</v>
      </c>
    </row>
    <row r="225" spans="1:8" x14ac:dyDescent="0.3">
      <c r="A225" t="s">
        <v>73</v>
      </c>
      <c r="B225" t="s">
        <v>74</v>
      </c>
      <c r="C225">
        <v>2018</v>
      </c>
      <c r="D225" t="s">
        <v>0</v>
      </c>
      <c r="E225" t="s">
        <v>0</v>
      </c>
      <c r="F225" t="s">
        <v>10</v>
      </c>
      <c r="H225" t="s">
        <v>0</v>
      </c>
    </row>
    <row r="226" spans="1:8" x14ac:dyDescent="0.3">
      <c r="A226" t="s">
        <v>764</v>
      </c>
      <c r="B226" t="s">
        <v>765</v>
      </c>
      <c r="C226">
        <v>2019</v>
      </c>
      <c r="D226" t="s">
        <v>0</v>
      </c>
      <c r="E226" t="s">
        <v>1</v>
      </c>
      <c r="F226" t="s">
        <v>1</v>
      </c>
      <c r="G226" t="s">
        <v>378</v>
      </c>
      <c r="H226" t="s">
        <v>1</v>
      </c>
    </row>
    <row r="227" spans="1:8" x14ac:dyDescent="0.3">
      <c r="A227" t="s">
        <v>766</v>
      </c>
      <c r="B227" t="s">
        <v>767</v>
      </c>
      <c r="C227">
        <v>2017</v>
      </c>
      <c r="D227" t="s">
        <v>0</v>
      </c>
      <c r="E227" t="s">
        <v>0</v>
      </c>
      <c r="F227" t="s">
        <v>10</v>
      </c>
      <c r="H227" t="s">
        <v>0</v>
      </c>
    </row>
    <row r="228" spans="1:8" x14ac:dyDescent="0.3">
      <c r="A228" t="s">
        <v>768</v>
      </c>
      <c r="B228" t="s">
        <v>769</v>
      </c>
      <c r="C228">
        <v>2015</v>
      </c>
      <c r="D228" t="s">
        <v>0</v>
      </c>
      <c r="E228" t="s">
        <v>0</v>
      </c>
      <c r="F228" t="s">
        <v>10</v>
      </c>
      <c r="H228" t="s">
        <v>0</v>
      </c>
    </row>
    <row r="229" spans="1:8" x14ac:dyDescent="0.3">
      <c r="A229" t="s">
        <v>770</v>
      </c>
      <c r="B229" t="s">
        <v>771</v>
      </c>
      <c r="C229">
        <v>2012</v>
      </c>
      <c r="D229" t="s">
        <v>0</v>
      </c>
      <c r="E229" t="s">
        <v>1</v>
      </c>
      <c r="F229" t="s">
        <v>0</v>
      </c>
      <c r="H229" t="s">
        <v>0</v>
      </c>
    </row>
    <row r="230" spans="1:8" x14ac:dyDescent="0.3">
      <c r="A230" t="s">
        <v>75</v>
      </c>
      <c r="B230" t="s">
        <v>76</v>
      </c>
      <c r="C230">
        <v>2019</v>
      </c>
      <c r="D230" t="s">
        <v>0</v>
      </c>
      <c r="E230" t="s">
        <v>0</v>
      </c>
      <c r="F230" t="s">
        <v>10</v>
      </c>
      <c r="H230" t="s">
        <v>0</v>
      </c>
    </row>
    <row r="231" spans="1:8" x14ac:dyDescent="0.3">
      <c r="A231" t="s">
        <v>772</v>
      </c>
      <c r="B231" t="s">
        <v>773</v>
      </c>
      <c r="C231">
        <v>2016</v>
      </c>
      <c r="D231" t="s">
        <v>0</v>
      </c>
      <c r="E231" t="s">
        <v>0</v>
      </c>
      <c r="F231" t="s">
        <v>10</v>
      </c>
      <c r="G231" t="s">
        <v>87</v>
      </c>
      <c r="H231" t="s">
        <v>0</v>
      </c>
    </row>
    <row r="232" spans="1:8" x14ac:dyDescent="0.3">
      <c r="A232" t="s">
        <v>774</v>
      </c>
      <c r="B232" t="s">
        <v>775</v>
      </c>
      <c r="C232">
        <v>2020</v>
      </c>
      <c r="D232" t="s">
        <v>0</v>
      </c>
      <c r="E232" t="s">
        <v>0</v>
      </c>
      <c r="F232" t="s">
        <v>10</v>
      </c>
      <c r="H232" t="s">
        <v>0</v>
      </c>
    </row>
    <row r="233" spans="1:8" x14ac:dyDescent="0.3">
      <c r="A233" t="s">
        <v>776</v>
      </c>
      <c r="B233" t="s">
        <v>777</v>
      </c>
      <c r="C233">
        <v>2020</v>
      </c>
      <c r="D233" t="s">
        <v>0</v>
      </c>
      <c r="E233" t="s">
        <v>0</v>
      </c>
      <c r="F233" t="s">
        <v>10</v>
      </c>
      <c r="H233" t="s">
        <v>0</v>
      </c>
    </row>
    <row r="234" spans="1:8" x14ac:dyDescent="0.3">
      <c r="A234" t="s">
        <v>778</v>
      </c>
      <c r="B234" t="s">
        <v>779</v>
      </c>
      <c r="C234">
        <v>2013</v>
      </c>
      <c r="D234" t="s">
        <v>0</v>
      </c>
      <c r="E234" t="s">
        <v>0</v>
      </c>
      <c r="F234" t="s">
        <v>10</v>
      </c>
      <c r="H234" t="s">
        <v>0</v>
      </c>
    </row>
    <row r="235" spans="1:8" x14ac:dyDescent="0.3">
      <c r="A235" t="s">
        <v>780</v>
      </c>
      <c r="B235" t="s">
        <v>781</v>
      </c>
      <c r="C235">
        <v>2020</v>
      </c>
      <c r="D235" t="s">
        <v>0</v>
      </c>
      <c r="E235" t="s">
        <v>0</v>
      </c>
      <c r="F235" t="s">
        <v>10</v>
      </c>
      <c r="H235" t="s">
        <v>0</v>
      </c>
    </row>
    <row r="236" spans="1:8" x14ac:dyDescent="0.3">
      <c r="A236" t="s">
        <v>782</v>
      </c>
      <c r="B236" t="s">
        <v>783</v>
      </c>
      <c r="C236">
        <v>2020</v>
      </c>
      <c r="D236" t="s">
        <v>0</v>
      </c>
      <c r="E236" t="s">
        <v>0</v>
      </c>
      <c r="F236" t="s">
        <v>10</v>
      </c>
      <c r="H236" t="s">
        <v>0</v>
      </c>
    </row>
    <row r="237" spans="1:8" x14ac:dyDescent="0.3">
      <c r="A237" t="s">
        <v>784</v>
      </c>
      <c r="B237" t="s">
        <v>785</v>
      </c>
      <c r="C237">
        <v>2019</v>
      </c>
      <c r="D237" t="s">
        <v>0</v>
      </c>
      <c r="E237" t="s">
        <v>0</v>
      </c>
      <c r="F237" t="s">
        <v>10</v>
      </c>
      <c r="G237" t="s">
        <v>87</v>
      </c>
      <c r="H237" t="s">
        <v>0</v>
      </c>
    </row>
    <row r="238" spans="1:8" x14ac:dyDescent="0.3">
      <c r="A238" t="s">
        <v>786</v>
      </c>
      <c r="B238" t="s">
        <v>787</v>
      </c>
      <c r="C238">
        <v>2019</v>
      </c>
      <c r="D238" t="s">
        <v>0</v>
      </c>
      <c r="E238" t="s">
        <v>0</v>
      </c>
      <c r="F238" t="s">
        <v>10</v>
      </c>
      <c r="H238" t="s">
        <v>0</v>
      </c>
    </row>
    <row r="239" spans="1:8" x14ac:dyDescent="0.3">
      <c r="A239" t="s">
        <v>788</v>
      </c>
      <c r="B239" t="s">
        <v>789</v>
      </c>
      <c r="C239">
        <v>2019</v>
      </c>
      <c r="D239" t="s">
        <v>1</v>
      </c>
      <c r="E239" t="s">
        <v>10</v>
      </c>
      <c r="F239" t="s">
        <v>10</v>
      </c>
      <c r="H239" t="s">
        <v>0</v>
      </c>
    </row>
    <row r="240" spans="1:8" x14ac:dyDescent="0.3">
      <c r="A240" t="s">
        <v>790</v>
      </c>
      <c r="B240" t="s">
        <v>791</v>
      </c>
      <c r="C240">
        <v>2012</v>
      </c>
      <c r="D240" t="s">
        <v>0</v>
      </c>
      <c r="E240" t="s">
        <v>0</v>
      </c>
      <c r="F240" t="s">
        <v>10</v>
      </c>
      <c r="H240" t="s">
        <v>0</v>
      </c>
    </row>
    <row r="241" spans="1:8" x14ac:dyDescent="0.3">
      <c r="A241" t="s">
        <v>792</v>
      </c>
      <c r="B241" t="s">
        <v>793</v>
      </c>
      <c r="C241">
        <v>2016</v>
      </c>
      <c r="D241" t="s">
        <v>0</v>
      </c>
      <c r="E241" t="s">
        <v>0</v>
      </c>
      <c r="F241" t="s">
        <v>10</v>
      </c>
      <c r="H241" t="s">
        <v>0</v>
      </c>
    </row>
    <row r="242" spans="1:8" x14ac:dyDescent="0.3">
      <c r="A242" t="s">
        <v>77</v>
      </c>
      <c r="B242" t="s">
        <v>78</v>
      </c>
      <c r="C242">
        <v>2018</v>
      </c>
      <c r="D242" t="s">
        <v>0</v>
      </c>
      <c r="E242" t="s">
        <v>0</v>
      </c>
      <c r="F242" t="s">
        <v>10</v>
      </c>
      <c r="H242" t="s">
        <v>0</v>
      </c>
    </row>
    <row r="243" spans="1:8" x14ac:dyDescent="0.3">
      <c r="A243" t="s">
        <v>79</v>
      </c>
      <c r="B243" t="s">
        <v>80</v>
      </c>
      <c r="C243">
        <v>2011</v>
      </c>
      <c r="D243" t="s">
        <v>0</v>
      </c>
      <c r="E243" t="s">
        <v>0</v>
      </c>
      <c r="F243" t="s">
        <v>10</v>
      </c>
      <c r="H243" t="s">
        <v>0</v>
      </c>
    </row>
    <row r="244" spans="1:8" x14ac:dyDescent="0.3">
      <c r="A244" t="s">
        <v>794</v>
      </c>
      <c r="B244" t="s">
        <v>795</v>
      </c>
      <c r="C244">
        <v>2007</v>
      </c>
      <c r="D244" t="s">
        <v>0</v>
      </c>
      <c r="E244" t="s">
        <v>1</v>
      </c>
      <c r="F244" t="s">
        <v>0</v>
      </c>
      <c r="H244" t="s">
        <v>0</v>
      </c>
    </row>
    <row r="245" spans="1:8" x14ac:dyDescent="0.3">
      <c r="A245" t="s">
        <v>796</v>
      </c>
      <c r="B245" t="s">
        <v>797</v>
      </c>
      <c r="C245">
        <v>2020</v>
      </c>
      <c r="D245" t="s">
        <v>0</v>
      </c>
      <c r="E245" t="s">
        <v>0</v>
      </c>
      <c r="F245" t="s">
        <v>10</v>
      </c>
      <c r="H245" t="s">
        <v>0</v>
      </c>
    </row>
    <row r="246" spans="1:8" x14ac:dyDescent="0.3">
      <c r="A246" t="s">
        <v>798</v>
      </c>
      <c r="B246" t="s">
        <v>799</v>
      </c>
      <c r="C246">
        <v>2013</v>
      </c>
      <c r="D246" t="s">
        <v>0</v>
      </c>
      <c r="E246" t="s">
        <v>0</v>
      </c>
      <c r="F246" t="s">
        <v>10</v>
      </c>
      <c r="H246" t="s">
        <v>0</v>
      </c>
    </row>
    <row r="247" spans="1:8" x14ac:dyDescent="0.3">
      <c r="A247" t="s">
        <v>800</v>
      </c>
      <c r="B247" t="s">
        <v>801</v>
      </c>
      <c r="C247">
        <v>2017</v>
      </c>
      <c r="D247" t="s">
        <v>0</v>
      </c>
      <c r="E247" t="s">
        <v>0</v>
      </c>
      <c r="F247" t="s">
        <v>10</v>
      </c>
      <c r="H247" t="s">
        <v>0</v>
      </c>
    </row>
    <row r="248" spans="1:8" x14ac:dyDescent="0.3">
      <c r="A248" t="s">
        <v>802</v>
      </c>
      <c r="B248" t="s">
        <v>803</v>
      </c>
      <c r="C248">
        <v>2015</v>
      </c>
      <c r="D248" t="s">
        <v>0</v>
      </c>
      <c r="E248" t="s">
        <v>0</v>
      </c>
      <c r="F248" t="s">
        <v>10</v>
      </c>
      <c r="H248" t="s">
        <v>0</v>
      </c>
    </row>
    <row r="249" spans="1:8" x14ac:dyDescent="0.3">
      <c r="A249" t="s">
        <v>804</v>
      </c>
      <c r="B249" t="s">
        <v>805</v>
      </c>
      <c r="C249">
        <v>2012</v>
      </c>
      <c r="D249" t="s">
        <v>0</v>
      </c>
      <c r="E249" t="s">
        <v>0</v>
      </c>
      <c r="F249" t="s">
        <v>10</v>
      </c>
      <c r="H249" t="s">
        <v>0</v>
      </c>
    </row>
    <row r="250" spans="1:8" x14ac:dyDescent="0.3">
      <c r="A250" t="s">
        <v>806</v>
      </c>
      <c r="B250" t="s">
        <v>807</v>
      </c>
      <c r="C250">
        <v>2020</v>
      </c>
      <c r="D250" t="s">
        <v>0</v>
      </c>
      <c r="E250" t="s">
        <v>0</v>
      </c>
      <c r="F250" t="s">
        <v>10</v>
      </c>
      <c r="H250" t="s">
        <v>0</v>
      </c>
    </row>
    <row r="251" spans="1:8" x14ac:dyDescent="0.3">
      <c r="A251" t="s">
        <v>808</v>
      </c>
      <c r="B251" t="s">
        <v>809</v>
      </c>
      <c r="C251">
        <v>2019</v>
      </c>
      <c r="D251" t="s">
        <v>0</v>
      </c>
      <c r="E251" t="s">
        <v>0</v>
      </c>
      <c r="F251" t="s">
        <v>10</v>
      </c>
      <c r="H251" t="s">
        <v>0</v>
      </c>
    </row>
    <row r="252" spans="1:8" x14ac:dyDescent="0.3">
      <c r="A252" t="s">
        <v>810</v>
      </c>
      <c r="B252" t="s">
        <v>811</v>
      </c>
      <c r="C252">
        <v>2017</v>
      </c>
      <c r="D252" t="s">
        <v>0</v>
      </c>
      <c r="E252" t="s">
        <v>0</v>
      </c>
      <c r="F252" t="s">
        <v>10</v>
      </c>
      <c r="H252" t="s">
        <v>0</v>
      </c>
    </row>
    <row r="253" spans="1:8" x14ac:dyDescent="0.3">
      <c r="A253" t="s">
        <v>812</v>
      </c>
      <c r="B253" t="s">
        <v>813</v>
      </c>
      <c r="C253">
        <v>2015</v>
      </c>
      <c r="D253" t="s">
        <v>0</v>
      </c>
      <c r="E253" t="s">
        <v>0</v>
      </c>
      <c r="F253" t="s">
        <v>10</v>
      </c>
      <c r="H253" t="s">
        <v>0</v>
      </c>
    </row>
    <row r="254" spans="1:8" x14ac:dyDescent="0.3">
      <c r="A254" t="s">
        <v>81</v>
      </c>
      <c r="B254" t="s">
        <v>82</v>
      </c>
      <c r="C254">
        <v>2013</v>
      </c>
      <c r="D254" t="s">
        <v>0</v>
      </c>
      <c r="E254" t="s">
        <v>0</v>
      </c>
      <c r="F254" t="s">
        <v>10</v>
      </c>
      <c r="H254" t="s">
        <v>0</v>
      </c>
    </row>
    <row r="255" spans="1:8" x14ac:dyDescent="0.3">
      <c r="A255" t="s">
        <v>814</v>
      </c>
      <c r="B255" t="s">
        <v>815</v>
      </c>
      <c r="C255">
        <v>2015</v>
      </c>
      <c r="D255" t="s">
        <v>0</v>
      </c>
      <c r="E255" t="s">
        <v>0</v>
      </c>
      <c r="F255" t="s">
        <v>10</v>
      </c>
      <c r="H255" t="s">
        <v>0</v>
      </c>
    </row>
    <row r="256" spans="1:8" x14ac:dyDescent="0.3">
      <c r="A256" t="s">
        <v>816</v>
      </c>
      <c r="B256" t="s">
        <v>817</v>
      </c>
      <c r="C256">
        <v>2012</v>
      </c>
      <c r="D256" t="s">
        <v>0</v>
      </c>
      <c r="E256" t="s">
        <v>0</v>
      </c>
      <c r="F256" t="s">
        <v>10</v>
      </c>
      <c r="H256" t="s">
        <v>0</v>
      </c>
    </row>
    <row r="257" spans="1:8" x14ac:dyDescent="0.3">
      <c r="A257" t="s">
        <v>818</v>
      </c>
      <c r="B257" t="s">
        <v>819</v>
      </c>
      <c r="C257">
        <v>2008</v>
      </c>
      <c r="D257" t="s">
        <v>0</v>
      </c>
      <c r="E257" t="s">
        <v>0</v>
      </c>
      <c r="F257" t="s">
        <v>10</v>
      </c>
      <c r="H257" t="s">
        <v>0</v>
      </c>
    </row>
    <row r="258" spans="1:8" x14ac:dyDescent="0.3">
      <c r="A258" t="s">
        <v>820</v>
      </c>
      <c r="B258" t="s">
        <v>821</v>
      </c>
      <c r="C258">
        <v>2016</v>
      </c>
      <c r="D258" t="s">
        <v>0</v>
      </c>
      <c r="E258" t="s">
        <v>1</v>
      </c>
      <c r="F258" t="s">
        <v>1</v>
      </c>
      <c r="G258" t="s">
        <v>822</v>
      </c>
      <c r="H258" t="s">
        <v>1</v>
      </c>
    </row>
    <row r="259" spans="1:8" x14ac:dyDescent="0.3">
      <c r="A259" t="s">
        <v>83</v>
      </c>
      <c r="B259" t="s">
        <v>84</v>
      </c>
      <c r="C259">
        <v>2016</v>
      </c>
      <c r="D259" t="s">
        <v>0</v>
      </c>
      <c r="E259" t="s">
        <v>0</v>
      </c>
      <c r="F259" t="s">
        <v>10</v>
      </c>
      <c r="H259" t="s">
        <v>0</v>
      </c>
    </row>
    <row r="260" spans="1:8" x14ac:dyDescent="0.3">
      <c r="A260" t="s">
        <v>823</v>
      </c>
      <c r="B260" t="s">
        <v>824</v>
      </c>
      <c r="C260">
        <v>2015</v>
      </c>
      <c r="D260" t="s">
        <v>0</v>
      </c>
      <c r="E260" t="s">
        <v>1</v>
      </c>
      <c r="F260" t="s">
        <v>1</v>
      </c>
      <c r="H260" t="s">
        <v>1</v>
      </c>
    </row>
    <row r="261" spans="1:8" x14ac:dyDescent="0.3">
      <c r="A261" t="s">
        <v>825</v>
      </c>
      <c r="B261" t="s">
        <v>826</v>
      </c>
      <c r="C261">
        <v>2020</v>
      </c>
      <c r="D261" t="s">
        <v>0</v>
      </c>
      <c r="E261" t="s">
        <v>0</v>
      </c>
      <c r="F261" t="s">
        <v>10</v>
      </c>
      <c r="H261" t="s">
        <v>0</v>
      </c>
    </row>
    <row r="262" spans="1:8" x14ac:dyDescent="0.3">
      <c r="A262" t="s">
        <v>827</v>
      </c>
      <c r="B262" t="s">
        <v>828</v>
      </c>
      <c r="C262">
        <v>2017</v>
      </c>
      <c r="D262" t="s">
        <v>0</v>
      </c>
      <c r="E262" t="s">
        <v>0</v>
      </c>
      <c r="F262" t="s">
        <v>10</v>
      </c>
      <c r="G262" t="s">
        <v>87</v>
      </c>
      <c r="H262" t="s">
        <v>0</v>
      </c>
    </row>
    <row r="263" spans="1:8" x14ac:dyDescent="0.3">
      <c r="A263" t="s">
        <v>829</v>
      </c>
      <c r="B263" t="s">
        <v>830</v>
      </c>
      <c r="C263">
        <v>2018</v>
      </c>
      <c r="D263" t="s">
        <v>1</v>
      </c>
      <c r="E263" t="s">
        <v>10</v>
      </c>
      <c r="F263" t="s">
        <v>10</v>
      </c>
      <c r="H263" t="s">
        <v>0</v>
      </c>
    </row>
    <row r="264" spans="1:8" x14ac:dyDescent="0.3">
      <c r="A264" t="s">
        <v>831</v>
      </c>
      <c r="B264" t="s">
        <v>832</v>
      </c>
      <c r="C264">
        <v>2019</v>
      </c>
      <c r="D264" t="s">
        <v>0</v>
      </c>
      <c r="E264" t="s">
        <v>0</v>
      </c>
      <c r="F264" t="s">
        <v>10</v>
      </c>
      <c r="H264" t="s">
        <v>0</v>
      </c>
    </row>
    <row r="265" spans="1:8" x14ac:dyDescent="0.3">
      <c r="A265" t="s">
        <v>833</v>
      </c>
      <c r="B265" t="s">
        <v>834</v>
      </c>
      <c r="C265">
        <v>2017</v>
      </c>
      <c r="D265" t="s">
        <v>0</v>
      </c>
      <c r="E265" t="s">
        <v>0</v>
      </c>
      <c r="F265" t="s">
        <v>10</v>
      </c>
      <c r="H265" t="s">
        <v>0</v>
      </c>
    </row>
    <row r="266" spans="1:8" x14ac:dyDescent="0.3">
      <c r="A266" t="s">
        <v>833</v>
      </c>
      <c r="B266" t="s">
        <v>835</v>
      </c>
      <c r="C266">
        <v>2017</v>
      </c>
      <c r="D266" t="s">
        <v>0</v>
      </c>
      <c r="E266" t="s">
        <v>1</v>
      </c>
      <c r="F266" t="s">
        <v>1</v>
      </c>
      <c r="G266" t="s">
        <v>836</v>
      </c>
      <c r="H266" t="s">
        <v>1</v>
      </c>
    </row>
    <row r="267" spans="1:8" x14ac:dyDescent="0.3">
      <c r="A267" t="s">
        <v>837</v>
      </c>
      <c r="B267" t="s">
        <v>838</v>
      </c>
      <c r="C267">
        <v>2020</v>
      </c>
      <c r="D267" t="s">
        <v>0</v>
      </c>
      <c r="E267" t="s">
        <v>0</v>
      </c>
      <c r="F267" t="s">
        <v>10</v>
      </c>
      <c r="H267" t="s">
        <v>0</v>
      </c>
    </row>
    <row r="268" spans="1:8" x14ac:dyDescent="0.3">
      <c r="A268" t="s">
        <v>839</v>
      </c>
      <c r="B268" t="s">
        <v>840</v>
      </c>
      <c r="C268">
        <v>2016</v>
      </c>
      <c r="D268" t="s">
        <v>0</v>
      </c>
      <c r="E268" t="s">
        <v>0</v>
      </c>
      <c r="F268" t="s">
        <v>10</v>
      </c>
      <c r="H268" t="s">
        <v>0</v>
      </c>
    </row>
    <row r="269" spans="1:8" x14ac:dyDescent="0.3">
      <c r="A269" t="s">
        <v>841</v>
      </c>
      <c r="B269" t="s">
        <v>842</v>
      </c>
      <c r="C269">
        <v>2019</v>
      </c>
      <c r="D269" t="s">
        <v>0</v>
      </c>
      <c r="E269" t="s">
        <v>0</v>
      </c>
      <c r="F269" t="s">
        <v>10</v>
      </c>
      <c r="H269" t="s">
        <v>0</v>
      </c>
    </row>
    <row r="270" spans="1:8" x14ac:dyDescent="0.3">
      <c r="A270" t="s">
        <v>843</v>
      </c>
      <c r="B270" t="s">
        <v>844</v>
      </c>
      <c r="C270">
        <v>2020</v>
      </c>
      <c r="D270" t="s">
        <v>0</v>
      </c>
      <c r="E270" t="s">
        <v>1</v>
      </c>
      <c r="F270" t="s">
        <v>1</v>
      </c>
      <c r="G270" t="s">
        <v>378</v>
      </c>
      <c r="H270" t="s">
        <v>1</v>
      </c>
    </row>
    <row r="271" spans="1:8" x14ac:dyDescent="0.3">
      <c r="A271" t="s">
        <v>845</v>
      </c>
      <c r="B271" t="s">
        <v>846</v>
      </c>
      <c r="C271">
        <v>2019</v>
      </c>
      <c r="D271" t="s">
        <v>0</v>
      </c>
      <c r="E271" t="s">
        <v>0</v>
      </c>
      <c r="F271" t="s">
        <v>10</v>
      </c>
      <c r="H271" t="s">
        <v>0</v>
      </c>
    </row>
    <row r="272" spans="1:8" x14ac:dyDescent="0.3">
      <c r="A272" t="s">
        <v>847</v>
      </c>
      <c r="B272" t="s">
        <v>848</v>
      </c>
      <c r="C272">
        <v>2019</v>
      </c>
      <c r="D272" t="s">
        <v>0</v>
      </c>
      <c r="E272" t="s">
        <v>0</v>
      </c>
      <c r="F272" t="s">
        <v>10</v>
      </c>
      <c r="G272" t="s">
        <v>87</v>
      </c>
      <c r="H272" t="s">
        <v>0</v>
      </c>
    </row>
    <row r="273" spans="1:8" x14ac:dyDescent="0.3">
      <c r="A273" t="s">
        <v>849</v>
      </c>
      <c r="B273" t="s">
        <v>850</v>
      </c>
      <c r="C273">
        <v>2017</v>
      </c>
      <c r="D273" t="s">
        <v>0</v>
      </c>
      <c r="E273" t="s">
        <v>1</v>
      </c>
      <c r="F273" t="s">
        <v>0</v>
      </c>
      <c r="H273" t="s">
        <v>0</v>
      </c>
    </row>
    <row r="274" spans="1:8" x14ac:dyDescent="0.3">
      <c r="A274" t="s">
        <v>851</v>
      </c>
      <c r="B274" t="s">
        <v>852</v>
      </c>
      <c r="C274">
        <v>2014</v>
      </c>
      <c r="D274" t="s">
        <v>0</v>
      </c>
      <c r="E274" t="s">
        <v>0</v>
      </c>
      <c r="F274" t="s">
        <v>10</v>
      </c>
      <c r="H274" t="s">
        <v>0</v>
      </c>
    </row>
    <row r="275" spans="1:8" x14ac:dyDescent="0.3">
      <c r="A275" t="s">
        <v>853</v>
      </c>
      <c r="B275" t="s">
        <v>854</v>
      </c>
      <c r="C275">
        <v>2020</v>
      </c>
      <c r="D275" t="s">
        <v>0</v>
      </c>
      <c r="E275" t="s">
        <v>0</v>
      </c>
      <c r="F275" t="s">
        <v>10</v>
      </c>
      <c r="H275" t="s">
        <v>0</v>
      </c>
    </row>
    <row r="276" spans="1:8" x14ac:dyDescent="0.3">
      <c r="A276" t="s">
        <v>85</v>
      </c>
      <c r="B276" t="s">
        <v>86</v>
      </c>
      <c r="C276">
        <v>2018</v>
      </c>
      <c r="D276" t="s">
        <v>0</v>
      </c>
      <c r="E276" t="s">
        <v>0</v>
      </c>
      <c r="F276" t="s">
        <v>10</v>
      </c>
      <c r="H276" t="s">
        <v>0</v>
      </c>
    </row>
    <row r="277" spans="1:8" x14ac:dyDescent="0.3">
      <c r="A277" t="s">
        <v>855</v>
      </c>
      <c r="B277" t="s">
        <v>856</v>
      </c>
      <c r="C277">
        <v>2020</v>
      </c>
      <c r="D277" t="s">
        <v>0</v>
      </c>
      <c r="E277" t="s">
        <v>0</v>
      </c>
      <c r="F277" t="s">
        <v>10</v>
      </c>
      <c r="H277" t="s">
        <v>0</v>
      </c>
    </row>
    <row r="278" spans="1:8" x14ac:dyDescent="0.3">
      <c r="A278" t="s">
        <v>857</v>
      </c>
      <c r="B278" t="s">
        <v>858</v>
      </c>
      <c r="C278">
        <v>2018</v>
      </c>
      <c r="D278" t="s">
        <v>0</v>
      </c>
      <c r="E278" t="s">
        <v>0</v>
      </c>
      <c r="F278" t="s">
        <v>10</v>
      </c>
      <c r="H278" t="s">
        <v>0</v>
      </c>
    </row>
    <row r="279" spans="1:8" x14ac:dyDescent="0.3">
      <c r="A279" t="s">
        <v>859</v>
      </c>
      <c r="B279" t="s">
        <v>860</v>
      </c>
      <c r="C279">
        <v>2018</v>
      </c>
      <c r="D279" t="s">
        <v>0</v>
      </c>
      <c r="E279" t="s">
        <v>0</v>
      </c>
      <c r="F279" t="s">
        <v>10</v>
      </c>
      <c r="H279" t="s">
        <v>0</v>
      </c>
    </row>
    <row r="280" spans="1:8" x14ac:dyDescent="0.3">
      <c r="A280" t="s">
        <v>861</v>
      </c>
      <c r="B280" t="s">
        <v>862</v>
      </c>
      <c r="C280">
        <v>2018</v>
      </c>
      <c r="D280" t="s">
        <v>0</v>
      </c>
      <c r="E280" t="s">
        <v>0</v>
      </c>
      <c r="F280" t="s">
        <v>10</v>
      </c>
      <c r="H280" t="s">
        <v>0</v>
      </c>
    </row>
    <row r="281" spans="1:8" x14ac:dyDescent="0.3">
      <c r="A281" t="s">
        <v>863</v>
      </c>
      <c r="B281" t="s">
        <v>864</v>
      </c>
      <c r="C281">
        <v>2019</v>
      </c>
      <c r="D281" t="s">
        <v>0</v>
      </c>
      <c r="E281" t="s">
        <v>0</v>
      </c>
      <c r="F281" t="s">
        <v>10</v>
      </c>
      <c r="H281" t="s">
        <v>0</v>
      </c>
    </row>
    <row r="282" spans="1:8" x14ac:dyDescent="0.3">
      <c r="A282" t="s">
        <v>865</v>
      </c>
      <c r="B282" t="s">
        <v>866</v>
      </c>
      <c r="C282">
        <v>2019</v>
      </c>
      <c r="D282" t="s">
        <v>0</v>
      </c>
      <c r="E282" t="s">
        <v>0</v>
      </c>
      <c r="F282" t="s">
        <v>10</v>
      </c>
      <c r="H282" t="s">
        <v>0</v>
      </c>
    </row>
    <row r="283" spans="1:8" x14ac:dyDescent="0.3">
      <c r="A283" t="s">
        <v>867</v>
      </c>
      <c r="B283" t="s">
        <v>868</v>
      </c>
      <c r="C283">
        <v>2019</v>
      </c>
      <c r="D283" t="s">
        <v>0</v>
      </c>
      <c r="E283" t="s">
        <v>0</v>
      </c>
      <c r="F283" t="s">
        <v>10</v>
      </c>
      <c r="H283" t="s">
        <v>0</v>
      </c>
    </row>
    <row r="284" spans="1:8" x14ac:dyDescent="0.3">
      <c r="A284" t="s">
        <v>869</v>
      </c>
      <c r="B284" t="s">
        <v>870</v>
      </c>
      <c r="C284">
        <v>2016</v>
      </c>
      <c r="D284" t="s">
        <v>0</v>
      </c>
      <c r="E284" t="s">
        <v>0</v>
      </c>
      <c r="F284" t="s">
        <v>10</v>
      </c>
      <c r="G284" t="s">
        <v>87</v>
      </c>
      <c r="H284" t="s">
        <v>0</v>
      </c>
    </row>
  </sheetData>
  <conditionalFormatting sqref="D2:D48 E97:F116 E118:F128 E117 G117 E130:F156 G153 E168:F168 E170:F170 E172:F180 E189:F190 E192:F199 E201:F213 E227:F230 E232:F236 E238:F243 G258 E263:F269 G266 E271:F271 E273:F283 D165:F165 D167:D180 D182:D184 E182:F182 D186:F187 D215:D243 E215:F225 D245:D1048576 E245:F261 D189:D213 D50:D156 E89:G89 D157:F163 G157 G10 G13 G33:G34 G39 G42 G167 G169 G183:G184 G200 G191 G231 G237 G262 G272 G284 G188 G36:G37 G55 E285:F1048576">
    <cfRule type="containsText" dxfId="523" priority="295" operator="containsText" text="Yes">
      <formula>NOT(ISERROR(SEARCH("Yes",D2)))</formula>
    </cfRule>
    <cfRule type="containsText" dxfId="522" priority="296" operator="containsText" text="No">
      <formula>NOT(ISERROR(SEARCH("No",D2)))</formula>
    </cfRule>
  </conditionalFormatting>
  <conditionalFormatting sqref="E1:H1">
    <cfRule type="containsText" dxfId="521" priority="294" operator="containsText" text="Yes">
      <formula>NOT(ISERROR(SEARCH("Yes",E1)))</formula>
    </cfRule>
  </conditionalFormatting>
  <conditionalFormatting sqref="E2:F36 G18 E38:F38 E40:F41 E43:F46 E50:F54 E56:F57 E59:F70 E72:F86 E88:F88 E90:F92 E94:F95">
    <cfRule type="containsText" dxfId="520" priority="292" operator="containsText" text="Yes">
      <formula>NOT(ISERROR(SEARCH("Yes",E2)))</formula>
    </cfRule>
    <cfRule type="containsText" dxfId="519" priority="293" operator="containsText" text="No">
      <formula>NOT(ISERROR(SEARCH("No",E2)))</formula>
    </cfRule>
  </conditionalFormatting>
  <conditionalFormatting sqref="E37:F37">
    <cfRule type="containsText" dxfId="518" priority="286" operator="containsText" text="Yes">
      <formula>NOT(ISERROR(SEARCH("Yes",E37)))</formula>
    </cfRule>
    <cfRule type="containsText" dxfId="517" priority="287" operator="containsText" text="No">
      <formula>NOT(ISERROR(SEARCH("No",E37)))</formula>
    </cfRule>
  </conditionalFormatting>
  <conditionalFormatting sqref="E39:F39">
    <cfRule type="containsText" dxfId="516" priority="282" operator="containsText" text="Yes">
      <formula>NOT(ISERROR(SEARCH("Yes",E39)))</formula>
    </cfRule>
    <cfRule type="containsText" dxfId="515" priority="283" operator="containsText" text="No">
      <formula>NOT(ISERROR(SEARCH("No",E39)))</formula>
    </cfRule>
  </conditionalFormatting>
  <conditionalFormatting sqref="E42:F42">
    <cfRule type="containsText" dxfId="514" priority="278" operator="containsText" text="Yes">
      <formula>NOT(ISERROR(SEARCH("Yes",E42)))</formula>
    </cfRule>
    <cfRule type="containsText" dxfId="513" priority="279" operator="containsText" text="No">
      <formula>NOT(ISERROR(SEARCH("No",E42)))</formula>
    </cfRule>
  </conditionalFormatting>
  <conditionalFormatting sqref="G44">
    <cfRule type="containsText" dxfId="512" priority="274" operator="containsText" text="Yes">
      <formula>NOT(ISERROR(SEARCH("Yes",G44)))</formula>
    </cfRule>
    <cfRule type="containsText" dxfId="511" priority="275" operator="containsText" text="No">
      <formula>NOT(ISERROR(SEARCH("No",G44)))</formula>
    </cfRule>
  </conditionalFormatting>
  <conditionalFormatting sqref="E47:F47">
    <cfRule type="containsText" dxfId="510" priority="272" operator="containsText" text="Yes">
      <formula>NOT(ISERROR(SEARCH("Yes",E47)))</formula>
    </cfRule>
    <cfRule type="containsText" dxfId="509" priority="273" operator="containsText" text="No">
      <formula>NOT(ISERROR(SEARCH("No",E47)))</formula>
    </cfRule>
  </conditionalFormatting>
  <conditionalFormatting sqref="G47">
    <cfRule type="containsText" dxfId="508" priority="270" operator="containsText" text="Yes">
      <formula>NOT(ISERROR(SEARCH("Yes",G47)))</formula>
    </cfRule>
    <cfRule type="containsText" dxfId="507" priority="271" operator="containsText" text="No">
      <formula>NOT(ISERROR(SEARCH("No",G47)))</formula>
    </cfRule>
  </conditionalFormatting>
  <conditionalFormatting sqref="E48:F48">
    <cfRule type="containsText" dxfId="506" priority="268" operator="containsText" text="Yes">
      <formula>NOT(ISERROR(SEARCH("Yes",E48)))</formula>
    </cfRule>
    <cfRule type="containsText" dxfId="505" priority="269" operator="containsText" text="No">
      <formula>NOT(ISERROR(SEARCH("No",E48)))</formula>
    </cfRule>
  </conditionalFormatting>
  <conditionalFormatting sqref="G48">
    <cfRule type="containsText" dxfId="504" priority="266" operator="containsText" text="Yes">
      <formula>NOT(ISERROR(SEARCH("Yes",G48)))</formula>
    </cfRule>
    <cfRule type="containsText" dxfId="503" priority="267" operator="containsText" text="No">
      <formula>NOT(ISERROR(SEARCH("No",G48)))</formula>
    </cfRule>
  </conditionalFormatting>
  <conditionalFormatting sqref="E55:F55">
    <cfRule type="containsText" dxfId="502" priority="264" operator="containsText" text="Yes">
      <formula>NOT(ISERROR(SEARCH("Yes",E55)))</formula>
    </cfRule>
    <cfRule type="containsText" dxfId="501" priority="265" operator="containsText" text="No">
      <formula>NOT(ISERROR(SEARCH("No",E55)))</formula>
    </cfRule>
  </conditionalFormatting>
  <conditionalFormatting sqref="E58:F58">
    <cfRule type="containsText" dxfId="500" priority="260" operator="containsText" text="Yes">
      <formula>NOT(ISERROR(SEARCH("Yes",E58)))</formula>
    </cfRule>
    <cfRule type="containsText" dxfId="499" priority="261" operator="containsText" text="No">
      <formula>NOT(ISERROR(SEARCH("No",E58)))</formula>
    </cfRule>
  </conditionalFormatting>
  <conditionalFormatting sqref="G58">
    <cfRule type="containsText" dxfId="498" priority="258" operator="containsText" text="Yes">
      <formula>NOT(ISERROR(SEARCH("Yes",G58)))</formula>
    </cfRule>
    <cfRule type="containsText" dxfId="497" priority="259" operator="containsText" text="No">
      <formula>NOT(ISERROR(SEARCH("No",G58)))</formula>
    </cfRule>
  </conditionalFormatting>
  <conditionalFormatting sqref="E71:F71">
    <cfRule type="containsText" dxfId="496" priority="256" operator="containsText" text="Yes">
      <formula>NOT(ISERROR(SEARCH("Yes",E71)))</formula>
    </cfRule>
    <cfRule type="containsText" dxfId="495" priority="257" operator="containsText" text="No">
      <formula>NOT(ISERROR(SEARCH("No",E71)))</formula>
    </cfRule>
  </conditionalFormatting>
  <conditionalFormatting sqref="G71">
    <cfRule type="containsText" dxfId="494" priority="254" operator="containsText" text="Yes">
      <formula>NOT(ISERROR(SEARCH("Yes",G71)))</formula>
    </cfRule>
    <cfRule type="containsText" dxfId="493" priority="255" operator="containsText" text="No">
      <formula>NOT(ISERROR(SEARCH("No",G71)))</formula>
    </cfRule>
  </conditionalFormatting>
  <conditionalFormatting sqref="E87:F87">
    <cfRule type="containsText" dxfId="492" priority="252" operator="containsText" text="Yes">
      <formula>NOT(ISERROR(SEARCH("Yes",E87)))</formula>
    </cfRule>
    <cfRule type="containsText" dxfId="491" priority="253" operator="containsText" text="No">
      <formula>NOT(ISERROR(SEARCH("No",E87)))</formula>
    </cfRule>
  </conditionalFormatting>
  <conditionalFormatting sqref="G87">
    <cfRule type="containsText" dxfId="490" priority="250" operator="containsText" text="Yes">
      <formula>NOT(ISERROR(SEARCH("Yes",G87)))</formula>
    </cfRule>
    <cfRule type="containsText" dxfId="489" priority="251" operator="containsText" text="No">
      <formula>NOT(ISERROR(SEARCH("No",G87)))</formula>
    </cfRule>
  </conditionalFormatting>
  <conditionalFormatting sqref="E93:F93">
    <cfRule type="containsText" dxfId="488" priority="246" operator="containsText" text="Yes">
      <formula>NOT(ISERROR(SEARCH("Yes",E93)))</formula>
    </cfRule>
    <cfRule type="containsText" dxfId="487" priority="247" operator="containsText" text="No">
      <formula>NOT(ISERROR(SEARCH("No",E93)))</formula>
    </cfRule>
  </conditionalFormatting>
  <conditionalFormatting sqref="G93">
    <cfRule type="containsText" dxfId="486" priority="244" operator="containsText" text="Yes">
      <formula>NOT(ISERROR(SEARCH("Yes",G93)))</formula>
    </cfRule>
    <cfRule type="containsText" dxfId="485" priority="245" operator="containsText" text="No">
      <formula>NOT(ISERROR(SEARCH("No",G93)))</formula>
    </cfRule>
  </conditionalFormatting>
  <conditionalFormatting sqref="E96:F96">
    <cfRule type="containsText" dxfId="484" priority="242" operator="containsText" text="Yes">
      <formula>NOT(ISERROR(SEARCH("Yes",E96)))</formula>
    </cfRule>
    <cfRule type="containsText" dxfId="483" priority="243" operator="containsText" text="No">
      <formula>NOT(ISERROR(SEARCH("No",E96)))</formula>
    </cfRule>
  </conditionalFormatting>
  <conditionalFormatting sqref="F117">
    <cfRule type="containsText" dxfId="482" priority="240" operator="containsText" text="Yes">
      <formula>NOT(ISERROR(SEARCH("Yes",F117)))</formula>
    </cfRule>
    <cfRule type="containsText" dxfId="481" priority="241" operator="containsText" text="No">
      <formula>NOT(ISERROR(SEARCH("No",F117)))</formula>
    </cfRule>
  </conditionalFormatting>
  <conditionalFormatting sqref="E129:F129">
    <cfRule type="containsText" dxfId="480" priority="238" operator="containsText" text="Yes">
      <formula>NOT(ISERROR(SEARCH("Yes",E129)))</formula>
    </cfRule>
    <cfRule type="containsText" dxfId="479" priority="239" operator="containsText" text="No">
      <formula>NOT(ISERROR(SEARCH("No",E129)))</formula>
    </cfRule>
  </conditionalFormatting>
  <conditionalFormatting sqref="G129">
    <cfRule type="containsText" dxfId="478" priority="236" operator="containsText" text="Yes">
      <formula>NOT(ISERROR(SEARCH("Yes",G129)))</formula>
    </cfRule>
    <cfRule type="containsText" dxfId="477" priority="237" operator="containsText" text="No">
      <formula>NOT(ISERROR(SEARCH("No",G129)))</formula>
    </cfRule>
  </conditionalFormatting>
  <conditionalFormatting sqref="E167:F167">
    <cfRule type="containsText" dxfId="476" priority="234" operator="containsText" text="Yes">
      <formula>NOT(ISERROR(SEARCH("Yes",E167)))</formula>
    </cfRule>
    <cfRule type="containsText" dxfId="475" priority="235" operator="containsText" text="No">
      <formula>NOT(ISERROR(SEARCH("No",E167)))</formula>
    </cfRule>
  </conditionalFormatting>
  <conditionalFormatting sqref="E169:F169">
    <cfRule type="containsText" dxfId="474" priority="230" operator="containsText" text="Yes">
      <formula>NOT(ISERROR(SEARCH("Yes",E169)))</formula>
    </cfRule>
    <cfRule type="containsText" dxfId="473" priority="231" operator="containsText" text="No">
      <formula>NOT(ISERROR(SEARCH("No",E169)))</formula>
    </cfRule>
  </conditionalFormatting>
  <conditionalFormatting sqref="E171:F171">
    <cfRule type="containsText" dxfId="472" priority="226" operator="containsText" text="Yes">
      <formula>NOT(ISERROR(SEARCH("Yes",E171)))</formula>
    </cfRule>
    <cfRule type="containsText" dxfId="471" priority="227" operator="containsText" text="No">
      <formula>NOT(ISERROR(SEARCH("No",E171)))</formula>
    </cfRule>
  </conditionalFormatting>
  <conditionalFormatting sqref="G171">
    <cfRule type="containsText" dxfId="470" priority="224" operator="containsText" text="Yes">
      <formula>NOT(ISERROR(SEARCH("Yes",G171)))</formula>
    </cfRule>
    <cfRule type="containsText" dxfId="469" priority="225" operator="containsText" text="No">
      <formula>NOT(ISERROR(SEARCH("No",G171)))</formula>
    </cfRule>
  </conditionalFormatting>
  <conditionalFormatting sqref="E183:F183">
    <cfRule type="containsText" dxfId="468" priority="222" operator="containsText" text="Yes">
      <formula>NOT(ISERROR(SEARCH("Yes",E183)))</formula>
    </cfRule>
    <cfRule type="containsText" dxfId="467" priority="223" operator="containsText" text="No">
      <formula>NOT(ISERROR(SEARCH("No",E183)))</formula>
    </cfRule>
  </conditionalFormatting>
  <conditionalFormatting sqref="E184:F184">
    <cfRule type="containsText" dxfId="466" priority="218" operator="containsText" text="Yes">
      <formula>NOT(ISERROR(SEARCH("Yes",E184)))</formula>
    </cfRule>
    <cfRule type="containsText" dxfId="465" priority="219" operator="containsText" text="No">
      <formula>NOT(ISERROR(SEARCH("No",E184)))</formula>
    </cfRule>
  </conditionalFormatting>
  <conditionalFormatting sqref="E200:F200">
    <cfRule type="containsText" dxfId="464" priority="210" operator="containsText" text="Yes">
      <formula>NOT(ISERROR(SEARCH("Yes",E200)))</formula>
    </cfRule>
    <cfRule type="containsText" dxfId="463" priority="211" operator="containsText" text="No">
      <formula>NOT(ISERROR(SEARCH("No",E200)))</formula>
    </cfRule>
  </conditionalFormatting>
  <conditionalFormatting sqref="E191:F191">
    <cfRule type="containsText" dxfId="462" priority="214" operator="containsText" text="Yes">
      <formula>NOT(ISERROR(SEARCH("Yes",E191)))</formula>
    </cfRule>
    <cfRule type="containsText" dxfId="461" priority="215" operator="containsText" text="No">
      <formula>NOT(ISERROR(SEARCH("No",E191)))</formula>
    </cfRule>
  </conditionalFormatting>
  <conditionalFormatting sqref="E226:F226">
    <cfRule type="containsText" dxfId="460" priority="206" operator="containsText" text="Yes">
      <formula>NOT(ISERROR(SEARCH("Yes",E226)))</formula>
    </cfRule>
    <cfRule type="containsText" dxfId="459" priority="207" operator="containsText" text="No">
      <formula>NOT(ISERROR(SEARCH("No",E226)))</formula>
    </cfRule>
  </conditionalFormatting>
  <conditionalFormatting sqref="G226">
    <cfRule type="containsText" dxfId="458" priority="204" operator="containsText" text="Yes">
      <formula>NOT(ISERROR(SEARCH("Yes",G226)))</formula>
    </cfRule>
    <cfRule type="containsText" dxfId="457" priority="205" operator="containsText" text="No">
      <formula>NOT(ISERROR(SEARCH("No",G226)))</formula>
    </cfRule>
  </conditionalFormatting>
  <conditionalFormatting sqref="E231:F231">
    <cfRule type="containsText" dxfId="456" priority="202" operator="containsText" text="Yes">
      <formula>NOT(ISERROR(SEARCH("Yes",E231)))</formula>
    </cfRule>
    <cfRule type="containsText" dxfId="455" priority="203" operator="containsText" text="No">
      <formula>NOT(ISERROR(SEARCH("No",E231)))</formula>
    </cfRule>
  </conditionalFormatting>
  <conditionalFormatting sqref="E237:F237">
    <cfRule type="containsText" dxfId="454" priority="198" operator="containsText" text="Yes">
      <formula>NOT(ISERROR(SEARCH("Yes",E237)))</formula>
    </cfRule>
    <cfRule type="containsText" dxfId="453" priority="199" operator="containsText" text="No">
      <formula>NOT(ISERROR(SEARCH("No",E237)))</formula>
    </cfRule>
  </conditionalFormatting>
  <conditionalFormatting sqref="E262:F262">
    <cfRule type="containsText" dxfId="452" priority="194" operator="containsText" text="Yes">
      <formula>NOT(ISERROR(SEARCH("Yes",E262)))</formula>
    </cfRule>
    <cfRule type="containsText" dxfId="451" priority="195" operator="containsText" text="No">
      <formula>NOT(ISERROR(SEARCH("No",E262)))</formula>
    </cfRule>
  </conditionalFormatting>
  <conditionalFormatting sqref="E270:F270">
    <cfRule type="containsText" dxfId="450" priority="190" operator="containsText" text="Yes">
      <formula>NOT(ISERROR(SEARCH("Yes",E270)))</formula>
    </cfRule>
    <cfRule type="containsText" dxfId="449" priority="191" operator="containsText" text="No">
      <formula>NOT(ISERROR(SEARCH("No",E270)))</formula>
    </cfRule>
  </conditionalFormatting>
  <conditionalFormatting sqref="G270">
    <cfRule type="containsText" dxfId="448" priority="188" operator="containsText" text="Yes">
      <formula>NOT(ISERROR(SEARCH("Yes",G270)))</formula>
    </cfRule>
    <cfRule type="containsText" dxfId="447" priority="189" operator="containsText" text="No">
      <formula>NOT(ISERROR(SEARCH("No",G270)))</formula>
    </cfRule>
  </conditionalFormatting>
  <conditionalFormatting sqref="E272:F272">
    <cfRule type="containsText" dxfId="446" priority="186" operator="containsText" text="Yes">
      <formula>NOT(ISERROR(SEARCH("Yes",E272)))</formula>
    </cfRule>
    <cfRule type="containsText" dxfId="445" priority="187" operator="containsText" text="No">
      <formula>NOT(ISERROR(SEARCH("No",E272)))</formula>
    </cfRule>
  </conditionalFormatting>
  <conditionalFormatting sqref="E284:F284">
    <cfRule type="containsText" dxfId="444" priority="182" operator="containsText" text="Yes">
      <formula>NOT(ISERROR(SEARCH("Yes",E284)))</formula>
    </cfRule>
    <cfRule type="containsText" dxfId="443" priority="183" operator="containsText" text="No">
      <formula>NOT(ISERROR(SEARCH("No",E284)))</formula>
    </cfRule>
  </conditionalFormatting>
  <conditionalFormatting sqref="G2:G1048576">
    <cfRule type="containsText" dxfId="442" priority="177" operator="containsText" text="No">
      <formula>NOT(ISERROR(SEARCH("No",G2)))</formula>
    </cfRule>
    <cfRule type="containsText" dxfId="441" priority="178" operator="containsText" text="Yes">
      <formula>NOT(ISERROR(SEARCH("Yes",G2)))</formula>
    </cfRule>
  </conditionalFormatting>
  <conditionalFormatting sqref="G36">
    <cfRule type="containsText" dxfId="440" priority="175" operator="containsText" text="Yes">
      <formula>NOT(ISERROR(SEARCH("Yes",G36)))</formula>
    </cfRule>
    <cfRule type="containsText" dxfId="439" priority="176" operator="containsText" text="No">
      <formula>NOT(ISERROR(SEARCH("No",G36)))</formula>
    </cfRule>
  </conditionalFormatting>
  <conditionalFormatting sqref="G55">
    <cfRule type="containsText" dxfId="438" priority="173" operator="containsText" text="Yes">
      <formula>NOT(ISERROR(SEARCH("Yes",G55)))</formula>
    </cfRule>
    <cfRule type="containsText" dxfId="437" priority="174" operator="containsText" text="No">
      <formula>NOT(ISERROR(SEARCH("No",G55)))</formula>
    </cfRule>
  </conditionalFormatting>
  <conditionalFormatting sqref="D164:F164">
    <cfRule type="containsText" dxfId="436" priority="171" operator="containsText" text="Yes">
      <formula>NOT(ISERROR(SEARCH("Yes",D164)))</formula>
    </cfRule>
    <cfRule type="containsText" dxfId="435" priority="172" operator="containsText" text="No">
      <formula>NOT(ISERROR(SEARCH("No",D164)))</formula>
    </cfRule>
  </conditionalFormatting>
  <conditionalFormatting sqref="D166:F166">
    <cfRule type="containsText" dxfId="434" priority="167" operator="containsText" text="Yes">
      <formula>NOT(ISERROR(SEARCH("Yes",D166)))</formula>
    </cfRule>
    <cfRule type="containsText" dxfId="433" priority="168" operator="containsText" text="No">
      <formula>NOT(ISERROR(SEARCH("No",D166)))</formula>
    </cfRule>
  </conditionalFormatting>
  <conditionalFormatting sqref="D181:F181">
    <cfRule type="containsText" dxfId="432" priority="163" operator="containsText" text="Yes">
      <formula>NOT(ISERROR(SEARCH("Yes",D181)))</formula>
    </cfRule>
    <cfRule type="containsText" dxfId="431" priority="164" operator="containsText" text="No">
      <formula>NOT(ISERROR(SEARCH("No",D181)))</formula>
    </cfRule>
  </conditionalFormatting>
  <conditionalFormatting sqref="D185:F185">
    <cfRule type="containsText" dxfId="430" priority="159" operator="containsText" text="Yes">
      <formula>NOT(ISERROR(SEARCH("Yes",D185)))</formula>
    </cfRule>
    <cfRule type="containsText" dxfId="429" priority="160" operator="containsText" text="No">
      <formula>NOT(ISERROR(SEARCH("No",D185)))</formula>
    </cfRule>
  </conditionalFormatting>
  <conditionalFormatting sqref="D214:F214">
    <cfRule type="containsText" dxfId="428" priority="155" operator="containsText" text="Yes">
      <formula>NOT(ISERROR(SEARCH("Yes",D214)))</formula>
    </cfRule>
    <cfRule type="containsText" dxfId="427" priority="156" operator="containsText" text="No">
      <formula>NOT(ISERROR(SEARCH("No",D214)))</formula>
    </cfRule>
  </conditionalFormatting>
  <conditionalFormatting sqref="D244:F244">
    <cfRule type="containsText" dxfId="426" priority="151" operator="containsText" text="Yes">
      <formula>NOT(ISERROR(SEARCH("Yes",D244)))</formula>
    </cfRule>
    <cfRule type="containsText" dxfId="425" priority="152" operator="containsText" text="No">
      <formula>NOT(ISERROR(SEARCH("No",D244)))</formula>
    </cfRule>
  </conditionalFormatting>
  <conditionalFormatting sqref="D188">
    <cfRule type="containsText" dxfId="424" priority="143" operator="containsText" text="Yes">
      <formula>NOT(ISERROR(SEARCH("Yes",D188)))</formula>
    </cfRule>
    <cfRule type="containsText" dxfId="423" priority="144" operator="containsText" text="No">
      <formula>NOT(ISERROR(SEARCH("No",D188)))</formula>
    </cfRule>
  </conditionalFormatting>
  <conditionalFormatting sqref="E188:F188">
    <cfRule type="containsText" dxfId="422" priority="141" operator="containsText" text="Yes">
      <formula>NOT(ISERROR(SEARCH("Yes",E188)))</formula>
    </cfRule>
    <cfRule type="containsText" dxfId="421" priority="142" operator="containsText" text="No">
      <formula>NOT(ISERROR(SEARCH("No",E188)))</formula>
    </cfRule>
  </conditionalFormatting>
  <conditionalFormatting sqref="D49">
    <cfRule type="containsText" dxfId="420" priority="135" operator="containsText" text="Yes">
      <formula>NOT(ISERROR(SEARCH("Yes",D49)))</formula>
    </cfRule>
    <cfRule type="containsText" dxfId="419" priority="136" operator="containsText" text="No">
      <formula>NOT(ISERROR(SEARCH("No",D49)))</formula>
    </cfRule>
  </conditionalFormatting>
  <conditionalFormatting sqref="E49:F49">
    <cfRule type="containsText" dxfId="418" priority="133" operator="containsText" text="Yes">
      <formula>NOT(ISERROR(SEARCH("Yes",E49)))</formula>
    </cfRule>
    <cfRule type="containsText" dxfId="417" priority="134" operator="containsText" text="No">
      <formula>NOT(ISERROR(SEARCH("No",E49)))</formula>
    </cfRule>
  </conditionalFormatting>
  <conditionalFormatting sqref="H2">
    <cfRule type="containsText" dxfId="416" priority="127" operator="containsText" text="Yes">
      <formula>NOT(ISERROR(SEARCH("Yes",H2)))</formula>
    </cfRule>
    <cfRule type="containsText" dxfId="415" priority="128" operator="containsText" text="No">
      <formula>NOT(ISERROR(SEARCH("No",H2)))</formula>
    </cfRule>
  </conditionalFormatting>
  <conditionalFormatting sqref="H9:H10">
    <cfRule type="containsText" dxfId="414" priority="125" operator="containsText" text="Yes">
      <formula>NOT(ISERROR(SEARCH("Yes",H9)))</formula>
    </cfRule>
    <cfRule type="containsText" dxfId="413" priority="126" operator="containsText" text="No">
      <formula>NOT(ISERROR(SEARCH("No",H9)))</formula>
    </cfRule>
  </conditionalFormatting>
  <conditionalFormatting sqref="H18">
    <cfRule type="containsText" dxfId="412" priority="123" operator="containsText" text="Yes">
      <formula>NOT(ISERROR(SEARCH("Yes",H18)))</formula>
    </cfRule>
    <cfRule type="containsText" dxfId="411" priority="124" operator="containsText" text="No">
      <formula>NOT(ISERROR(SEARCH("No",H18)))</formula>
    </cfRule>
  </conditionalFormatting>
  <conditionalFormatting sqref="H36">
    <cfRule type="containsText" dxfId="410" priority="121" operator="containsText" text="Yes">
      <formula>NOT(ISERROR(SEARCH("Yes",H36)))</formula>
    </cfRule>
    <cfRule type="containsText" dxfId="409" priority="122" operator="containsText" text="No">
      <formula>NOT(ISERROR(SEARCH("No",H36)))</formula>
    </cfRule>
  </conditionalFormatting>
  <conditionalFormatting sqref="H44:H45">
    <cfRule type="containsText" dxfId="408" priority="119" operator="containsText" text="Yes">
      <formula>NOT(ISERROR(SEARCH("Yes",H44)))</formula>
    </cfRule>
    <cfRule type="containsText" dxfId="407" priority="120" operator="containsText" text="No">
      <formula>NOT(ISERROR(SEARCH("No",H44)))</formula>
    </cfRule>
  </conditionalFormatting>
  <conditionalFormatting sqref="H47:H48">
    <cfRule type="containsText" dxfId="406" priority="117" operator="containsText" text="Yes">
      <formula>NOT(ISERROR(SEARCH("Yes",H47)))</formula>
    </cfRule>
    <cfRule type="containsText" dxfId="405" priority="118" operator="containsText" text="No">
      <formula>NOT(ISERROR(SEARCH("No",H47)))</formula>
    </cfRule>
  </conditionalFormatting>
  <conditionalFormatting sqref="H55">
    <cfRule type="containsText" dxfId="404" priority="115" operator="containsText" text="Yes">
      <formula>NOT(ISERROR(SEARCH("Yes",H55)))</formula>
    </cfRule>
    <cfRule type="containsText" dxfId="403" priority="116" operator="containsText" text="No">
      <formula>NOT(ISERROR(SEARCH("No",H55)))</formula>
    </cfRule>
  </conditionalFormatting>
  <conditionalFormatting sqref="H58">
    <cfRule type="containsText" dxfId="402" priority="113" operator="containsText" text="Yes">
      <formula>NOT(ISERROR(SEARCH("Yes",H58)))</formula>
    </cfRule>
    <cfRule type="containsText" dxfId="401" priority="114" operator="containsText" text="No">
      <formula>NOT(ISERROR(SEARCH("No",H58)))</formula>
    </cfRule>
  </conditionalFormatting>
  <conditionalFormatting sqref="H60">
    <cfRule type="containsText" dxfId="400" priority="111" operator="containsText" text="Yes">
      <formula>NOT(ISERROR(SEARCH("Yes",H60)))</formula>
    </cfRule>
    <cfRule type="containsText" dxfId="399" priority="112" operator="containsText" text="No">
      <formula>NOT(ISERROR(SEARCH("No",H60)))</formula>
    </cfRule>
  </conditionalFormatting>
  <conditionalFormatting sqref="H71">
    <cfRule type="containsText" dxfId="398" priority="109" operator="containsText" text="Yes">
      <formula>NOT(ISERROR(SEARCH("Yes",H71)))</formula>
    </cfRule>
    <cfRule type="containsText" dxfId="397" priority="110" operator="containsText" text="No">
      <formula>NOT(ISERROR(SEARCH("No",H71)))</formula>
    </cfRule>
  </conditionalFormatting>
  <conditionalFormatting sqref="H87">
    <cfRule type="containsText" dxfId="396" priority="107" operator="containsText" text="Yes">
      <formula>NOT(ISERROR(SEARCH("Yes",H87)))</formula>
    </cfRule>
    <cfRule type="containsText" dxfId="395" priority="108" operator="containsText" text="No">
      <formula>NOT(ISERROR(SEARCH("No",H87)))</formula>
    </cfRule>
  </conditionalFormatting>
  <conditionalFormatting sqref="H89">
    <cfRule type="containsText" dxfId="394" priority="105" operator="containsText" text="Yes">
      <formula>NOT(ISERROR(SEARCH("Yes",H89)))</formula>
    </cfRule>
    <cfRule type="containsText" dxfId="393" priority="106" operator="containsText" text="No">
      <formula>NOT(ISERROR(SEARCH("No",H89)))</formula>
    </cfRule>
  </conditionalFormatting>
  <conditionalFormatting sqref="H93">
    <cfRule type="containsText" dxfId="392" priority="103" operator="containsText" text="Yes">
      <formula>NOT(ISERROR(SEARCH("Yes",H93)))</formula>
    </cfRule>
    <cfRule type="containsText" dxfId="391" priority="104" operator="containsText" text="No">
      <formula>NOT(ISERROR(SEARCH("No",H93)))</formula>
    </cfRule>
  </conditionalFormatting>
  <conditionalFormatting sqref="H96">
    <cfRule type="containsText" dxfId="390" priority="101" operator="containsText" text="Yes">
      <formula>NOT(ISERROR(SEARCH("Yes",H96)))</formula>
    </cfRule>
    <cfRule type="containsText" dxfId="389" priority="102" operator="containsText" text="No">
      <formula>NOT(ISERROR(SEARCH("No",H96)))</formula>
    </cfRule>
  </conditionalFormatting>
  <conditionalFormatting sqref="H103">
    <cfRule type="containsText" dxfId="388" priority="99" operator="containsText" text="Yes">
      <formula>NOT(ISERROR(SEARCH("Yes",H103)))</formula>
    </cfRule>
    <cfRule type="containsText" dxfId="387" priority="100" operator="containsText" text="No">
      <formula>NOT(ISERROR(SEARCH("No",H103)))</formula>
    </cfRule>
  </conditionalFormatting>
  <conditionalFormatting sqref="H114">
    <cfRule type="containsText" dxfId="386" priority="97" operator="containsText" text="Yes">
      <formula>NOT(ISERROR(SEARCH("Yes",H114)))</formula>
    </cfRule>
    <cfRule type="containsText" dxfId="385" priority="98" operator="containsText" text="No">
      <formula>NOT(ISERROR(SEARCH("No",H114)))</formula>
    </cfRule>
  </conditionalFormatting>
  <conditionalFormatting sqref="H116:H117">
    <cfRule type="containsText" dxfId="97" priority="95" operator="containsText" text="Yes">
      <formula>NOT(ISERROR(SEARCH("Yes",H116)))</formula>
    </cfRule>
    <cfRule type="containsText" dxfId="96" priority="96" operator="containsText" text="No">
      <formula>NOT(ISERROR(SEARCH("No",H116)))</formula>
    </cfRule>
  </conditionalFormatting>
  <conditionalFormatting sqref="H120">
    <cfRule type="containsText" dxfId="95" priority="93" operator="containsText" text="Yes">
      <formula>NOT(ISERROR(SEARCH("Yes",H120)))</formula>
    </cfRule>
    <cfRule type="containsText" dxfId="94" priority="94" operator="containsText" text="No">
      <formula>NOT(ISERROR(SEARCH("No",H120)))</formula>
    </cfRule>
  </conditionalFormatting>
  <conditionalFormatting sqref="H126">
    <cfRule type="containsText" dxfId="93" priority="91" operator="containsText" text="Yes">
      <formula>NOT(ISERROR(SEARCH("Yes",H126)))</formula>
    </cfRule>
    <cfRule type="containsText" dxfId="92" priority="92" operator="containsText" text="No">
      <formula>NOT(ISERROR(SEARCH("No",H126)))</formula>
    </cfRule>
  </conditionalFormatting>
  <conditionalFormatting sqref="H129">
    <cfRule type="containsText" dxfId="91" priority="89" operator="containsText" text="Yes">
      <formula>NOT(ISERROR(SEARCH("Yes",H129)))</formula>
    </cfRule>
    <cfRule type="containsText" dxfId="90" priority="90" operator="containsText" text="No">
      <formula>NOT(ISERROR(SEARCH("No",H129)))</formula>
    </cfRule>
  </conditionalFormatting>
  <conditionalFormatting sqref="H153">
    <cfRule type="containsText" dxfId="89" priority="87" operator="containsText" text="Yes">
      <formula>NOT(ISERROR(SEARCH("Yes",H153)))</formula>
    </cfRule>
    <cfRule type="containsText" dxfId="88" priority="88" operator="containsText" text="No">
      <formula>NOT(ISERROR(SEARCH("No",H153)))</formula>
    </cfRule>
  </conditionalFormatting>
  <conditionalFormatting sqref="H156">
    <cfRule type="containsText" dxfId="87" priority="85" operator="containsText" text="Yes">
      <formula>NOT(ISERROR(SEARCH("Yes",H156)))</formula>
    </cfRule>
    <cfRule type="containsText" dxfId="86" priority="86" operator="containsText" text="No">
      <formula>NOT(ISERROR(SEARCH("No",H156)))</formula>
    </cfRule>
  </conditionalFormatting>
  <conditionalFormatting sqref="H171">
    <cfRule type="containsText" dxfId="85" priority="83" operator="containsText" text="Yes">
      <formula>NOT(ISERROR(SEARCH("Yes",H171)))</formula>
    </cfRule>
    <cfRule type="containsText" dxfId="84" priority="84" operator="containsText" text="No">
      <formula>NOT(ISERROR(SEARCH("No",H171)))</formula>
    </cfRule>
  </conditionalFormatting>
  <conditionalFormatting sqref="H175">
    <cfRule type="containsText" dxfId="83" priority="81" operator="containsText" text="Yes">
      <formula>NOT(ISERROR(SEARCH("Yes",H175)))</formula>
    </cfRule>
    <cfRule type="containsText" dxfId="82" priority="82" operator="containsText" text="No">
      <formula>NOT(ISERROR(SEARCH("No",H175)))</formula>
    </cfRule>
  </conditionalFormatting>
  <conditionalFormatting sqref="H186:H188">
    <cfRule type="containsText" dxfId="81" priority="79" operator="containsText" text="Yes">
      <formula>NOT(ISERROR(SEARCH("Yes",H186)))</formula>
    </cfRule>
    <cfRule type="containsText" dxfId="80" priority="80" operator="containsText" text="No">
      <formula>NOT(ISERROR(SEARCH("No",H186)))</formula>
    </cfRule>
  </conditionalFormatting>
  <conditionalFormatting sqref="H199">
    <cfRule type="containsText" dxfId="79" priority="77" operator="containsText" text="Yes">
      <formula>NOT(ISERROR(SEARCH("Yes",H199)))</formula>
    </cfRule>
    <cfRule type="containsText" dxfId="78" priority="78" operator="containsText" text="No">
      <formula>NOT(ISERROR(SEARCH("No",H199)))</formula>
    </cfRule>
  </conditionalFormatting>
  <conditionalFormatting sqref="H226">
    <cfRule type="containsText" dxfId="77" priority="75" operator="containsText" text="Yes">
      <formula>NOT(ISERROR(SEARCH("Yes",H226)))</formula>
    </cfRule>
    <cfRule type="containsText" dxfId="76" priority="76" operator="containsText" text="No">
      <formula>NOT(ISERROR(SEARCH("No",H226)))</formula>
    </cfRule>
  </conditionalFormatting>
  <conditionalFormatting sqref="H258">
    <cfRule type="containsText" dxfId="75" priority="73" operator="containsText" text="Yes">
      <formula>NOT(ISERROR(SEARCH("Yes",H258)))</formula>
    </cfRule>
    <cfRule type="containsText" dxfId="74" priority="74" operator="containsText" text="No">
      <formula>NOT(ISERROR(SEARCH("No",H258)))</formula>
    </cfRule>
  </conditionalFormatting>
  <conditionalFormatting sqref="H260">
    <cfRule type="containsText" dxfId="73" priority="71" operator="containsText" text="Yes">
      <formula>NOT(ISERROR(SEARCH("Yes",H260)))</formula>
    </cfRule>
    <cfRule type="containsText" dxfId="72" priority="72" operator="containsText" text="No">
      <formula>NOT(ISERROR(SEARCH("No",H260)))</formula>
    </cfRule>
  </conditionalFormatting>
  <conditionalFormatting sqref="H266">
    <cfRule type="containsText" dxfId="71" priority="69" operator="containsText" text="Yes">
      <formula>NOT(ISERROR(SEARCH("Yes",H266)))</formula>
    </cfRule>
    <cfRule type="containsText" dxfId="70" priority="70" operator="containsText" text="No">
      <formula>NOT(ISERROR(SEARCH("No",H266)))</formula>
    </cfRule>
  </conditionalFormatting>
  <conditionalFormatting sqref="H270">
    <cfRule type="containsText" dxfId="69" priority="67" operator="containsText" text="Yes">
      <formula>NOT(ISERROR(SEARCH("Yes",H270)))</formula>
    </cfRule>
    <cfRule type="containsText" dxfId="68" priority="68" operator="containsText" text="No">
      <formula>NOT(ISERROR(SEARCH("No",H270)))</formula>
    </cfRule>
  </conditionalFormatting>
  <conditionalFormatting sqref="H271:H284">
    <cfRule type="containsText" dxfId="67" priority="65" operator="containsText" text="Yes">
      <formula>NOT(ISERROR(SEARCH("Yes",H271)))</formula>
    </cfRule>
    <cfRule type="containsText" dxfId="66" priority="66" operator="containsText" text="No">
      <formula>NOT(ISERROR(SEARCH("No",H271)))</formula>
    </cfRule>
  </conditionalFormatting>
  <conditionalFormatting sqref="H267:H269">
    <cfRule type="containsText" dxfId="65" priority="63" operator="containsText" text="Yes">
      <formula>NOT(ISERROR(SEARCH("Yes",H267)))</formula>
    </cfRule>
    <cfRule type="containsText" dxfId="64" priority="64" operator="containsText" text="No">
      <formula>NOT(ISERROR(SEARCH("No",H267)))</formula>
    </cfRule>
  </conditionalFormatting>
  <conditionalFormatting sqref="H261:H265">
    <cfRule type="containsText" dxfId="63" priority="61" operator="containsText" text="Yes">
      <formula>NOT(ISERROR(SEARCH("Yes",H261)))</formula>
    </cfRule>
    <cfRule type="containsText" dxfId="62" priority="62" operator="containsText" text="No">
      <formula>NOT(ISERROR(SEARCH("No",H261)))</formula>
    </cfRule>
  </conditionalFormatting>
  <conditionalFormatting sqref="H259">
    <cfRule type="containsText" dxfId="61" priority="59" operator="containsText" text="Yes">
      <formula>NOT(ISERROR(SEARCH("Yes",H259)))</formula>
    </cfRule>
    <cfRule type="containsText" dxfId="60" priority="60" operator="containsText" text="No">
      <formula>NOT(ISERROR(SEARCH("No",H259)))</formula>
    </cfRule>
  </conditionalFormatting>
  <conditionalFormatting sqref="H227:H257">
    <cfRule type="containsText" dxfId="59" priority="57" operator="containsText" text="Yes">
      <formula>NOT(ISERROR(SEARCH("Yes",H227)))</formula>
    </cfRule>
    <cfRule type="containsText" dxfId="58" priority="58" operator="containsText" text="No">
      <formula>NOT(ISERROR(SEARCH("No",H227)))</formula>
    </cfRule>
  </conditionalFormatting>
  <conditionalFormatting sqref="H200:H225">
    <cfRule type="containsText" dxfId="57" priority="55" operator="containsText" text="Yes">
      <formula>NOT(ISERROR(SEARCH("Yes",H200)))</formula>
    </cfRule>
    <cfRule type="containsText" dxfId="56" priority="56" operator="containsText" text="No">
      <formula>NOT(ISERROR(SEARCH("No",H200)))</formula>
    </cfRule>
  </conditionalFormatting>
  <conditionalFormatting sqref="H189:H198">
    <cfRule type="containsText" dxfId="55" priority="53" operator="containsText" text="Yes">
      <formula>NOT(ISERROR(SEARCH("Yes",H189)))</formula>
    </cfRule>
    <cfRule type="containsText" dxfId="54" priority="54" operator="containsText" text="No">
      <formula>NOT(ISERROR(SEARCH("No",H189)))</formula>
    </cfRule>
  </conditionalFormatting>
  <conditionalFormatting sqref="H176:H185">
    <cfRule type="containsText" dxfId="53" priority="51" operator="containsText" text="Yes">
      <formula>NOT(ISERROR(SEARCH("Yes",H176)))</formula>
    </cfRule>
    <cfRule type="containsText" dxfId="52" priority="52" operator="containsText" text="No">
      <formula>NOT(ISERROR(SEARCH("No",H176)))</formula>
    </cfRule>
  </conditionalFormatting>
  <conditionalFormatting sqref="H172:H174">
    <cfRule type="containsText" dxfId="51" priority="49" operator="containsText" text="Yes">
      <formula>NOT(ISERROR(SEARCH("Yes",H172)))</formula>
    </cfRule>
    <cfRule type="containsText" dxfId="50" priority="50" operator="containsText" text="No">
      <formula>NOT(ISERROR(SEARCH("No",H172)))</formula>
    </cfRule>
  </conditionalFormatting>
  <conditionalFormatting sqref="H157:H170">
    <cfRule type="containsText" dxfId="47" priority="47" operator="containsText" text="Yes">
      <formula>NOT(ISERROR(SEARCH("Yes",H157)))</formula>
    </cfRule>
    <cfRule type="containsText" dxfId="46" priority="48" operator="containsText" text="No">
      <formula>NOT(ISERROR(SEARCH("No",H157)))</formula>
    </cfRule>
  </conditionalFormatting>
  <conditionalFormatting sqref="H154:H155">
    <cfRule type="containsText" dxfId="45" priority="45" operator="containsText" text="Yes">
      <formula>NOT(ISERROR(SEARCH("Yes",H154)))</formula>
    </cfRule>
    <cfRule type="containsText" dxfId="44" priority="46" operator="containsText" text="No">
      <formula>NOT(ISERROR(SEARCH("No",H154)))</formula>
    </cfRule>
  </conditionalFormatting>
  <conditionalFormatting sqref="H131:H152">
    <cfRule type="containsText" dxfId="43" priority="43" operator="containsText" text="Yes">
      <formula>NOT(ISERROR(SEARCH("Yes",H131)))</formula>
    </cfRule>
    <cfRule type="containsText" dxfId="42" priority="44" operator="containsText" text="No">
      <formula>NOT(ISERROR(SEARCH("No",H131)))</formula>
    </cfRule>
  </conditionalFormatting>
  <conditionalFormatting sqref="H130">
    <cfRule type="containsText" dxfId="41" priority="41" operator="containsText" text="Yes">
      <formula>NOT(ISERROR(SEARCH("Yes",H130)))</formula>
    </cfRule>
    <cfRule type="containsText" dxfId="40" priority="42" operator="containsText" text="No">
      <formula>NOT(ISERROR(SEARCH("No",H130)))</formula>
    </cfRule>
  </conditionalFormatting>
  <conditionalFormatting sqref="H127:H128">
    <cfRule type="containsText" dxfId="39" priority="39" operator="containsText" text="Yes">
      <formula>NOT(ISERROR(SEARCH("Yes",H127)))</formula>
    </cfRule>
    <cfRule type="containsText" dxfId="38" priority="40" operator="containsText" text="No">
      <formula>NOT(ISERROR(SEARCH("No",H127)))</formula>
    </cfRule>
  </conditionalFormatting>
  <conditionalFormatting sqref="H121:H125">
    <cfRule type="containsText" dxfId="37" priority="37" operator="containsText" text="Yes">
      <formula>NOT(ISERROR(SEARCH("Yes",H121)))</formula>
    </cfRule>
    <cfRule type="containsText" dxfId="36" priority="38" operator="containsText" text="No">
      <formula>NOT(ISERROR(SEARCH("No",H121)))</formula>
    </cfRule>
  </conditionalFormatting>
  <conditionalFormatting sqref="H118:H119">
    <cfRule type="containsText" dxfId="35" priority="35" operator="containsText" text="Yes">
      <formula>NOT(ISERROR(SEARCH("Yes",H118)))</formula>
    </cfRule>
    <cfRule type="containsText" dxfId="34" priority="36" operator="containsText" text="No">
      <formula>NOT(ISERROR(SEARCH("No",H118)))</formula>
    </cfRule>
  </conditionalFormatting>
  <conditionalFormatting sqref="H115">
    <cfRule type="containsText" dxfId="33" priority="33" operator="containsText" text="Yes">
      <formula>NOT(ISERROR(SEARCH("Yes",H115)))</formula>
    </cfRule>
    <cfRule type="containsText" dxfId="32" priority="34" operator="containsText" text="No">
      <formula>NOT(ISERROR(SEARCH("No",H115)))</formula>
    </cfRule>
  </conditionalFormatting>
  <conditionalFormatting sqref="H104:H113">
    <cfRule type="containsText" dxfId="31" priority="31" operator="containsText" text="Yes">
      <formula>NOT(ISERROR(SEARCH("Yes",H104)))</formula>
    </cfRule>
    <cfRule type="containsText" dxfId="30" priority="32" operator="containsText" text="No">
      <formula>NOT(ISERROR(SEARCH("No",H104)))</formula>
    </cfRule>
  </conditionalFormatting>
  <conditionalFormatting sqref="H97:H102">
    <cfRule type="containsText" dxfId="29" priority="29" operator="containsText" text="Yes">
      <formula>NOT(ISERROR(SEARCH("Yes",H97)))</formula>
    </cfRule>
    <cfRule type="containsText" dxfId="28" priority="30" operator="containsText" text="No">
      <formula>NOT(ISERROR(SEARCH("No",H97)))</formula>
    </cfRule>
  </conditionalFormatting>
  <conditionalFormatting sqref="H94">
    <cfRule type="containsText" dxfId="27" priority="27" operator="containsText" text="Yes">
      <formula>NOT(ISERROR(SEARCH("Yes",H94)))</formula>
    </cfRule>
    <cfRule type="containsText" dxfId="26" priority="28" operator="containsText" text="No">
      <formula>NOT(ISERROR(SEARCH("No",H94)))</formula>
    </cfRule>
  </conditionalFormatting>
  <conditionalFormatting sqref="H95">
    <cfRule type="containsText" dxfId="25" priority="25" operator="containsText" text="Yes">
      <formula>NOT(ISERROR(SEARCH("Yes",H95)))</formula>
    </cfRule>
    <cfRule type="containsText" dxfId="24" priority="26" operator="containsText" text="No">
      <formula>NOT(ISERROR(SEARCH("No",H95)))</formula>
    </cfRule>
  </conditionalFormatting>
  <conditionalFormatting sqref="H90:H92">
    <cfRule type="containsText" dxfId="23" priority="23" operator="containsText" text="Yes">
      <formula>NOT(ISERROR(SEARCH("Yes",H90)))</formula>
    </cfRule>
    <cfRule type="containsText" dxfId="22" priority="24" operator="containsText" text="No">
      <formula>NOT(ISERROR(SEARCH("No",H90)))</formula>
    </cfRule>
  </conditionalFormatting>
  <conditionalFormatting sqref="H88">
    <cfRule type="containsText" dxfId="21" priority="21" operator="containsText" text="Yes">
      <formula>NOT(ISERROR(SEARCH("Yes",H88)))</formula>
    </cfRule>
    <cfRule type="containsText" dxfId="20" priority="22" operator="containsText" text="No">
      <formula>NOT(ISERROR(SEARCH("No",H88)))</formula>
    </cfRule>
  </conditionalFormatting>
  <conditionalFormatting sqref="H72:H86">
    <cfRule type="containsText" dxfId="19" priority="19" operator="containsText" text="Yes">
      <formula>NOT(ISERROR(SEARCH("Yes",H72)))</formula>
    </cfRule>
    <cfRule type="containsText" dxfId="18" priority="20" operator="containsText" text="No">
      <formula>NOT(ISERROR(SEARCH("No",H72)))</formula>
    </cfRule>
  </conditionalFormatting>
  <conditionalFormatting sqref="H61:H70">
    <cfRule type="containsText" dxfId="17" priority="17" operator="containsText" text="Yes">
      <formula>NOT(ISERROR(SEARCH("Yes",H61)))</formula>
    </cfRule>
    <cfRule type="containsText" dxfId="16" priority="18" operator="containsText" text="No">
      <formula>NOT(ISERROR(SEARCH("No",H61)))</formula>
    </cfRule>
  </conditionalFormatting>
  <conditionalFormatting sqref="H59">
    <cfRule type="containsText" dxfId="15" priority="15" operator="containsText" text="Yes">
      <formula>NOT(ISERROR(SEARCH("Yes",H59)))</formula>
    </cfRule>
    <cfRule type="containsText" dxfId="14" priority="16" operator="containsText" text="No">
      <formula>NOT(ISERROR(SEARCH("No",H59)))</formula>
    </cfRule>
  </conditionalFormatting>
  <conditionalFormatting sqref="H56:H57">
    <cfRule type="containsText" dxfId="13" priority="13" operator="containsText" text="Yes">
      <formula>NOT(ISERROR(SEARCH("Yes",H56)))</formula>
    </cfRule>
    <cfRule type="containsText" dxfId="12" priority="14" operator="containsText" text="No">
      <formula>NOT(ISERROR(SEARCH("No",H56)))</formula>
    </cfRule>
  </conditionalFormatting>
  <conditionalFormatting sqref="H49:H54">
    <cfRule type="containsText" dxfId="11" priority="11" operator="containsText" text="Yes">
      <formula>NOT(ISERROR(SEARCH("Yes",H49)))</formula>
    </cfRule>
    <cfRule type="containsText" dxfId="10" priority="12" operator="containsText" text="No">
      <formula>NOT(ISERROR(SEARCH("No",H49)))</formula>
    </cfRule>
  </conditionalFormatting>
  <conditionalFormatting sqref="H46">
    <cfRule type="containsText" dxfId="9" priority="9" operator="containsText" text="Yes">
      <formula>NOT(ISERROR(SEARCH("Yes",H46)))</formula>
    </cfRule>
    <cfRule type="containsText" dxfId="8" priority="10" operator="containsText" text="No">
      <formula>NOT(ISERROR(SEARCH("No",H46)))</formula>
    </cfRule>
  </conditionalFormatting>
  <conditionalFormatting sqref="H37:H43">
    <cfRule type="containsText" dxfId="7" priority="7" operator="containsText" text="Yes">
      <formula>NOT(ISERROR(SEARCH("Yes",H37)))</formula>
    </cfRule>
    <cfRule type="containsText" dxfId="6" priority="8" operator="containsText" text="No">
      <formula>NOT(ISERROR(SEARCH("No",H37)))</formula>
    </cfRule>
  </conditionalFormatting>
  <conditionalFormatting sqref="H19:H35">
    <cfRule type="containsText" dxfId="5" priority="5" operator="containsText" text="Yes">
      <formula>NOT(ISERROR(SEARCH("Yes",H19)))</formula>
    </cfRule>
    <cfRule type="containsText" dxfId="4" priority="6" operator="containsText" text="No">
      <formula>NOT(ISERROR(SEARCH("No",H19)))</formula>
    </cfRule>
  </conditionalFormatting>
  <conditionalFormatting sqref="H11:H17">
    <cfRule type="containsText" dxfId="3" priority="3" operator="containsText" text="Yes">
      <formula>NOT(ISERROR(SEARCH("Yes",H11)))</formula>
    </cfRule>
    <cfRule type="containsText" dxfId="2" priority="4" operator="containsText" text="No">
      <formula>NOT(ISERROR(SEARCH("No",H11)))</formula>
    </cfRule>
  </conditionalFormatting>
  <conditionalFormatting sqref="H3:H8">
    <cfRule type="containsText" dxfId="1" priority="1" operator="containsText" text="Yes">
      <formula>NOT(ISERROR(SEARCH("Yes",H3)))</formula>
    </cfRule>
    <cfRule type="containsText" dxfId="0" priority="2" operator="containsText" text="No">
      <formula>NOT(ISERROR(SEARCH("No",H3)))</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6D549-3032-4519-A44D-989ED666A938}">
  <dimension ref="A1:AF34"/>
  <sheetViews>
    <sheetView topLeftCell="X1" zoomScale="90" zoomScaleNormal="90" workbookViewId="0">
      <selection activeCell="AB20" sqref="C1:XFD1048576 B31"/>
    </sheetView>
  </sheetViews>
  <sheetFormatPr defaultRowHeight="14.4" x14ac:dyDescent="0.3"/>
  <cols>
    <col min="1" max="1" width="15.33203125" customWidth="1"/>
    <col min="2" max="2" width="19.109375" customWidth="1"/>
    <col min="3" max="3" width="32.33203125" customWidth="1"/>
    <col min="5" max="5" width="8.6640625" customWidth="1"/>
    <col min="9" max="9" width="12.6640625" customWidth="1"/>
    <col min="10" max="10" width="17.6640625" customWidth="1"/>
    <col min="11" max="11" width="14.33203125" customWidth="1"/>
    <col min="12" max="12" width="19" customWidth="1"/>
    <col min="13" max="13" width="10.21875" customWidth="1"/>
    <col min="14" max="14" width="9.88671875" customWidth="1"/>
    <col min="15" max="15" width="9.33203125" customWidth="1"/>
    <col min="16" max="16" width="14.44140625" customWidth="1"/>
    <col min="17" max="17" width="14.5546875" customWidth="1"/>
    <col min="18" max="18" width="13" customWidth="1"/>
    <col min="19" max="19" width="36.6640625" customWidth="1"/>
    <col min="20" max="20" width="15" customWidth="1"/>
    <col min="21" max="22" width="15.6640625" customWidth="1"/>
    <col min="23" max="23" width="15.44140625" customWidth="1"/>
    <col min="24" max="24" width="13.5546875" customWidth="1"/>
    <col min="25" max="25" width="32.33203125" customWidth="1"/>
    <col min="26" max="26" width="31.6640625" customWidth="1"/>
    <col min="27" max="27" width="10.77734375" customWidth="1"/>
    <col min="28" max="28" width="42.88671875" customWidth="1"/>
    <col min="29" max="29" width="26.6640625" customWidth="1"/>
    <col min="30" max="30" width="10.5546875" customWidth="1"/>
    <col min="31" max="31" width="16" customWidth="1"/>
    <col min="32" max="32" width="10" customWidth="1"/>
  </cols>
  <sheetData>
    <row r="1" spans="1:32" s="1" customFormat="1" ht="15" thickBot="1" x14ac:dyDescent="0.35">
      <c r="A1" s="1" t="s">
        <v>326</v>
      </c>
      <c r="B1" s="1" t="s">
        <v>2</v>
      </c>
      <c r="C1" s="1" t="s">
        <v>3</v>
      </c>
      <c r="D1" s="1" t="s">
        <v>4</v>
      </c>
      <c r="E1" s="1" t="s">
        <v>5</v>
      </c>
      <c r="F1" s="2" t="s">
        <v>8</v>
      </c>
      <c r="G1" s="2" t="s">
        <v>9</v>
      </c>
      <c r="H1" s="2" t="s">
        <v>6</v>
      </c>
      <c r="I1" s="2" t="s">
        <v>88</v>
      </c>
      <c r="J1" s="2" t="s">
        <v>26</v>
      </c>
      <c r="K1" s="2" t="s">
        <v>27</v>
      </c>
      <c r="L1" s="2" t="s">
        <v>11</v>
      </c>
      <c r="M1" s="2" t="s">
        <v>929</v>
      </c>
      <c r="N1" s="2" t="s">
        <v>12</v>
      </c>
      <c r="O1" s="2" t="s">
        <v>13</v>
      </c>
      <c r="P1" s="2" t="s">
        <v>23</v>
      </c>
      <c r="Q1" s="2" t="s">
        <v>21</v>
      </c>
      <c r="R1" s="2" t="s">
        <v>14</v>
      </c>
      <c r="S1" s="3" t="s">
        <v>6</v>
      </c>
      <c r="T1" s="3"/>
      <c r="U1" s="2" t="s">
        <v>94</v>
      </c>
      <c r="V1" s="1" t="s">
        <v>95</v>
      </c>
      <c r="W1" s="1" t="s">
        <v>97</v>
      </c>
      <c r="X1" s="1" t="s">
        <v>96</v>
      </c>
      <c r="Y1" s="1" t="s">
        <v>328</v>
      </c>
      <c r="Z1" s="1" t="s">
        <v>930</v>
      </c>
      <c r="AB1" s="1" t="s">
        <v>898</v>
      </c>
      <c r="AC1" s="1" t="s">
        <v>899</v>
      </c>
      <c r="AE1" s="1" t="s">
        <v>900</v>
      </c>
      <c r="AF1" s="1" t="s">
        <v>901</v>
      </c>
    </row>
    <row r="2" spans="1:32" x14ac:dyDescent="0.3">
      <c r="A2" s="7" t="s">
        <v>220</v>
      </c>
      <c r="B2" t="s">
        <v>35</v>
      </c>
      <c r="C2" t="s">
        <v>36</v>
      </c>
      <c r="D2">
        <v>2018</v>
      </c>
      <c r="E2" t="s">
        <v>0</v>
      </c>
      <c r="F2" t="s">
        <v>0</v>
      </c>
      <c r="G2" t="s">
        <v>10</v>
      </c>
      <c r="I2" t="s">
        <v>0</v>
      </c>
      <c r="J2">
        <f>701+658</f>
        <v>1359</v>
      </c>
      <c r="K2">
        <v>0</v>
      </c>
      <c r="L2" s="4">
        <f t="shared" ref="L2:L21" si="0">IF(I2="Yes", J2+K2, "NA")</f>
        <v>1359</v>
      </c>
      <c r="M2">
        <v>477</v>
      </c>
      <c r="N2">
        <v>823</v>
      </c>
      <c r="O2">
        <f>3+10+5</f>
        <v>18</v>
      </c>
      <c r="P2">
        <v>6</v>
      </c>
      <c r="Q2" s="4">
        <f t="shared" ref="Q2:Q21" si="1">IF(I2="Yes", SUM(M2:P2), "NA")</f>
        <v>1324</v>
      </c>
      <c r="R2">
        <f t="shared" ref="R2:R21" si="2">IF(I2="Yes", L2-Q2, "NA")</f>
        <v>35</v>
      </c>
      <c r="U2" s="24">
        <f t="shared" ref="U2:U21" si="3">(M2/Q2)*100</f>
        <v>36.027190332326285</v>
      </c>
      <c r="V2" s="24">
        <f t="shared" ref="V2:V21" si="4">(N2/Q2)*100</f>
        <v>62.160120845921455</v>
      </c>
      <c r="W2" s="24">
        <f t="shared" ref="W2:W21" si="5">(O2/Q2)*100</f>
        <v>1.3595166163141994</v>
      </c>
      <c r="X2" s="24">
        <f t="shared" ref="X2:X21" si="6">(P2/Q2)*100</f>
        <v>0.45317220543806652</v>
      </c>
      <c r="Y2" s="5">
        <f>(R2/L2)*100</f>
        <v>2.5754231052244299</v>
      </c>
      <c r="Z2" s="5">
        <f>(Q2/L2)*100</f>
        <v>97.424576894775569</v>
      </c>
      <c r="AB2" t="s">
        <v>902</v>
      </c>
      <c r="AC2">
        <v>2</v>
      </c>
      <c r="AE2" t="s">
        <v>903</v>
      </c>
      <c r="AF2">
        <v>17</v>
      </c>
    </row>
    <row r="3" spans="1:32" x14ac:dyDescent="0.3">
      <c r="A3" s="7" t="s">
        <v>226</v>
      </c>
      <c r="B3" t="s">
        <v>37</v>
      </c>
      <c r="C3" t="s">
        <v>38</v>
      </c>
      <c r="D3">
        <v>2017</v>
      </c>
      <c r="E3" t="s">
        <v>0</v>
      </c>
      <c r="F3" t="s">
        <v>0</v>
      </c>
      <c r="G3" t="s">
        <v>10</v>
      </c>
      <c r="I3" t="s">
        <v>0</v>
      </c>
      <c r="J3">
        <v>161</v>
      </c>
      <c r="K3">
        <v>0</v>
      </c>
      <c r="L3" s="4">
        <f t="shared" si="0"/>
        <v>161</v>
      </c>
      <c r="M3">
        <v>20</v>
      </c>
      <c r="N3">
        <v>28</v>
      </c>
      <c r="O3">
        <f>94+1</f>
        <v>95</v>
      </c>
      <c r="P3">
        <v>0</v>
      </c>
      <c r="Q3" s="4">
        <f t="shared" si="1"/>
        <v>143</v>
      </c>
      <c r="R3">
        <f t="shared" si="2"/>
        <v>18</v>
      </c>
      <c r="U3" s="24">
        <f t="shared" si="3"/>
        <v>13.986013986013987</v>
      </c>
      <c r="V3" s="24">
        <f t="shared" si="4"/>
        <v>19.58041958041958</v>
      </c>
      <c r="W3" s="24">
        <f t="shared" si="5"/>
        <v>66.43356643356644</v>
      </c>
      <c r="X3" s="24">
        <f t="shared" si="6"/>
        <v>0</v>
      </c>
      <c r="Y3" s="5">
        <f t="shared" ref="Y2:Y21" si="7">(R3/L3)*100</f>
        <v>11.180124223602485</v>
      </c>
      <c r="Z3" s="5">
        <f>(Q3/L3)*100</f>
        <v>88.81987577639751</v>
      </c>
      <c r="AB3" t="s">
        <v>904</v>
      </c>
      <c r="AC3">
        <v>4</v>
      </c>
      <c r="AE3" t="s">
        <v>905</v>
      </c>
      <c r="AF3">
        <v>13</v>
      </c>
    </row>
    <row r="4" spans="1:32" x14ac:dyDescent="0.3">
      <c r="A4" s="7" t="s">
        <v>227</v>
      </c>
      <c r="B4" t="s">
        <v>39</v>
      </c>
      <c r="C4" t="s">
        <v>40</v>
      </c>
      <c r="D4">
        <v>2016</v>
      </c>
      <c r="E4" t="s">
        <v>0</v>
      </c>
      <c r="F4" t="s">
        <v>1</v>
      </c>
      <c r="G4" t="s">
        <v>0</v>
      </c>
      <c r="H4" t="s">
        <v>87</v>
      </c>
      <c r="I4" t="s">
        <v>0</v>
      </c>
      <c r="J4">
        <v>466</v>
      </c>
      <c r="K4">
        <v>0</v>
      </c>
      <c r="L4" s="4">
        <f t="shared" si="0"/>
        <v>466</v>
      </c>
      <c r="M4">
        <f>96+42+73+73+9+20+3+6+2+6+6+3</f>
        <v>339</v>
      </c>
      <c r="N4">
        <f>2+3+1+17+18+18+2+3</f>
        <v>64</v>
      </c>
      <c r="O4">
        <v>0</v>
      </c>
      <c r="P4">
        <f>5+2+2+1</f>
        <v>10</v>
      </c>
      <c r="Q4" s="4">
        <f t="shared" si="1"/>
        <v>413</v>
      </c>
      <c r="R4">
        <f t="shared" si="2"/>
        <v>53</v>
      </c>
      <c r="U4" s="24">
        <f t="shared" si="3"/>
        <v>82.082324455205807</v>
      </c>
      <c r="V4" s="24">
        <f t="shared" si="4"/>
        <v>15.49636803874092</v>
      </c>
      <c r="W4" s="24">
        <f t="shared" si="5"/>
        <v>0</v>
      </c>
      <c r="X4" s="24">
        <f t="shared" si="6"/>
        <v>2.4213075060532687</v>
      </c>
      <c r="Y4" s="5">
        <f t="shared" si="7"/>
        <v>11.373390557939913</v>
      </c>
      <c r="Z4" s="5">
        <f t="shared" ref="Z3:Z21" si="8">(Q4/L4)*100</f>
        <v>88.626609442060087</v>
      </c>
      <c r="AB4" t="s">
        <v>906</v>
      </c>
      <c r="AC4">
        <v>3</v>
      </c>
      <c r="AE4" t="s">
        <v>907</v>
      </c>
      <c r="AF4">
        <v>3</v>
      </c>
    </row>
    <row r="5" spans="1:32" x14ac:dyDescent="0.3">
      <c r="A5" s="7" t="s">
        <v>221</v>
      </c>
      <c r="B5" t="s">
        <v>41</v>
      </c>
      <c r="C5" t="s">
        <v>42</v>
      </c>
      <c r="D5">
        <v>2018</v>
      </c>
      <c r="E5" t="s">
        <v>0</v>
      </c>
      <c r="F5" t="s">
        <v>0</v>
      </c>
      <c r="G5" t="s">
        <v>10</v>
      </c>
      <c r="I5" t="s">
        <v>0</v>
      </c>
      <c r="J5">
        <f>2003+496</f>
        <v>2499</v>
      </c>
      <c r="K5">
        <v>7</v>
      </c>
      <c r="L5" s="4">
        <f t="shared" si="0"/>
        <v>2506</v>
      </c>
      <c r="M5">
        <v>274</v>
      </c>
      <c r="N5">
        <f>2165+20+6</f>
        <v>2191</v>
      </c>
      <c r="O5">
        <f>14+1+9+1</f>
        <v>25</v>
      </c>
      <c r="P5">
        <v>0</v>
      </c>
      <c r="Q5" s="4">
        <f t="shared" si="1"/>
        <v>2490</v>
      </c>
      <c r="R5">
        <f t="shared" si="2"/>
        <v>16</v>
      </c>
      <c r="U5" s="24">
        <f t="shared" si="3"/>
        <v>11.004016064257028</v>
      </c>
      <c r="V5" s="24">
        <f t="shared" si="4"/>
        <v>87.99196787148594</v>
      </c>
      <c r="W5" s="24">
        <f t="shared" si="5"/>
        <v>1.0040160642570282</v>
      </c>
      <c r="X5" s="24">
        <f t="shared" si="6"/>
        <v>0</v>
      </c>
      <c r="Y5" s="5">
        <f t="shared" si="7"/>
        <v>0.63846767757382283</v>
      </c>
      <c r="Z5" s="5">
        <f t="shared" si="8"/>
        <v>99.361532322426186</v>
      </c>
      <c r="AB5" t="s">
        <v>908</v>
      </c>
      <c r="AC5">
        <v>2</v>
      </c>
      <c r="AE5" t="s">
        <v>909</v>
      </c>
      <c r="AF5">
        <v>6</v>
      </c>
    </row>
    <row r="6" spans="1:32" x14ac:dyDescent="0.3">
      <c r="A6" s="7" t="s">
        <v>320</v>
      </c>
      <c r="B6" t="s">
        <v>45</v>
      </c>
      <c r="C6" t="s">
        <v>46</v>
      </c>
      <c r="D6">
        <v>2020</v>
      </c>
      <c r="E6" t="s">
        <v>0</v>
      </c>
      <c r="F6" t="s">
        <v>0</v>
      </c>
      <c r="G6" t="s">
        <v>10</v>
      </c>
      <c r="I6" t="s">
        <v>0</v>
      </c>
      <c r="J6">
        <v>4075</v>
      </c>
      <c r="K6">
        <v>0</v>
      </c>
      <c r="L6" s="4">
        <f t="shared" si="0"/>
        <v>4075</v>
      </c>
      <c r="M6">
        <v>1271</v>
      </c>
      <c r="N6">
        <f>2392+202+27+33+4</f>
        <v>2658</v>
      </c>
      <c r="O6">
        <v>0</v>
      </c>
      <c r="P6">
        <f>39+22+21</f>
        <v>82</v>
      </c>
      <c r="Q6" s="4">
        <f t="shared" si="1"/>
        <v>4011</v>
      </c>
      <c r="R6">
        <f t="shared" si="2"/>
        <v>64</v>
      </c>
      <c r="U6" s="24">
        <f t="shared" si="3"/>
        <v>31.687858389429067</v>
      </c>
      <c r="V6" s="24">
        <f t="shared" si="4"/>
        <v>66.267763649962603</v>
      </c>
      <c r="W6" s="24">
        <f t="shared" si="5"/>
        <v>0</v>
      </c>
      <c r="X6" s="24">
        <f t="shared" si="6"/>
        <v>2.0443779606083274</v>
      </c>
      <c r="Y6" s="5">
        <f t="shared" si="7"/>
        <v>1.5705521472392638</v>
      </c>
      <c r="Z6" s="5">
        <f t="shared" si="8"/>
        <v>98.429447852760731</v>
      </c>
      <c r="AB6" t="s">
        <v>910</v>
      </c>
      <c r="AC6">
        <v>3</v>
      </c>
      <c r="AE6" t="s">
        <v>911</v>
      </c>
      <c r="AF6">
        <v>8</v>
      </c>
    </row>
    <row r="7" spans="1:32" x14ac:dyDescent="0.3">
      <c r="A7" s="7" t="s">
        <v>237</v>
      </c>
      <c r="B7" t="s">
        <v>47</v>
      </c>
      <c r="C7" t="s">
        <v>48</v>
      </c>
      <c r="D7">
        <v>2016</v>
      </c>
      <c r="E7" t="s">
        <v>0</v>
      </c>
      <c r="F7" t="s">
        <v>0</v>
      </c>
      <c r="G7" t="s">
        <v>10</v>
      </c>
      <c r="H7" t="s">
        <v>87</v>
      </c>
      <c r="I7" t="s">
        <v>0</v>
      </c>
      <c r="J7">
        <v>2524</v>
      </c>
      <c r="K7">
        <v>0</v>
      </c>
      <c r="L7" s="4">
        <f t="shared" si="0"/>
        <v>2524</v>
      </c>
      <c r="M7">
        <v>1075</v>
      </c>
      <c r="N7">
        <v>1355</v>
      </c>
      <c r="O7">
        <f>45+9</f>
        <v>54</v>
      </c>
      <c r="P7">
        <v>3</v>
      </c>
      <c r="Q7" s="4">
        <f t="shared" si="1"/>
        <v>2487</v>
      </c>
      <c r="R7">
        <f t="shared" si="2"/>
        <v>37</v>
      </c>
      <c r="U7" s="24">
        <f t="shared" si="3"/>
        <v>43.22476879774829</v>
      </c>
      <c r="V7" s="24">
        <f t="shared" si="4"/>
        <v>54.483313228789712</v>
      </c>
      <c r="W7" s="24">
        <f t="shared" si="5"/>
        <v>2.1712907117008444</v>
      </c>
      <c r="X7" s="24">
        <f t="shared" si="6"/>
        <v>0.12062726176115801</v>
      </c>
      <c r="Y7" s="5">
        <f t="shared" si="7"/>
        <v>1.4659270998415215</v>
      </c>
      <c r="Z7" s="5">
        <f t="shared" si="8"/>
        <v>98.534072900158478</v>
      </c>
      <c r="AB7" t="s">
        <v>912</v>
      </c>
      <c r="AC7">
        <v>3</v>
      </c>
      <c r="AE7" t="s">
        <v>913</v>
      </c>
      <c r="AF7">
        <v>3</v>
      </c>
    </row>
    <row r="8" spans="1:32" x14ac:dyDescent="0.3">
      <c r="A8" s="7" t="s">
        <v>230</v>
      </c>
      <c r="B8" t="s">
        <v>53</v>
      </c>
      <c r="C8" t="s">
        <v>54</v>
      </c>
      <c r="D8">
        <v>2016</v>
      </c>
      <c r="E8" t="s">
        <v>0</v>
      </c>
      <c r="F8" t="s">
        <v>0</v>
      </c>
      <c r="G8" t="s">
        <v>10</v>
      </c>
      <c r="I8" t="s">
        <v>0</v>
      </c>
      <c r="J8">
        <v>2128</v>
      </c>
      <c r="K8">
        <v>0</v>
      </c>
      <c r="L8" s="4">
        <f t="shared" si="0"/>
        <v>2128</v>
      </c>
      <c r="M8">
        <f>1920+1</f>
        <v>1921</v>
      </c>
      <c r="N8">
        <v>147</v>
      </c>
      <c r="O8">
        <f>6+3+4</f>
        <v>13</v>
      </c>
      <c r="P8">
        <v>0</v>
      </c>
      <c r="Q8" s="4">
        <f t="shared" si="1"/>
        <v>2081</v>
      </c>
      <c r="R8">
        <f t="shared" si="2"/>
        <v>47</v>
      </c>
      <c r="U8" s="24">
        <f t="shared" si="3"/>
        <v>92.311388755406057</v>
      </c>
      <c r="V8" s="24">
        <f t="shared" si="4"/>
        <v>7.0639115809706876</v>
      </c>
      <c r="W8" s="24">
        <f t="shared" si="5"/>
        <v>0.62469966362325813</v>
      </c>
      <c r="X8" s="24">
        <f t="shared" si="6"/>
        <v>0</v>
      </c>
      <c r="Y8" s="5">
        <f t="shared" si="7"/>
        <v>2.2086466165413534</v>
      </c>
      <c r="Z8" s="5">
        <f t="shared" si="8"/>
        <v>97.791353383458642</v>
      </c>
      <c r="AB8" t="s">
        <v>914</v>
      </c>
      <c r="AC8">
        <v>3</v>
      </c>
      <c r="AE8" t="s">
        <v>915</v>
      </c>
      <c r="AF8">
        <v>2</v>
      </c>
    </row>
    <row r="9" spans="1:32" x14ac:dyDescent="0.3">
      <c r="A9" s="7" t="s">
        <v>229</v>
      </c>
      <c r="B9" t="s">
        <v>55</v>
      </c>
      <c r="C9" t="s">
        <v>56</v>
      </c>
      <c r="D9">
        <v>2018</v>
      </c>
      <c r="E9" t="s">
        <v>0</v>
      </c>
      <c r="F9" t="s">
        <v>0</v>
      </c>
      <c r="G9" t="s">
        <v>10</v>
      </c>
      <c r="I9" t="s">
        <v>0</v>
      </c>
      <c r="J9">
        <v>2099</v>
      </c>
      <c r="K9">
        <v>0</v>
      </c>
      <c r="L9" s="4">
        <f t="shared" si="0"/>
        <v>2099</v>
      </c>
      <c r="M9">
        <v>0</v>
      </c>
      <c r="N9">
        <f>1889+55+36+20+9+3+13+3</f>
        <v>2028</v>
      </c>
      <c r="O9">
        <f>20+18+9+6+3+3+2</f>
        <v>61</v>
      </c>
      <c r="P9">
        <v>0</v>
      </c>
      <c r="Q9" s="4">
        <f t="shared" si="1"/>
        <v>2089</v>
      </c>
      <c r="R9">
        <f t="shared" si="2"/>
        <v>10</v>
      </c>
      <c r="U9" s="24">
        <f t="shared" si="3"/>
        <v>0</v>
      </c>
      <c r="V9" s="24">
        <f t="shared" si="4"/>
        <v>97.079942556247005</v>
      </c>
      <c r="W9" s="24">
        <f t="shared" si="5"/>
        <v>2.920057443752992</v>
      </c>
      <c r="X9" s="24">
        <f t="shared" si="6"/>
        <v>0</v>
      </c>
      <c r="Y9" s="5">
        <f t="shared" si="7"/>
        <v>0.47641734159123394</v>
      </c>
      <c r="Z9" s="5">
        <f t="shared" si="8"/>
        <v>99.52358265840877</v>
      </c>
      <c r="AB9" t="s">
        <v>916</v>
      </c>
      <c r="AC9">
        <v>1</v>
      </c>
      <c r="AE9" t="s">
        <v>917</v>
      </c>
      <c r="AF9">
        <v>2</v>
      </c>
    </row>
    <row r="10" spans="1:32" x14ac:dyDescent="0.3">
      <c r="A10" s="7" t="s">
        <v>222</v>
      </c>
      <c r="B10" t="s">
        <v>59</v>
      </c>
      <c r="C10" t="s">
        <v>60</v>
      </c>
      <c r="D10">
        <v>2013</v>
      </c>
      <c r="E10" t="s">
        <v>0</v>
      </c>
      <c r="F10" t="s">
        <v>0</v>
      </c>
      <c r="G10" t="s">
        <v>10</v>
      </c>
      <c r="I10" t="s">
        <v>0</v>
      </c>
      <c r="J10">
        <v>3580</v>
      </c>
      <c r="K10">
        <v>0</v>
      </c>
      <c r="L10" s="4">
        <f t="shared" si="0"/>
        <v>3580</v>
      </c>
      <c r="M10">
        <v>0</v>
      </c>
      <c r="N10">
        <f>3544+12+13</f>
        <v>3569</v>
      </c>
      <c r="O10">
        <v>1</v>
      </c>
      <c r="P10">
        <v>2</v>
      </c>
      <c r="Q10" s="4">
        <f t="shared" si="1"/>
        <v>3572</v>
      </c>
      <c r="R10">
        <f t="shared" si="2"/>
        <v>8</v>
      </c>
      <c r="U10" s="24">
        <f t="shared" si="3"/>
        <v>0</v>
      </c>
      <c r="V10" s="24">
        <f t="shared" si="4"/>
        <v>99.916013437849955</v>
      </c>
      <c r="W10" s="24">
        <f t="shared" si="5"/>
        <v>2.7995520716685332E-2</v>
      </c>
      <c r="X10" s="24">
        <f t="shared" si="6"/>
        <v>5.5991041433370664E-2</v>
      </c>
      <c r="Y10" s="5">
        <f t="shared" si="7"/>
        <v>0.22346368715083798</v>
      </c>
      <c r="Z10" s="5">
        <f t="shared" si="8"/>
        <v>99.77653631284916</v>
      </c>
      <c r="AB10" t="s">
        <v>918</v>
      </c>
      <c r="AC10">
        <v>4</v>
      </c>
      <c r="AE10" t="s">
        <v>919</v>
      </c>
      <c r="AF10">
        <v>9</v>
      </c>
    </row>
    <row r="11" spans="1:32" x14ac:dyDescent="0.3">
      <c r="A11" s="7" t="s">
        <v>231</v>
      </c>
      <c r="B11" t="s">
        <v>61</v>
      </c>
      <c r="C11" t="s">
        <v>62</v>
      </c>
      <c r="D11">
        <v>2019</v>
      </c>
      <c r="E11" t="s">
        <v>0</v>
      </c>
      <c r="F11" t="s">
        <v>0</v>
      </c>
      <c r="G11" t="s">
        <v>10</v>
      </c>
      <c r="I11" t="s">
        <v>0</v>
      </c>
      <c r="J11">
        <v>8655</v>
      </c>
      <c r="K11">
        <v>372</v>
      </c>
      <c r="L11" s="4">
        <f t="shared" si="0"/>
        <v>9027</v>
      </c>
      <c r="M11">
        <f>2201+1</f>
        <v>2202</v>
      </c>
      <c r="N11">
        <v>6790</v>
      </c>
      <c r="O11">
        <f>5+2+2+3</f>
        <v>12</v>
      </c>
      <c r="P11">
        <v>0</v>
      </c>
      <c r="Q11" s="4">
        <f t="shared" si="1"/>
        <v>9004</v>
      </c>
      <c r="R11">
        <f t="shared" si="2"/>
        <v>23</v>
      </c>
      <c r="U11" s="24">
        <f t="shared" si="3"/>
        <v>24.455797423367393</v>
      </c>
      <c r="V11" s="24">
        <f t="shared" si="4"/>
        <v>75.410928476232783</v>
      </c>
      <c r="W11" s="24">
        <f t="shared" si="5"/>
        <v>0.13327410039982232</v>
      </c>
      <c r="X11" s="24">
        <f t="shared" si="6"/>
        <v>0</v>
      </c>
      <c r="Y11" s="5">
        <f t="shared" si="7"/>
        <v>0.254791182009527</v>
      </c>
      <c r="Z11" s="5">
        <f t="shared" si="8"/>
        <v>99.745208817990473</v>
      </c>
      <c r="AB11" t="s">
        <v>920</v>
      </c>
      <c r="AC11">
        <v>4</v>
      </c>
    </row>
    <row r="12" spans="1:32" x14ac:dyDescent="0.3">
      <c r="A12" s="7" t="s">
        <v>223</v>
      </c>
      <c r="B12" t="s">
        <v>63</v>
      </c>
      <c r="C12" t="s">
        <v>64</v>
      </c>
      <c r="D12">
        <v>2015</v>
      </c>
      <c r="E12" t="s">
        <v>0</v>
      </c>
      <c r="F12" t="s">
        <v>0</v>
      </c>
      <c r="G12" t="s">
        <v>10</v>
      </c>
      <c r="I12" t="s">
        <v>0</v>
      </c>
      <c r="J12">
        <v>573</v>
      </c>
      <c r="K12">
        <v>0</v>
      </c>
      <c r="L12" s="4">
        <f t="shared" si="0"/>
        <v>573</v>
      </c>
      <c r="M12">
        <f>233+1</f>
        <v>234</v>
      </c>
      <c r="N12">
        <f>63+125+124+7</f>
        <v>319</v>
      </c>
      <c r="O12">
        <v>0</v>
      </c>
      <c r="P12">
        <f>4+3</f>
        <v>7</v>
      </c>
      <c r="Q12" s="4">
        <f t="shared" si="1"/>
        <v>560</v>
      </c>
      <c r="R12">
        <f t="shared" si="2"/>
        <v>13</v>
      </c>
      <c r="U12" s="24">
        <f t="shared" si="3"/>
        <v>41.785714285714285</v>
      </c>
      <c r="V12" s="24">
        <f t="shared" si="4"/>
        <v>56.964285714285708</v>
      </c>
      <c r="W12" s="24">
        <f t="shared" si="5"/>
        <v>0</v>
      </c>
      <c r="X12" s="24">
        <f t="shared" si="6"/>
        <v>1.25</v>
      </c>
      <c r="Y12" s="5">
        <f t="shared" si="7"/>
        <v>2.2687609075043627</v>
      </c>
      <c r="Z12" s="5">
        <f t="shared" si="8"/>
        <v>97.731239092495642</v>
      </c>
      <c r="AB12" t="s">
        <v>921</v>
      </c>
      <c r="AC12">
        <v>6</v>
      </c>
    </row>
    <row r="13" spans="1:32" x14ac:dyDescent="0.3">
      <c r="A13" s="7" t="s">
        <v>224</v>
      </c>
      <c r="B13" t="s">
        <v>65</v>
      </c>
      <c r="C13" t="s">
        <v>66</v>
      </c>
      <c r="D13">
        <v>2014</v>
      </c>
      <c r="E13" t="s">
        <v>0</v>
      </c>
      <c r="F13" t="s">
        <v>0</v>
      </c>
      <c r="G13" t="s">
        <v>10</v>
      </c>
      <c r="I13" t="s">
        <v>0</v>
      </c>
      <c r="J13">
        <v>202</v>
      </c>
      <c r="K13">
        <v>0</v>
      </c>
      <c r="L13" s="4">
        <f t="shared" si="0"/>
        <v>202</v>
      </c>
      <c r="M13">
        <v>0</v>
      </c>
      <c r="N13">
        <f>141+11+6+5</f>
        <v>163</v>
      </c>
      <c r="O13">
        <f>4+15</f>
        <v>19</v>
      </c>
      <c r="P13">
        <v>0</v>
      </c>
      <c r="Q13" s="4">
        <f>IF(I13="Yes", SUM(M13:P13), "NA")</f>
        <v>182</v>
      </c>
      <c r="R13">
        <f t="shared" si="2"/>
        <v>20</v>
      </c>
      <c r="U13" s="24">
        <f t="shared" si="3"/>
        <v>0</v>
      </c>
      <c r="V13" s="24">
        <f t="shared" si="4"/>
        <v>89.560439560439562</v>
      </c>
      <c r="W13" s="24">
        <f t="shared" si="5"/>
        <v>10.43956043956044</v>
      </c>
      <c r="X13" s="24">
        <f t="shared" si="6"/>
        <v>0</v>
      </c>
      <c r="Y13" s="5">
        <f t="shared" si="7"/>
        <v>9.9009900990099009</v>
      </c>
      <c r="Z13" s="5">
        <f t="shared" si="8"/>
        <v>90.099009900990097</v>
      </c>
      <c r="AB13" t="s">
        <v>922</v>
      </c>
      <c r="AC13">
        <v>2</v>
      </c>
    </row>
    <row r="14" spans="1:32" x14ac:dyDescent="0.3">
      <c r="A14" s="7" t="s">
        <v>228</v>
      </c>
      <c r="B14" t="s">
        <v>67</v>
      </c>
      <c r="C14" t="s">
        <v>68</v>
      </c>
      <c r="D14">
        <v>2018</v>
      </c>
      <c r="E14" t="s">
        <v>0</v>
      </c>
      <c r="F14" t="s">
        <v>0</v>
      </c>
      <c r="G14" t="s">
        <v>10</v>
      </c>
      <c r="I14" t="s">
        <v>0</v>
      </c>
      <c r="J14">
        <v>392</v>
      </c>
      <c r="K14">
        <v>0</v>
      </c>
      <c r="L14" s="4">
        <f t="shared" si="0"/>
        <v>392</v>
      </c>
      <c r="M14">
        <f>167+7</f>
        <v>174</v>
      </c>
      <c r="N14">
        <f>159+18+6</f>
        <v>183</v>
      </c>
      <c r="O14">
        <f>4+4+4</f>
        <v>12</v>
      </c>
      <c r="P14">
        <f>0</f>
        <v>0</v>
      </c>
      <c r="Q14" s="4">
        <f t="shared" si="1"/>
        <v>369</v>
      </c>
      <c r="R14">
        <f t="shared" si="2"/>
        <v>23</v>
      </c>
      <c r="U14" s="24">
        <f t="shared" si="3"/>
        <v>47.154471544715449</v>
      </c>
      <c r="V14" s="24">
        <f t="shared" si="4"/>
        <v>49.59349593495935</v>
      </c>
      <c r="W14" s="24">
        <f t="shared" si="5"/>
        <v>3.2520325203252036</v>
      </c>
      <c r="X14" s="24">
        <f t="shared" si="6"/>
        <v>0</v>
      </c>
      <c r="Y14" s="5">
        <f t="shared" si="7"/>
        <v>5.8673469387755102</v>
      </c>
      <c r="Z14" s="5">
        <f t="shared" si="8"/>
        <v>94.132653061224488</v>
      </c>
      <c r="AB14" t="s">
        <v>923</v>
      </c>
      <c r="AC14">
        <v>7</v>
      </c>
    </row>
    <row r="15" spans="1:32" x14ac:dyDescent="0.3">
      <c r="A15" s="7" t="s">
        <v>232</v>
      </c>
      <c r="B15" t="s">
        <v>69</v>
      </c>
      <c r="C15" t="s">
        <v>70</v>
      </c>
      <c r="D15">
        <v>2017</v>
      </c>
      <c r="E15" t="s">
        <v>0</v>
      </c>
      <c r="F15" t="s">
        <v>0</v>
      </c>
      <c r="G15" t="s">
        <v>10</v>
      </c>
      <c r="I15" t="s">
        <v>0</v>
      </c>
      <c r="J15">
        <v>2608</v>
      </c>
      <c r="K15">
        <v>11</v>
      </c>
      <c r="L15" s="4">
        <f t="shared" si="0"/>
        <v>2619</v>
      </c>
      <c r="M15">
        <v>464</v>
      </c>
      <c r="N15">
        <f>1918</f>
        <v>1918</v>
      </c>
      <c r="O15">
        <f>2+17</f>
        <v>19</v>
      </c>
      <c r="P15">
        <f>111+2</f>
        <v>113</v>
      </c>
      <c r="Q15" s="4">
        <f t="shared" si="1"/>
        <v>2514</v>
      </c>
      <c r="R15">
        <f t="shared" si="2"/>
        <v>105</v>
      </c>
      <c r="U15" s="24">
        <f t="shared" si="3"/>
        <v>18.456642800318217</v>
      </c>
      <c r="V15" s="24">
        <f t="shared" si="4"/>
        <v>76.292760540970562</v>
      </c>
      <c r="W15" s="24">
        <f t="shared" si="5"/>
        <v>0.75576770087509948</v>
      </c>
      <c r="X15" s="24">
        <f t="shared" si="6"/>
        <v>4.494828957836118</v>
      </c>
      <c r="Y15" s="5">
        <f t="shared" si="7"/>
        <v>4.0091638029782359</v>
      </c>
      <c r="Z15" s="5">
        <f t="shared" si="8"/>
        <v>95.990836197021764</v>
      </c>
      <c r="AB15" t="s">
        <v>922</v>
      </c>
      <c r="AC15">
        <v>2</v>
      </c>
    </row>
    <row r="16" spans="1:32" x14ac:dyDescent="0.3">
      <c r="A16" s="7" t="s">
        <v>225</v>
      </c>
      <c r="B16" t="s">
        <v>71</v>
      </c>
      <c r="C16" t="s">
        <v>72</v>
      </c>
      <c r="D16">
        <v>2019</v>
      </c>
      <c r="E16" t="s">
        <v>0</v>
      </c>
      <c r="F16" t="s">
        <v>0</v>
      </c>
      <c r="G16" t="s">
        <v>10</v>
      </c>
      <c r="I16" t="s">
        <v>0</v>
      </c>
      <c r="J16">
        <f>145+202</f>
        <v>347</v>
      </c>
      <c r="K16">
        <v>0</v>
      </c>
      <c r="L16" s="4">
        <f t="shared" si="0"/>
        <v>347</v>
      </c>
      <c r="M16">
        <f>124+1</f>
        <v>125</v>
      </c>
      <c r="N16">
        <f>132+29</f>
        <v>161</v>
      </c>
      <c r="O16">
        <v>8</v>
      </c>
      <c r="P16">
        <v>1</v>
      </c>
      <c r="Q16" s="4">
        <f t="shared" si="1"/>
        <v>295</v>
      </c>
      <c r="R16">
        <f t="shared" si="2"/>
        <v>52</v>
      </c>
      <c r="U16" s="24">
        <f t="shared" si="3"/>
        <v>42.372881355932201</v>
      </c>
      <c r="V16" s="24">
        <f t="shared" si="4"/>
        <v>54.576271186440671</v>
      </c>
      <c r="W16" s="24">
        <f t="shared" si="5"/>
        <v>2.7118644067796609</v>
      </c>
      <c r="X16" s="24">
        <f t="shared" si="6"/>
        <v>0.33898305084745761</v>
      </c>
      <c r="Y16" s="5">
        <f t="shared" si="7"/>
        <v>14.985590778097983</v>
      </c>
      <c r="Z16" s="5">
        <f>(Q16/L16)*100</f>
        <v>85.014409221902014</v>
      </c>
      <c r="AB16" t="s">
        <v>924</v>
      </c>
      <c r="AC16">
        <v>2</v>
      </c>
    </row>
    <row r="17" spans="1:29" x14ac:dyDescent="0.3">
      <c r="A17" s="7" t="s">
        <v>233</v>
      </c>
      <c r="B17" t="s">
        <v>75</v>
      </c>
      <c r="C17" t="s">
        <v>76</v>
      </c>
      <c r="D17">
        <v>2019</v>
      </c>
      <c r="E17" t="s">
        <v>0</v>
      </c>
      <c r="F17" t="s">
        <v>0</v>
      </c>
      <c r="G17" t="s">
        <v>10</v>
      </c>
      <c r="I17" t="s">
        <v>0</v>
      </c>
      <c r="J17">
        <v>1368</v>
      </c>
      <c r="K17">
        <v>0</v>
      </c>
      <c r="L17" s="4">
        <f t="shared" si="0"/>
        <v>1368</v>
      </c>
      <c r="M17">
        <v>83</v>
      </c>
      <c r="N17">
        <f>1086+29+38+32</f>
        <v>1185</v>
      </c>
      <c r="O17">
        <f>2+1+6</f>
        <v>9</v>
      </c>
      <c r="P17">
        <f>4+26+16</f>
        <v>46</v>
      </c>
      <c r="Q17" s="4">
        <f t="shared" si="1"/>
        <v>1323</v>
      </c>
      <c r="R17">
        <f t="shared" si="2"/>
        <v>45</v>
      </c>
      <c r="U17" s="24">
        <f t="shared" si="3"/>
        <v>6.2736205593348453</v>
      </c>
      <c r="V17" s="24">
        <f t="shared" si="4"/>
        <v>89.569160997732425</v>
      </c>
      <c r="W17" s="24">
        <f t="shared" si="5"/>
        <v>0.68027210884353739</v>
      </c>
      <c r="X17" s="24">
        <f t="shared" si="6"/>
        <v>3.4769463340891913</v>
      </c>
      <c r="Y17" s="5">
        <f t="shared" si="7"/>
        <v>3.2894736842105261</v>
      </c>
      <c r="Z17" s="5">
        <f t="shared" si="8"/>
        <v>96.710526315789465</v>
      </c>
      <c r="AB17" t="s">
        <v>925</v>
      </c>
      <c r="AC17">
        <v>3</v>
      </c>
    </row>
    <row r="18" spans="1:29" x14ac:dyDescent="0.3">
      <c r="A18" s="7" t="s">
        <v>236</v>
      </c>
      <c r="B18" t="s">
        <v>77</v>
      </c>
      <c r="C18" t="s">
        <v>78</v>
      </c>
      <c r="D18">
        <v>2018</v>
      </c>
      <c r="E18" t="s">
        <v>0</v>
      </c>
      <c r="F18" t="s">
        <v>0</v>
      </c>
      <c r="G18" t="s">
        <v>10</v>
      </c>
      <c r="I18" t="s">
        <v>0</v>
      </c>
      <c r="J18">
        <v>1330</v>
      </c>
      <c r="K18">
        <v>0</v>
      </c>
      <c r="L18" s="4">
        <f t="shared" si="0"/>
        <v>1330</v>
      </c>
      <c r="M18">
        <v>194</v>
      </c>
      <c r="N18">
        <f>936+5+42+9</f>
        <v>992</v>
      </c>
      <c r="O18">
        <v>48</v>
      </c>
      <c r="P18">
        <v>1</v>
      </c>
      <c r="Q18" s="4">
        <f t="shared" si="1"/>
        <v>1235</v>
      </c>
      <c r="R18">
        <f t="shared" si="2"/>
        <v>95</v>
      </c>
      <c r="U18" s="24">
        <f t="shared" si="3"/>
        <v>15.708502024291498</v>
      </c>
      <c r="V18" s="24">
        <f t="shared" si="4"/>
        <v>80.323886639676118</v>
      </c>
      <c r="W18" s="24">
        <f t="shared" si="5"/>
        <v>3.8866396761133606</v>
      </c>
      <c r="X18" s="24">
        <f t="shared" si="6"/>
        <v>8.0971659919028341E-2</v>
      </c>
      <c r="Y18" s="5">
        <f t="shared" si="7"/>
        <v>7.1428571428571423</v>
      </c>
      <c r="Z18" s="5">
        <f t="shared" si="8"/>
        <v>92.857142857142861</v>
      </c>
      <c r="AB18" t="s">
        <v>926</v>
      </c>
      <c r="AC18">
        <v>3</v>
      </c>
    </row>
    <row r="19" spans="1:29" x14ac:dyDescent="0.3">
      <c r="A19" s="7" t="s">
        <v>321</v>
      </c>
      <c r="B19" t="s">
        <v>79</v>
      </c>
      <c r="C19" t="s">
        <v>80</v>
      </c>
      <c r="D19">
        <v>2011</v>
      </c>
      <c r="E19" t="s">
        <v>0</v>
      </c>
      <c r="F19" t="s">
        <v>0</v>
      </c>
      <c r="G19" t="s">
        <v>10</v>
      </c>
      <c r="I19" t="s">
        <v>0</v>
      </c>
      <c r="J19">
        <v>304</v>
      </c>
      <c r="K19">
        <v>0</v>
      </c>
      <c r="L19" s="4">
        <f t="shared" si="0"/>
        <v>304</v>
      </c>
      <c r="M19">
        <v>5</v>
      </c>
      <c r="N19">
        <f>18+12+10+78+9+3</f>
        <v>130</v>
      </c>
      <c r="O19">
        <f>66+5</f>
        <v>71</v>
      </c>
      <c r="P19">
        <f>22+18+6</f>
        <v>46</v>
      </c>
      <c r="Q19" s="4">
        <f t="shared" si="1"/>
        <v>252</v>
      </c>
      <c r="R19">
        <f t="shared" si="2"/>
        <v>52</v>
      </c>
      <c r="U19" s="24">
        <f t="shared" si="3"/>
        <v>1.984126984126984</v>
      </c>
      <c r="V19" s="24">
        <f t="shared" si="4"/>
        <v>51.587301587301596</v>
      </c>
      <c r="W19" s="24">
        <f t="shared" si="5"/>
        <v>28.174603174603174</v>
      </c>
      <c r="X19" s="24">
        <f t="shared" si="6"/>
        <v>18.253968253968253</v>
      </c>
      <c r="Y19" s="5">
        <f t="shared" si="7"/>
        <v>17.105263157894736</v>
      </c>
      <c r="Z19" s="5">
        <f t="shared" si="8"/>
        <v>82.89473684210526</v>
      </c>
      <c r="AB19" t="s">
        <v>916</v>
      </c>
      <c r="AC19">
        <v>1</v>
      </c>
    </row>
    <row r="20" spans="1:29" x14ac:dyDescent="0.3">
      <c r="A20" s="7" t="s">
        <v>234</v>
      </c>
      <c r="B20" t="s">
        <v>81</v>
      </c>
      <c r="C20" t="s">
        <v>82</v>
      </c>
      <c r="D20">
        <v>2013</v>
      </c>
      <c r="E20" t="s">
        <v>0</v>
      </c>
      <c r="F20" t="s">
        <v>0</v>
      </c>
      <c r="G20" t="s">
        <v>10</v>
      </c>
      <c r="I20" t="s">
        <v>0</v>
      </c>
      <c r="J20">
        <v>973</v>
      </c>
      <c r="K20">
        <v>0</v>
      </c>
      <c r="L20" s="4">
        <f t="shared" si="0"/>
        <v>973</v>
      </c>
      <c r="M20">
        <f>375+7</f>
        <v>382</v>
      </c>
      <c r="N20">
        <f>425</f>
        <v>425</v>
      </c>
      <c r="O20">
        <f>89+15+5</f>
        <v>109</v>
      </c>
      <c r="P20">
        <f>1</f>
        <v>1</v>
      </c>
      <c r="Q20" s="4">
        <f t="shared" si="1"/>
        <v>917</v>
      </c>
      <c r="R20">
        <f t="shared" si="2"/>
        <v>56</v>
      </c>
      <c r="U20" s="24">
        <f t="shared" si="3"/>
        <v>41.657579062159215</v>
      </c>
      <c r="V20" s="24">
        <f t="shared" si="4"/>
        <v>46.346782988004364</v>
      </c>
      <c r="W20" s="24">
        <f t="shared" si="5"/>
        <v>11.886586695747001</v>
      </c>
      <c r="X20" s="24">
        <f t="shared" si="6"/>
        <v>0.10905125408942204</v>
      </c>
      <c r="Y20" s="5">
        <f t="shared" si="7"/>
        <v>5.755395683453238</v>
      </c>
      <c r="Z20" s="5">
        <f t="shared" si="8"/>
        <v>94.24460431654677</v>
      </c>
      <c r="AB20" t="s">
        <v>927</v>
      </c>
      <c r="AC20">
        <v>6</v>
      </c>
    </row>
    <row r="21" spans="1:29" x14ac:dyDescent="0.3">
      <c r="A21" s="7" t="s">
        <v>235</v>
      </c>
      <c r="B21" t="s">
        <v>85</v>
      </c>
      <c r="C21" t="s">
        <v>86</v>
      </c>
      <c r="D21">
        <v>2018</v>
      </c>
      <c r="E21" t="s">
        <v>0</v>
      </c>
      <c r="F21" t="s">
        <v>0</v>
      </c>
      <c r="G21" t="s">
        <v>10</v>
      </c>
      <c r="I21" t="s">
        <v>0</v>
      </c>
      <c r="J21">
        <f>49+101+44</f>
        <v>194</v>
      </c>
      <c r="K21">
        <v>0</v>
      </c>
      <c r="L21" s="4">
        <f t="shared" si="0"/>
        <v>194</v>
      </c>
      <c r="M21">
        <f>89+2</f>
        <v>91</v>
      </c>
      <c r="N21">
        <f>42+25+15</f>
        <v>82</v>
      </c>
      <c r="O21">
        <v>5</v>
      </c>
      <c r="P21">
        <v>0</v>
      </c>
      <c r="Q21" s="4">
        <f t="shared" si="1"/>
        <v>178</v>
      </c>
      <c r="R21">
        <f t="shared" si="2"/>
        <v>16</v>
      </c>
      <c r="U21" s="24">
        <f t="shared" si="3"/>
        <v>51.123595505617978</v>
      </c>
      <c r="V21" s="24">
        <f t="shared" si="4"/>
        <v>46.067415730337082</v>
      </c>
      <c r="W21" s="24">
        <f t="shared" si="5"/>
        <v>2.8089887640449436</v>
      </c>
      <c r="X21" s="24">
        <f t="shared" si="6"/>
        <v>0</v>
      </c>
      <c r="Y21" s="5">
        <f t="shared" si="7"/>
        <v>8.2474226804123703</v>
      </c>
      <c r="Z21" s="5">
        <f t="shared" si="8"/>
        <v>91.75257731958763</v>
      </c>
      <c r="AB21" t="s">
        <v>928</v>
      </c>
      <c r="AC21">
        <v>3</v>
      </c>
    </row>
    <row r="23" spans="1:29" x14ac:dyDescent="0.3">
      <c r="I23" s="6" t="s">
        <v>323</v>
      </c>
      <c r="J23" s="20">
        <f t="shared" ref="J23:R23" si="9">SUM(J2:J21)</f>
        <v>35837</v>
      </c>
      <c r="K23" s="20">
        <f t="shared" si="9"/>
        <v>390</v>
      </c>
      <c r="L23" s="4">
        <f t="shared" si="9"/>
        <v>36227</v>
      </c>
      <c r="M23">
        <f t="shared" si="9"/>
        <v>9331</v>
      </c>
      <c r="N23">
        <f t="shared" si="9"/>
        <v>25211</v>
      </c>
      <c r="O23">
        <f t="shared" si="9"/>
        <v>579</v>
      </c>
      <c r="P23">
        <f t="shared" si="9"/>
        <v>318</v>
      </c>
      <c r="Q23" s="4">
        <f t="shared" si="9"/>
        <v>35439</v>
      </c>
      <c r="R23">
        <f t="shared" si="9"/>
        <v>788</v>
      </c>
      <c r="T23" s="6" t="s">
        <v>891</v>
      </c>
      <c r="U23" s="38">
        <f>AVERAGE(U2:U21)</f>
        <v>30.064824616298228</v>
      </c>
      <c r="V23" s="38">
        <f>AVERAGE(V2:V21)</f>
        <v>61.316627507338424</v>
      </c>
      <c r="W23" s="38">
        <f>AVERAGE(W2:W21)</f>
        <v>6.9635366020611853</v>
      </c>
      <c r="X23" s="38">
        <f>AVERAGE(X2:X21)</f>
        <v>1.6550112743021832</v>
      </c>
      <c r="Y23" s="15">
        <f>AVERAGE(Y2:Y21)</f>
        <v>5.5269734256954202</v>
      </c>
      <c r="Z23" s="15">
        <f>AVERAGE(Z2:Z21)</f>
        <v>94.473026574304569</v>
      </c>
      <c r="AA23" s="5"/>
    </row>
    <row r="24" spans="1:29" x14ac:dyDescent="0.3">
      <c r="I24" s="6" t="s">
        <v>28</v>
      </c>
      <c r="J24">
        <f t="shared" ref="J24:R24" si="10">AVERAGE(J2:J21)</f>
        <v>1791.85</v>
      </c>
      <c r="K24">
        <f t="shared" si="10"/>
        <v>19.5</v>
      </c>
      <c r="L24" s="4">
        <f t="shared" si="10"/>
        <v>1811.35</v>
      </c>
      <c r="M24">
        <f t="shared" si="10"/>
        <v>466.55</v>
      </c>
      <c r="N24">
        <f t="shared" si="10"/>
        <v>1260.55</v>
      </c>
      <c r="O24">
        <f t="shared" si="10"/>
        <v>28.95</v>
      </c>
      <c r="P24">
        <f t="shared" si="10"/>
        <v>15.9</v>
      </c>
      <c r="Q24" s="4">
        <f t="shared" si="10"/>
        <v>1771.95</v>
      </c>
      <c r="R24">
        <f t="shared" si="10"/>
        <v>39.4</v>
      </c>
      <c r="T24" s="6" t="s">
        <v>892</v>
      </c>
      <c r="U24" s="38">
        <f>_xlfn.STDEV.S(U2:U21)</f>
        <v>26.168478624180043</v>
      </c>
      <c r="V24" s="38">
        <f t="shared" ref="V24:Z24" si="11">_xlfn.STDEV.S(V2:V21)</f>
        <v>26.626475587909685</v>
      </c>
      <c r="W24" s="38">
        <f t="shared" si="11"/>
        <v>15.468392512024598</v>
      </c>
      <c r="X24" s="38">
        <f t="shared" si="11"/>
        <v>4.1210619108354516</v>
      </c>
      <c r="Y24" s="15">
        <f t="shared" si="11"/>
        <v>5.0995152227945981</v>
      </c>
      <c r="Z24" s="15">
        <f t="shared" si="11"/>
        <v>5.0995152227945999</v>
      </c>
      <c r="AB24" s="6" t="s">
        <v>92</v>
      </c>
      <c r="AC24">
        <f>MEDIAN(AC2:AC21)</f>
        <v>3</v>
      </c>
    </row>
    <row r="25" spans="1:29" x14ac:dyDescent="0.3">
      <c r="I25" s="6" t="s">
        <v>29</v>
      </c>
      <c r="J25">
        <f t="shared" ref="J25:R25" si="12">MIN(J2:J21)</f>
        <v>161</v>
      </c>
      <c r="K25">
        <f t="shared" si="12"/>
        <v>0</v>
      </c>
      <c r="L25" s="4">
        <f t="shared" si="12"/>
        <v>161</v>
      </c>
      <c r="M25">
        <f t="shared" si="12"/>
        <v>0</v>
      </c>
      <c r="N25">
        <f t="shared" si="12"/>
        <v>28</v>
      </c>
      <c r="O25">
        <f t="shared" si="12"/>
        <v>0</v>
      </c>
      <c r="P25">
        <f t="shared" si="12"/>
        <v>0</v>
      </c>
      <c r="Q25" s="4">
        <f t="shared" si="12"/>
        <v>143</v>
      </c>
      <c r="R25">
        <f t="shared" si="12"/>
        <v>8</v>
      </c>
      <c r="T25" s="6" t="s">
        <v>893</v>
      </c>
      <c r="U25" s="38">
        <f>MIN(U2:U21)</f>
        <v>0</v>
      </c>
      <c r="V25" s="38">
        <f t="shared" ref="V25:Z25" si="13">MIN(V2:V21)</f>
        <v>7.0639115809706876</v>
      </c>
      <c r="W25" s="38">
        <f t="shared" si="13"/>
        <v>0</v>
      </c>
      <c r="X25" s="38">
        <f t="shared" si="13"/>
        <v>0</v>
      </c>
      <c r="Y25" s="15">
        <f t="shared" si="13"/>
        <v>0.22346368715083798</v>
      </c>
      <c r="Z25" s="15">
        <f t="shared" si="13"/>
        <v>82.89473684210526</v>
      </c>
      <c r="AB25" s="6" t="s">
        <v>876</v>
      </c>
      <c r="AC25">
        <f>MIN(AC2:AC21)</f>
        <v>1</v>
      </c>
    </row>
    <row r="26" spans="1:29" x14ac:dyDescent="0.3">
      <c r="I26" s="6" t="s">
        <v>30</v>
      </c>
      <c r="J26">
        <f t="shared" ref="J26:R26" si="14">MAX(J2:J21)</f>
        <v>8655</v>
      </c>
      <c r="K26">
        <f t="shared" si="14"/>
        <v>372</v>
      </c>
      <c r="L26" s="4">
        <f t="shared" si="14"/>
        <v>9027</v>
      </c>
      <c r="M26">
        <f t="shared" si="14"/>
        <v>2202</v>
      </c>
      <c r="N26">
        <f t="shared" si="14"/>
        <v>6790</v>
      </c>
      <c r="O26">
        <f t="shared" si="14"/>
        <v>109</v>
      </c>
      <c r="P26">
        <f t="shared" si="14"/>
        <v>113</v>
      </c>
      <c r="Q26" s="4">
        <f t="shared" si="14"/>
        <v>9004</v>
      </c>
      <c r="R26">
        <f t="shared" si="14"/>
        <v>105</v>
      </c>
      <c r="T26" s="6" t="s">
        <v>894</v>
      </c>
      <c r="U26" s="38">
        <f>MAX(U2:U21)</f>
        <v>92.311388755406057</v>
      </c>
      <c r="V26" s="38">
        <f t="shared" ref="V26:Z26" si="15">MAX(V2:V21)</f>
        <v>99.916013437849955</v>
      </c>
      <c r="W26" s="38">
        <f t="shared" si="15"/>
        <v>66.43356643356644</v>
      </c>
      <c r="X26" s="38">
        <f t="shared" si="15"/>
        <v>18.253968253968253</v>
      </c>
      <c r="Y26" s="15">
        <f t="shared" si="15"/>
        <v>17.105263157894736</v>
      </c>
      <c r="Z26" s="15">
        <f t="shared" si="15"/>
        <v>99.77653631284916</v>
      </c>
      <c r="AB26" s="6" t="s">
        <v>877</v>
      </c>
      <c r="AC26">
        <f>MAX(AC2:AC21)</f>
        <v>7</v>
      </c>
    </row>
    <row r="27" spans="1:29" x14ac:dyDescent="0.3">
      <c r="I27" s="6" t="s">
        <v>92</v>
      </c>
      <c r="J27">
        <f t="shared" ref="J27:R27" si="16">MEDIAN(J2:J21)</f>
        <v>1344.5</v>
      </c>
      <c r="K27">
        <f t="shared" si="16"/>
        <v>0</v>
      </c>
      <c r="L27" s="4">
        <f t="shared" si="16"/>
        <v>1344.5</v>
      </c>
      <c r="M27">
        <f t="shared" si="16"/>
        <v>214</v>
      </c>
      <c r="N27">
        <f t="shared" si="16"/>
        <v>624</v>
      </c>
      <c r="O27">
        <f t="shared" si="16"/>
        <v>15.5</v>
      </c>
      <c r="P27">
        <f t="shared" si="16"/>
        <v>1</v>
      </c>
      <c r="Q27" s="4">
        <f t="shared" si="16"/>
        <v>1279</v>
      </c>
      <c r="R27">
        <f t="shared" si="16"/>
        <v>36</v>
      </c>
    </row>
    <row r="28" spans="1:29" x14ac:dyDescent="0.3">
      <c r="I28" s="6" t="s">
        <v>93</v>
      </c>
      <c r="J28" s="5">
        <f t="shared" ref="J28:R28" si="17">_xlfn.STDEV.S(J2:J21)</f>
        <v>1998.9236123210753</v>
      </c>
      <c r="K28" s="5">
        <f t="shared" si="17"/>
        <v>83.018387310155262</v>
      </c>
      <c r="L28" s="24">
        <f t="shared" si="17"/>
        <v>2067.0752863584053</v>
      </c>
      <c r="M28" s="5">
        <f t="shared" si="17"/>
        <v>644.38330167198171</v>
      </c>
      <c r="N28" s="5">
        <f t="shared" si="17"/>
        <v>1654.9639676471891</v>
      </c>
      <c r="O28" s="5">
        <f t="shared" si="17"/>
        <v>32.787152490282722</v>
      </c>
      <c r="P28" s="5">
        <f t="shared" si="17"/>
        <v>31.51424072417187</v>
      </c>
      <c r="Q28" s="24">
        <f t="shared" si="17"/>
        <v>2067.9085156136307</v>
      </c>
      <c r="R28" s="5">
        <f t="shared" si="17"/>
        <v>27.054331300279131</v>
      </c>
    </row>
    <row r="29" spans="1:29" x14ac:dyDescent="0.3">
      <c r="I29" s="6"/>
    </row>
    <row r="31" spans="1:29" x14ac:dyDescent="0.3">
      <c r="B31" s="6" t="s">
        <v>338</v>
      </c>
    </row>
    <row r="32" spans="1:29" x14ac:dyDescent="0.3">
      <c r="B32" t="s">
        <v>51</v>
      </c>
      <c r="C32" t="s">
        <v>52</v>
      </c>
      <c r="D32">
        <v>2019</v>
      </c>
      <c r="E32" t="s">
        <v>0</v>
      </c>
      <c r="F32" t="s">
        <v>0</v>
      </c>
      <c r="G32" t="s">
        <v>10</v>
      </c>
      <c r="I32" t="s">
        <v>0</v>
      </c>
      <c r="J32">
        <v>1342</v>
      </c>
      <c r="K32">
        <v>0</v>
      </c>
      <c r="L32" s="4">
        <f>IF(I32="Yes", J32+K32, "NA")</f>
        <v>1342</v>
      </c>
      <c r="M32">
        <v>169</v>
      </c>
      <c r="N32">
        <v>1101</v>
      </c>
      <c r="O32">
        <v>32</v>
      </c>
      <c r="P32">
        <v>7</v>
      </c>
      <c r="Q32" s="4">
        <f>IF(I32="Yes", SUM(M32:P32), "NA")</f>
        <v>1309</v>
      </c>
      <c r="R32">
        <f t="shared" ref="R32" si="18">IF(I32="Yes", L32-Q32, "NA")</f>
        <v>33</v>
      </c>
      <c r="S32" t="s">
        <v>896</v>
      </c>
      <c r="U32" s="5">
        <v>12.861491628614916</v>
      </c>
      <c r="V32" s="5">
        <v>84.170471841704725</v>
      </c>
      <c r="W32" s="5">
        <v>2.4353120243531201</v>
      </c>
      <c r="X32" s="5">
        <v>0.53272450532724502</v>
      </c>
      <c r="Y32" s="5">
        <v>2.0864381520119228</v>
      </c>
      <c r="Z32" s="5"/>
    </row>
    <row r="33" spans="2:26" x14ac:dyDescent="0.3">
      <c r="B33" t="s">
        <v>83</v>
      </c>
      <c r="C33" t="s">
        <v>84</v>
      </c>
      <c r="D33">
        <v>2016</v>
      </c>
      <c r="E33" t="s">
        <v>0</v>
      </c>
      <c r="F33" t="s">
        <v>0</v>
      </c>
      <c r="G33" t="s">
        <v>10</v>
      </c>
      <c r="I33" t="s">
        <v>0</v>
      </c>
      <c r="J33">
        <v>118</v>
      </c>
      <c r="K33">
        <v>0</v>
      </c>
      <c r="L33" s="4">
        <f>IF(I33="Yes", J33+K33, "NA")</f>
        <v>118</v>
      </c>
      <c r="M33">
        <v>52</v>
      </c>
      <c r="N33">
        <v>45</v>
      </c>
      <c r="O33">
        <v>11</v>
      </c>
      <c r="P33">
        <v>1</v>
      </c>
      <c r="Q33" s="4">
        <f t="shared" ref="Q33:Q34" si="19">IF(I33="Yes", SUM(M33:P33), "NA")</f>
        <v>109</v>
      </c>
      <c r="R33">
        <f>IF(I33="Yes", L33-Q33, "NA")</f>
        <v>9</v>
      </c>
      <c r="S33" t="s">
        <v>895</v>
      </c>
      <c r="U33" s="5">
        <v>46.846846846846844</v>
      </c>
      <c r="V33" s="5">
        <v>42.342342342342342</v>
      </c>
      <c r="W33" s="5">
        <v>9.9099099099099099</v>
      </c>
      <c r="X33" s="5">
        <v>0.90090090090090091</v>
      </c>
      <c r="Y33" s="5">
        <v>5.9322033898305087</v>
      </c>
      <c r="Z33" s="5"/>
    </row>
    <row r="34" spans="2:26" x14ac:dyDescent="0.3">
      <c r="B34" t="s">
        <v>43</v>
      </c>
      <c r="C34" t="s">
        <v>44</v>
      </c>
      <c r="D34">
        <v>2020</v>
      </c>
      <c r="E34" t="s">
        <v>0</v>
      </c>
      <c r="F34" t="s">
        <v>0</v>
      </c>
      <c r="G34" t="s">
        <v>10</v>
      </c>
      <c r="I34" t="s">
        <v>0</v>
      </c>
      <c r="J34">
        <v>173</v>
      </c>
      <c r="K34">
        <v>2</v>
      </c>
      <c r="L34" s="4">
        <f t="shared" ref="L34" si="20">IF(I34="Yes", J34+K34, "NA")</f>
        <v>175</v>
      </c>
      <c r="M34">
        <v>43</v>
      </c>
      <c r="N34">
        <v>74</v>
      </c>
      <c r="O34">
        <v>35</v>
      </c>
      <c r="P34">
        <v>13</v>
      </c>
      <c r="Q34" s="4">
        <f t="shared" si="19"/>
        <v>165</v>
      </c>
      <c r="R34">
        <f>IF(I34="Yes", L34-Q34, "NA")</f>
        <v>10</v>
      </c>
      <c r="S34" t="s">
        <v>91</v>
      </c>
      <c r="U34" s="5">
        <v>26.060606060606062</v>
      </c>
      <c r="V34" s="5">
        <v>44.848484848484851</v>
      </c>
      <c r="W34" s="5">
        <v>21.212121212121211</v>
      </c>
      <c r="X34" s="5">
        <v>7.878787878787878</v>
      </c>
      <c r="Y34" s="5">
        <v>5.7142857142857144</v>
      </c>
      <c r="Z34" s="5"/>
    </row>
  </sheetData>
  <conditionalFormatting sqref="F1:I1">
    <cfRule type="containsText" dxfId="384" priority="246" operator="containsText" text="Yes">
      <formula>NOT(ISERROR(SEARCH("Yes",F1)))</formula>
    </cfRule>
  </conditionalFormatting>
  <conditionalFormatting sqref="L1:U1">
    <cfRule type="containsText" dxfId="383" priority="245" operator="containsText" text="Yes">
      <formula>NOT(ISERROR(SEARCH("Yes",L1)))</formula>
    </cfRule>
  </conditionalFormatting>
  <conditionalFormatting sqref="E2">
    <cfRule type="containsText" dxfId="382" priority="243" operator="containsText" text="Yes">
      <formula>NOT(ISERROR(SEARCH("Yes",E2)))</formula>
    </cfRule>
    <cfRule type="containsText" dxfId="381" priority="244" operator="containsText" text="No">
      <formula>NOT(ISERROR(SEARCH("No",E2)))</formula>
    </cfRule>
  </conditionalFormatting>
  <conditionalFormatting sqref="F2:G2">
    <cfRule type="containsText" dxfId="380" priority="241" operator="containsText" text="Yes">
      <formula>NOT(ISERROR(SEARCH("Yes",F2)))</formula>
    </cfRule>
    <cfRule type="containsText" dxfId="379" priority="242" operator="containsText" text="No">
      <formula>NOT(ISERROR(SEARCH("No",F2)))</formula>
    </cfRule>
  </conditionalFormatting>
  <conditionalFormatting sqref="I2">
    <cfRule type="containsText" dxfId="378" priority="239" operator="containsText" text="No">
      <formula>NOT(ISERROR(SEARCH("No",I2)))</formula>
    </cfRule>
    <cfRule type="containsText" dxfId="377" priority="240" operator="containsText" text="Yes">
      <formula>NOT(ISERROR(SEARCH("Yes",I2)))</formula>
    </cfRule>
  </conditionalFormatting>
  <conditionalFormatting sqref="E3">
    <cfRule type="containsText" dxfId="376" priority="237" operator="containsText" text="Yes">
      <formula>NOT(ISERROR(SEARCH("Yes",E3)))</formula>
    </cfRule>
    <cfRule type="containsText" dxfId="375" priority="238" operator="containsText" text="No">
      <formula>NOT(ISERROR(SEARCH("No",E3)))</formula>
    </cfRule>
  </conditionalFormatting>
  <conditionalFormatting sqref="F3:G3">
    <cfRule type="containsText" dxfId="374" priority="235" operator="containsText" text="Yes">
      <formula>NOT(ISERROR(SEARCH("Yes",F3)))</formula>
    </cfRule>
    <cfRule type="containsText" dxfId="373" priority="236" operator="containsText" text="No">
      <formula>NOT(ISERROR(SEARCH("No",F3)))</formula>
    </cfRule>
  </conditionalFormatting>
  <conditionalFormatting sqref="H3:I3">
    <cfRule type="containsText" dxfId="372" priority="233" operator="containsText" text="Yes">
      <formula>NOT(ISERROR(SEARCH("Yes",H3)))</formula>
    </cfRule>
    <cfRule type="containsText" dxfId="371" priority="234" operator="containsText" text="No">
      <formula>NOT(ISERROR(SEARCH("No",H3)))</formula>
    </cfRule>
  </conditionalFormatting>
  <conditionalFormatting sqref="I3">
    <cfRule type="containsText" dxfId="370" priority="231" operator="containsText" text="No">
      <formula>NOT(ISERROR(SEARCH("No",I3)))</formula>
    </cfRule>
    <cfRule type="containsText" dxfId="369" priority="232" operator="containsText" text="Yes">
      <formula>NOT(ISERROR(SEARCH("Yes",I3)))</formula>
    </cfRule>
  </conditionalFormatting>
  <conditionalFormatting sqref="F5:G5">
    <cfRule type="containsText" dxfId="368" priority="209" operator="containsText" text="Yes">
      <formula>NOT(ISERROR(SEARCH("Yes",F5)))</formula>
    </cfRule>
    <cfRule type="containsText" dxfId="367" priority="210" operator="containsText" text="No">
      <formula>NOT(ISERROR(SEARCH("No",F5)))</formula>
    </cfRule>
  </conditionalFormatting>
  <conditionalFormatting sqref="E4">
    <cfRule type="containsText" dxfId="366" priority="217" operator="containsText" text="Yes">
      <formula>NOT(ISERROR(SEARCH("Yes",E4)))</formula>
    </cfRule>
    <cfRule type="containsText" dxfId="365" priority="218" operator="containsText" text="No">
      <formula>NOT(ISERROR(SEARCH("No",E4)))</formula>
    </cfRule>
  </conditionalFormatting>
  <conditionalFormatting sqref="F4:G4">
    <cfRule type="containsText" dxfId="364" priority="215" operator="containsText" text="Yes">
      <formula>NOT(ISERROR(SEARCH("Yes",F4)))</formula>
    </cfRule>
    <cfRule type="containsText" dxfId="363" priority="216" operator="containsText" text="No">
      <formula>NOT(ISERROR(SEARCH("No",F4)))</formula>
    </cfRule>
  </conditionalFormatting>
  <conditionalFormatting sqref="I4">
    <cfRule type="containsText" dxfId="362" priority="213" operator="containsText" text="No">
      <formula>NOT(ISERROR(SEARCH("No",I4)))</formula>
    </cfRule>
    <cfRule type="containsText" dxfId="361" priority="214" operator="containsText" text="Yes">
      <formula>NOT(ISERROR(SEARCH("Yes",I4)))</formula>
    </cfRule>
  </conditionalFormatting>
  <conditionalFormatting sqref="E5">
    <cfRule type="containsText" dxfId="360" priority="211" operator="containsText" text="Yes">
      <formula>NOT(ISERROR(SEARCH("Yes",E5)))</formula>
    </cfRule>
    <cfRule type="containsText" dxfId="359" priority="212" operator="containsText" text="No">
      <formula>NOT(ISERROR(SEARCH("No",E5)))</formula>
    </cfRule>
  </conditionalFormatting>
  <conditionalFormatting sqref="I5">
    <cfRule type="containsText" dxfId="358" priority="207" operator="containsText" text="No">
      <formula>NOT(ISERROR(SEARCH("No",I5)))</formula>
    </cfRule>
    <cfRule type="containsText" dxfId="357" priority="208" operator="containsText" text="Yes">
      <formula>NOT(ISERROR(SEARCH("Yes",I5)))</formula>
    </cfRule>
  </conditionalFormatting>
  <conditionalFormatting sqref="E7:G7">
    <cfRule type="containsText" dxfId="356" priority="201" operator="containsText" text="Yes">
      <formula>NOT(ISERROR(SEARCH("Yes",E7)))</formula>
    </cfRule>
    <cfRule type="containsText" dxfId="355" priority="202" operator="containsText" text="No">
      <formula>NOT(ISERROR(SEARCH("No",E7)))</formula>
    </cfRule>
  </conditionalFormatting>
  <conditionalFormatting sqref="I7">
    <cfRule type="containsText" dxfId="354" priority="199" operator="containsText" text="No">
      <formula>NOT(ISERROR(SEARCH("No",I7)))</formula>
    </cfRule>
    <cfRule type="containsText" dxfId="353" priority="200" operator="containsText" text="Yes">
      <formula>NOT(ISERROR(SEARCH("Yes",I7)))</formula>
    </cfRule>
  </conditionalFormatting>
  <conditionalFormatting sqref="E8:G8">
    <cfRule type="containsText" dxfId="352" priority="197" operator="containsText" text="Yes">
      <formula>NOT(ISERROR(SEARCH("Yes",E8)))</formula>
    </cfRule>
    <cfRule type="containsText" dxfId="351" priority="198" operator="containsText" text="No">
      <formula>NOT(ISERROR(SEARCH("No",E8)))</formula>
    </cfRule>
  </conditionalFormatting>
  <conditionalFormatting sqref="I8">
    <cfRule type="containsText" dxfId="350" priority="195" operator="containsText" text="No">
      <formula>NOT(ISERROR(SEARCH("No",I8)))</formula>
    </cfRule>
    <cfRule type="containsText" dxfId="349" priority="196" operator="containsText" text="Yes">
      <formula>NOT(ISERROR(SEARCH("Yes",I8)))</formula>
    </cfRule>
  </conditionalFormatting>
  <conditionalFormatting sqref="F13:G13">
    <cfRule type="containsText" dxfId="348" priority="147" operator="containsText" text="Yes">
      <formula>NOT(ISERROR(SEARCH("Yes",F13)))</formula>
    </cfRule>
    <cfRule type="containsText" dxfId="347" priority="148" operator="containsText" text="No">
      <formula>NOT(ISERROR(SEARCH("No",F13)))</formula>
    </cfRule>
  </conditionalFormatting>
  <conditionalFormatting sqref="I13">
    <cfRule type="containsText" dxfId="346" priority="145" operator="containsText" text="No">
      <formula>NOT(ISERROR(SEARCH("No",I13)))</formula>
    </cfRule>
    <cfRule type="containsText" dxfId="345" priority="146" operator="containsText" text="Yes">
      <formula>NOT(ISERROR(SEARCH("Yes",I13)))</formula>
    </cfRule>
  </conditionalFormatting>
  <conditionalFormatting sqref="E9:G9">
    <cfRule type="containsText" dxfId="344" priority="173" operator="containsText" text="Yes">
      <formula>NOT(ISERROR(SEARCH("Yes",E9)))</formula>
    </cfRule>
    <cfRule type="containsText" dxfId="343" priority="174" operator="containsText" text="No">
      <formula>NOT(ISERROR(SEARCH("No",E9)))</formula>
    </cfRule>
  </conditionalFormatting>
  <conditionalFormatting sqref="I9">
    <cfRule type="containsText" dxfId="342" priority="171" operator="containsText" text="No">
      <formula>NOT(ISERROR(SEARCH("No",I9)))</formula>
    </cfRule>
    <cfRule type="containsText" dxfId="341" priority="172" operator="containsText" text="Yes">
      <formula>NOT(ISERROR(SEARCH("Yes",I9)))</formula>
    </cfRule>
  </conditionalFormatting>
  <conditionalFormatting sqref="E11:G11">
    <cfRule type="containsText" dxfId="340" priority="165" operator="containsText" text="Yes">
      <formula>NOT(ISERROR(SEARCH("Yes",E11)))</formula>
    </cfRule>
    <cfRule type="containsText" dxfId="339" priority="166" operator="containsText" text="No">
      <formula>NOT(ISERROR(SEARCH("No",E11)))</formula>
    </cfRule>
  </conditionalFormatting>
  <conditionalFormatting sqref="I11">
    <cfRule type="containsText" dxfId="338" priority="163" operator="containsText" text="No">
      <formula>NOT(ISERROR(SEARCH("No",I11)))</formula>
    </cfRule>
    <cfRule type="containsText" dxfId="337" priority="164" operator="containsText" text="Yes">
      <formula>NOT(ISERROR(SEARCH("Yes",I11)))</formula>
    </cfRule>
  </conditionalFormatting>
  <conditionalFormatting sqref="E12:G12">
    <cfRule type="containsText" dxfId="336" priority="157" operator="containsText" text="Yes">
      <formula>NOT(ISERROR(SEARCH("Yes",E12)))</formula>
    </cfRule>
    <cfRule type="containsText" dxfId="335" priority="158" operator="containsText" text="No">
      <formula>NOT(ISERROR(SEARCH("No",E12)))</formula>
    </cfRule>
  </conditionalFormatting>
  <conditionalFormatting sqref="I12">
    <cfRule type="containsText" dxfId="334" priority="155" operator="containsText" text="No">
      <formula>NOT(ISERROR(SEARCH("No",I12)))</formula>
    </cfRule>
    <cfRule type="containsText" dxfId="333" priority="156" operator="containsText" text="Yes">
      <formula>NOT(ISERROR(SEARCH("Yes",I12)))</formula>
    </cfRule>
  </conditionalFormatting>
  <conditionalFormatting sqref="E13">
    <cfRule type="containsText" dxfId="332" priority="149" operator="containsText" text="Yes">
      <formula>NOT(ISERROR(SEARCH("Yes",E13)))</formula>
    </cfRule>
    <cfRule type="containsText" dxfId="331" priority="150" operator="containsText" text="No">
      <formula>NOT(ISERROR(SEARCH("No",E13)))</formula>
    </cfRule>
  </conditionalFormatting>
  <conditionalFormatting sqref="E14">
    <cfRule type="containsText" dxfId="330" priority="137" operator="containsText" text="Yes">
      <formula>NOT(ISERROR(SEARCH("Yes",E14)))</formula>
    </cfRule>
    <cfRule type="containsText" dxfId="329" priority="138" operator="containsText" text="No">
      <formula>NOT(ISERROR(SEARCH("No",E14)))</formula>
    </cfRule>
  </conditionalFormatting>
  <conditionalFormatting sqref="F14:G14">
    <cfRule type="containsText" dxfId="328" priority="135" operator="containsText" text="Yes">
      <formula>NOT(ISERROR(SEARCH("Yes",F14)))</formula>
    </cfRule>
    <cfRule type="containsText" dxfId="327" priority="136" operator="containsText" text="No">
      <formula>NOT(ISERROR(SEARCH("No",F14)))</formula>
    </cfRule>
  </conditionalFormatting>
  <conditionalFormatting sqref="I14">
    <cfRule type="containsText" dxfId="326" priority="133" operator="containsText" text="No">
      <formula>NOT(ISERROR(SEARCH("No",I14)))</formula>
    </cfRule>
    <cfRule type="containsText" dxfId="325" priority="134" operator="containsText" text="Yes">
      <formula>NOT(ISERROR(SEARCH("Yes",I14)))</formula>
    </cfRule>
  </conditionalFormatting>
  <conditionalFormatting sqref="E16:G16">
    <cfRule type="containsText" dxfId="324" priority="123" operator="containsText" text="Yes">
      <formula>NOT(ISERROR(SEARCH("Yes",E16)))</formula>
    </cfRule>
    <cfRule type="containsText" dxfId="323" priority="124" operator="containsText" text="No">
      <formula>NOT(ISERROR(SEARCH("No",E16)))</formula>
    </cfRule>
  </conditionalFormatting>
  <conditionalFormatting sqref="I16">
    <cfRule type="containsText" dxfId="322" priority="121" operator="containsText" text="No">
      <formula>NOT(ISERROR(SEARCH("No",I16)))</formula>
    </cfRule>
    <cfRule type="containsText" dxfId="321" priority="122" operator="containsText" text="Yes">
      <formula>NOT(ISERROR(SEARCH("Yes",I16)))</formula>
    </cfRule>
  </conditionalFormatting>
  <conditionalFormatting sqref="E34">
    <cfRule type="containsText" dxfId="320" priority="77" operator="containsText" text="Yes">
      <formula>NOT(ISERROR(SEARCH("Yes",E34)))</formula>
    </cfRule>
    <cfRule type="containsText" dxfId="319" priority="78" operator="containsText" text="No">
      <formula>NOT(ISERROR(SEARCH("No",E34)))</formula>
    </cfRule>
  </conditionalFormatting>
  <conditionalFormatting sqref="E18:G18">
    <cfRule type="containsText" dxfId="318" priority="105" operator="containsText" text="Yes">
      <formula>NOT(ISERROR(SEARCH("Yes",E18)))</formula>
    </cfRule>
    <cfRule type="containsText" dxfId="317" priority="106" operator="containsText" text="No">
      <formula>NOT(ISERROR(SEARCH("No",E18)))</formula>
    </cfRule>
  </conditionalFormatting>
  <conditionalFormatting sqref="I18">
    <cfRule type="containsText" dxfId="316" priority="107" operator="containsText" text="No">
      <formula>NOT(ISERROR(SEARCH("No",I18)))</formula>
    </cfRule>
    <cfRule type="containsText" dxfId="315" priority="108" operator="containsText" text="Yes">
      <formula>NOT(ISERROR(SEARCH("Yes",I18)))</formula>
    </cfRule>
  </conditionalFormatting>
  <conditionalFormatting sqref="F34:G34">
    <cfRule type="containsText" dxfId="314" priority="75" operator="containsText" text="Yes">
      <formula>NOT(ISERROR(SEARCH("Yes",F34)))</formula>
    </cfRule>
    <cfRule type="containsText" dxfId="313" priority="76" operator="containsText" text="No">
      <formula>NOT(ISERROR(SEARCH("No",F34)))</formula>
    </cfRule>
  </conditionalFormatting>
  <conditionalFormatting sqref="E32">
    <cfRule type="containsText" dxfId="312" priority="87" operator="containsText" text="Yes">
      <formula>NOT(ISERROR(SEARCH("Yes",E32)))</formula>
    </cfRule>
    <cfRule type="containsText" dxfId="311" priority="88" operator="containsText" text="No">
      <formula>NOT(ISERROR(SEARCH("No",E32)))</formula>
    </cfRule>
  </conditionalFormatting>
  <conditionalFormatting sqref="F32:G32">
    <cfRule type="containsText" dxfId="310" priority="85" operator="containsText" text="Yes">
      <formula>NOT(ISERROR(SEARCH("Yes",F32)))</formula>
    </cfRule>
    <cfRule type="containsText" dxfId="309" priority="86" operator="containsText" text="No">
      <formula>NOT(ISERROR(SEARCH("No",F32)))</formula>
    </cfRule>
  </conditionalFormatting>
  <conditionalFormatting sqref="I32">
    <cfRule type="containsText" dxfId="308" priority="83" operator="containsText" text="No">
      <formula>NOT(ISERROR(SEARCH("No",I32)))</formula>
    </cfRule>
    <cfRule type="containsText" dxfId="307" priority="84" operator="containsText" text="Yes">
      <formula>NOT(ISERROR(SEARCH("Yes",I32)))</formula>
    </cfRule>
  </conditionalFormatting>
  <conditionalFormatting sqref="E20">
    <cfRule type="containsText" dxfId="306" priority="71" operator="containsText" text="Yes">
      <formula>NOT(ISERROR(SEARCH("Yes",E20)))</formula>
    </cfRule>
    <cfRule type="containsText" dxfId="305" priority="72" operator="containsText" text="No">
      <formula>NOT(ISERROR(SEARCH("No",E20)))</formula>
    </cfRule>
  </conditionalFormatting>
  <conditionalFormatting sqref="E33:G33">
    <cfRule type="containsText" dxfId="304" priority="81" operator="containsText" text="Yes">
      <formula>NOT(ISERROR(SEARCH("Yes",E33)))</formula>
    </cfRule>
    <cfRule type="containsText" dxfId="303" priority="82" operator="containsText" text="No">
      <formula>NOT(ISERROR(SEARCH("No",E33)))</formula>
    </cfRule>
  </conditionalFormatting>
  <conditionalFormatting sqref="I33">
    <cfRule type="containsText" dxfId="302" priority="79" operator="containsText" text="No">
      <formula>NOT(ISERROR(SEARCH("No",I33)))</formula>
    </cfRule>
    <cfRule type="containsText" dxfId="301" priority="80" operator="containsText" text="Yes">
      <formula>NOT(ISERROR(SEARCH("Yes",I33)))</formula>
    </cfRule>
  </conditionalFormatting>
  <conditionalFormatting sqref="I34">
    <cfRule type="containsText" dxfId="300" priority="73" operator="containsText" text="No">
      <formula>NOT(ISERROR(SEARCH("No",I34)))</formula>
    </cfRule>
    <cfRule type="containsText" dxfId="299" priority="74" operator="containsText" text="Yes">
      <formula>NOT(ISERROR(SEARCH("Yes",I34)))</formula>
    </cfRule>
  </conditionalFormatting>
  <conditionalFormatting sqref="F20:G20">
    <cfRule type="containsText" dxfId="298" priority="69" operator="containsText" text="Yes">
      <formula>NOT(ISERROR(SEARCH("Yes",F20)))</formula>
    </cfRule>
    <cfRule type="containsText" dxfId="297" priority="70" operator="containsText" text="No">
      <formula>NOT(ISERROR(SEARCH("No",F20)))</formula>
    </cfRule>
  </conditionalFormatting>
  <conditionalFormatting sqref="I20">
    <cfRule type="containsText" dxfId="296" priority="67" operator="containsText" text="No">
      <formula>NOT(ISERROR(SEARCH("No",I20)))</formula>
    </cfRule>
    <cfRule type="containsText" dxfId="295" priority="68" operator="containsText" text="Yes">
      <formula>NOT(ISERROR(SEARCH("Yes",I20)))</formula>
    </cfRule>
  </conditionalFormatting>
  <conditionalFormatting sqref="E19:G19">
    <cfRule type="containsText" dxfId="294" priority="65" operator="containsText" text="Yes">
      <formula>NOT(ISERROR(SEARCH("Yes",E19)))</formula>
    </cfRule>
    <cfRule type="containsText" dxfId="293" priority="66" operator="containsText" text="No">
      <formula>NOT(ISERROR(SEARCH("No",E19)))</formula>
    </cfRule>
  </conditionalFormatting>
  <conditionalFormatting sqref="I19">
    <cfRule type="containsText" dxfId="292" priority="63" operator="containsText" text="No">
      <formula>NOT(ISERROR(SEARCH("No",I19)))</formula>
    </cfRule>
    <cfRule type="containsText" dxfId="291" priority="64" operator="containsText" text="Yes">
      <formula>NOT(ISERROR(SEARCH("Yes",I19)))</formula>
    </cfRule>
  </conditionalFormatting>
  <conditionalFormatting sqref="H15:I15">
    <cfRule type="containsText" dxfId="290" priority="47" operator="containsText" text="Yes">
      <formula>NOT(ISERROR(SEARCH("Yes",H15)))</formula>
    </cfRule>
    <cfRule type="containsText" dxfId="289" priority="48" operator="containsText" text="No">
      <formula>NOT(ISERROR(SEARCH("No",H15)))</formula>
    </cfRule>
  </conditionalFormatting>
  <conditionalFormatting sqref="I15">
    <cfRule type="containsText" dxfId="288" priority="45" operator="containsText" text="No">
      <formula>NOT(ISERROR(SEARCH("No",I15)))</formula>
    </cfRule>
    <cfRule type="containsText" dxfId="287" priority="46" operator="containsText" text="Yes">
      <formula>NOT(ISERROR(SEARCH("Yes",I15)))</formula>
    </cfRule>
  </conditionalFormatting>
  <conditionalFormatting sqref="E21">
    <cfRule type="containsText" dxfId="286" priority="57" operator="containsText" text="Yes">
      <formula>NOT(ISERROR(SEARCH("Yes",E21)))</formula>
    </cfRule>
    <cfRule type="containsText" dxfId="285" priority="58" operator="containsText" text="No">
      <formula>NOT(ISERROR(SEARCH("No",E21)))</formula>
    </cfRule>
  </conditionalFormatting>
  <conditionalFormatting sqref="F21:I21">
    <cfRule type="containsText" dxfId="284" priority="55" operator="containsText" text="Yes">
      <formula>NOT(ISERROR(SEARCH("Yes",F21)))</formula>
    </cfRule>
    <cfRule type="containsText" dxfId="283" priority="56" operator="containsText" text="No">
      <formula>NOT(ISERROR(SEARCH("No",F21)))</formula>
    </cfRule>
  </conditionalFormatting>
  <conditionalFormatting sqref="I21">
    <cfRule type="containsText" dxfId="282" priority="53" operator="containsText" text="No">
      <formula>NOT(ISERROR(SEARCH("No",I21)))</formula>
    </cfRule>
    <cfRule type="containsText" dxfId="281" priority="54" operator="containsText" text="Yes">
      <formula>NOT(ISERROR(SEARCH("Yes",I21)))</formula>
    </cfRule>
  </conditionalFormatting>
  <conditionalFormatting sqref="E15">
    <cfRule type="containsText" dxfId="280" priority="51" operator="containsText" text="Yes">
      <formula>NOT(ISERROR(SEARCH("Yes",E15)))</formula>
    </cfRule>
    <cfRule type="containsText" dxfId="279" priority="52" operator="containsText" text="No">
      <formula>NOT(ISERROR(SEARCH("No",E15)))</formula>
    </cfRule>
  </conditionalFormatting>
  <conditionalFormatting sqref="F15:G15">
    <cfRule type="containsText" dxfId="278" priority="49" operator="containsText" text="Yes">
      <formula>NOT(ISERROR(SEARCH("Yes",F15)))</formula>
    </cfRule>
    <cfRule type="containsText" dxfId="277" priority="50" operator="containsText" text="No">
      <formula>NOT(ISERROR(SEARCH("No",F15)))</formula>
    </cfRule>
  </conditionalFormatting>
  <conditionalFormatting sqref="E15:G15">
    <cfRule type="containsText" dxfId="276" priority="43" operator="containsText" text="Yes">
      <formula>NOT(ISERROR(SEARCH("Yes",E15)))</formula>
    </cfRule>
    <cfRule type="containsText" dxfId="275" priority="44" operator="containsText" text="No">
      <formula>NOT(ISERROR(SEARCH("No",E15)))</formula>
    </cfRule>
  </conditionalFormatting>
  <conditionalFormatting sqref="I15">
    <cfRule type="containsText" dxfId="274" priority="41" operator="containsText" text="No">
      <formula>NOT(ISERROR(SEARCH("No",I15)))</formula>
    </cfRule>
    <cfRule type="containsText" dxfId="273" priority="42" operator="containsText" text="Yes">
      <formula>NOT(ISERROR(SEARCH("Yes",I15)))</formula>
    </cfRule>
  </conditionalFormatting>
  <conditionalFormatting sqref="E16">
    <cfRule type="containsText" dxfId="272" priority="39" operator="containsText" text="Yes">
      <formula>NOT(ISERROR(SEARCH("Yes",E16)))</formula>
    </cfRule>
    <cfRule type="containsText" dxfId="271" priority="40" operator="containsText" text="No">
      <formula>NOT(ISERROR(SEARCH("No",E16)))</formula>
    </cfRule>
  </conditionalFormatting>
  <conditionalFormatting sqref="F16:G16">
    <cfRule type="containsText" dxfId="270" priority="37" operator="containsText" text="Yes">
      <formula>NOT(ISERROR(SEARCH("Yes",F16)))</formula>
    </cfRule>
    <cfRule type="containsText" dxfId="269" priority="38" operator="containsText" text="No">
      <formula>NOT(ISERROR(SEARCH("No",F16)))</formula>
    </cfRule>
  </conditionalFormatting>
  <conditionalFormatting sqref="I16">
    <cfRule type="containsText" dxfId="268" priority="35" operator="containsText" text="No">
      <formula>NOT(ISERROR(SEARCH("No",I16)))</formula>
    </cfRule>
    <cfRule type="containsText" dxfId="267" priority="36" operator="containsText" text="Yes">
      <formula>NOT(ISERROR(SEARCH("Yes",I16)))</formula>
    </cfRule>
  </conditionalFormatting>
  <conditionalFormatting sqref="E17:G17">
    <cfRule type="containsText" dxfId="266" priority="33" operator="containsText" text="Yes">
      <formula>NOT(ISERROR(SEARCH("Yes",E17)))</formula>
    </cfRule>
    <cfRule type="containsText" dxfId="265" priority="34" operator="containsText" text="No">
      <formula>NOT(ISERROR(SEARCH("No",E17)))</formula>
    </cfRule>
  </conditionalFormatting>
  <conditionalFormatting sqref="I17">
    <cfRule type="containsText" dxfId="264" priority="31" operator="containsText" text="No">
      <formula>NOT(ISERROR(SEARCH("No",I17)))</formula>
    </cfRule>
    <cfRule type="containsText" dxfId="263" priority="32" operator="containsText" text="Yes">
      <formula>NOT(ISERROR(SEARCH("Yes",I17)))</formula>
    </cfRule>
  </conditionalFormatting>
  <conditionalFormatting sqref="E6">
    <cfRule type="containsText" dxfId="262" priority="21" operator="containsText" text="Yes">
      <formula>NOT(ISERROR(SEARCH("Yes",E6)))</formula>
    </cfRule>
    <cfRule type="containsText" dxfId="261" priority="22" operator="containsText" text="No">
      <formula>NOT(ISERROR(SEARCH("No",E6)))</formula>
    </cfRule>
  </conditionalFormatting>
  <conditionalFormatting sqref="F6:G6">
    <cfRule type="containsText" dxfId="260" priority="19" operator="containsText" text="Yes">
      <formula>NOT(ISERROR(SEARCH("Yes",F6)))</formula>
    </cfRule>
    <cfRule type="containsText" dxfId="259" priority="20" operator="containsText" text="No">
      <formula>NOT(ISERROR(SEARCH("No",F6)))</formula>
    </cfRule>
  </conditionalFormatting>
  <conditionalFormatting sqref="I6">
    <cfRule type="containsText" dxfId="258" priority="17" operator="containsText" text="No">
      <formula>NOT(ISERROR(SEARCH("No",I6)))</formula>
    </cfRule>
    <cfRule type="containsText" dxfId="257" priority="18" operator="containsText" text="Yes">
      <formula>NOT(ISERROR(SEARCH("Yes",I6)))</formula>
    </cfRule>
  </conditionalFormatting>
  <conditionalFormatting sqref="E10:G10">
    <cfRule type="containsText" dxfId="256" priority="3" operator="containsText" text="Yes">
      <formula>NOT(ISERROR(SEARCH("Yes",E10)))</formula>
    </cfRule>
    <cfRule type="containsText" dxfId="255" priority="4" operator="containsText" text="No">
      <formula>NOT(ISERROR(SEARCH("No",E10)))</formula>
    </cfRule>
  </conditionalFormatting>
  <conditionalFormatting sqref="I10">
    <cfRule type="containsText" dxfId="254" priority="1" operator="containsText" text="No">
      <formula>NOT(ISERROR(SEARCH("No",I10)))</formula>
    </cfRule>
    <cfRule type="containsText" dxfId="253" priority="2" operator="containsText" text="Yes">
      <formula>NOT(ISERROR(SEARCH("Yes",I10)))</formula>
    </cfRule>
  </conditionalFormatting>
  <pageMargins left="0.7" right="0.7" top="0.75" bottom="0.75" header="0.3" footer="0.3"/>
  <ignoredErrors>
    <ignoredError sqref="Q32:Q34" formulaRange="1"/>
  </ignoredErrors>
  <extLst>
    <ext xmlns:x14="http://schemas.microsoft.com/office/spreadsheetml/2009/9/main" uri="{CCE6A557-97BC-4b89-ADB6-D9C93CAAB3DF}">
      <x14:dataValidations xmlns:xm="http://schemas.microsoft.com/office/excel/2006/main" count="2">
        <x14:dataValidation type="list" allowBlank="1" showInputMessage="1" showErrorMessage="1" xr:uid="{6F9E4576-122E-4F1D-A3A0-D364BAE9C558}">
          <x14:formula1>
            <xm:f>'Data validation'!$C$2:$C$4</xm:f>
          </x14:formula1>
          <xm:sqref>F32:G34 I32:I34 F2:G21 I2:I21</xm:sqref>
        </x14:dataValidation>
        <x14:dataValidation type="list" allowBlank="1" showInputMessage="1" showErrorMessage="1" xr:uid="{CA0A1E5D-D1C7-4BE8-A016-9C19FD471F56}">
          <x14:formula1>
            <xm:f>'Data validation'!$A$2:$A$3</xm:f>
          </x14:formula1>
          <xm:sqref>E32:E34 E2:E21</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021F8-0C1B-474D-9CD9-88EECC5DFF15}">
  <dimension ref="A1:U30"/>
  <sheetViews>
    <sheetView workbookViewId="0">
      <pane xSplit="1" topLeftCell="B1" activePane="topRight" state="frozen"/>
      <selection pane="topRight" activeCell="B30" sqref="A28:XFD30"/>
    </sheetView>
  </sheetViews>
  <sheetFormatPr defaultRowHeight="14.4" x14ac:dyDescent="0.3"/>
  <cols>
    <col min="1" max="1" width="15.33203125" customWidth="1"/>
    <col min="2" max="2" width="34.44140625" customWidth="1"/>
    <col min="3" max="3" width="59.44140625" customWidth="1"/>
    <col min="4" max="4" width="18.6640625" customWidth="1"/>
    <col min="5" max="5" width="17.33203125" customWidth="1"/>
    <col min="6" max="6" width="23.6640625" customWidth="1"/>
    <col min="7" max="7" width="29.44140625" customWidth="1"/>
    <col min="8" max="8" width="52.33203125" customWidth="1"/>
    <col min="9" max="9" width="79.6640625" customWidth="1"/>
    <col min="10" max="10" width="15.6640625" bestFit="1" customWidth="1"/>
    <col min="11" max="11" width="16.109375" customWidth="1"/>
    <col min="12" max="12" width="20.44140625" customWidth="1"/>
    <col min="13" max="14" width="15.44140625" customWidth="1"/>
    <col min="15" max="15" width="19.44140625" customWidth="1"/>
    <col min="16" max="16" width="16.109375" customWidth="1"/>
    <col min="17" max="19" width="20.44140625" customWidth="1"/>
    <col min="20" max="20" width="28.33203125" customWidth="1"/>
    <col min="21" max="21" width="58.33203125" customWidth="1"/>
  </cols>
  <sheetData>
    <row r="1" spans="1:21" ht="15" thickBot="1" x14ac:dyDescent="0.35">
      <c r="A1" s="1" t="s">
        <v>326</v>
      </c>
      <c r="B1" s="1" t="s">
        <v>2</v>
      </c>
      <c r="C1" s="1" t="s">
        <v>3</v>
      </c>
      <c r="D1" s="1" t="s">
        <v>4</v>
      </c>
      <c r="E1" s="1" t="s">
        <v>255</v>
      </c>
      <c r="F1" s="1" t="s">
        <v>102</v>
      </c>
      <c r="G1" s="1" t="s">
        <v>103</v>
      </c>
      <c r="H1" s="2" t="s">
        <v>100</v>
      </c>
      <c r="I1" s="2" t="s">
        <v>113</v>
      </c>
      <c r="J1" s="2" t="s">
        <v>104</v>
      </c>
      <c r="K1" s="2" t="s">
        <v>105</v>
      </c>
      <c r="L1" s="2" t="s">
        <v>879</v>
      </c>
      <c r="M1" s="2" t="s">
        <v>880</v>
      </c>
      <c r="N1" s="2" t="s">
        <v>881</v>
      </c>
      <c r="O1" s="2" t="s">
        <v>106</v>
      </c>
      <c r="P1" s="2" t="s">
        <v>107</v>
      </c>
      <c r="Q1" s="2" t="s">
        <v>882</v>
      </c>
      <c r="R1" s="2" t="s">
        <v>883</v>
      </c>
      <c r="S1" s="2" t="s">
        <v>884</v>
      </c>
      <c r="T1" s="2" t="s">
        <v>327</v>
      </c>
      <c r="U1" s="3" t="s">
        <v>6</v>
      </c>
    </row>
    <row r="2" spans="1:21" x14ac:dyDescent="0.3">
      <c r="A2" s="7" t="s">
        <v>220</v>
      </c>
      <c r="B2" t="s">
        <v>35</v>
      </c>
      <c r="C2" t="s">
        <v>36</v>
      </c>
      <c r="D2">
        <v>2018</v>
      </c>
      <c r="E2" t="s">
        <v>108</v>
      </c>
      <c r="F2" t="s">
        <v>109</v>
      </c>
      <c r="G2" t="s">
        <v>110</v>
      </c>
      <c r="H2" t="s">
        <v>114</v>
      </c>
      <c r="I2" s="9" t="s">
        <v>350</v>
      </c>
      <c r="J2" t="s">
        <v>1</v>
      </c>
      <c r="K2" t="s">
        <v>10</v>
      </c>
      <c r="L2" s="33" t="s">
        <v>10</v>
      </c>
      <c r="M2" s="33" t="s">
        <v>10</v>
      </c>
      <c r="N2" s="33" t="s">
        <v>10</v>
      </c>
      <c r="O2" t="s">
        <v>0</v>
      </c>
      <c r="P2" t="s">
        <v>116</v>
      </c>
      <c r="Q2" s="33">
        <v>62.9</v>
      </c>
      <c r="R2" s="33">
        <v>40</v>
      </c>
      <c r="S2" s="33">
        <v>74.3</v>
      </c>
      <c r="T2" s="5" t="s">
        <v>1</v>
      </c>
      <c r="U2" t="s">
        <v>339</v>
      </c>
    </row>
    <row r="3" spans="1:21" x14ac:dyDescent="0.3">
      <c r="A3" s="7" t="s">
        <v>226</v>
      </c>
      <c r="B3" t="s">
        <v>37</v>
      </c>
      <c r="C3" t="s">
        <v>38</v>
      </c>
      <c r="D3">
        <v>2017</v>
      </c>
      <c r="E3" t="s">
        <v>118</v>
      </c>
      <c r="F3" t="s">
        <v>119</v>
      </c>
      <c r="G3" t="s">
        <v>110</v>
      </c>
      <c r="H3" t="s">
        <v>114</v>
      </c>
      <c r="I3" s="9" t="s">
        <v>325</v>
      </c>
      <c r="J3" t="s">
        <v>1</v>
      </c>
      <c r="K3" t="s">
        <v>10</v>
      </c>
      <c r="L3" s="33" t="s">
        <v>10</v>
      </c>
      <c r="M3" s="33" t="s">
        <v>10</v>
      </c>
      <c r="N3" s="33" t="s">
        <v>10</v>
      </c>
      <c r="O3" t="s">
        <v>0</v>
      </c>
      <c r="P3" t="s">
        <v>120</v>
      </c>
      <c r="Q3" s="33">
        <v>4</v>
      </c>
      <c r="R3" s="33">
        <v>4</v>
      </c>
      <c r="S3" s="33">
        <v>8</v>
      </c>
      <c r="T3" s="5" t="s">
        <v>0</v>
      </c>
    </row>
    <row r="4" spans="1:21" x14ac:dyDescent="0.3">
      <c r="A4" s="7" t="s">
        <v>227</v>
      </c>
      <c r="B4" t="s">
        <v>39</v>
      </c>
      <c r="C4" t="s">
        <v>40</v>
      </c>
      <c r="D4">
        <v>2016</v>
      </c>
      <c r="E4" t="s">
        <v>154</v>
      </c>
      <c r="F4" t="s">
        <v>155</v>
      </c>
      <c r="G4" t="s">
        <v>111</v>
      </c>
      <c r="H4" t="s">
        <v>115</v>
      </c>
      <c r="I4" s="9" t="s">
        <v>324</v>
      </c>
      <c r="J4" t="s">
        <v>1</v>
      </c>
      <c r="K4" t="s">
        <v>10</v>
      </c>
      <c r="L4" s="33" t="s">
        <v>10</v>
      </c>
      <c r="M4" s="33" t="s">
        <v>10</v>
      </c>
      <c r="N4" s="33" t="s">
        <v>10</v>
      </c>
      <c r="O4" t="s">
        <v>1</v>
      </c>
      <c r="P4" t="s">
        <v>10</v>
      </c>
      <c r="Q4" s="33" t="s">
        <v>10</v>
      </c>
      <c r="R4" s="33" t="s">
        <v>10</v>
      </c>
      <c r="S4" s="33" t="s">
        <v>10</v>
      </c>
      <c r="T4" t="s">
        <v>1</v>
      </c>
      <c r="U4" t="s">
        <v>177</v>
      </c>
    </row>
    <row r="5" spans="1:21" x14ac:dyDescent="0.3">
      <c r="A5" s="7" t="s">
        <v>221</v>
      </c>
      <c r="B5" t="s">
        <v>41</v>
      </c>
      <c r="C5" t="s">
        <v>42</v>
      </c>
      <c r="D5">
        <v>2018</v>
      </c>
      <c r="E5" t="s">
        <v>157</v>
      </c>
      <c r="F5" t="s">
        <v>156</v>
      </c>
      <c r="G5" t="s">
        <v>111</v>
      </c>
      <c r="H5" t="s">
        <v>115</v>
      </c>
      <c r="I5" s="9" t="s">
        <v>158</v>
      </c>
      <c r="J5" t="s">
        <v>0</v>
      </c>
      <c r="K5" t="s">
        <v>159</v>
      </c>
      <c r="L5" s="33">
        <v>4.5</v>
      </c>
      <c r="M5" s="33">
        <v>3</v>
      </c>
      <c r="N5" s="33">
        <v>6</v>
      </c>
      <c r="O5" t="s">
        <v>1</v>
      </c>
      <c r="P5" t="s">
        <v>10</v>
      </c>
      <c r="Q5" s="33" t="s">
        <v>10</v>
      </c>
      <c r="R5" s="33" t="s">
        <v>10</v>
      </c>
      <c r="S5" s="33" t="s">
        <v>10</v>
      </c>
      <c r="T5" t="s">
        <v>1</v>
      </c>
      <c r="U5" t="s">
        <v>340</v>
      </c>
    </row>
    <row r="6" spans="1:21" x14ac:dyDescent="0.3">
      <c r="A6" s="7" t="s">
        <v>320</v>
      </c>
      <c r="B6" t="s">
        <v>45</v>
      </c>
      <c r="C6" t="s">
        <v>46</v>
      </c>
      <c r="D6">
        <v>2020</v>
      </c>
      <c r="E6" t="s">
        <v>254</v>
      </c>
      <c r="F6" t="s">
        <v>256</v>
      </c>
      <c r="G6" t="s">
        <v>110</v>
      </c>
      <c r="H6" t="s">
        <v>115</v>
      </c>
      <c r="I6" s="9" t="s">
        <v>257</v>
      </c>
      <c r="J6" t="s">
        <v>1</v>
      </c>
      <c r="K6" t="s">
        <v>10</v>
      </c>
      <c r="L6" s="33" t="s">
        <v>10</v>
      </c>
      <c r="M6" s="33" t="s">
        <v>10</v>
      </c>
      <c r="N6" s="33" t="s">
        <v>10</v>
      </c>
      <c r="O6" t="s">
        <v>0</v>
      </c>
      <c r="P6" t="s">
        <v>120</v>
      </c>
      <c r="Q6" s="33">
        <v>3</v>
      </c>
      <c r="R6" s="33">
        <v>2</v>
      </c>
      <c r="S6" s="33">
        <v>4</v>
      </c>
      <c r="T6" s="5" t="s">
        <v>1</v>
      </c>
      <c r="U6" t="s">
        <v>258</v>
      </c>
    </row>
    <row r="7" spans="1:21" x14ac:dyDescent="0.3">
      <c r="A7" s="7" t="s">
        <v>237</v>
      </c>
      <c r="B7" t="s">
        <v>47</v>
      </c>
      <c r="C7" t="s">
        <v>48</v>
      </c>
      <c r="D7">
        <v>2016</v>
      </c>
      <c r="E7" t="s">
        <v>157</v>
      </c>
      <c r="F7" t="s">
        <v>160</v>
      </c>
      <c r="G7" t="s">
        <v>110</v>
      </c>
      <c r="H7" t="s">
        <v>162</v>
      </c>
      <c r="I7" s="9" t="s">
        <v>161</v>
      </c>
      <c r="J7" t="s">
        <v>0</v>
      </c>
      <c r="K7" t="s">
        <v>159</v>
      </c>
      <c r="L7" s="33">
        <v>5</v>
      </c>
      <c r="M7" s="33">
        <v>3</v>
      </c>
      <c r="N7" s="33">
        <v>7</v>
      </c>
      <c r="O7" t="s">
        <v>1</v>
      </c>
      <c r="P7" t="s">
        <v>10</v>
      </c>
      <c r="Q7" s="33" t="s">
        <v>10</v>
      </c>
      <c r="R7" s="33" t="s">
        <v>10</v>
      </c>
      <c r="S7" s="33" t="s">
        <v>10</v>
      </c>
      <c r="T7" t="s">
        <v>0</v>
      </c>
    </row>
    <row r="8" spans="1:21" x14ac:dyDescent="0.3">
      <c r="A8" s="7" t="s">
        <v>230</v>
      </c>
      <c r="B8" t="s">
        <v>53</v>
      </c>
      <c r="C8" t="s">
        <v>54</v>
      </c>
      <c r="D8">
        <v>2016</v>
      </c>
      <c r="E8" t="s">
        <v>157</v>
      </c>
      <c r="F8" t="s">
        <v>166</v>
      </c>
      <c r="G8" t="s">
        <v>111</v>
      </c>
      <c r="H8" t="s">
        <v>101</v>
      </c>
      <c r="I8" s="9" t="s">
        <v>168</v>
      </c>
      <c r="J8" t="s">
        <v>0</v>
      </c>
      <c r="K8" t="s">
        <v>159</v>
      </c>
      <c r="L8" s="33">
        <v>4</v>
      </c>
      <c r="M8" s="33">
        <v>2</v>
      </c>
      <c r="N8" s="33">
        <v>6</v>
      </c>
      <c r="O8" t="s">
        <v>1</v>
      </c>
      <c r="P8" t="s">
        <v>10</v>
      </c>
      <c r="Q8" s="33" t="s">
        <v>10</v>
      </c>
      <c r="R8" s="33" t="s">
        <v>10</v>
      </c>
      <c r="S8" s="33" t="s">
        <v>10</v>
      </c>
      <c r="T8" t="s">
        <v>0</v>
      </c>
      <c r="U8" t="s">
        <v>169</v>
      </c>
    </row>
    <row r="9" spans="1:21" x14ac:dyDescent="0.3">
      <c r="A9" s="7" t="s">
        <v>229</v>
      </c>
      <c r="B9" t="s">
        <v>55</v>
      </c>
      <c r="C9" t="s">
        <v>56</v>
      </c>
      <c r="D9">
        <v>2018</v>
      </c>
      <c r="E9" t="s">
        <v>171</v>
      </c>
      <c r="F9" t="s">
        <v>170</v>
      </c>
      <c r="G9" t="s">
        <v>110</v>
      </c>
      <c r="H9" t="s">
        <v>162</v>
      </c>
      <c r="I9" s="9" t="s">
        <v>172</v>
      </c>
      <c r="J9" t="s">
        <v>1</v>
      </c>
      <c r="K9" t="s">
        <v>10</v>
      </c>
      <c r="L9" s="33" t="s">
        <v>10</v>
      </c>
      <c r="M9" s="33" t="s">
        <v>10</v>
      </c>
      <c r="N9" s="33" t="s">
        <v>10</v>
      </c>
      <c r="O9" t="s">
        <v>0</v>
      </c>
      <c r="P9" t="s">
        <v>174</v>
      </c>
      <c r="Q9" s="33">
        <v>3</v>
      </c>
      <c r="R9" s="33">
        <v>1</v>
      </c>
      <c r="S9" s="33">
        <v>4</v>
      </c>
      <c r="T9" s="5" t="s">
        <v>1</v>
      </c>
      <c r="U9" t="s">
        <v>180</v>
      </c>
    </row>
    <row r="10" spans="1:21" x14ac:dyDescent="0.3">
      <c r="A10" s="7" t="s">
        <v>222</v>
      </c>
      <c r="B10" t="s">
        <v>59</v>
      </c>
      <c r="C10" t="s">
        <v>60</v>
      </c>
      <c r="D10">
        <v>2013</v>
      </c>
      <c r="E10" t="s">
        <v>157</v>
      </c>
      <c r="F10" t="s">
        <v>175</v>
      </c>
      <c r="G10" t="s">
        <v>112</v>
      </c>
      <c r="H10" t="s">
        <v>114</v>
      </c>
      <c r="I10" s="9" t="s">
        <v>176</v>
      </c>
      <c r="J10" t="s">
        <v>0</v>
      </c>
      <c r="K10" t="s">
        <v>159</v>
      </c>
      <c r="L10" s="33">
        <v>5</v>
      </c>
      <c r="M10" s="33">
        <v>2</v>
      </c>
      <c r="N10" s="33">
        <v>6</v>
      </c>
      <c r="O10" t="s">
        <v>1</v>
      </c>
      <c r="P10" t="s">
        <v>10</v>
      </c>
      <c r="Q10" s="33" t="s">
        <v>10</v>
      </c>
      <c r="R10" s="33" t="s">
        <v>10</v>
      </c>
      <c r="S10" s="33" t="s">
        <v>10</v>
      </c>
      <c r="T10" t="s">
        <v>0</v>
      </c>
      <c r="U10" t="s">
        <v>341</v>
      </c>
    </row>
    <row r="11" spans="1:21" x14ac:dyDescent="0.3">
      <c r="A11" s="7" t="s">
        <v>231</v>
      </c>
      <c r="B11" t="s">
        <v>61</v>
      </c>
      <c r="C11" t="s">
        <v>62</v>
      </c>
      <c r="D11">
        <v>2019</v>
      </c>
      <c r="E11" t="s">
        <v>179</v>
      </c>
      <c r="F11" t="s">
        <v>178</v>
      </c>
      <c r="G11" t="s">
        <v>111</v>
      </c>
      <c r="H11" t="s">
        <v>115</v>
      </c>
      <c r="I11" s="9" t="s">
        <v>351</v>
      </c>
      <c r="J11" t="s">
        <v>1</v>
      </c>
      <c r="K11" t="s">
        <v>10</v>
      </c>
      <c r="L11" s="33" t="s">
        <v>10</v>
      </c>
      <c r="M11" s="33" t="s">
        <v>10</v>
      </c>
      <c r="N11" s="33" t="s">
        <v>10</v>
      </c>
      <c r="O11" t="s">
        <v>0</v>
      </c>
      <c r="P11" t="s">
        <v>182</v>
      </c>
      <c r="Q11" s="33">
        <v>2</v>
      </c>
      <c r="R11" s="33">
        <v>1</v>
      </c>
      <c r="S11" s="33">
        <v>4</v>
      </c>
      <c r="T11" s="5" t="s">
        <v>1</v>
      </c>
      <c r="U11" t="s">
        <v>181</v>
      </c>
    </row>
    <row r="12" spans="1:21" x14ac:dyDescent="0.3">
      <c r="A12" s="7" t="s">
        <v>223</v>
      </c>
      <c r="B12" t="s">
        <v>63</v>
      </c>
      <c r="C12" t="s">
        <v>64</v>
      </c>
      <c r="D12">
        <v>2015</v>
      </c>
      <c r="E12" t="s">
        <v>184</v>
      </c>
      <c r="F12" t="s">
        <v>183</v>
      </c>
      <c r="G12" t="s">
        <v>110</v>
      </c>
      <c r="H12" t="s">
        <v>114</v>
      </c>
      <c r="I12" s="9" t="s">
        <v>185</v>
      </c>
      <c r="J12" t="s">
        <v>1</v>
      </c>
      <c r="K12" t="s">
        <v>10</v>
      </c>
      <c r="L12" s="33" t="s">
        <v>10</v>
      </c>
      <c r="M12" s="33" t="s">
        <v>10</v>
      </c>
      <c r="N12" s="33" t="s">
        <v>10</v>
      </c>
      <c r="O12" t="s">
        <v>0</v>
      </c>
      <c r="P12" t="s">
        <v>120</v>
      </c>
      <c r="Q12" s="33">
        <v>1.5</v>
      </c>
      <c r="R12" s="33">
        <v>1</v>
      </c>
      <c r="S12" s="33">
        <v>5</v>
      </c>
      <c r="T12" s="5" t="s">
        <v>0</v>
      </c>
      <c r="U12" t="s">
        <v>190</v>
      </c>
    </row>
    <row r="13" spans="1:21" x14ac:dyDescent="0.3">
      <c r="A13" s="7" t="s">
        <v>224</v>
      </c>
      <c r="B13" t="s">
        <v>65</v>
      </c>
      <c r="C13" t="s">
        <v>66</v>
      </c>
      <c r="D13">
        <v>2014</v>
      </c>
      <c r="E13" t="s">
        <v>191</v>
      </c>
      <c r="F13" t="s">
        <v>170</v>
      </c>
      <c r="G13" t="s">
        <v>110</v>
      </c>
      <c r="H13" t="s">
        <v>114</v>
      </c>
      <c r="I13" s="9" t="s">
        <v>192</v>
      </c>
      <c r="J13" t="s">
        <v>0</v>
      </c>
      <c r="K13" t="s">
        <v>193</v>
      </c>
      <c r="L13" s="33">
        <v>2.5</v>
      </c>
      <c r="M13" s="33">
        <v>1</v>
      </c>
      <c r="N13" s="33">
        <v>4</v>
      </c>
      <c r="O13" t="s">
        <v>1</v>
      </c>
      <c r="P13" t="s">
        <v>10</v>
      </c>
      <c r="Q13" s="33" t="s">
        <v>10</v>
      </c>
      <c r="R13" s="33" t="s">
        <v>10</v>
      </c>
      <c r="S13" s="33" t="s">
        <v>10</v>
      </c>
      <c r="T13" t="s">
        <v>0</v>
      </c>
    </row>
    <row r="14" spans="1:21" x14ac:dyDescent="0.3">
      <c r="A14" s="7" t="s">
        <v>228</v>
      </c>
      <c r="B14" t="s">
        <v>67</v>
      </c>
      <c r="C14" t="s">
        <v>68</v>
      </c>
      <c r="D14">
        <v>2018</v>
      </c>
      <c r="E14" t="s">
        <v>157</v>
      </c>
      <c r="F14" t="s">
        <v>194</v>
      </c>
      <c r="G14" t="s">
        <v>110</v>
      </c>
      <c r="H14" t="s">
        <v>114</v>
      </c>
      <c r="I14" s="9" t="s">
        <v>195</v>
      </c>
      <c r="J14" t="s">
        <v>0</v>
      </c>
      <c r="K14" t="s">
        <v>159</v>
      </c>
      <c r="L14" s="33">
        <v>4</v>
      </c>
      <c r="M14" s="33">
        <v>3</v>
      </c>
      <c r="N14" s="33">
        <v>6</v>
      </c>
      <c r="O14" t="s">
        <v>1</v>
      </c>
      <c r="P14" t="s">
        <v>10</v>
      </c>
      <c r="Q14" s="33" t="s">
        <v>10</v>
      </c>
      <c r="R14" s="33" t="s">
        <v>10</v>
      </c>
      <c r="S14" s="33" t="s">
        <v>10</v>
      </c>
      <c r="T14" t="s">
        <v>1</v>
      </c>
    </row>
    <row r="15" spans="1:21" x14ac:dyDescent="0.3">
      <c r="A15" s="7" t="s">
        <v>232</v>
      </c>
      <c r="B15" t="s">
        <v>69</v>
      </c>
      <c r="C15" t="s">
        <v>70</v>
      </c>
      <c r="D15">
        <v>2017</v>
      </c>
      <c r="E15" t="s">
        <v>196</v>
      </c>
      <c r="F15" t="s">
        <v>197</v>
      </c>
      <c r="G15" t="s">
        <v>111</v>
      </c>
      <c r="H15" t="s">
        <v>115</v>
      </c>
      <c r="I15" s="9" t="s">
        <v>198</v>
      </c>
      <c r="J15" t="s">
        <v>1</v>
      </c>
      <c r="K15" t="s">
        <v>10</v>
      </c>
      <c r="L15" s="33" t="s">
        <v>10</v>
      </c>
      <c r="M15" s="33" t="s">
        <v>10</v>
      </c>
      <c r="N15" s="33" t="s">
        <v>10</v>
      </c>
      <c r="O15" t="s">
        <v>1</v>
      </c>
      <c r="P15" t="s">
        <v>10</v>
      </c>
      <c r="Q15" s="33" t="s">
        <v>10</v>
      </c>
      <c r="R15" s="33" t="s">
        <v>10</v>
      </c>
      <c r="S15" s="33" t="s">
        <v>10</v>
      </c>
      <c r="T15" t="s">
        <v>1</v>
      </c>
      <c r="U15" t="s">
        <v>199</v>
      </c>
    </row>
    <row r="16" spans="1:21" x14ac:dyDescent="0.3">
      <c r="A16" s="7" t="s">
        <v>225</v>
      </c>
      <c r="B16" t="s">
        <v>71</v>
      </c>
      <c r="C16" t="s">
        <v>72</v>
      </c>
      <c r="D16">
        <v>2019</v>
      </c>
      <c r="E16" t="s">
        <v>200</v>
      </c>
      <c r="F16" t="s">
        <v>210</v>
      </c>
      <c r="G16" t="s">
        <v>110</v>
      </c>
      <c r="H16" t="s">
        <v>115</v>
      </c>
      <c r="I16" s="9" t="s">
        <v>201</v>
      </c>
      <c r="J16" t="s">
        <v>0</v>
      </c>
      <c r="K16" t="s">
        <v>238</v>
      </c>
      <c r="L16" s="33">
        <v>5</v>
      </c>
      <c r="M16" s="33">
        <v>3</v>
      </c>
      <c r="N16" s="33">
        <v>8</v>
      </c>
      <c r="O16" t="s">
        <v>0</v>
      </c>
      <c r="P16" t="s">
        <v>120</v>
      </c>
      <c r="Q16" s="33">
        <v>5</v>
      </c>
      <c r="R16" s="33">
        <v>1</v>
      </c>
      <c r="S16" s="33">
        <v>10</v>
      </c>
      <c r="T16" s="5" t="s">
        <v>0</v>
      </c>
      <c r="U16" t="s">
        <v>215</v>
      </c>
    </row>
    <row r="17" spans="1:21" x14ac:dyDescent="0.3">
      <c r="A17" s="7" t="s">
        <v>233</v>
      </c>
      <c r="B17" t="s">
        <v>75</v>
      </c>
      <c r="C17" t="s">
        <v>76</v>
      </c>
      <c r="D17">
        <v>2019</v>
      </c>
      <c r="E17" t="s">
        <v>204</v>
      </c>
      <c r="F17" t="s">
        <v>205</v>
      </c>
      <c r="G17" t="s">
        <v>110</v>
      </c>
      <c r="H17" t="s">
        <v>114</v>
      </c>
      <c r="I17" s="9" t="s">
        <v>206</v>
      </c>
      <c r="J17" t="s">
        <v>1</v>
      </c>
      <c r="K17" t="s">
        <v>10</v>
      </c>
      <c r="L17" s="33" t="s">
        <v>10</v>
      </c>
      <c r="M17" s="33" t="s">
        <v>10</v>
      </c>
      <c r="N17" s="33" t="s">
        <v>10</v>
      </c>
      <c r="O17" t="s">
        <v>0</v>
      </c>
      <c r="P17" t="s">
        <v>120</v>
      </c>
      <c r="Q17" s="33">
        <v>1</v>
      </c>
      <c r="R17" s="33">
        <v>0</v>
      </c>
      <c r="S17" s="33">
        <v>2</v>
      </c>
      <c r="T17" s="5" t="s">
        <v>0</v>
      </c>
      <c r="U17" t="s">
        <v>207</v>
      </c>
    </row>
    <row r="18" spans="1:21" x14ac:dyDescent="0.3">
      <c r="A18" s="7" t="s">
        <v>236</v>
      </c>
      <c r="B18" t="s">
        <v>77</v>
      </c>
      <c r="C18" t="s">
        <v>78</v>
      </c>
      <c r="D18">
        <v>2018</v>
      </c>
      <c r="E18" t="s">
        <v>209</v>
      </c>
      <c r="F18" t="s">
        <v>208</v>
      </c>
      <c r="G18" t="s">
        <v>111</v>
      </c>
      <c r="H18" t="s">
        <v>115</v>
      </c>
      <c r="I18" s="9" t="s">
        <v>211</v>
      </c>
      <c r="J18" t="s">
        <v>1</v>
      </c>
      <c r="K18" t="s">
        <v>10</v>
      </c>
      <c r="L18" s="33" t="s">
        <v>10</v>
      </c>
      <c r="M18" s="33" t="s">
        <v>10</v>
      </c>
      <c r="N18" s="33" t="s">
        <v>10</v>
      </c>
      <c r="O18" t="s">
        <v>0</v>
      </c>
      <c r="P18" t="s">
        <v>120</v>
      </c>
      <c r="Q18" s="33">
        <v>2</v>
      </c>
      <c r="R18" s="33">
        <v>0</v>
      </c>
      <c r="S18" s="33">
        <v>8</v>
      </c>
      <c r="T18" s="5" t="s">
        <v>1</v>
      </c>
    </row>
    <row r="19" spans="1:21" x14ac:dyDescent="0.3">
      <c r="A19" s="7" t="s">
        <v>321</v>
      </c>
      <c r="B19" t="s">
        <v>79</v>
      </c>
      <c r="C19" t="s">
        <v>80</v>
      </c>
      <c r="D19">
        <v>2011</v>
      </c>
      <c r="E19" t="s">
        <v>259</v>
      </c>
      <c r="F19" t="s">
        <v>170</v>
      </c>
      <c r="G19" t="s">
        <v>110</v>
      </c>
      <c r="H19" t="s">
        <v>162</v>
      </c>
      <c r="I19" s="9" t="s">
        <v>260</v>
      </c>
      <c r="J19" t="s">
        <v>0</v>
      </c>
      <c r="K19" t="s">
        <v>322</v>
      </c>
      <c r="L19" s="33">
        <v>1</v>
      </c>
      <c r="M19" s="33">
        <v>0</v>
      </c>
      <c r="N19" s="33">
        <v>5</v>
      </c>
      <c r="O19" t="s">
        <v>1</v>
      </c>
      <c r="P19" t="s">
        <v>10</v>
      </c>
      <c r="Q19" s="33" t="s">
        <v>10</v>
      </c>
      <c r="R19" s="33" t="s">
        <v>10</v>
      </c>
      <c r="S19" s="33" t="s">
        <v>10</v>
      </c>
      <c r="T19" t="s">
        <v>0</v>
      </c>
    </row>
    <row r="20" spans="1:21" x14ac:dyDescent="0.3">
      <c r="A20" s="7" t="s">
        <v>234</v>
      </c>
      <c r="B20" t="s">
        <v>81</v>
      </c>
      <c r="C20" t="s">
        <v>82</v>
      </c>
      <c r="D20">
        <v>2013</v>
      </c>
      <c r="E20" t="s">
        <v>157</v>
      </c>
      <c r="F20" t="s">
        <v>212</v>
      </c>
      <c r="G20" t="s">
        <v>110</v>
      </c>
      <c r="H20" t="s">
        <v>114</v>
      </c>
      <c r="I20" s="9" t="s">
        <v>213</v>
      </c>
      <c r="J20" t="s">
        <v>0</v>
      </c>
      <c r="K20" t="s">
        <v>159</v>
      </c>
      <c r="L20" s="33">
        <v>3</v>
      </c>
      <c r="M20" s="33">
        <v>2</v>
      </c>
      <c r="N20" s="33">
        <v>6</v>
      </c>
      <c r="O20" t="s">
        <v>1</v>
      </c>
      <c r="P20" t="s">
        <v>10</v>
      </c>
      <c r="Q20" s="33" t="s">
        <v>10</v>
      </c>
      <c r="R20" s="33" t="s">
        <v>10</v>
      </c>
      <c r="S20" s="33" t="s">
        <v>10</v>
      </c>
      <c r="T20" t="s">
        <v>0</v>
      </c>
      <c r="U20" t="s">
        <v>214</v>
      </c>
    </row>
    <row r="21" spans="1:21" x14ac:dyDescent="0.3">
      <c r="A21" s="7" t="s">
        <v>235</v>
      </c>
      <c r="B21" t="s">
        <v>85</v>
      </c>
      <c r="C21" t="s">
        <v>86</v>
      </c>
      <c r="D21">
        <v>2018</v>
      </c>
      <c r="E21" t="s">
        <v>216</v>
      </c>
      <c r="F21" t="s">
        <v>217</v>
      </c>
      <c r="G21" t="s">
        <v>110</v>
      </c>
      <c r="H21" t="s">
        <v>162</v>
      </c>
      <c r="I21" s="9" t="s">
        <v>218</v>
      </c>
      <c r="J21" t="s">
        <v>0</v>
      </c>
      <c r="K21" t="s">
        <v>159</v>
      </c>
      <c r="L21" s="33">
        <v>5.5</v>
      </c>
      <c r="M21" s="33">
        <v>4</v>
      </c>
      <c r="N21" s="33">
        <v>8</v>
      </c>
      <c r="O21" t="s">
        <v>1</v>
      </c>
      <c r="P21" t="s">
        <v>10</v>
      </c>
      <c r="Q21" s="33" t="s">
        <v>10</v>
      </c>
      <c r="R21" s="33" t="s">
        <v>10</v>
      </c>
      <c r="S21" s="33" t="s">
        <v>10</v>
      </c>
      <c r="T21" t="s">
        <v>0</v>
      </c>
      <c r="U21" t="s">
        <v>219</v>
      </c>
    </row>
    <row r="24" spans="1:21" x14ac:dyDescent="0.3">
      <c r="K24" s="8"/>
      <c r="P24" s="8"/>
    </row>
    <row r="27" spans="1:21" x14ac:dyDescent="0.3">
      <c r="B27" s="6" t="s">
        <v>334</v>
      </c>
    </row>
    <row r="28" spans="1:21" x14ac:dyDescent="0.3">
      <c r="B28" t="s">
        <v>49</v>
      </c>
      <c r="C28" t="s">
        <v>50</v>
      </c>
      <c r="D28">
        <v>2019</v>
      </c>
      <c r="E28" t="s">
        <v>163</v>
      </c>
      <c r="F28" t="s">
        <v>167</v>
      </c>
      <c r="G28" t="s">
        <v>110</v>
      </c>
      <c r="H28" t="s">
        <v>162</v>
      </c>
      <c r="I28" s="9" t="s">
        <v>164</v>
      </c>
      <c r="J28" t="s">
        <v>0</v>
      </c>
      <c r="K28" t="s">
        <v>165</v>
      </c>
      <c r="L28" t="s">
        <v>244</v>
      </c>
      <c r="M28" t="s">
        <v>244</v>
      </c>
      <c r="O28" t="s">
        <v>1</v>
      </c>
      <c r="P28" t="s">
        <v>10</v>
      </c>
      <c r="Q28" t="s">
        <v>10</v>
      </c>
      <c r="R28" t="s">
        <v>10</v>
      </c>
      <c r="U28" t="s">
        <v>173</v>
      </c>
    </row>
    <row r="29" spans="1:21" x14ac:dyDescent="0.3">
      <c r="B29" t="s">
        <v>73</v>
      </c>
      <c r="C29" t="s">
        <v>74</v>
      </c>
      <c r="D29">
        <v>2018</v>
      </c>
      <c r="E29" t="s">
        <v>240</v>
      </c>
      <c r="F29" t="s">
        <v>239</v>
      </c>
      <c r="G29" t="s">
        <v>110</v>
      </c>
      <c r="H29" t="s">
        <v>114</v>
      </c>
      <c r="I29" s="9" t="s">
        <v>241</v>
      </c>
      <c r="J29" t="s">
        <v>0</v>
      </c>
      <c r="K29" t="s">
        <v>242</v>
      </c>
      <c r="L29" t="s">
        <v>244</v>
      </c>
      <c r="M29" t="s">
        <v>244</v>
      </c>
      <c r="O29" t="s">
        <v>1</v>
      </c>
      <c r="P29" t="s">
        <v>10</v>
      </c>
      <c r="Q29" t="s">
        <v>10</v>
      </c>
      <c r="R29" t="s">
        <v>10</v>
      </c>
      <c r="U29" t="s">
        <v>243</v>
      </c>
    </row>
    <row r="30" spans="1:21" x14ac:dyDescent="0.3">
      <c r="B30" t="s">
        <v>57</v>
      </c>
      <c r="C30" t="s">
        <v>58</v>
      </c>
      <c r="D30">
        <v>2012</v>
      </c>
      <c r="J30" t="s">
        <v>0</v>
      </c>
      <c r="U30" t="s">
        <v>897</v>
      </c>
    </row>
  </sheetData>
  <conditionalFormatting sqref="H1:I27 H30:I1048576">
    <cfRule type="cellIs" dxfId="252" priority="166" operator="equal">
      <formula>"Robust evidence, no extra needed"</formula>
    </cfRule>
    <cfRule type="cellIs" dxfId="251" priority="167" operator="equal">
      <formula>"Not enough evidence, more needed"</formula>
    </cfRule>
    <cfRule type="containsText" dxfId="250" priority="169" operator="containsText" text="More evidence would be beneficial">
      <formula>NOT(ISERROR(SEARCH("More evidence would be beneficial",H1)))</formula>
    </cfRule>
  </conditionalFormatting>
  <conditionalFormatting sqref="G2:G27 G30:G1048576">
    <cfRule type="cellIs" dxfId="249" priority="168" operator="equal">
      <formula>"Effective"</formula>
    </cfRule>
  </conditionalFormatting>
  <conditionalFormatting sqref="G1:G27 G30:G1048576">
    <cfRule type="cellIs" dxfId="248" priority="164" operator="equal">
      <formula>"Not Effective"</formula>
    </cfRule>
    <cfRule type="cellIs" dxfId="247" priority="165" operator="equal">
      <formula>"Unsure"</formula>
    </cfRule>
  </conditionalFormatting>
  <conditionalFormatting sqref="J1:J27 K2:M2 K5 P8:R8 I8 U9 J30:J1048576 K7:N7 T8:U8">
    <cfRule type="cellIs" dxfId="246" priority="162" operator="equal">
      <formula>"No"</formula>
    </cfRule>
    <cfRule type="cellIs" dxfId="245" priority="163" operator="equal">
      <formula>"Yes"</formula>
    </cfRule>
  </conditionalFormatting>
  <conditionalFormatting sqref="O1:O27 Q2:T2 O30:O1048576">
    <cfRule type="cellIs" dxfId="244" priority="160" operator="equal">
      <formula>"No"</formula>
    </cfRule>
    <cfRule type="cellIs" dxfId="243" priority="161" operator="equal">
      <formula>"Yes"</formula>
    </cfRule>
  </conditionalFormatting>
  <conditionalFormatting sqref="P2">
    <cfRule type="cellIs" dxfId="242" priority="156" operator="equal">
      <formula>"No"</formula>
    </cfRule>
    <cfRule type="cellIs" dxfId="241" priority="157" operator="equal">
      <formula>"Yes"</formula>
    </cfRule>
  </conditionalFormatting>
  <conditionalFormatting sqref="P3 K3:N3">
    <cfRule type="cellIs" dxfId="240" priority="152" operator="equal">
      <formula>"No"</formula>
    </cfRule>
    <cfRule type="cellIs" dxfId="239" priority="153" operator="equal">
      <formula>"Yes"</formula>
    </cfRule>
  </conditionalFormatting>
  <conditionalFormatting sqref="K4:M4">
    <cfRule type="cellIs" dxfId="238" priority="150" operator="equal">
      <formula>"No"</formula>
    </cfRule>
    <cfRule type="cellIs" dxfId="237" priority="151" operator="equal">
      <formula>"Yes"</formula>
    </cfRule>
  </conditionalFormatting>
  <conditionalFormatting sqref="P4:R4 T4:U4">
    <cfRule type="cellIs" dxfId="236" priority="148" operator="equal">
      <formula>"No"</formula>
    </cfRule>
    <cfRule type="cellIs" dxfId="235" priority="149" operator="equal">
      <formula>"Yes"</formula>
    </cfRule>
  </conditionalFormatting>
  <conditionalFormatting sqref="P5:R5 T5">
    <cfRule type="cellIs" dxfId="234" priority="146" operator="equal">
      <formula>"No"</formula>
    </cfRule>
    <cfRule type="cellIs" dxfId="233" priority="147" operator="equal">
      <formula>"Yes"</formula>
    </cfRule>
  </conditionalFormatting>
  <conditionalFormatting sqref="H2:I27 H30:I1048576">
    <cfRule type="cellIs" dxfId="232" priority="145" operator="equal">
      <formula>"Robust evidence, extra could refine results but is not essential"</formula>
    </cfRule>
  </conditionalFormatting>
  <conditionalFormatting sqref="Q6:T6">
    <cfRule type="cellIs" dxfId="231" priority="143" operator="equal">
      <formula>"No"</formula>
    </cfRule>
    <cfRule type="cellIs" dxfId="230" priority="144" operator="equal">
      <formula>"Yes"</formula>
    </cfRule>
  </conditionalFormatting>
  <conditionalFormatting sqref="P7:R7 T7">
    <cfRule type="cellIs" dxfId="229" priority="141" operator="equal">
      <formula>"No"</formula>
    </cfRule>
    <cfRule type="cellIs" dxfId="228" priority="142" operator="equal">
      <formula>"Yes"</formula>
    </cfRule>
  </conditionalFormatting>
  <conditionalFormatting sqref="K8">
    <cfRule type="cellIs" dxfId="227" priority="139" operator="equal">
      <formula>"No"</formula>
    </cfRule>
    <cfRule type="cellIs" dxfId="226" priority="140" operator="equal">
      <formula>"Yes"</formula>
    </cfRule>
  </conditionalFormatting>
  <conditionalFormatting sqref="I9">
    <cfRule type="cellIs" dxfId="225" priority="137" operator="equal">
      <formula>"No"</formula>
    </cfRule>
    <cfRule type="cellIs" dxfId="224" priority="138" operator="equal">
      <formula>"Yes"</formula>
    </cfRule>
  </conditionalFormatting>
  <conditionalFormatting sqref="K9:M9 P9 N10">
    <cfRule type="cellIs" dxfId="223" priority="135" operator="equal">
      <formula>"No"</formula>
    </cfRule>
    <cfRule type="cellIs" dxfId="222" priority="136" operator="equal">
      <formula>"Yes"</formula>
    </cfRule>
  </conditionalFormatting>
  <conditionalFormatting sqref="K10">
    <cfRule type="cellIs" dxfId="221" priority="133" operator="equal">
      <formula>"No"</formula>
    </cfRule>
    <cfRule type="cellIs" dxfId="220" priority="134" operator="equal">
      <formula>"Yes"</formula>
    </cfRule>
  </conditionalFormatting>
  <conditionalFormatting sqref="P10:R10 T10">
    <cfRule type="cellIs" dxfId="219" priority="131" operator="equal">
      <formula>"No"</formula>
    </cfRule>
    <cfRule type="cellIs" dxfId="218" priority="132" operator="equal">
      <formula>"Yes"</formula>
    </cfRule>
  </conditionalFormatting>
  <conditionalFormatting sqref="K11:M11">
    <cfRule type="cellIs" dxfId="217" priority="129" operator="equal">
      <formula>"No"</formula>
    </cfRule>
    <cfRule type="cellIs" dxfId="216" priority="130" operator="equal">
      <formula>"Yes"</formula>
    </cfRule>
  </conditionalFormatting>
  <conditionalFormatting sqref="K12:M12">
    <cfRule type="cellIs" dxfId="215" priority="127" operator="equal">
      <formula>"No"</formula>
    </cfRule>
    <cfRule type="cellIs" dxfId="214" priority="128" operator="equal">
      <formula>"Yes"</formula>
    </cfRule>
  </conditionalFormatting>
  <conditionalFormatting sqref="P12">
    <cfRule type="cellIs" dxfId="213" priority="125" operator="equal">
      <formula>"No"</formula>
    </cfRule>
    <cfRule type="cellIs" dxfId="212" priority="126" operator="equal">
      <formula>"Yes"</formula>
    </cfRule>
  </conditionalFormatting>
  <conditionalFormatting sqref="P13:R13 T13">
    <cfRule type="cellIs" dxfId="211" priority="123" operator="equal">
      <formula>"No"</formula>
    </cfRule>
    <cfRule type="cellIs" dxfId="210" priority="124" operator="equal">
      <formula>"Yes"</formula>
    </cfRule>
  </conditionalFormatting>
  <conditionalFormatting sqref="K14">
    <cfRule type="cellIs" dxfId="209" priority="121" operator="equal">
      <formula>"No"</formula>
    </cfRule>
    <cfRule type="cellIs" dxfId="208" priority="122" operator="equal">
      <formula>"Yes"</formula>
    </cfRule>
  </conditionalFormatting>
  <conditionalFormatting sqref="P14:R14 T14">
    <cfRule type="cellIs" dxfId="207" priority="119" operator="equal">
      <formula>"No"</formula>
    </cfRule>
    <cfRule type="cellIs" dxfId="206" priority="120" operator="equal">
      <formula>"Yes"</formula>
    </cfRule>
  </conditionalFormatting>
  <conditionalFormatting sqref="K15:M15">
    <cfRule type="cellIs" dxfId="205" priority="117" operator="equal">
      <formula>"No"</formula>
    </cfRule>
    <cfRule type="cellIs" dxfId="204" priority="118" operator="equal">
      <formula>"Yes"</formula>
    </cfRule>
  </conditionalFormatting>
  <conditionalFormatting sqref="U15">
    <cfRule type="cellIs" dxfId="203" priority="115" operator="equal">
      <formula>"No"</formula>
    </cfRule>
    <cfRule type="cellIs" dxfId="202" priority="116" operator="equal">
      <formula>"Yes"</formula>
    </cfRule>
  </conditionalFormatting>
  <conditionalFormatting sqref="U16:U20">
    <cfRule type="cellIs" dxfId="201" priority="113" operator="equal">
      <formula>"No"</formula>
    </cfRule>
    <cfRule type="cellIs" dxfId="200" priority="114" operator="equal">
      <formula>"Yes"</formula>
    </cfRule>
  </conditionalFormatting>
  <conditionalFormatting sqref="K16:N16">
    <cfRule type="cellIs" dxfId="199" priority="111" operator="equal">
      <formula>"No"</formula>
    </cfRule>
    <cfRule type="cellIs" dxfId="198" priority="112" operator="equal">
      <formula>"Yes"</formula>
    </cfRule>
  </conditionalFormatting>
  <conditionalFormatting sqref="P16:T16">
    <cfRule type="cellIs" dxfId="197" priority="109" operator="equal">
      <formula>"No"</formula>
    </cfRule>
    <cfRule type="cellIs" dxfId="196" priority="110" operator="equal">
      <formula>"Yes"</formula>
    </cfRule>
  </conditionalFormatting>
  <conditionalFormatting sqref="K17">
    <cfRule type="cellIs" dxfId="195" priority="107" operator="equal">
      <formula>"No"</formula>
    </cfRule>
    <cfRule type="cellIs" dxfId="194" priority="108" operator="equal">
      <formula>"Yes"</formula>
    </cfRule>
  </conditionalFormatting>
  <conditionalFormatting sqref="P17">
    <cfRule type="cellIs" dxfId="193" priority="105" operator="equal">
      <formula>"No"</formula>
    </cfRule>
    <cfRule type="cellIs" dxfId="192" priority="106" operator="equal">
      <formula>"Yes"</formula>
    </cfRule>
  </conditionalFormatting>
  <conditionalFormatting sqref="P21:R21 T21">
    <cfRule type="cellIs" dxfId="191" priority="83" operator="equal">
      <formula>"No"</formula>
    </cfRule>
    <cfRule type="cellIs" dxfId="190" priority="84" operator="equal">
      <formula>"Yes"</formula>
    </cfRule>
  </conditionalFormatting>
  <conditionalFormatting sqref="K18:M18">
    <cfRule type="cellIs" dxfId="189" priority="101" operator="equal">
      <formula>"No"</formula>
    </cfRule>
    <cfRule type="cellIs" dxfId="188" priority="102" operator="equal">
      <formula>"Yes"</formula>
    </cfRule>
  </conditionalFormatting>
  <conditionalFormatting sqref="P18">
    <cfRule type="cellIs" dxfId="187" priority="99" operator="equal">
      <formula>"No"</formula>
    </cfRule>
    <cfRule type="cellIs" dxfId="186" priority="100" operator="equal">
      <formula>"Yes"</formula>
    </cfRule>
  </conditionalFormatting>
  <conditionalFormatting sqref="K19:N19">
    <cfRule type="cellIs" dxfId="185" priority="95" operator="equal">
      <formula>"No"</formula>
    </cfRule>
    <cfRule type="cellIs" dxfId="184" priority="96" operator="equal">
      <formula>"Yes"</formula>
    </cfRule>
  </conditionalFormatting>
  <conditionalFormatting sqref="K20">
    <cfRule type="cellIs" dxfId="183" priority="93" operator="equal">
      <formula>"No"</formula>
    </cfRule>
    <cfRule type="cellIs" dxfId="182" priority="94" operator="equal">
      <formula>"Yes"</formula>
    </cfRule>
  </conditionalFormatting>
  <conditionalFormatting sqref="P20:R20 T20">
    <cfRule type="cellIs" dxfId="181" priority="89" operator="equal">
      <formula>"No"</formula>
    </cfRule>
    <cfRule type="cellIs" dxfId="180" priority="90" operator="equal">
      <formula>"Yes"</formula>
    </cfRule>
  </conditionalFormatting>
  <conditionalFormatting sqref="K21">
    <cfRule type="cellIs" dxfId="179" priority="87" operator="equal">
      <formula>"No"</formula>
    </cfRule>
    <cfRule type="cellIs" dxfId="178" priority="88" operator="equal">
      <formula>"Yes"</formula>
    </cfRule>
  </conditionalFormatting>
  <conditionalFormatting sqref="U21">
    <cfRule type="cellIs" dxfId="177" priority="85" operator="equal">
      <formula>"No"</formula>
    </cfRule>
    <cfRule type="cellIs" dxfId="176" priority="86" operator="equal">
      <formula>"Yes"</formula>
    </cfRule>
  </conditionalFormatting>
  <conditionalFormatting sqref="P15:R15 T15">
    <cfRule type="cellIs" dxfId="175" priority="81" operator="equal">
      <formula>"No"</formula>
    </cfRule>
    <cfRule type="cellIs" dxfId="174" priority="82" operator="equal">
      <formula>"Yes"</formula>
    </cfRule>
  </conditionalFormatting>
  <conditionalFormatting sqref="H28:I28">
    <cfRule type="cellIs" dxfId="173" priority="77" operator="equal">
      <formula>"Robust evidence, no extra needed"</formula>
    </cfRule>
    <cfRule type="cellIs" dxfId="172" priority="78" operator="equal">
      <formula>"Not enough evidence, more needed"</formula>
    </cfRule>
    <cfRule type="containsText" dxfId="171" priority="80" operator="containsText" text="More evidence would be beneficial">
      <formula>NOT(ISERROR(SEARCH("More evidence would be beneficial",H28)))</formula>
    </cfRule>
  </conditionalFormatting>
  <conditionalFormatting sqref="G28">
    <cfRule type="cellIs" dxfId="170" priority="79" operator="equal">
      <formula>"Effective"</formula>
    </cfRule>
  </conditionalFormatting>
  <conditionalFormatting sqref="G28">
    <cfRule type="cellIs" dxfId="169" priority="75" operator="equal">
      <formula>"Not Effective"</formula>
    </cfRule>
    <cfRule type="cellIs" dxfId="168" priority="76" operator="equal">
      <formula>"Unsure"</formula>
    </cfRule>
  </conditionalFormatting>
  <conditionalFormatting sqref="J28:K28">
    <cfRule type="cellIs" dxfId="167" priority="73" operator="equal">
      <formula>"No"</formula>
    </cfRule>
    <cfRule type="cellIs" dxfId="166" priority="74" operator="equal">
      <formula>"Yes"</formula>
    </cfRule>
  </conditionalFormatting>
  <conditionalFormatting sqref="O28">
    <cfRule type="cellIs" dxfId="165" priority="71" operator="equal">
      <formula>"No"</formula>
    </cfRule>
    <cfRule type="cellIs" dxfId="164" priority="72" operator="equal">
      <formula>"Yes"</formula>
    </cfRule>
  </conditionalFormatting>
  <conditionalFormatting sqref="H28:I28">
    <cfRule type="cellIs" dxfId="163" priority="70" operator="equal">
      <formula>"Robust evidence, extra could refine results but is not essential"</formula>
    </cfRule>
  </conditionalFormatting>
  <conditionalFormatting sqref="P28:T28">
    <cfRule type="cellIs" dxfId="162" priority="68" operator="equal">
      <formula>"No"</formula>
    </cfRule>
    <cfRule type="cellIs" dxfId="161" priority="69" operator="equal">
      <formula>"Yes"</formula>
    </cfRule>
  </conditionalFormatting>
  <conditionalFormatting sqref="H29:I29">
    <cfRule type="cellIs" dxfId="160" priority="64" operator="equal">
      <formula>"Robust evidence, no extra needed"</formula>
    </cfRule>
    <cfRule type="cellIs" dxfId="159" priority="65" operator="equal">
      <formula>"Not enough evidence, more needed"</formula>
    </cfRule>
    <cfRule type="containsText" dxfId="158" priority="67" operator="containsText" text="More evidence would be beneficial">
      <formula>NOT(ISERROR(SEARCH("More evidence would be beneficial",H29)))</formula>
    </cfRule>
  </conditionalFormatting>
  <conditionalFormatting sqref="G29">
    <cfRule type="cellIs" dxfId="157" priority="66" operator="equal">
      <formula>"Effective"</formula>
    </cfRule>
  </conditionalFormatting>
  <conditionalFormatting sqref="G29">
    <cfRule type="cellIs" dxfId="156" priority="62" operator="equal">
      <formula>"Not Effective"</formula>
    </cfRule>
    <cfRule type="cellIs" dxfId="155" priority="63" operator="equal">
      <formula>"Unsure"</formula>
    </cfRule>
  </conditionalFormatting>
  <conditionalFormatting sqref="J29">
    <cfRule type="cellIs" dxfId="154" priority="60" operator="equal">
      <formula>"No"</formula>
    </cfRule>
    <cfRule type="cellIs" dxfId="153" priority="61" operator="equal">
      <formula>"Yes"</formula>
    </cfRule>
  </conditionalFormatting>
  <conditionalFormatting sqref="O29">
    <cfRule type="cellIs" dxfId="152" priority="58" operator="equal">
      <formula>"No"</formula>
    </cfRule>
    <cfRule type="cellIs" dxfId="151" priority="59" operator="equal">
      <formula>"Yes"</formula>
    </cfRule>
  </conditionalFormatting>
  <conditionalFormatting sqref="H29:I29">
    <cfRule type="cellIs" dxfId="150" priority="57" operator="equal">
      <formula>"Robust evidence, extra could refine results but is not essential"</formula>
    </cfRule>
  </conditionalFormatting>
  <conditionalFormatting sqref="K29:N29">
    <cfRule type="cellIs" dxfId="149" priority="55" operator="equal">
      <formula>"No"</formula>
    </cfRule>
    <cfRule type="cellIs" dxfId="148" priority="56" operator="equal">
      <formula>"Yes"</formula>
    </cfRule>
  </conditionalFormatting>
  <conditionalFormatting sqref="U29">
    <cfRule type="cellIs" dxfId="147" priority="53" operator="equal">
      <formula>"No"</formula>
    </cfRule>
    <cfRule type="cellIs" dxfId="146" priority="54" operator="equal">
      <formula>"Yes"</formula>
    </cfRule>
  </conditionalFormatting>
  <conditionalFormatting sqref="P29:T29">
    <cfRule type="cellIs" dxfId="145" priority="51" operator="equal">
      <formula>"No"</formula>
    </cfRule>
    <cfRule type="cellIs" dxfId="144" priority="52" operator="equal">
      <formula>"Yes"</formula>
    </cfRule>
  </conditionalFormatting>
  <conditionalFormatting sqref="L28">
    <cfRule type="cellIs" dxfId="143" priority="49" operator="equal">
      <formula>"No"</formula>
    </cfRule>
    <cfRule type="cellIs" dxfId="142" priority="50" operator="equal">
      <formula>"Yes"</formula>
    </cfRule>
  </conditionalFormatting>
  <conditionalFormatting sqref="M28:N28">
    <cfRule type="cellIs" dxfId="141" priority="47" operator="equal">
      <formula>"No"</formula>
    </cfRule>
    <cfRule type="cellIs" dxfId="140" priority="48" operator="equal">
      <formula>"Yes"</formula>
    </cfRule>
  </conditionalFormatting>
  <conditionalFormatting sqref="K6:M6">
    <cfRule type="cellIs" dxfId="139" priority="45" operator="equal">
      <formula>"No"</formula>
    </cfRule>
    <cfRule type="cellIs" dxfId="138" priority="46" operator="equal">
      <formula>"Yes"</formula>
    </cfRule>
  </conditionalFormatting>
  <conditionalFormatting sqref="P6">
    <cfRule type="cellIs" dxfId="137" priority="43" operator="equal">
      <formula>"No"</formula>
    </cfRule>
    <cfRule type="cellIs" dxfId="136" priority="44" operator="equal">
      <formula>"Yes"</formula>
    </cfRule>
  </conditionalFormatting>
  <conditionalFormatting sqref="P19:R19 T19">
    <cfRule type="cellIs" dxfId="135" priority="41" operator="equal">
      <formula>"No"</formula>
    </cfRule>
    <cfRule type="cellIs" dxfId="134" priority="42" operator="equal">
      <formula>"Yes"</formula>
    </cfRule>
  </conditionalFormatting>
  <conditionalFormatting sqref="T2:T21">
    <cfRule type="containsText" dxfId="133" priority="39" operator="containsText" text="Yes">
      <formula>NOT(ISERROR(SEARCH("Yes",T2)))</formula>
    </cfRule>
    <cfRule type="containsText" dxfId="132" priority="40" operator="containsText" text="No">
      <formula>NOT(ISERROR(SEARCH("No",T2)))</formula>
    </cfRule>
  </conditionalFormatting>
  <conditionalFormatting sqref="N2">
    <cfRule type="cellIs" dxfId="131" priority="37" operator="equal">
      <formula>"No"</formula>
    </cfRule>
    <cfRule type="cellIs" dxfId="130" priority="38" operator="equal">
      <formula>"Yes"</formula>
    </cfRule>
  </conditionalFormatting>
  <conditionalFormatting sqref="N4">
    <cfRule type="cellIs" dxfId="129" priority="35" operator="equal">
      <formula>"No"</formula>
    </cfRule>
    <cfRule type="cellIs" dxfId="128" priority="36" operator="equal">
      <formula>"Yes"</formula>
    </cfRule>
  </conditionalFormatting>
  <conditionalFormatting sqref="N6">
    <cfRule type="cellIs" dxfId="127" priority="33" operator="equal">
      <formula>"No"</formula>
    </cfRule>
    <cfRule type="cellIs" dxfId="126" priority="34" operator="equal">
      <formula>"Yes"</formula>
    </cfRule>
  </conditionalFormatting>
  <conditionalFormatting sqref="N9">
    <cfRule type="cellIs" dxfId="125" priority="31" operator="equal">
      <formula>"No"</formula>
    </cfRule>
    <cfRule type="cellIs" dxfId="124" priority="32" operator="equal">
      <formula>"Yes"</formula>
    </cfRule>
  </conditionalFormatting>
  <conditionalFormatting sqref="N11">
    <cfRule type="cellIs" dxfId="123" priority="29" operator="equal">
      <formula>"No"</formula>
    </cfRule>
    <cfRule type="cellIs" dxfId="122" priority="30" operator="equal">
      <formula>"Yes"</formula>
    </cfRule>
  </conditionalFormatting>
  <conditionalFormatting sqref="N12">
    <cfRule type="cellIs" dxfId="121" priority="27" operator="equal">
      <formula>"No"</formula>
    </cfRule>
    <cfRule type="cellIs" dxfId="120" priority="28" operator="equal">
      <formula>"Yes"</formula>
    </cfRule>
  </conditionalFormatting>
  <conditionalFormatting sqref="N15">
    <cfRule type="cellIs" dxfId="119" priority="25" operator="equal">
      <formula>"No"</formula>
    </cfRule>
    <cfRule type="cellIs" dxfId="118" priority="26" operator="equal">
      <formula>"Yes"</formula>
    </cfRule>
  </conditionalFormatting>
  <conditionalFormatting sqref="N17">
    <cfRule type="cellIs" dxfId="117" priority="23" operator="equal">
      <formula>"No"</formula>
    </cfRule>
    <cfRule type="cellIs" dxfId="116" priority="24" operator="equal">
      <formula>"Yes"</formula>
    </cfRule>
  </conditionalFormatting>
  <conditionalFormatting sqref="N18">
    <cfRule type="cellIs" dxfId="115" priority="21" operator="equal">
      <formula>"No"</formula>
    </cfRule>
    <cfRule type="cellIs" dxfId="114" priority="22" operator="equal">
      <formula>"Yes"</formula>
    </cfRule>
  </conditionalFormatting>
  <conditionalFormatting sqref="S4">
    <cfRule type="cellIs" dxfId="113" priority="19" operator="equal">
      <formula>"No"</formula>
    </cfRule>
    <cfRule type="cellIs" dxfId="112" priority="20" operator="equal">
      <formula>"Yes"</formula>
    </cfRule>
  </conditionalFormatting>
  <conditionalFormatting sqref="S5">
    <cfRule type="cellIs" dxfId="111" priority="17" operator="equal">
      <formula>"No"</formula>
    </cfRule>
    <cfRule type="cellIs" dxfId="110" priority="18" operator="equal">
      <formula>"Yes"</formula>
    </cfRule>
  </conditionalFormatting>
  <conditionalFormatting sqref="S7">
    <cfRule type="cellIs" dxfId="109" priority="15" operator="equal">
      <formula>"No"</formula>
    </cfRule>
    <cfRule type="cellIs" dxfId="108" priority="16" operator="equal">
      <formula>"Yes"</formula>
    </cfRule>
  </conditionalFormatting>
  <conditionalFormatting sqref="S8">
    <cfRule type="cellIs" dxfId="107" priority="13" operator="equal">
      <formula>"No"</formula>
    </cfRule>
    <cfRule type="cellIs" dxfId="106" priority="14" operator="equal">
      <formula>"Yes"</formula>
    </cfRule>
  </conditionalFormatting>
  <conditionalFormatting sqref="S10">
    <cfRule type="cellIs" dxfId="105" priority="11" operator="equal">
      <formula>"No"</formula>
    </cfRule>
    <cfRule type="cellIs" dxfId="104" priority="12" operator="equal">
      <formula>"Yes"</formula>
    </cfRule>
  </conditionalFormatting>
  <conditionalFormatting sqref="S13">
    <cfRule type="cellIs" dxfId="103" priority="9" operator="equal">
      <formula>"No"</formula>
    </cfRule>
    <cfRule type="cellIs" dxfId="102" priority="10" operator="equal">
      <formula>"Yes"</formula>
    </cfRule>
  </conditionalFormatting>
  <conditionalFormatting sqref="S19:S21">
    <cfRule type="cellIs" dxfId="101" priority="1" operator="equal">
      <formula>"No"</formula>
    </cfRule>
    <cfRule type="cellIs" dxfId="100" priority="2" operator="equal">
      <formula>"Yes"</formula>
    </cfRule>
  </conditionalFormatting>
  <conditionalFormatting sqref="S14:S15">
    <cfRule type="cellIs" dxfId="99" priority="5" operator="equal">
      <formula>"No"</formula>
    </cfRule>
    <cfRule type="cellIs" dxfId="98" priority="6" operator="equal">
      <formula>"Yes"</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r:uid="{DDB3BF42-FE7D-4883-BFEF-E07D32E97808}">
          <x14:formula1>
            <xm:f>'Data validation'!$C$2:$C$5</xm:f>
          </x14:formula1>
          <xm:sqref>O2:O1048576 J2:J1048576</xm:sqref>
        </x14:dataValidation>
        <x14:dataValidation type="list" allowBlank="1" showInputMessage="1" showErrorMessage="1" xr:uid="{B0711979-4F78-4F10-88FE-2B945E639A04}">
          <x14:formula1>
            <xm:f>'Data validation'!$A$8:$A$12</xm:f>
          </x14:formula1>
          <xm:sqref>G2:G1048576</xm:sqref>
        </x14:dataValidation>
        <x14:dataValidation type="list" allowBlank="1" showInputMessage="1" showErrorMessage="1" xr:uid="{117880D0-7056-460A-8F91-16D5D16BB955}">
          <x14:formula1>
            <xm:f>'Data validation'!$A$15:$A$19</xm:f>
          </x14:formula1>
          <xm:sqref>H2:H1048576</xm:sqref>
        </x14:dataValidation>
        <x14:dataValidation type="list" allowBlank="1" showInputMessage="1" showErrorMessage="1" xr:uid="{B4BA955F-7B7D-4757-B3A1-1E92C53FE56A}">
          <x14:formula1>
            <xm:f>'Data validation'!$C$2:$C$4</xm:f>
          </x14:formula1>
          <xm:sqref>T2:T21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FA26E-D0F0-474E-8834-B823F68675E5}">
  <dimension ref="A1:G213"/>
  <sheetViews>
    <sheetView topLeftCell="A185" workbookViewId="0">
      <selection activeCell="C215" sqref="C215"/>
    </sheetView>
  </sheetViews>
  <sheetFormatPr defaultRowHeight="14.4" x14ac:dyDescent="0.3"/>
  <cols>
    <col min="1" max="1" width="15" customWidth="1"/>
    <col min="3" max="3" width="20" customWidth="1"/>
  </cols>
  <sheetData>
    <row r="1" spans="1:7" ht="15" thickBot="1" x14ac:dyDescent="0.35">
      <c r="A1" s="1" t="s">
        <v>2</v>
      </c>
      <c r="B1" s="1" t="s">
        <v>3</v>
      </c>
      <c r="C1" s="1" t="s">
        <v>4</v>
      </c>
      <c r="D1" s="2" t="s">
        <v>117</v>
      </c>
      <c r="E1" s="31" t="s">
        <v>92</v>
      </c>
      <c r="F1" s="31" t="s">
        <v>876</v>
      </c>
      <c r="G1" s="31" t="s">
        <v>877</v>
      </c>
    </row>
    <row r="2" spans="1:7" x14ac:dyDescent="0.3">
      <c r="A2" t="s">
        <v>41</v>
      </c>
      <c r="B2" t="s">
        <v>42</v>
      </c>
      <c r="C2">
        <v>2018</v>
      </c>
      <c r="D2">
        <v>6</v>
      </c>
      <c r="E2" s="32">
        <f>MEDIAN(D2:D17)</f>
        <v>4.5</v>
      </c>
      <c r="F2" s="32">
        <f>MIN(D2:D17)</f>
        <v>3</v>
      </c>
      <c r="G2" s="32">
        <f>MAX(D2:D17)</f>
        <v>6</v>
      </c>
    </row>
    <row r="3" spans="1:7" x14ac:dyDescent="0.3">
      <c r="D3">
        <v>4</v>
      </c>
    </row>
    <row r="4" spans="1:7" x14ac:dyDescent="0.3">
      <c r="D4">
        <v>5</v>
      </c>
    </row>
    <row r="5" spans="1:7" x14ac:dyDescent="0.3">
      <c r="D5">
        <v>5</v>
      </c>
    </row>
    <row r="6" spans="1:7" x14ac:dyDescent="0.3">
      <c r="D6">
        <v>4</v>
      </c>
    </row>
    <row r="7" spans="1:7" x14ac:dyDescent="0.3">
      <c r="D7">
        <v>6</v>
      </c>
    </row>
    <row r="8" spans="1:7" x14ac:dyDescent="0.3">
      <c r="D8">
        <v>4</v>
      </c>
    </row>
    <row r="9" spans="1:7" x14ac:dyDescent="0.3">
      <c r="D9">
        <v>5</v>
      </c>
    </row>
    <row r="10" spans="1:7" x14ac:dyDescent="0.3">
      <c r="D10">
        <v>3</v>
      </c>
    </row>
    <row r="11" spans="1:7" x14ac:dyDescent="0.3">
      <c r="D11">
        <v>6</v>
      </c>
    </row>
    <row r="12" spans="1:7" x14ac:dyDescent="0.3">
      <c r="D12">
        <v>4</v>
      </c>
    </row>
    <row r="13" spans="1:7" x14ac:dyDescent="0.3">
      <c r="D13">
        <v>4</v>
      </c>
    </row>
    <row r="14" spans="1:7" x14ac:dyDescent="0.3">
      <c r="D14">
        <v>6</v>
      </c>
    </row>
    <row r="15" spans="1:7" x14ac:dyDescent="0.3">
      <c r="D15">
        <v>3</v>
      </c>
    </row>
    <row r="16" spans="1:7" x14ac:dyDescent="0.3">
      <c r="D16">
        <v>4</v>
      </c>
    </row>
    <row r="17" spans="1:7" x14ac:dyDescent="0.3">
      <c r="D17">
        <v>6</v>
      </c>
    </row>
    <row r="18" spans="1:7" ht="15" thickBot="1" x14ac:dyDescent="0.35">
      <c r="A18" s="1" t="s">
        <v>2</v>
      </c>
      <c r="B18" s="1" t="s">
        <v>3</v>
      </c>
      <c r="C18" s="1" t="s">
        <v>4</v>
      </c>
      <c r="D18" s="2" t="s">
        <v>117</v>
      </c>
      <c r="E18" s="31" t="s">
        <v>92</v>
      </c>
      <c r="F18" s="31" t="s">
        <v>876</v>
      </c>
      <c r="G18" s="31" t="s">
        <v>877</v>
      </c>
    </row>
    <row r="19" spans="1:7" x14ac:dyDescent="0.3">
      <c r="A19" t="s">
        <v>47</v>
      </c>
      <c r="B19" t="s">
        <v>48</v>
      </c>
      <c r="C19">
        <v>2016</v>
      </c>
      <c r="D19">
        <v>6</v>
      </c>
      <c r="E19" s="32">
        <f>MEDIAN(D19:D55)</f>
        <v>5</v>
      </c>
      <c r="F19" s="32">
        <f>MIN(D19:D55)</f>
        <v>3</v>
      </c>
      <c r="G19" s="32">
        <f>MAX(D19:D55)</f>
        <v>7</v>
      </c>
    </row>
    <row r="20" spans="1:7" x14ac:dyDescent="0.3">
      <c r="D20">
        <v>3</v>
      </c>
    </row>
    <row r="21" spans="1:7" x14ac:dyDescent="0.3">
      <c r="D21">
        <v>6</v>
      </c>
    </row>
    <row r="22" spans="1:7" x14ac:dyDescent="0.3">
      <c r="D22">
        <v>5</v>
      </c>
    </row>
    <row r="23" spans="1:7" x14ac:dyDescent="0.3">
      <c r="D23">
        <v>4</v>
      </c>
    </row>
    <row r="24" spans="1:7" x14ac:dyDescent="0.3">
      <c r="D24">
        <v>4</v>
      </c>
    </row>
    <row r="25" spans="1:7" x14ac:dyDescent="0.3">
      <c r="D25">
        <v>5</v>
      </c>
    </row>
    <row r="26" spans="1:7" x14ac:dyDescent="0.3">
      <c r="D26">
        <v>7</v>
      </c>
    </row>
    <row r="27" spans="1:7" x14ac:dyDescent="0.3">
      <c r="D27">
        <v>3</v>
      </c>
    </row>
    <row r="28" spans="1:7" x14ac:dyDescent="0.3">
      <c r="D28">
        <v>6</v>
      </c>
    </row>
    <row r="29" spans="1:7" x14ac:dyDescent="0.3">
      <c r="D29">
        <v>3</v>
      </c>
    </row>
    <row r="30" spans="1:7" x14ac:dyDescent="0.3">
      <c r="D30">
        <v>7</v>
      </c>
    </row>
    <row r="31" spans="1:7" x14ac:dyDescent="0.3">
      <c r="D31">
        <v>6</v>
      </c>
    </row>
    <row r="32" spans="1:7" x14ac:dyDescent="0.3">
      <c r="D32">
        <v>5</v>
      </c>
    </row>
    <row r="33" spans="4:4" x14ac:dyDescent="0.3">
      <c r="D33">
        <v>5</v>
      </c>
    </row>
    <row r="34" spans="4:4" x14ac:dyDescent="0.3">
      <c r="D34">
        <v>5</v>
      </c>
    </row>
    <row r="35" spans="4:4" x14ac:dyDescent="0.3">
      <c r="D35">
        <v>4</v>
      </c>
    </row>
    <row r="36" spans="4:4" x14ac:dyDescent="0.3">
      <c r="D36">
        <v>6</v>
      </c>
    </row>
    <row r="37" spans="4:4" x14ac:dyDescent="0.3">
      <c r="D37">
        <v>7</v>
      </c>
    </row>
    <row r="38" spans="4:4" x14ac:dyDescent="0.3">
      <c r="D38">
        <v>6</v>
      </c>
    </row>
    <row r="39" spans="4:4" x14ac:dyDescent="0.3">
      <c r="D39">
        <v>4</v>
      </c>
    </row>
    <row r="40" spans="4:4" x14ac:dyDescent="0.3">
      <c r="D40">
        <v>5</v>
      </c>
    </row>
    <row r="41" spans="4:4" x14ac:dyDescent="0.3">
      <c r="D41">
        <v>6</v>
      </c>
    </row>
    <row r="42" spans="4:4" x14ac:dyDescent="0.3">
      <c r="D42">
        <v>6</v>
      </c>
    </row>
    <row r="43" spans="4:4" x14ac:dyDescent="0.3">
      <c r="D43">
        <v>6</v>
      </c>
    </row>
    <row r="44" spans="4:4" x14ac:dyDescent="0.3">
      <c r="D44">
        <v>5</v>
      </c>
    </row>
    <row r="45" spans="4:4" x14ac:dyDescent="0.3">
      <c r="D45">
        <v>3</v>
      </c>
    </row>
    <row r="46" spans="4:4" x14ac:dyDescent="0.3">
      <c r="D46">
        <v>3</v>
      </c>
    </row>
    <row r="47" spans="4:4" x14ac:dyDescent="0.3">
      <c r="D47">
        <v>5</v>
      </c>
    </row>
    <row r="48" spans="4:4" x14ac:dyDescent="0.3">
      <c r="D48">
        <v>4</v>
      </c>
    </row>
    <row r="49" spans="1:7" x14ac:dyDescent="0.3">
      <c r="D49">
        <v>4</v>
      </c>
    </row>
    <row r="50" spans="1:7" x14ac:dyDescent="0.3">
      <c r="D50">
        <v>4</v>
      </c>
    </row>
    <row r="51" spans="1:7" x14ac:dyDescent="0.3">
      <c r="D51">
        <v>5</v>
      </c>
    </row>
    <row r="52" spans="1:7" x14ac:dyDescent="0.3">
      <c r="D52">
        <v>5</v>
      </c>
    </row>
    <row r="53" spans="1:7" x14ac:dyDescent="0.3">
      <c r="D53">
        <v>4</v>
      </c>
    </row>
    <row r="54" spans="1:7" x14ac:dyDescent="0.3">
      <c r="D54">
        <v>7</v>
      </c>
    </row>
    <row r="55" spans="1:7" x14ac:dyDescent="0.3">
      <c r="D55">
        <v>7</v>
      </c>
    </row>
    <row r="56" spans="1:7" ht="15" thickBot="1" x14ac:dyDescent="0.35">
      <c r="A56" s="1" t="s">
        <v>2</v>
      </c>
      <c r="B56" s="1" t="s">
        <v>3</v>
      </c>
      <c r="C56" s="1" t="s">
        <v>4</v>
      </c>
      <c r="D56" s="2" t="s">
        <v>117</v>
      </c>
      <c r="E56" s="31" t="s">
        <v>92</v>
      </c>
      <c r="F56" s="31" t="s">
        <v>876</v>
      </c>
      <c r="G56" s="31" t="s">
        <v>877</v>
      </c>
    </row>
    <row r="57" spans="1:7" x14ac:dyDescent="0.3">
      <c r="A57" t="s">
        <v>53</v>
      </c>
      <c r="B57" t="s">
        <v>54</v>
      </c>
      <c r="C57">
        <v>2016</v>
      </c>
      <c r="D57">
        <v>3</v>
      </c>
      <c r="E57" s="32">
        <f>MEDIAN(D57:D103)</f>
        <v>4</v>
      </c>
      <c r="F57" s="32">
        <f>MIN(D57:D103)</f>
        <v>2</v>
      </c>
      <c r="G57" s="32">
        <f>MAX(D57:D103)</f>
        <v>6</v>
      </c>
    </row>
    <row r="58" spans="1:7" x14ac:dyDescent="0.3">
      <c r="D58">
        <v>2</v>
      </c>
    </row>
    <row r="59" spans="1:7" x14ac:dyDescent="0.3">
      <c r="D59">
        <v>4</v>
      </c>
    </row>
    <row r="60" spans="1:7" x14ac:dyDescent="0.3">
      <c r="D60">
        <v>3</v>
      </c>
    </row>
    <row r="61" spans="1:7" x14ac:dyDescent="0.3">
      <c r="D61">
        <v>4</v>
      </c>
    </row>
    <row r="62" spans="1:7" x14ac:dyDescent="0.3">
      <c r="D62">
        <v>3</v>
      </c>
    </row>
    <row r="63" spans="1:7" x14ac:dyDescent="0.3">
      <c r="D63">
        <v>4</v>
      </c>
    </row>
    <row r="64" spans="1:7" x14ac:dyDescent="0.3">
      <c r="D64">
        <v>4</v>
      </c>
    </row>
    <row r="65" spans="4:4" x14ac:dyDescent="0.3">
      <c r="D65">
        <v>3</v>
      </c>
    </row>
    <row r="66" spans="4:4" x14ac:dyDescent="0.3">
      <c r="D66">
        <v>3</v>
      </c>
    </row>
    <row r="67" spans="4:4" x14ac:dyDescent="0.3">
      <c r="D67">
        <v>3</v>
      </c>
    </row>
    <row r="68" spans="4:4" x14ac:dyDescent="0.3">
      <c r="D68">
        <v>3</v>
      </c>
    </row>
    <row r="69" spans="4:4" x14ac:dyDescent="0.3">
      <c r="D69">
        <v>3</v>
      </c>
    </row>
    <row r="70" spans="4:4" x14ac:dyDescent="0.3">
      <c r="D70">
        <v>3</v>
      </c>
    </row>
    <row r="71" spans="4:4" x14ac:dyDescent="0.3">
      <c r="D71">
        <v>3</v>
      </c>
    </row>
    <row r="72" spans="4:4" x14ac:dyDescent="0.3">
      <c r="D72">
        <v>6</v>
      </c>
    </row>
    <row r="73" spans="4:4" x14ac:dyDescent="0.3">
      <c r="D73">
        <v>3</v>
      </c>
    </row>
    <row r="74" spans="4:4" x14ac:dyDescent="0.3">
      <c r="D74">
        <v>5</v>
      </c>
    </row>
    <row r="75" spans="4:4" x14ac:dyDescent="0.3">
      <c r="D75">
        <v>4</v>
      </c>
    </row>
    <row r="76" spans="4:4" x14ac:dyDescent="0.3">
      <c r="D76">
        <v>5</v>
      </c>
    </row>
    <row r="77" spans="4:4" x14ac:dyDescent="0.3">
      <c r="D77">
        <v>3</v>
      </c>
    </row>
    <row r="78" spans="4:4" x14ac:dyDescent="0.3">
      <c r="D78">
        <v>6</v>
      </c>
    </row>
    <row r="79" spans="4:4" x14ac:dyDescent="0.3">
      <c r="D79">
        <v>3</v>
      </c>
    </row>
    <row r="80" spans="4:4" x14ac:dyDescent="0.3">
      <c r="D80">
        <v>4</v>
      </c>
    </row>
    <row r="81" spans="4:4" x14ac:dyDescent="0.3">
      <c r="D81">
        <v>3</v>
      </c>
    </row>
    <row r="82" spans="4:4" x14ac:dyDescent="0.3">
      <c r="D82">
        <v>3</v>
      </c>
    </row>
    <row r="83" spans="4:4" x14ac:dyDescent="0.3">
      <c r="D83">
        <v>4</v>
      </c>
    </row>
    <row r="84" spans="4:4" x14ac:dyDescent="0.3">
      <c r="D84">
        <v>5</v>
      </c>
    </row>
    <row r="85" spans="4:4" x14ac:dyDescent="0.3">
      <c r="D85">
        <v>5</v>
      </c>
    </row>
    <row r="86" spans="4:4" x14ac:dyDescent="0.3">
      <c r="D86">
        <v>5</v>
      </c>
    </row>
    <row r="87" spans="4:4" x14ac:dyDescent="0.3">
      <c r="D87">
        <v>3</v>
      </c>
    </row>
    <row r="88" spans="4:4" x14ac:dyDescent="0.3">
      <c r="D88">
        <v>3</v>
      </c>
    </row>
    <row r="89" spans="4:4" x14ac:dyDescent="0.3">
      <c r="D89">
        <v>6</v>
      </c>
    </row>
    <row r="90" spans="4:4" x14ac:dyDescent="0.3">
      <c r="D90">
        <v>3</v>
      </c>
    </row>
    <row r="91" spans="4:4" x14ac:dyDescent="0.3">
      <c r="D91">
        <v>5</v>
      </c>
    </row>
    <row r="92" spans="4:4" x14ac:dyDescent="0.3">
      <c r="D92">
        <v>5</v>
      </c>
    </row>
    <row r="93" spans="4:4" x14ac:dyDescent="0.3">
      <c r="D93">
        <v>6</v>
      </c>
    </row>
    <row r="94" spans="4:4" x14ac:dyDescent="0.3">
      <c r="D94">
        <v>6</v>
      </c>
    </row>
    <row r="95" spans="4:4" x14ac:dyDescent="0.3">
      <c r="D95">
        <v>4</v>
      </c>
    </row>
    <row r="96" spans="4:4" x14ac:dyDescent="0.3">
      <c r="D96">
        <v>4</v>
      </c>
    </row>
    <row r="97" spans="1:7" x14ac:dyDescent="0.3">
      <c r="D97">
        <v>6</v>
      </c>
    </row>
    <row r="98" spans="1:7" x14ac:dyDescent="0.3">
      <c r="D98">
        <v>4</v>
      </c>
    </row>
    <row r="99" spans="1:7" x14ac:dyDescent="0.3">
      <c r="D99">
        <v>5</v>
      </c>
    </row>
    <row r="100" spans="1:7" x14ac:dyDescent="0.3">
      <c r="D100">
        <v>4</v>
      </c>
    </row>
    <row r="101" spans="1:7" x14ac:dyDescent="0.3">
      <c r="D101">
        <v>3</v>
      </c>
    </row>
    <row r="102" spans="1:7" x14ac:dyDescent="0.3">
      <c r="D102">
        <v>5</v>
      </c>
    </row>
    <row r="103" spans="1:7" x14ac:dyDescent="0.3">
      <c r="D103">
        <v>2</v>
      </c>
    </row>
    <row r="104" spans="1:7" ht="15" thickBot="1" x14ac:dyDescent="0.35">
      <c r="A104" s="1" t="s">
        <v>2</v>
      </c>
      <c r="B104" s="1" t="s">
        <v>3</v>
      </c>
      <c r="C104" s="1" t="s">
        <v>4</v>
      </c>
      <c r="D104" s="2" t="s">
        <v>117</v>
      </c>
      <c r="E104" s="31" t="s">
        <v>92</v>
      </c>
      <c r="F104" s="31" t="s">
        <v>876</v>
      </c>
      <c r="G104" s="31" t="s">
        <v>877</v>
      </c>
    </row>
    <row r="105" spans="1:7" x14ac:dyDescent="0.3">
      <c r="A105" t="s">
        <v>59</v>
      </c>
      <c r="B105" t="s">
        <v>60</v>
      </c>
      <c r="C105">
        <v>2013</v>
      </c>
      <c r="D105">
        <v>5</v>
      </c>
      <c r="E105" s="32">
        <f>MEDIAN(D105:D112)</f>
        <v>5</v>
      </c>
      <c r="F105" s="32">
        <f>MIN(D105:D112)</f>
        <v>2</v>
      </c>
      <c r="G105" s="32">
        <f>MAX(D105:D112)</f>
        <v>6</v>
      </c>
    </row>
    <row r="106" spans="1:7" x14ac:dyDescent="0.3">
      <c r="D106">
        <v>4</v>
      </c>
    </row>
    <row r="107" spans="1:7" x14ac:dyDescent="0.3">
      <c r="D107">
        <v>6</v>
      </c>
    </row>
    <row r="108" spans="1:7" x14ac:dyDescent="0.3">
      <c r="D108">
        <v>2</v>
      </c>
    </row>
    <row r="109" spans="1:7" x14ac:dyDescent="0.3">
      <c r="D109">
        <v>5</v>
      </c>
    </row>
    <row r="110" spans="1:7" x14ac:dyDescent="0.3">
      <c r="D110">
        <v>6</v>
      </c>
    </row>
    <row r="111" spans="1:7" x14ac:dyDescent="0.3">
      <c r="D111">
        <v>5</v>
      </c>
    </row>
    <row r="112" spans="1:7" x14ac:dyDescent="0.3">
      <c r="D112">
        <v>6</v>
      </c>
    </row>
    <row r="113" spans="1:7" ht="15" thickBot="1" x14ac:dyDescent="0.35">
      <c r="A113" s="1" t="s">
        <v>2</v>
      </c>
      <c r="B113" s="1" t="s">
        <v>3</v>
      </c>
      <c r="C113" s="1" t="s">
        <v>4</v>
      </c>
      <c r="D113" s="2" t="s">
        <v>117</v>
      </c>
      <c r="E113" s="31" t="s">
        <v>92</v>
      </c>
      <c r="F113" s="31" t="s">
        <v>876</v>
      </c>
      <c r="G113" s="31" t="s">
        <v>877</v>
      </c>
    </row>
    <row r="114" spans="1:7" x14ac:dyDescent="0.3">
      <c r="A114" t="s">
        <v>67</v>
      </c>
      <c r="B114" t="s">
        <v>68</v>
      </c>
      <c r="C114">
        <v>2018</v>
      </c>
      <c r="D114">
        <v>4</v>
      </c>
      <c r="E114" s="32">
        <f>MEDIAN(D114:D136)</f>
        <v>4</v>
      </c>
      <c r="F114" s="32">
        <f>MIN(D114:D136)</f>
        <v>3</v>
      </c>
      <c r="G114" s="32">
        <f>MAX(D114:D136)</f>
        <v>6</v>
      </c>
    </row>
    <row r="115" spans="1:7" x14ac:dyDescent="0.3">
      <c r="D115">
        <v>5</v>
      </c>
    </row>
    <row r="116" spans="1:7" x14ac:dyDescent="0.3">
      <c r="D116">
        <v>6</v>
      </c>
    </row>
    <row r="117" spans="1:7" x14ac:dyDescent="0.3">
      <c r="D117">
        <v>6</v>
      </c>
    </row>
    <row r="118" spans="1:7" x14ac:dyDescent="0.3">
      <c r="D118">
        <v>5</v>
      </c>
    </row>
    <row r="119" spans="1:7" x14ac:dyDescent="0.3">
      <c r="D119">
        <v>5</v>
      </c>
    </row>
    <row r="120" spans="1:7" x14ac:dyDescent="0.3">
      <c r="D120">
        <v>5</v>
      </c>
    </row>
    <row r="121" spans="1:7" x14ac:dyDescent="0.3">
      <c r="D121">
        <v>6</v>
      </c>
    </row>
    <row r="122" spans="1:7" x14ac:dyDescent="0.3">
      <c r="D122">
        <v>5</v>
      </c>
    </row>
    <row r="123" spans="1:7" x14ac:dyDescent="0.3">
      <c r="D123">
        <v>4</v>
      </c>
    </row>
    <row r="124" spans="1:7" x14ac:dyDescent="0.3">
      <c r="D124">
        <v>4</v>
      </c>
    </row>
    <row r="125" spans="1:7" x14ac:dyDescent="0.3">
      <c r="D125">
        <v>3</v>
      </c>
    </row>
    <row r="126" spans="1:7" x14ac:dyDescent="0.3">
      <c r="D126">
        <v>5</v>
      </c>
    </row>
    <row r="127" spans="1:7" x14ac:dyDescent="0.3">
      <c r="D127">
        <v>4</v>
      </c>
    </row>
    <row r="128" spans="1:7" x14ac:dyDescent="0.3">
      <c r="D128">
        <v>4</v>
      </c>
    </row>
    <row r="129" spans="1:7" x14ac:dyDescent="0.3">
      <c r="D129">
        <v>3</v>
      </c>
    </row>
    <row r="130" spans="1:7" x14ac:dyDescent="0.3">
      <c r="D130">
        <v>5</v>
      </c>
    </row>
    <row r="131" spans="1:7" x14ac:dyDescent="0.3">
      <c r="D131">
        <v>4</v>
      </c>
    </row>
    <row r="132" spans="1:7" x14ac:dyDescent="0.3">
      <c r="D132">
        <v>4</v>
      </c>
    </row>
    <row r="133" spans="1:7" x14ac:dyDescent="0.3">
      <c r="D133">
        <v>5</v>
      </c>
    </row>
    <row r="134" spans="1:7" x14ac:dyDescent="0.3">
      <c r="D134">
        <v>4</v>
      </c>
    </row>
    <row r="135" spans="1:7" x14ac:dyDescent="0.3">
      <c r="D135">
        <v>3</v>
      </c>
    </row>
    <row r="136" spans="1:7" x14ac:dyDescent="0.3">
      <c r="D136">
        <v>4</v>
      </c>
    </row>
    <row r="137" spans="1:7" ht="15" thickBot="1" x14ac:dyDescent="0.35">
      <c r="A137" s="1" t="s">
        <v>2</v>
      </c>
      <c r="B137" s="1" t="s">
        <v>3</v>
      </c>
      <c r="C137" s="1" t="s">
        <v>4</v>
      </c>
      <c r="D137" s="2" t="s">
        <v>117</v>
      </c>
      <c r="E137" s="31" t="s">
        <v>92</v>
      </c>
      <c r="F137" s="31" t="s">
        <v>876</v>
      </c>
      <c r="G137" s="31" t="s">
        <v>877</v>
      </c>
    </row>
    <row r="138" spans="1:7" x14ac:dyDescent="0.3">
      <c r="A138" t="s">
        <v>81</v>
      </c>
      <c r="B138" t="s">
        <v>82</v>
      </c>
      <c r="C138">
        <v>2013</v>
      </c>
      <c r="D138">
        <v>3</v>
      </c>
      <c r="E138" s="32">
        <f>MEDIAN(D138:D193)</f>
        <v>3</v>
      </c>
      <c r="F138" s="32">
        <f>MIN(D138:D193)</f>
        <v>2</v>
      </c>
      <c r="G138" s="32">
        <f>MAX(D138:D193)</f>
        <v>6</v>
      </c>
    </row>
    <row r="139" spans="1:7" x14ac:dyDescent="0.3">
      <c r="D139">
        <v>3</v>
      </c>
    </row>
    <row r="140" spans="1:7" x14ac:dyDescent="0.3">
      <c r="D140">
        <v>5</v>
      </c>
    </row>
    <row r="141" spans="1:7" x14ac:dyDescent="0.3">
      <c r="D141">
        <v>2</v>
      </c>
    </row>
    <row r="142" spans="1:7" x14ac:dyDescent="0.3">
      <c r="D142">
        <v>3</v>
      </c>
    </row>
    <row r="143" spans="1:7" x14ac:dyDescent="0.3">
      <c r="D143">
        <v>4</v>
      </c>
    </row>
    <row r="144" spans="1:7" x14ac:dyDescent="0.3">
      <c r="D144">
        <v>5</v>
      </c>
    </row>
    <row r="145" spans="4:4" x14ac:dyDescent="0.3">
      <c r="D145">
        <v>3</v>
      </c>
    </row>
    <row r="146" spans="4:4" x14ac:dyDescent="0.3">
      <c r="D146">
        <v>4</v>
      </c>
    </row>
    <row r="147" spans="4:4" x14ac:dyDescent="0.3">
      <c r="D147">
        <v>4</v>
      </c>
    </row>
    <row r="148" spans="4:4" x14ac:dyDescent="0.3">
      <c r="D148">
        <v>3</v>
      </c>
    </row>
    <row r="149" spans="4:4" x14ac:dyDescent="0.3">
      <c r="D149">
        <v>4</v>
      </c>
    </row>
    <row r="150" spans="4:4" x14ac:dyDescent="0.3">
      <c r="D150">
        <v>3</v>
      </c>
    </row>
    <row r="151" spans="4:4" x14ac:dyDescent="0.3">
      <c r="D151">
        <v>2</v>
      </c>
    </row>
    <row r="152" spans="4:4" x14ac:dyDescent="0.3">
      <c r="D152">
        <v>2</v>
      </c>
    </row>
    <row r="153" spans="4:4" x14ac:dyDescent="0.3">
      <c r="D153">
        <v>3</v>
      </c>
    </row>
    <row r="154" spans="4:4" x14ac:dyDescent="0.3">
      <c r="D154">
        <v>3</v>
      </c>
    </row>
    <row r="155" spans="4:4" x14ac:dyDescent="0.3">
      <c r="D155">
        <v>3</v>
      </c>
    </row>
    <row r="156" spans="4:4" x14ac:dyDescent="0.3">
      <c r="D156">
        <v>4</v>
      </c>
    </row>
    <row r="157" spans="4:4" x14ac:dyDescent="0.3">
      <c r="D157">
        <v>4</v>
      </c>
    </row>
    <row r="158" spans="4:4" x14ac:dyDescent="0.3">
      <c r="D158">
        <v>3</v>
      </c>
    </row>
    <row r="159" spans="4:4" x14ac:dyDescent="0.3">
      <c r="D159">
        <v>3</v>
      </c>
    </row>
    <row r="160" spans="4:4" x14ac:dyDescent="0.3">
      <c r="D160">
        <v>4</v>
      </c>
    </row>
    <row r="161" spans="4:4" x14ac:dyDescent="0.3">
      <c r="D161">
        <v>2</v>
      </c>
    </row>
    <row r="162" spans="4:4" x14ac:dyDescent="0.3">
      <c r="D162">
        <v>3</v>
      </c>
    </row>
    <row r="163" spans="4:4" x14ac:dyDescent="0.3">
      <c r="D163">
        <v>5</v>
      </c>
    </row>
    <row r="164" spans="4:4" x14ac:dyDescent="0.3">
      <c r="D164">
        <v>3</v>
      </c>
    </row>
    <row r="165" spans="4:4" x14ac:dyDescent="0.3">
      <c r="D165">
        <v>3</v>
      </c>
    </row>
    <row r="166" spans="4:4" x14ac:dyDescent="0.3">
      <c r="D166">
        <v>4</v>
      </c>
    </row>
    <row r="167" spans="4:4" x14ac:dyDescent="0.3">
      <c r="D167">
        <v>3</v>
      </c>
    </row>
    <row r="168" spans="4:4" x14ac:dyDescent="0.3">
      <c r="D168">
        <v>4</v>
      </c>
    </row>
    <row r="169" spans="4:4" x14ac:dyDescent="0.3">
      <c r="D169">
        <v>3</v>
      </c>
    </row>
    <row r="170" spans="4:4" x14ac:dyDescent="0.3">
      <c r="D170">
        <v>4</v>
      </c>
    </row>
    <row r="171" spans="4:4" x14ac:dyDescent="0.3">
      <c r="D171">
        <v>3</v>
      </c>
    </row>
    <row r="172" spans="4:4" x14ac:dyDescent="0.3">
      <c r="D172">
        <v>3</v>
      </c>
    </row>
    <row r="173" spans="4:4" x14ac:dyDescent="0.3">
      <c r="D173">
        <v>4</v>
      </c>
    </row>
    <row r="174" spans="4:4" x14ac:dyDescent="0.3">
      <c r="D174">
        <v>3</v>
      </c>
    </row>
    <row r="175" spans="4:4" x14ac:dyDescent="0.3">
      <c r="D175">
        <v>3</v>
      </c>
    </row>
    <row r="176" spans="4:4" x14ac:dyDescent="0.3">
      <c r="D176">
        <v>4</v>
      </c>
    </row>
    <row r="177" spans="4:4" x14ac:dyDescent="0.3">
      <c r="D177">
        <v>4</v>
      </c>
    </row>
    <row r="178" spans="4:4" x14ac:dyDescent="0.3">
      <c r="D178">
        <v>3</v>
      </c>
    </row>
    <row r="179" spans="4:4" x14ac:dyDescent="0.3">
      <c r="D179">
        <v>2</v>
      </c>
    </row>
    <row r="180" spans="4:4" x14ac:dyDescent="0.3">
      <c r="D180">
        <v>6</v>
      </c>
    </row>
    <row r="181" spans="4:4" x14ac:dyDescent="0.3">
      <c r="D181">
        <v>5</v>
      </c>
    </row>
    <row r="182" spans="4:4" x14ac:dyDescent="0.3">
      <c r="D182">
        <v>3</v>
      </c>
    </row>
    <row r="183" spans="4:4" x14ac:dyDescent="0.3">
      <c r="D183">
        <v>4</v>
      </c>
    </row>
    <row r="184" spans="4:4" x14ac:dyDescent="0.3">
      <c r="D184">
        <v>3</v>
      </c>
    </row>
    <row r="185" spans="4:4" x14ac:dyDescent="0.3">
      <c r="D185">
        <v>3</v>
      </c>
    </row>
    <row r="186" spans="4:4" x14ac:dyDescent="0.3">
      <c r="D186">
        <v>4</v>
      </c>
    </row>
    <row r="187" spans="4:4" x14ac:dyDescent="0.3">
      <c r="D187">
        <v>2</v>
      </c>
    </row>
    <row r="188" spans="4:4" x14ac:dyDescent="0.3">
      <c r="D188">
        <v>3</v>
      </c>
    </row>
    <row r="189" spans="4:4" x14ac:dyDescent="0.3">
      <c r="D189">
        <v>2</v>
      </c>
    </row>
    <row r="190" spans="4:4" x14ac:dyDescent="0.3">
      <c r="D190">
        <v>3</v>
      </c>
    </row>
    <row r="191" spans="4:4" x14ac:dyDescent="0.3">
      <c r="D191">
        <v>2</v>
      </c>
    </row>
    <row r="192" spans="4:4" x14ac:dyDescent="0.3">
      <c r="D192">
        <v>6</v>
      </c>
    </row>
    <row r="193" spans="1:7" x14ac:dyDescent="0.3">
      <c r="D193">
        <v>3</v>
      </c>
    </row>
    <row r="194" spans="1:7" ht="15" thickBot="1" x14ac:dyDescent="0.35">
      <c r="A194" s="1" t="s">
        <v>2</v>
      </c>
      <c r="B194" s="1" t="s">
        <v>3</v>
      </c>
      <c r="C194" s="1" t="s">
        <v>4</v>
      </c>
      <c r="D194" s="2" t="s">
        <v>117</v>
      </c>
      <c r="E194" s="31" t="s">
        <v>92</v>
      </c>
      <c r="F194" s="31" t="s">
        <v>876</v>
      </c>
      <c r="G194" s="31" t="s">
        <v>877</v>
      </c>
    </row>
    <row r="195" spans="1:7" x14ac:dyDescent="0.3">
      <c r="A195" t="s">
        <v>85</v>
      </c>
      <c r="B195" t="s">
        <v>86</v>
      </c>
      <c r="C195">
        <v>2018</v>
      </c>
      <c r="D195">
        <v>5</v>
      </c>
      <c r="E195" s="32">
        <f>MEDIAN(D195:D210)</f>
        <v>5.5</v>
      </c>
      <c r="F195" s="32">
        <f>MIN(D195:D210)</f>
        <v>4</v>
      </c>
      <c r="G195" s="32">
        <f>MAX(D195:D210)</f>
        <v>8</v>
      </c>
    </row>
    <row r="196" spans="1:7" x14ac:dyDescent="0.3">
      <c r="D196">
        <v>5</v>
      </c>
    </row>
    <row r="197" spans="1:7" x14ac:dyDescent="0.3">
      <c r="D197">
        <v>4</v>
      </c>
    </row>
    <row r="198" spans="1:7" x14ac:dyDescent="0.3">
      <c r="D198">
        <v>5</v>
      </c>
    </row>
    <row r="199" spans="1:7" x14ac:dyDescent="0.3">
      <c r="D199">
        <v>6</v>
      </c>
    </row>
    <row r="200" spans="1:7" x14ac:dyDescent="0.3">
      <c r="D200">
        <v>4</v>
      </c>
    </row>
    <row r="201" spans="1:7" x14ac:dyDescent="0.3">
      <c r="D201">
        <v>5</v>
      </c>
    </row>
    <row r="202" spans="1:7" x14ac:dyDescent="0.3">
      <c r="D202">
        <v>6</v>
      </c>
    </row>
    <row r="203" spans="1:7" x14ac:dyDescent="0.3">
      <c r="D203">
        <v>6</v>
      </c>
    </row>
    <row r="204" spans="1:7" x14ac:dyDescent="0.3">
      <c r="D204">
        <v>8</v>
      </c>
    </row>
    <row r="205" spans="1:7" x14ac:dyDescent="0.3">
      <c r="D205">
        <v>4</v>
      </c>
    </row>
    <row r="206" spans="1:7" x14ac:dyDescent="0.3">
      <c r="D206">
        <v>7</v>
      </c>
    </row>
    <row r="207" spans="1:7" x14ac:dyDescent="0.3">
      <c r="D207">
        <v>4</v>
      </c>
    </row>
    <row r="208" spans="1:7" x14ac:dyDescent="0.3">
      <c r="D208">
        <v>6</v>
      </c>
    </row>
    <row r="209" spans="3:4" x14ac:dyDescent="0.3">
      <c r="D209">
        <v>6</v>
      </c>
    </row>
    <row r="210" spans="3:4" x14ac:dyDescent="0.3">
      <c r="D210">
        <v>6</v>
      </c>
    </row>
    <row r="211" spans="3:4" ht="62.4" x14ac:dyDescent="0.3">
      <c r="C211" s="34" t="s">
        <v>886</v>
      </c>
      <c r="D211" s="36">
        <f>MEDIAN(D1:D210)</f>
        <v>4</v>
      </c>
    </row>
    <row r="212" spans="3:4" ht="15.6" x14ac:dyDescent="0.3">
      <c r="C212" s="35" t="s">
        <v>876</v>
      </c>
      <c r="D212" s="36">
        <f>MIN(D1:D210)</f>
        <v>2</v>
      </c>
    </row>
    <row r="213" spans="3:4" ht="15.6" x14ac:dyDescent="0.3">
      <c r="C213" s="35" t="s">
        <v>877</v>
      </c>
      <c r="D213" s="36">
        <f>MAX(D1:D210)</f>
        <v>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40377-7337-4D03-B862-7B0228E58579}">
  <dimension ref="A1:P707"/>
  <sheetViews>
    <sheetView topLeftCell="A321" workbookViewId="0">
      <selection activeCell="A331" sqref="A331:H383"/>
    </sheetView>
  </sheetViews>
  <sheetFormatPr defaultRowHeight="14.4" x14ac:dyDescent="0.3"/>
  <cols>
    <col min="2" max="2" width="23.33203125" customWidth="1"/>
    <col min="3" max="3" width="31.109375" customWidth="1"/>
    <col min="5" max="5" width="18.21875" customWidth="1"/>
    <col min="6" max="6" width="16.5546875" customWidth="1"/>
    <col min="7" max="7" width="13" customWidth="1"/>
    <col min="8" max="8" width="11.5546875" customWidth="1"/>
    <col min="13" max="13" width="12.6640625" customWidth="1"/>
  </cols>
  <sheetData>
    <row r="1" spans="1:8" ht="15" thickBot="1" x14ac:dyDescent="0.35">
      <c r="A1" s="1" t="s">
        <v>878</v>
      </c>
      <c r="B1" s="1" t="s">
        <v>2</v>
      </c>
      <c r="C1" s="1" t="s">
        <v>3</v>
      </c>
      <c r="D1" s="1" t="s">
        <v>4</v>
      </c>
      <c r="E1" s="2" t="s">
        <v>117</v>
      </c>
      <c r="F1" s="31" t="s">
        <v>92</v>
      </c>
      <c r="G1" s="31" t="s">
        <v>876</v>
      </c>
      <c r="H1" s="31" t="s">
        <v>877</v>
      </c>
    </row>
    <row r="2" spans="1:8" x14ac:dyDescent="0.3">
      <c r="A2" s="7">
        <v>4</v>
      </c>
      <c r="B2" t="s">
        <v>35</v>
      </c>
      <c r="C2" t="s">
        <v>36</v>
      </c>
      <c r="D2">
        <v>2018</v>
      </c>
      <c r="E2">
        <v>65.7</v>
      </c>
      <c r="F2" s="32">
        <f>MEDIAN(E2:E36)</f>
        <v>62.9</v>
      </c>
      <c r="G2" s="32">
        <f>MIN(E2:E36)</f>
        <v>40</v>
      </c>
      <c r="H2" s="32">
        <f>MAX(E2:E36)</f>
        <v>74.3</v>
      </c>
    </row>
    <row r="3" spans="1:8" x14ac:dyDescent="0.3">
      <c r="E3">
        <v>40</v>
      </c>
    </row>
    <row r="4" spans="1:8" x14ac:dyDescent="0.3">
      <c r="E4">
        <v>68.599999999999994</v>
      </c>
    </row>
    <row r="5" spans="1:8" x14ac:dyDescent="0.3">
      <c r="E5">
        <v>62.9</v>
      </c>
    </row>
    <row r="6" spans="1:8" x14ac:dyDescent="0.3">
      <c r="E6">
        <v>51.4</v>
      </c>
    </row>
    <row r="7" spans="1:8" x14ac:dyDescent="0.3">
      <c r="E7">
        <v>57.1</v>
      </c>
    </row>
    <row r="8" spans="1:8" x14ac:dyDescent="0.3">
      <c r="E8">
        <v>45.7</v>
      </c>
    </row>
    <row r="9" spans="1:8" x14ac:dyDescent="0.3">
      <c r="E9">
        <v>54.3</v>
      </c>
    </row>
    <row r="10" spans="1:8" x14ac:dyDescent="0.3">
      <c r="E10">
        <v>65.7</v>
      </c>
    </row>
    <row r="11" spans="1:8" x14ac:dyDescent="0.3">
      <c r="E11">
        <v>57.1</v>
      </c>
    </row>
    <row r="12" spans="1:8" x14ac:dyDescent="0.3">
      <c r="E12">
        <v>60</v>
      </c>
    </row>
    <row r="13" spans="1:8" x14ac:dyDescent="0.3">
      <c r="E13">
        <v>57.1</v>
      </c>
    </row>
    <row r="14" spans="1:8" x14ac:dyDescent="0.3">
      <c r="E14">
        <v>51.4</v>
      </c>
    </row>
    <row r="15" spans="1:8" x14ac:dyDescent="0.3">
      <c r="E15">
        <v>65.7</v>
      </c>
    </row>
    <row r="16" spans="1:8" x14ac:dyDescent="0.3">
      <c r="E16">
        <v>74.3</v>
      </c>
    </row>
    <row r="17" spans="5:5" x14ac:dyDescent="0.3">
      <c r="E17">
        <v>68.599999999999994</v>
      </c>
    </row>
    <row r="18" spans="5:5" x14ac:dyDescent="0.3">
      <c r="E18">
        <v>57.1</v>
      </c>
    </row>
    <row r="19" spans="5:5" x14ac:dyDescent="0.3">
      <c r="E19">
        <v>62.9</v>
      </c>
    </row>
    <row r="20" spans="5:5" x14ac:dyDescent="0.3">
      <c r="E20">
        <v>65.7</v>
      </c>
    </row>
    <row r="21" spans="5:5" x14ac:dyDescent="0.3">
      <c r="E21">
        <v>45.7</v>
      </c>
    </row>
    <row r="22" spans="5:5" x14ac:dyDescent="0.3">
      <c r="E22">
        <v>60</v>
      </c>
    </row>
    <row r="23" spans="5:5" x14ac:dyDescent="0.3">
      <c r="E23">
        <v>68.599999999999994</v>
      </c>
    </row>
    <row r="24" spans="5:5" x14ac:dyDescent="0.3">
      <c r="E24">
        <v>74.3</v>
      </c>
    </row>
    <row r="25" spans="5:5" x14ac:dyDescent="0.3">
      <c r="E25">
        <v>65.7</v>
      </c>
    </row>
    <row r="26" spans="5:5" x14ac:dyDescent="0.3">
      <c r="E26">
        <v>57.1</v>
      </c>
    </row>
    <row r="27" spans="5:5" x14ac:dyDescent="0.3">
      <c r="E27">
        <v>60</v>
      </c>
    </row>
    <row r="28" spans="5:5" x14ac:dyDescent="0.3">
      <c r="E28">
        <v>62.9</v>
      </c>
    </row>
    <row r="29" spans="5:5" x14ac:dyDescent="0.3">
      <c r="E29">
        <v>60</v>
      </c>
    </row>
    <row r="30" spans="5:5" x14ac:dyDescent="0.3">
      <c r="E30">
        <v>57.1</v>
      </c>
    </row>
    <row r="31" spans="5:5" x14ac:dyDescent="0.3">
      <c r="E31">
        <v>68.599999999999994</v>
      </c>
    </row>
    <row r="32" spans="5:5" x14ac:dyDescent="0.3">
      <c r="E32">
        <v>74.3</v>
      </c>
    </row>
    <row r="33" spans="1:16" x14ac:dyDescent="0.3">
      <c r="E33">
        <v>71.400000000000006</v>
      </c>
    </row>
    <row r="34" spans="1:16" x14ac:dyDescent="0.3">
      <c r="E34">
        <v>65.7</v>
      </c>
    </row>
    <row r="35" spans="1:16" x14ac:dyDescent="0.3">
      <c r="E35">
        <v>54.3</v>
      </c>
    </row>
    <row r="36" spans="1:16" x14ac:dyDescent="0.3">
      <c r="E36">
        <v>68.599999999999994</v>
      </c>
    </row>
    <row r="37" spans="1:16" ht="15" thickBot="1" x14ac:dyDescent="0.35">
      <c r="A37" s="1" t="s">
        <v>878</v>
      </c>
      <c r="B37" s="1" t="s">
        <v>2</v>
      </c>
      <c r="C37" s="1" t="s">
        <v>3</v>
      </c>
      <c r="D37" s="1" t="s">
        <v>4</v>
      </c>
      <c r="E37" s="2" t="s">
        <v>117</v>
      </c>
    </row>
    <row r="38" spans="1:16" x14ac:dyDescent="0.3">
      <c r="A38">
        <v>12</v>
      </c>
      <c r="B38" t="s">
        <v>37</v>
      </c>
      <c r="C38" t="s">
        <v>38</v>
      </c>
      <c r="D38">
        <v>2017</v>
      </c>
    </row>
    <row r="39" spans="1:16" ht="15" thickBot="1" x14ac:dyDescent="0.35">
      <c r="A39" t="s">
        <v>152</v>
      </c>
    </row>
    <row r="40" spans="1:16" ht="63.6" thickBot="1" x14ac:dyDescent="0.35">
      <c r="B40" s="10" t="s">
        <v>121</v>
      </c>
      <c r="C40" s="11" t="s">
        <v>122</v>
      </c>
      <c r="D40" s="11" t="s">
        <v>123</v>
      </c>
      <c r="E40" s="11" t="s">
        <v>124</v>
      </c>
      <c r="F40" s="11" t="s">
        <v>125</v>
      </c>
      <c r="G40" s="11" t="s">
        <v>126</v>
      </c>
      <c r="H40" s="11" t="s">
        <v>127</v>
      </c>
      <c r="I40" s="11" t="s">
        <v>128</v>
      </c>
      <c r="J40" s="11" t="s">
        <v>129</v>
      </c>
      <c r="K40" s="11" t="s">
        <v>130</v>
      </c>
      <c r="L40" s="11" t="s">
        <v>131</v>
      </c>
      <c r="M40" t="s">
        <v>153</v>
      </c>
      <c r="N40" s="31" t="s">
        <v>92</v>
      </c>
      <c r="O40" s="31" t="s">
        <v>876</v>
      </c>
      <c r="P40" s="31" t="s">
        <v>877</v>
      </c>
    </row>
    <row r="41" spans="1:16" ht="15" thickBot="1" x14ac:dyDescent="0.35">
      <c r="B41" s="12" t="s">
        <v>132</v>
      </c>
      <c r="C41" s="13" t="s">
        <v>133</v>
      </c>
      <c r="D41" s="14" t="s">
        <v>0</v>
      </c>
      <c r="E41" s="13" t="s">
        <v>133</v>
      </c>
      <c r="F41" s="13" t="s">
        <v>133</v>
      </c>
      <c r="G41" s="13" t="s">
        <v>133</v>
      </c>
      <c r="H41" s="13" t="s">
        <v>133</v>
      </c>
      <c r="I41" s="14" t="s">
        <v>0</v>
      </c>
      <c r="J41" s="14" t="s">
        <v>0</v>
      </c>
      <c r="K41" s="14" t="s">
        <v>0</v>
      </c>
      <c r="L41" s="14" t="s">
        <v>0</v>
      </c>
      <c r="M41">
        <f>COUNTIF(C41:L41, "Yes")</f>
        <v>5</v>
      </c>
      <c r="N41" s="32">
        <f>MEDIAN(M41:M59)</f>
        <v>4</v>
      </c>
      <c r="O41" s="32">
        <f>MIN(M41:M59)</f>
        <v>4</v>
      </c>
      <c r="P41" s="32">
        <f>MAX(M41:M59)</f>
        <v>8</v>
      </c>
    </row>
    <row r="42" spans="1:16" ht="15" thickBot="1" x14ac:dyDescent="0.35">
      <c r="B42" s="12" t="s">
        <v>134</v>
      </c>
      <c r="C42" s="13" t="s">
        <v>133</v>
      </c>
      <c r="D42" s="14" t="s">
        <v>0</v>
      </c>
      <c r="E42" s="13" t="s">
        <v>133</v>
      </c>
      <c r="F42" s="13" t="s">
        <v>133</v>
      </c>
      <c r="G42" s="13" t="s">
        <v>133</v>
      </c>
      <c r="H42" s="13" t="s">
        <v>133</v>
      </c>
      <c r="I42" s="13" t="s">
        <v>133</v>
      </c>
      <c r="J42" s="14" t="s">
        <v>0</v>
      </c>
      <c r="K42" s="14" t="s">
        <v>0</v>
      </c>
      <c r="L42" s="14" t="s">
        <v>0</v>
      </c>
      <c r="M42">
        <f t="shared" ref="M42:M59" si="0">COUNTIF(C42:L42, "Yes")</f>
        <v>4</v>
      </c>
    </row>
    <row r="43" spans="1:16" ht="15" thickBot="1" x14ac:dyDescent="0.35">
      <c r="B43" s="12" t="s">
        <v>135</v>
      </c>
      <c r="C43" s="13" t="s">
        <v>133</v>
      </c>
      <c r="D43" s="14" t="s">
        <v>0</v>
      </c>
      <c r="E43" s="13" t="s">
        <v>133</v>
      </c>
      <c r="F43" s="13" t="s">
        <v>133</v>
      </c>
      <c r="G43" s="13" t="s">
        <v>133</v>
      </c>
      <c r="H43" s="13" t="s">
        <v>133</v>
      </c>
      <c r="I43" s="13" t="s">
        <v>133</v>
      </c>
      <c r="J43" s="14" t="s">
        <v>0</v>
      </c>
      <c r="K43" s="14" t="s">
        <v>0</v>
      </c>
      <c r="L43" s="14" t="s">
        <v>0</v>
      </c>
      <c r="M43">
        <f t="shared" si="0"/>
        <v>4</v>
      </c>
    </row>
    <row r="44" spans="1:16" ht="15" thickBot="1" x14ac:dyDescent="0.35">
      <c r="B44" s="12" t="s">
        <v>136</v>
      </c>
      <c r="C44" s="13" t="s">
        <v>133</v>
      </c>
      <c r="D44" s="14" t="s">
        <v>0</v>
      </c>
      <c r="E44" s="13" t="s">
        <v>133</v>
      </c>
      <c r="F44" s="13" t="s">
        <v>133</v>
      </c>
      <c r="G44" s="13" t="s">
        <v>133</v>
      </c>
      <c r="H44" s="13" t="s">
        <v>133</v>
      </c>
      <c r="I44" s="13" t="s">
        <v>133</v>
      </c>
      <c r="J44" s="14" t="s">
        <v>0</v>
      </c>
      <c r="K44" s="14" t="s">
        <v>0</v>
      </c>
      <c r="L44" s="14" t="s">
        <v>0</v>
      </c>
      <c r="M44">
        <f t="shared" si="0"/>
        <v>4</v>
      </c>
    </row>
    <row r="45" spans="1:16" ht="15" thickBot="1" x14ac:dyDescent="0.35">
      <c r="B45" s="12" t="s">
        <v>137</v>
      </c>
      <c r="C45" s="13" t="s">
        <v>133</v>
      </c>
      <c r="D45" s="14" t="s">
        <v>0</v>
      </c>
      <c r="E45" s="13" t="s">
        <v>133</v>
      </c>
      <c r="F45" s="13" t="s">
        <v>133</v>
      </c>
      <c r="G45" s="13" t="s">
        <v>133</v>
      </c>
      <c r="H45" s="13" t="s">
        <v>133</v>
      </c>
      <c r="I45" s="13" t="s">
        <v>133</v>
      </c>
      <c r="J45" s="14" t="s">
        <v>0</v>
      </c>
      <c r="K45" s="14" t="s">
        <v>0</v>
      </c>
      <c r="L45" s="14" t="s">
        <v>0</v>
      </c>
      <c r="M45">
        <f t="shared" si="0"/>
        <v>4</v>
      </c>
    </row>
    <row r="46" spans="1:16" ht="15" thickBot="1" x14ac:dyDescent="0.35">
      <c r="B46" s="12" t="s">
        <v>138</v>
      </c>
      <c r="C46" s="13" t="s">
        <v>133</v>
      </c>
      <c r="D46" s="14" t="s">
        <v>0</v>
      </c>
      <c r="E46" s="13" t="s">
        <v>133</v>
      </c>
      <c r="F46" s="13" t="s">
        <v>133</v>
      </c>
      <c r="G46" s="13" t="s">
        <v>133</v>
      </c>
      <c r="H46" s="13" t="s">
        <v>133</v>
      </c>
      <c r="I46" s="13" t="s">
        <v>133</v>
      </c>
      <c r="J46" s="14" t="s">
        <v>0</v>
      </c>
      <c r="K46" s="14" t="s">
        <v>0</v>
      </c>
      <c r="L46" s="14" t="s">
        <v>0</v>
      </c>
      <c r="M46">
        <f t="shared" si="0"/>
        <v>4</v>
      </c>
    </row>
    <row r="47" spans="1:16" ht="15" thickBot="1" x14ac:dyDescent="0.35">
      <c r="B47" s="12" t="s">
        <v>139</v>
      </c>
      <c r="C47" s="13" t="s">
        <v>133</v>
      </c>
      <c r="D47" s="14" t="s">
        <v>0</v>
      </c>
      <c r="E47" s="13" t="s">
        <v>133</v>
      </c>
      <c r="F47" s="13" t="s">
        <v>133</v>
      </c>
      <c r="G47" s="13" t="s">
        <v>133</v>
      </c>
      <c r="H47" s="13" t="s">
        <v>133</v>
      </c>
      <c r="I47" s="13" t="s">
        <v>133</v>
      </c>
      <c r="J47" s="14" t="s">
        <v>0</v>
      </c>
      <c r="K47" s="14" t="s">
        <v>0</v>
      </c>
      <c r="L47" s="14" t="s">
        <v>0</v>
      </c>
      <c r="M47">
        <f t="shared" si="0"/>
        <v>4</v>
      </c>
    </row>
    <row r="48" spans="1:16" ht="15" thickBot="1" x14ac:dyDescent="0.35">
      <c r="B48" s="12" t="s">
        <v>140</v>
      </c>
      <c r="C48" s="13" t="s">
        <v>133</v>
      </c>
      <c r="D48" s="14" t="s">
        <v>0</v>
      </c>
      <c r="E48" s="14" t="s">
        <v>0</v>
      </c>
      <c r="F48" s="13" t="s">
        <v>133</v>
      </c>
      <c r="G48" s="14" t="s">
        <v>0</v>
      </c>
      <c r="H48" s="14" t="s">
        <v>0</v>
      </c>
      <c r="I48" s="14" t="s">
        <v>0</v>
      </c>
      <c r="J48" s="14" t="s">
        <v>0</v>
      </c>
      <c r="K48" s="14" t="s">
        <v>0</v>
      </c>
      <c r="L48" s="14" t="s">
        <v>0</v>
      </c>
      <c r="M48">
        <f t="shared" si="0"/>
        <v>8</v>
      </c>
    </row>
    <row r="49" spans="1:13" ht="15" thickBot="1" x14ac:dyDescent="0.35">
      <c r="B49" s="12" t="s">
        <v>141</v>
      </c>
      <c r="C49" s="13" t="s">
        <v>133</v>
      </c>
      <c r="D49" s="14" t="s">
        <v>0</v>
      </c>
      <c r="E49" s="13" t="s">
        <v>133</v>
      </c>
      <c r="F49" s="13" t="s">
        <v>133</v>
      </c>
      <c r="G49" s="14" t="s">
        <v>0</v>
      </c>
      <c r="H49" s="13" t="s">
        <v>133</v>
      </c>
      <c r="I49" s="14" t="s">
        <v>0</v>
      </c>
      <c r="J49" s="14" t="s">
        <v>0</v>
      </c>
      <c r="K49" s="14" t="s">
        <v>0</v>
      </c>
      <c r="L49" s="14" t="s">
        <v>0</v>
      </c>
      <c r="M49">
        <f t="shared" si="0"/>
        <v>6</v>
      </c>
    </row>
    <row r="50" spans="1:13" ht="15" thickBot="1" x14ac:dyDescent="0.35">
      <c r="B50" s="12" t="s">
        <v>142</v>
      </c>
      <c r="C50" s="13" t="s">
        <v>133</v>
      </c>
      <c r="D50" s="14" t="s">
        <v>0</v>
      </c>
      <c r="E50" s="13" t="s">
        <v>133</v>
      </c>
      <c r="F50" s="13" t="s">
        <v>133</v>
      </c>
      <c r="G50" s="13" t="s">
        <v>133</v>
      </c>
      <c r="H50" s="13" t="s">
        <v>133</v>
      </c>
      <c r="I50" s="14" t="s">
        <v>0</v>
      </c>
      <c r="J50" s="14" t="s">
        <v>0</v>
      </c>
      <c r="K50" s="14" t="s">
        <v>0</v>
      </c>
      <c r="L50" s="14" t="s">
        <v>0</v>
      </c>
      <c r="M50">
        <f t="shared" si="0"/>
        <v>5</v>
      </c>
    </row>
    <row r="51" spans="1:13" ht="15" thickBot="1" x14ac:dyDescent="0.35">
      <c r="B51" s="12" t="s">
        <v>143</v>
      </c>
      <c r="C51" s="13" t="s">
        <v>133</v>
      </c>
      <c r="D51" s="14" t="s">
        <v>0</v>
      </c>
      <c r="E51" s="13" t="s">
        <v>133</v>
      </c>
      <c r="F51" s="13" t="s">
        <v>133</v>
      </c>
      <c r="G51" s="13" t="s">
        <v>133</v>
      </c>
      <c r="H51" s="13" t="s">
        <v>133</v>
      </c>
      <c r="I51" s="13" t="s">
        <v>133</v>
      </c>
      <c r="J51" s="14" t="s">
        <v>0</v>
      </c>
      <c r="K51" s="14" t="s">
        <v>0</v>
      </c>
      <c r="L51" s="14" t="s">
        <v>0</v>
      </c>
      <c r="M51">
        <f t="shared" si="0"/>
        <v>4</v>
      </c>
    </row>
    <row r="52" spans="1:13" ht="15" thickBot="1" x14ac:dyDescent="0.35">
      <c r="B52" s="12" t="s">
        <v>144</v>
      </c>
      <c r="C52" s="13" t="s">
        <v>133</v>
      </c>
      <c r="D52" s="14" t="s">
        <v>0</v>
      </c>
      <c r="E52" s="13" t="s">
        <v>133</v>
      </c>
      <c r="F52" s="13" t="s">
        <v>133</v>
      </c>
      <c r="G52" s="13" t="s">
        <v>133</v>
      </c>
      <c r="H52" s="13" t="s">
        <v>133</v>
      </c>
      <c r="I52" s="13" t="s">
        <v>133</v>
      </c>
      <c r="J52" s="14" t="s">
        <v>0</v>
      </c>
      <c r="K52" s="14" t="s">
        <v>0</v>
      </c>
      <c r="L52" s="14" t="s">
        <v>0</v>
      </c>
      <c r="M52">
        <f t="shared" si="0"/>
        <v>4</v>
      </c>
    </row>
    <row r="53" spans="1:13" ht="15" thickBot="1" x14ac:dyDescent="0.35">
      <c r="B53" s="12" t="s">
        <v>145</v>
      </c>
      <c r="C53" s="13" t="s">
        <v>133</v>
      </c>
      <c r="D53" s="14" t="s">
        <v>0</v>
      </c>
      <c r="E53" s="13" t="s">
        <v>133</v>
      </c>
      <c r="F53" s="13" t="s">
        <v>133</v>
      </c>
      <c r="G53" s="13" t="s">
        <v>133</v>
      </c>
      <c r="H53" s="13" t="s">
        <v>133</v>
      </c>
      <c r="I53" s="13" t="s">
        <v>133</v>
      </c>
      <c r="J53" s="14" t="s">
        <v>0</v>
      </c>
      <c r="K53" s="14" t="s">
        <v>0</v>
      </c>
      <c r="L53" s="14" t="s">
        <v>0</v>
      </c>
      <c r="M53">
        <f t="shared" si="0"/>
        <v>4</v>
      </c>
    </row>
    <row r="54" spans="1:13" ht="15" thickBot="1" x14ac:dyDescent="0.35">
      <c r="B54" s="12" t="s">
        <v>146</v>
      </c>
      <c r="C54" s="13" t="s">
        <v>133</v>
      </c>
      <c r="D54" s="14" t="s">
        <v>0</v>
      </c>
      <c r="E54" s="13" t="s">
        <v>133</v>
      </c>
      <c r="F54" s="13" t="s">
        <v>133</v>
      </c>
      <c r="G54" s="13" t="s">
        <v>133</v>
      </c>
      <c r="H54" s="13" t="s">
        <v>133</v>
      </c>
      <c r="I54" s="13" t="s">
        <v>133</v>
      </c>
      <c r="J54" s="14" t="s">
        <v>0</v>
      </c>
      <c r="K54" s="14" t="s">
        <v>0</v>
      </c>
      <c r="L54" s="14" t="s">
        <v>0</v>
      </c>
      <c r="M54">
        <f t="shared" si="0"/>
        <v>4</v>
      </c>
    </row>
    <row r="55" spans="1:13" ht="15" thickBot="1" x14ac:dyDescent="0.35">
      <c r="B55" s="12" t="s">
        <v>147</v>
      </c>
      <c r="C55" s="13" t="s">
        <v>133</v>
      </c>
      <c r="D55" s="14" t="s">
        <v>0</v>
      </c>
      <c r="E55" s="13" t="s">
        <v>133</v>
      </c>
      <c r="F55" s="13" t="s">
        <v>133</v>
      </c>
      <c r="G55" s="13" t="s">
        <v>133</v>
      </c>
      <c r="H55" s="13" t="s">
        <v>133</v>
      </c>
      <c r="I55" s="13" t="s">
        <v>133</v>
      </c>
      <c r="J55" s="14" t="s">
        <v>0</v>
      </c>
      <c r="K55" s="14" t="s">
        <v>0</v>
      </c>
      <c r="L55" s="14" t="s">
        <v>0</v>
      </c>
      <c r="M55">
        <f t="shared" si="0"/>
        <v>4</v>
      </c>
    </row>
    <row r="56" spans="1:13" ht="15" thickBot="1" x14ac:dyDescent="0.35">
      <c r="B56" s="12" t="s">
        <v>148</v>
      </c>
      <c r="C56" s="13" t="s">
        <v>133</v>
      </c>
      <c r="D56" s="14" t="s">
        <v>0</v>
      </c>
      <c r="E56" s="13" t="s">
        <v>133</v>
      </c>
      <c r="F56" s="13" t="s">
        <v>133</v>
      </c>
      <c r="G56" s="13" t="s">
        <v>133</v>
      </c>
      <c r="H56" s="13" t="s">
        <v>133</v>
      </c>
      <c r="I56" s="14" t="s">
        <v>0</v>
      </c>
      <c r="J56" s="14" t="s">
        <v>0</v>
      </c>
      <c r="K56" s="14" t="s">
        <v>0</v>
      </c>
      <c r="L56" s="14" t="s">
        <v>0</v>
      </c>
      <c r="M56">
        <f t="shared" si="0"/>
        <v>5</v>
      </c>
    </row>
    <row r="57" spans="1:13" ht="15" thickBot="1" x14ac:dyDescent="0.35">
      <c r="B57" s="12" t="s">
        <v>149</v>
      </c>
      <c r="C57" s="13" t="s">
        <v>133</v>
      </c>
      <c r="D57" s="14" t="s">
        <v>0</v>
      </c>
      <c r="E57" s="13" t="s">
        <v>133</v>
      </c>
      <c r="F57" s="13" t="s">
        <v>133</v>
      </c>
      <c r="G57" s="13" t="s">
        <v>133</v>
      </c>
      <c r="H57" s="13" t="s">
        <v>133</v>
      </c>
      <c r="I57" s="13" t="s">
        <v>133</v>
      </c>
      <c r="J57" s="14" t="s">
        <v>0</v>
      </c>
      <c r="K57" s="14" t="s">
        <v>0</v>
      </c>
      <c r="L57" s="14" t="s">
        <v>0</v>
      </c>
      <c r="M57">
        <f t="shared" si="0"/>
        <v>4</v>
      </c>
    </row>
    <row r="58" spans="1:13" ht="15" thickBot="1" x14ac:dyDescent="0.35">
      <c r="B58" s="12" t="s">
        <v>150</v>
      </c>
      <c r="C58" s="13" t="s">
        <v>133</v>
      </c>
      <c r="D58" s="14" t="s">
        <v>0</v>
      </c>
      <c r="E58" s="13" t="s">
        <v>133</v>
      </c>
      <c r="F58" s="13" t="s">
        <v>133</v>
      </c>
      <c r="G58" s="13" t="s">
        <v>133</v>
      </c>
      <c r="H58" s="13" t="s">
        <v>133</v>
      </c>
      <c r="I58" s="13" t="s">
        <v>133</v>
      </c>
      <c r="J58" s="14" t="s">
        <v>0</v>
      </c>
      <c r="K58" s="14" t="s">
        <v>0</v>
      </c>
      <c r="L58" s="14" t="s">
        <v>0</v>
      </c>
      <c r="M58">
        <f t="shared" si="0"/>
        <v>4</v>
      </c>
    </row>
    <row r="59" spans="1:13" ht="15" thickBot="1" x14ac:dyDescent="0.35">
      <c r="B59" s="12" t="s">
        <v>151</v>
      </c>
      <c r="C59" s="13" t="s">
        <v>133</v>
      </c>
      <c r="D59" s="14" t="s">
        <v>0</v>
      </c>
      <c r="E59" s="13" t="s">
        <v>133</v>
      </c>
      <c r="F59" s="13" t="s">
        <v>133</v>
      </c>
      <c r="G59" s="13" t="s">
        <v>133</v>
      </c>
      <c r="H59" s="13" t="s">
        <v>133</v>
      </c>
      <c r="I59" s="13" t="s">
        <v>133</v>
      </c>
      <c r="J59" s="14" t="s">
        <v>0</v>
      </c>
      <c r="K59" s="14" t="s">
        <v>0</v>
      </c>
      <c r="L59" s="14" t="s">
        <v>0</v>
      </c>
      <c r="M59">
        <f t="shared" si="0"/>
        <v>4</v>
      </c>
    </row>
    <row r="62" spans="1:13" ht="15" thickBot="1" x14ac:dyDescent="0.35">
      <c r="A62" s="1" t="s">
        <v>878</v>
      </c>
      <c r="B62" s="1" t="s">
        <v>2</v>
      </c>
      <c r="C62" s="1" t="s">
        <v>3</v>
      </c>
      <c r="D62" s="1" t="s">
        <v>4</v>
      </c>
      <c r="E62" s="2" t="s">
        <v>117</v>
      </c>
      <c r="F62" s="31" t="s">
        <v>92</v>
      </c>
      <c r="G62" s="31" t="s">
        <v>876</v>
      </c>
      <c r="H62" s="31" t="s">
        <v>877</v>
      </c>
    </row>
    <row r="63" spans="1:13" x14ac:dyDescent="0.3">
      <c r="A63" s="7">
        <v>14</v>
      </c>
      <c r="B63" t="s">
        <v>41</v>
      </c>
      <c r="C63" t="s">
        <v>42</v>
      </c>
      <c r="D63">
        <v>2018</v>
      </c>
      <c r="E63">
        <v>6</v>
      </c>
      <c r="F63" s="32">
        <f>MEDIAN(E63:E78)</f>
        <v>4.5</v>
      </c>
      <c r="G63" s="32">
        <f>MIN(E63:E78)</f>
        <v>3</v>
      </c>
      <c r="H63" s="32">
        <f>MAX(E63:E78)</f>
        <v>6</v>
      </c>
    </row>
    <row r="64" spans="1:13" x14ac:dyDescent="0.3">
      <c r="E64">
        <v>4</v>
      </c>
    </row>
    <row r="65" spans="1:8" x14ac:dyDescent="0.3">
      <c r="E65">
        <v>5</v>
      </c>
    </row>
    <row r="66" spans="1:8" x14ac:dyDescent="0.3">
      <c r="E66">
        <v>5</v>
      </c>
    </row>
    <row r="67" spans="1:8" x14ac:dyDescent="0.3">
      <c r="E67">
        <v>4</v>
      </c>
    </row>
    <row r="68" spans="1:8" x14ac:dyDescent="0.3">
      <c r="E68">
        <v>6</v>
      </c>
    </row>
    <row r="69" spans="1:8" x14ac:dyDescent="0.3">
      <c r="E69">
        <v>4</v>
      </c>
    </row>
    <row r="70" spans="1:8" x14ac:dyDescent="0.3">
      <c r="E70">
        <v>5</v>
      </c>
    </row>
    <row r="71" spans="1:8" x14ac:dyDescent="0.3">
      <c r="E71">
        <v>3</v>
      </c>
    </row>
    <row r="72" spans="1:8" x14ac:dyDescent="0.3">
      <c r="E72">
        <v>6</v>
      </c>
    </row>
    <row r="73" spans="1:8" x14ac:dyDescent="0.3">
      <c r="E73">
        <v>4</v>
      </c>
    </row>
    <row r="74" spans="1:8" x14ac:dyDescent="0.3">
      <c r="E74">
        <v>4</v>
      </c>
    </row>
    <row r="75" spans="1:8" x14ac:dyDescent="0.3">
      <c r="E75">
        <v>6</v>
      </c>
    </row>
    <row r="76" spans="1:8" x14ac:dyDescent="0.3">
      <c r="E76">
        <v>3</v>
      </c>
    </row>
    <row r="77" spans="1:8" x14ac:dyDescent="0.3">
      <c r="E77">
        <v>4</v>
      </c>
    </row>
    <row r="78" spans="1:8" x14ac:dyDescent="0.3">
      <c r="E78">
        <v>6</v>
      </c>
    </row>
    <row r="80" spans="1:8" ht="15" thickBot="1" x14ac:dyDescent="0.35">
      <c r="A80" s="1" t="s">
        <v>878</v>
      </c>
      <c r="B80" s="1" t="s">
        <v>2</v>
      </c>
      <c r="C80" s="1" t="s">
        <v>3</v>
      </c>
      <c r="D80" s="1" t="s">
        <v>4</v>
      </c>
      <c r="E80" s="2" t="s">
        <v>117</v>
      </c>
      <c r="F80" s="31" t="s">
        <v>92</v>
      </c>
      <c r="G80" s="31" t="s">
        <v>876</v>
      </c>
      <c r="H80" s="31" t="s">
        <v>877</v>
      </c>
    </row>
    <row r="81" spans="1:8" x14ac:dyDescent="0.3">
      <c r="A81" s="7">
        <v>39</v>
      </c>
      <c r="B81" t="s">
        <v>47</v>
      </c>
      <c r="C81" t="s">
        <v>48</v>
      </c>
      <c r="D81">
        <v>2016</v>
      </c>
      <c r="E81">
        <v>6</v>
      </c>
      <c r="F81" s="32">
        <f>MEDIAN(E81:E117)</f>
        <v>5</v>
      </c>
      <c r="G81" s="32">
        <f>MIN(E81:E117)</f>
        <v>3</v>
      </c>
      <c r="H81" s="32">
        <f>MAX(E81:E117)</f>
        <v>7</v>
      </c>
    </row>
    <row r="82" spans="1:8" x14ac:dyDescent="0.3">
      <c r="E82">
        <v>3</v>
      </c>
    </row>
    <row r="83" spans="1:8" x14ac:dyDescent="0.3">
      <c r="E83">
        <v>6</v>
      </c>
    </row>
    <row r="84" spans="1:8" x14ac:dyDescent="0.3">
      <c r="E84">
        <v>5</v>
      </c>
    </row>
    <row r="85" spans="1:8" x14ac:dyDescent="0.3">
      <c r="E85">
        <v>4</v>
      </c>
    </row>
    <row r="86" spans="1:8" x14ac:dyDescent="0.3">
      <c r="E86">
        <v>4</v>
      </c>
    </row>
    <row r="87" spans="1:8" x14ac:dyDescent="0.3">
      <c r="E87">
        <v>5</v>
      </c>
    </row>
    <row r="88" spans="1:8" x14ac:dyDescent="0.3">
      <c r="E88">
        <v>7</v>
      </c>
    </row>
    <row r="89" spans="1:8" x14ac:dyDescent="0.3">
      <c r="E89">
        <v>3</v>
      </c>
    </row>
    <row r="90" spans="1:8" x14ac:dyDescent="0.3">
      <c r="E90">
        <v>6</v>
      </c>
    </row>
    <row r="91" spans="1:8" x14ac:dyDescent="0.3">
      <c r="E91">
        <v>3</v>
      </c>
    </row>
    <row r="92" spans="1:8" x14ac:dyDescent="0.3">
      <c r="E92">
        <v>7</v>
      </c>
    </row>
    <row r="93" spans="1:8" x14ac:dyDescent="0.3">
      <c r="E93">
        <v>6</v>
      </c>
    </row>
    <row r="94" spans="1:8" x14ac:dyDescent="0.3">
      <c r="E94">
        <v>5</v>
      </c>
    </row>
    <row r="95" spans="1:8" x14ac:dyDescent="0.3">
      <c r="E95">
        <v>5</v>
      </c>
    </row>
    <row r="96" spans="1:8" x14ac:dyDescent="0.3">
      <c r="E96">
        <v>5</v>
      </c>
    </row>
    <row r="97" spans="5:5" x14ac:dyDescent="0.3">
      <c r="E97">
        <v>4</v>
      </c>
    </row>
    <row r="98" spans="5:5" x14ac:dyDescent="0.3">
      <c r="E98">
        <v>6</v>
      </c>
    </row>
    <row r="99" spans="5:5" x14ac:dyDescent="0.3">
      <c r="E99">
        <v>7</v>
      </c>
    </row>
    <row r="100" spans="5:5" x14ac:dyDescent="0.3">
      <c r="E100">
        <v>6</v>
      </c>
    </row>
    <row r="101" spans="5:5" x14ac:dyDescent="0.3">
      <c r="E101">
        <v>4</v>
      </c>
    </row>
    <row r="102" spans="5:5" x14ac:dyDescent="0.3">
      <c r="E102">
        <v>5</v>
      </c>
    </row>
    <row r="103" spans="5:5" x14ac:dyDescent="0.3">
      <c r="E103">
        <v>6</v>
      </c>
    </row>
    <row r="104" spans="5:5" x14ac:dyDescent="0.3">
      <c r="E104">
        <v>6</v>
      </c>
    </row>
    <row r="105" spans="5:5" x14ac:dyDescent="0.3">
      <c r="E105">
        <v>6</v>
      </c>
    </row>
    <row r="106" spans="5:5" x14ac:dyDescent="0.3">
      <c r="E106">
        <v>5</v>
      </c>
    </row>
    <row r="107" spans="5:5" x14ac:dyDescent="0.3">
      <c r="E107">
        <v>3</v>
      </c>
    </row>
    <row r="108" spans="5:5" x14ac:dyDescent="0.3">
      <c r="E108">
        <v>3</v>
      </c>
    </row>
    <row r="109" spans="5:5" x14ac:dyDescent="0.3">
      <c r="E109">
        <v>5</v>
      </c>
    </row>
    <row r="110" spans="5:5" x14ac:dyDescent="0.3">
      <c r="E110">
        <v>4</v>
      </c>
    </row>
    <row r="111" spans="5:5" x14ac:dyDescent="0.3">
      <c r="E111">
        <v>4</v>
      </c>
    </row>
    <row r="112" spans="5:5" x14ac:dyDescent="0.3">
      <c r="E112">
        <v>4</v>
      </c>
    </row>
    <row r="113" spans="1:8" x14ac:dyDescent="0.3">
      <c r="E113">
        <v>5</v>
      </c>
    </row>
    <row r="114" spans="1:8" x14ac:dyDescent="0.3">
      <c r="E114">
        <v>5</v>
      </c>
    </row>
    <row r="115" spans="1:8" x14ac:dyDescent="0.3">
      <c r="E115">
        <v>4</v>
      </c>
    </row>
    <row r="116" spans="1:8" x14ac:dyDescent="0.3">
      <c r="E116">
        <v>7</v>
      </c>
    </row>
    <row r="117" spans="1:8" x14ac:dyDescent="0.3">
      <c r="E117">
        <v>7</v>
      </c>
    </row>
    <row r="119" spans="1:8" ht="15" thickBot="1" x14ac:dyDescent="0.35">
      <c r="A119" s="1" t="s">
        <v>878</v>
      </c>
      <c r="B119" s="1" t="s">
        <v>2</v>
      </c>
      <c r="C119" s="1" t="s">
        <v>3</v>
      </c>
      <c r="D119" s="1" t="s">
        <v>4</v>
      </c>
      <c r="E119" s="2" t="s">
        <v>117</v>
      </c>
      <c r="F119" s="31" t="s">
        <v>92</v>
      </c>
      <c r="G119" s="31" t="s">
        <v>876</v>
      </c>
      <c r="H119" s="31" t="s">
        <v>877</v>
      </c>
    </row>
    <row r="120" spans="1:8" x14ac:dyDescent="0.3">
      <c r="A120" s="7">
        <v>67</v>
      </c>
      <c r="B120" t="s">
        <v>53</v>
      </c>
      <c r="C120" t="s">
        <v>54</v>
      </c>
      <c r="D120">
        <v>2016</v>
      </c>
      <c r="E120">
        <v>3</v>
      </c>
      <c r="F120" s="32">
        <f>MEDIAN(E120:E166)</f>
        <v>4</v>
      </c>
      <c r="G120" s="32">
        <f>MIN(E120:E166)</f>
        <v>2</v>
      </c>
      <c r="H120" s="32">
        <f>MAX(E120:E166)</f>
        <v>6</v>
      </c>
    </row>
    <row r="121" spans="1:8" x14ac:dyDescent="0.3">
      <c r="E121">
        <v>2</v>
      </c>
    </row>
    <row r="122" spans="1:8" x14ac:dyDescent="0.3">
      <c r="E122">
        <v>4</v>
      </c>
    </row>
    <row r="123" spans="1:8" x14ac:dyDescent="0.3">
      <c r="E123">
        <v>3</v>
      </c>
    </row>
    <row r="124" spans="1:8" x14ac:dyDescent="0.3">
      <c r="E124">
        <v>4</v>
      </c>
    </row>
    <row r="125" spans="1:8" x14ac:dyDescent="0.3">
      <c r="E125">
        <v>3</v>
      </c>
    </row>
    <row r="126" spans="1:8" x14ac:dyDescent="0.3">
      <c r="E126">
        <v>4</v>
      </c>
    </row>
    <row r="127" spans="1:8" x14ac:dyDescent="0.3">
      <c r="E127">
        <v>4</v>
      </c>
    </row>
    <row r="128" spans="1:8" x14ac:dyDescent="0.3">
      <c r="E128">
        <v>3</v>
      </c>
    </row>
    <row r="129" spans="5:5" x14ac:dyDescent="0.3">
      <c r="E129">
        <v>3</v>
      </c>
    </row>
    <row r="130" spans="5:5" x14ac:dyDescent="0.3">
      <c r="E130">
        <v>3</v>
      </c>
    </row>
    <row r="131" spans="5:5" x14ac:dyDescent="0.3">
      <c r="E131">
        <v>3</v>
      </c>
    </row>
    <row r="132" spans="5:5" x14ac:dyDescent="0.3">
      <c r="E132">
        <v>3</v>
      </c>
    </row>
    <row r="133" spans="5:5" x14ac:dyDescent="0.3">
      <c r="E133">
        <v>3</v>
      </c>
    </row>
    <row r="134" spans="5:5" x14ac:dyDescent="0.3">
      <c r="E134">
        <v>3</v>
      </c>
    </row>
    <row r="135" spans="5:5" x14ac:dyDescent="0.3">
      <c r="E135">
        <v>6</v>
      </c>
    </row>
    <row r="136" spans="5:5" x14ac:dyDescent="0.3">
      <c r="E136">
        <v>3</v>
      </c>
    </row>
    <row r="137" spans="5:5" x14ac:dyDescent="0.3">
      <c r="E137">
        <v>5</v>
      </c>
    </row>
    <row r="138" spans="5:5" x14ac:dyDescent="0.3">
      <c r="E138">
        <v>4</v>
      </c>
    </row>
    <row r="139" spans="5:5" x14ac:dyDescent="0.3">
      <c r="E139">
        <v>5</v>
      </c>
    </row>
    <row r="140" spans="5:5" x14ac:dyDescent="0.3">
      <c r="E140">
        <v>3</v>
      </c>
    </row>
    <row r="141" spans="5:5" x14ac:dyDescent="0.3">
      <c r="E141">
        <v>6</v>
      </c>
    </row>
    <row r="142" spans="5:5" x14ac:dyDescent="0.3">
      <c r="E142">
        <v>3</v>
      </c>
    </row>
    <row r="143" spans="5:5" x14ac:dyDescent="0.3">
      <c r="E143">
        <v>4</v>
      </c>
    </row>
    <row r="144" spans="5:5" x14ac:dyDescent="0.3">
      <c r="E144">
        <v>3</v>
      </c>
    </row>
    <row r="145" spans="5:5" x14ac:dyDescent="0.3">
      <c r="E145">
        <v>3</v>
      </c>
    </row>
    <row r="146" spans="5:5" x14ac:dyDescent="0.3">
      <c r="E146">
        <v>4</v>
      </c>
    </row>
    <row r="147" spans="5:5" x14ac:dyDescent="0.3">
      <c r="E147">
        <v>5</v>
      </c>
    </row>
    <row r="148" spans="5:5" x14ac:dyDescent="0.3">
      <c r="E148">
        <v>5</v>
      </c>
    </row>
    <row r="149" spans="5:5" x14ac:dyDescent="0.3">
      <c r="E149">
        <v>5</v>
      </c>
    </row>
    <row r="150" spans="5:5" x14ac:dyDescent="0.3">
      <c r="E150">
        <v>3</v>
      </c>
    </row>
    <row r="151" spans="5:5" x14ac:dyDescent="0.3">
      <c r="E151">
        <v>3</v>
      </c>
    </row>
    <row r="152" spans="5:5" x14ac:dyDescent="0.3">
      <c r="E152">
        <v>6</v>
      </c>
    </row>
    <row r="153" spans="5:5" x14ac:dyDescent="0.3">
      <c r="E153">
        <v>3</v>
      </c>
    </row>
    <row r="154" spans="5:5" x14ac:dyDescent="0.3">
      <c r="E154">
        <v>5</v>
      </c>
    </row>
    <row r="155" spans="5:5" x14ac:dyDescent="0.3">
      <c r="E155">
        <v>5</v>
      </c>
    </row>
    <row r="156" spans="5:5" x14ac:dyDescent="0.3">
      <c r="E156">
        <v>6</v>
      </c>
    </row>
    <row r="157" spans="5:5" x14ac:dyDescent="0.3">
      <c r="E157">
        <v>6</v>
      </c>
    </row>
    <row r="158" spans="5:5" x14ac:dyDescent="0.3">
      <c r="E158">
        <v>4</v>
      </c>
    </row>
    <row r="159" spans="5:5" x14ac:dyDescent="0.3">
      <c r="E159">
        <v>4</v>
      </c>
    </row>
    <row r="160" spans="5:5" x14ac:dyDescent="0.3">
      <c r="E160">
        <v>6</v>
      </c>
    </row>
    <row r="161" spans="1:8" x14ac:dyDescent="0.3">
      <c r="E161">
        <v>4</v>
      </c>
    </row>
    <row r="162" spans="1:8" x14ac:dyDescent="0.3">
      <c r="E162">
        <v>5</v>
      </c>
    </row>
    <row r="163" spans="1:8" x14ac:dyDescent="0.3">
      <c r="E163">
        <v>4</v>
      </c>
    </row>
    <row r="164" spans="1:8" x14ac:dyDescent="0.3">
      <c r="E164">
        <v>3</v>
      </c>
    </row>
    <row r="165" spans="1:8" x14ac:dyDescent="0.3">
      <c r="E165">
        <v>5</v>
      </c>
    </row>
    <row r="166" spans="1:8" x14ac:dyDescent="0.3">
      <c r="E166">
        <v>2</v>
      </c>
    </row>
    <row r="168" spans="1:8" ht="15" thickBot="1" x14ac:dyDescent="0.35">
      <c r="A168" s="1" t="s">
        <v>878</v>
      </c>
      <c r="B168" s="1" t="s">
        <v>2</v>
      </c>
      <c r="C168" s="1" t="s">
        <v>3</v>
      </c>
      <c r="D168" s="1" t="s">
        <v>4</v>
      </c>
      <c r="E168" s="2" t="s">
        <v>117</v>
      </c>
      <c r="F168" s="31" t="s">
        <v>92</v>
      </c>
      <c r="G168" s="31" t="s">
        <v>876</v>
      </c>
      <c r="H168" s="31" t="s">
        <v>877</v>
      </c>
    </row>
    <row r="169" spans="1:8" x14ac:dyDescent="0.3">
      <c r="A169" s="7">
        <v>82</v>
      </c>
      <c r="B169" t="s">
        <v>55</v>
      </c>
      <c r="C169" t="s">
        <v>56</v>
      </c>
      <c r="D169">
        <v>2018</v>
      </c>
      <c r="E169">
        <v>4</v>
      </c>
      <c r="F169" s="32">
        <f>MEDIAN(E169:E178)</f>
        <v>3</v>
      </c>
      <c r="G169" s="32">
        <f>MIN(E169:E178)</f>
        <v>1</v>
      </c>
      <c r="H169" s="32">
        <f>MAX(E169:E178)</f>
        <v>4</v>
      </c>
    </row>
    <row r="170" spans="1:8" x14ac:dyDescent="0.3">
      <c r="E170">
        <v>4</v>
      </c>
    </row>
    <row r="171" spans="1:8" x14ac:dyDescent="0.3">
      <c r="E171">
        <v>2</v>
      </c>
    </row>
    <row r="172" spans="1:8" x14ac:dyDescent="0.3">
      <c r="E172">
        <v>3</v>
      </c>
    </row>
    <row r="173" spans="1:8" x14ac:dyDescent="0.3">
      <c r="E173">
        <v>2</v>
      </c>
    </row>
    <row r="174" spans="1:8" x14ac:dyDescent="0.3">
      <c r="E174">
        <v>3</v>
      </c>
    </row>
    <row r="175" spans="1:8" x14ac:dyDescent="0.3">
      <c r="E175">
        <v>3</v>
      </c>
    </row>
    <row r="176" spans="1:8" x14ac:dyDescent="0.3">
      <c r="E176">
        <v>3</v>
      </c>
    </row>
    <row r="177" spans="1:8" x14ac:dyDescent="0.3">
      <c r="E177">
        <v>2</v>
      </c>
    </row>
    <row r="178" spans="1:8" x14ac:dyDescent="0.3">
      <c r="E178">
        <v>1</v>
      </c>
    </row>
    <row r="180" spans="1:8" ht="15" thickBot="1" x14ac:dyDescent="0.35">
      <c r="A180" s="1" t="s">
        <v>878</v>
      </c>
      <c r="B180" s="1" t="s">
        <v>2</v>
      </c>
      <c r="C180" s="1" t="s">
        <v>3</v>
      </c>
      <c r="D180" s="1" t="s">
        <v>4</v>
      </c>
      <c r="E180" s="2" t="s">
        <v>117</v>
      </c>
      <c r="F180" s="31" t="s">
        <v>92</v>
      </c>
      <c r="G180" s="31" t="s">
        <v>876</v>
      </c>
      <c r="H180" s="31" t="s">
        <v>877</v>
      </c>
    </row>
    <row r="181" spans="1:8" x14ac:dyDescent="0.3">
      <c r="A181" s="7">
        <v>105</v>
      </c>
      <c r="B181" t="s">
        <v>59</v>
      </c>
      <c r="C181" t="s">
        <v>60</v>
      </c>
      <c r="D181">
        <v>2013</v>
      </c>
      <c r="E181">
        <v>5</v>
      </c>
      <c r="F181" s="32">
        <f>MEDIAN(E181:E188)</f>
        <v>5</v>
      </c>
      <c r="G181" s="32">
        <f>MIN(E181:E188)</f>
        <v>2</v>
      </c>
      <c r="H181" s="32">
        <f>MAX(E181:E188)</f>
        <v>6</v>
      </c>
    </row>
    <row r="182" spans="1:8" x14ac:dyDescent="0.3">
      <c r="E182">
        <v>4</v>
      </c>
    </row>
    <row r="183" spans="1:8" x14ac:dyDescent="0.3">
      <c r="E183">
        <v>6</v>
      </c>
    </row>
    <row r="184" spans="1:8" x14ac:dyDescent="0.3">
      <c r="E184">
        <v>2</v>
      </c>
    </row>
    <row r="185" spans="1:8" x14ac:dyDescent="0.3">
      <c r="E185">
        <v>5</v>
      </c>
    </row>
    <row r="186" spans="1:8" x14ac:dyDescent="0.3">
      <c r="E186">
        <v>6</v>
      </c>
    </row>
    <row r="187" spans="1:8" x14ac:dyDescent="0.3">
      <c r="E187">
        <v>5</v>
      </c>
    </row>
    <row r="188" spans="1:8" x14ac:dyDescent="0.3">
      <c r="E188">
        <v>6</v>
      </c>
    </row>
    <row r="190" spans="1:8" ht="15" thickBot="1" x14ac:dyDescent="0.35">
      <c r="A190" s="1" t="s">
        <v>878</v>
      </c>
      <c r="B190" s="1" t="s">
        <v>2</v>
      </c>
      <c r="C190" s="1" t="s">
        <v>3</v>
      </c>
      <c r="D190" s="1" t="s">
        <v>4</v>
      </c>
      <c r="E190" s="2" t="s">
        <v>117</v>
      </c>
      <c r="F190" s="31" t="s">
        <v>92</v>
      </c>
      <c r="G190" s="31" t="s">
        <v>876</v>
      </c>
      <c r="H190" s="31" t="s">
        <v>877</v>
      </c>
    </row>
    <row r="191" spans="1:8" x14ac:dyDescent="0.3">
      <c r="A191" s="7">
        <v>130</v>
      </c>
      <c r="B191" t="s">
        <v>61</v>
      </c>
      <c r="C191" t="s">
        <v>62</v>
      </c>
      <c r="D191">
        <v>2019</v>
      </c>
      <c r="E191">
        <v>3</v>
      </c>
      <c r="F191" s="32">
        <f>MEDIAN(E191:E213)</f>
        <v>2</v>
      </c>
      <c r="G191" s="32">
        <f>MIN(E191:E213)</f>
        <v>1</v>
      </c>
      <c r="H191" s="32">
        <f>MAX(E191:E213)</f>
        <v>4</v>
      </c>
    </row>
    <row r="192" spans="1:8" x14ac:dyDescent="0.3">
      <c r="E192">
        <v>2</v>
      </c>
    </row>
    <row r="193" spans="5:5" x14ac:dyDescent="0.3">
      <c r="E193">
        <v>3</v>
      </c>
    </row>
    <row r="194" spans="5:5" x14ac:dyDescent="0.3">
      <c r="E194">
        <v>2</v>
      </c>
    </row>
    <row r="195" spans="5:5" x14ac:dyDescent="0.3">
      <c r="E195">
        <v>2</v>
      </c>
    </row>
    <row r="196" spans="5:5" x14ac:dyDescent="0.3">
      <c r="E196">
        <v>2</v>
      </c>
    </row>
    <row r="197" spans="5:5" x14ac:dyDescent="0.3">
      <c r="E197">
        <v>4</v>
      </c>
    </row>
    <row r="198" spans="5:5" x14ac:dyDescent="0.3">
      <c r="E198">
        <v>1</v>
      </c>
    </row>
    <row r="199" spans="5:5" x14ac:dyDescent="0.3">
      <c r="E199">
        <v>3</v>
      </c>
    </row>
    <row r="200" spans="5:5" x14ac:dyDescent="0.3">
      <c r="E200">
        <v>2</v>
      </c>
    </row>
    <row r="201" spans="5:5" x14ac:dyDescent="0.3">
      <c r="E201">
        <v>4</v>
      </c>
    </row>
    <row r="202" spans="5:5" x14ac:dyDescent="0.3">
      <c r="E202">
        <v>1</v>
      </c>
    </row>
    <row r="203" spans="5:5" x14ac:dyDescent="0.3">
      <c r="E203">
        <v>3</v>
      </c>
    </row>
    <row r="204" spans="5:5" x14ac:dyDescent="0.3">
      <c r="E204">
        <v>4</v>
      </c>
    </row>
    <row r="205" spans="5:5" x14ac:dyDescent="0.3">
      <c r="E205">
        <v>3</v>
      </c>
    </row>
    <row r="206" spans="5:5" x14ac:dyDescent="0.3">
      <c r="E206">
        <v>2</v>
      </c>
    </row>
    <row r="207" spans="5:5" x14ac:dyDescent="0.3">
      <c r="E207">
        <v>3</v>
      </c>
    </row>
    <row r="208" spans="5:5" x14ac:dyDescent="0.3">
      <c r="E208">
        <v>4</v>
      </c>
    </row>
    <row r="209" spans="1:10" x14ac:dyDescent="0.3">
      <c r="E209">
        <v>2</v>
      </c>
    </row>
    <row r="210" spans="1:10" x14ac:dyDescent="0.3">
      <c r="E210">
        <v>2</v>
      </c>
    </row>
    <row r="211" spans="1:10" x14ac:dyDescent="0.3">
      <c r="E211">
        <v>2</v>
      </c>
    </row>
    <row r="212" spans="1:10" x14ac:dyDescent="0.3">
      <c r="E212">
        <v>2</v>
      </c>
    </row>
    <row r="213" spans="1:10" x14ac:dyDescent="0.3">
      <c r="E213">
        <v>1</v>
      </c>
    </row>
    <row r="215" spans="1:10" ht="15" thickBot="1" x14ac:dyDescent="0.35">
      <c r="A215" s="1" t="s">
        <v>878</v>
      </c>
      <c r="B215" s="1" t="s">
        <v>2</v>
      </c>
      <c r="C215" s="1" t="s">
        <v>3</v>
      </c>
      <c r="D215" s="1" t="s">
        <v>4</v>
      </c>
      <c r="E215" s="2" t="s">
        <v>186</v>
      </c>
      <c r="F215" s="1" t="s">
        <v>187</v>
      </c>
      <c r="G215" s="3" t="s">
        <v>188</v>
      </c>
      <c r="H215" s="31" t="s">
        <v>92</v>
      </c>
      <c r="I215" s="31" t="s">
        <v>876</v>
      </c>
      <c r="J215" s="31" t="s">
        <v>877</v>
      </c>
    </row>
    <row r="216" spans="1:10" x14ac:dyDescent="0.3">
      <c r="A216" s="7">
        <v>135</v>
      </c>
      <c r="B216" t="s">
        <v>63</v>
      </c>
      <c r="C216" t="s">
        <v>64</v>
      </c>
      <c r="D216">
        <v>2015</v>
      </c>
      <c r="E216">
        <v>50</v>
      </c>
      <c r="F216">
        <f>(E216/100)*12</f>
        <v>6</v>
      </c>
      <c r="G216">
        <v>5</v>
      </c>
      <c r="H216" s="32">
        <f>MEDIAN(G216:G227)</f>
        <v>1.5</v>
      </c>
      <c r="I216" s="32">
        <f>MIN(G216:G227)</f>
        <v>1</v>
      </c>
      <c r="J216" s="32">
        <f>MAX(G216:G227)</f>
        <v>5</v>
      </c>
    </row>
    <row r="217" spans="1:10" x14ac:dyDescent="0.3">
      <c r="E217">
        <v>100</v>
      </c>
      <c r="F217">
        <f t="shared" ref="F217:F223" si="1">(E217/100)*12</f>
        <v>12</v>
      </c>
      <c r="G217">
        <v>3</v>
      </c>
    </row>
    <row r="218" spans="1:10" x14ac:dyDescent="0.3">
      <c r="E218">
        <v>8.35</v>
      </c>
      <c r="F218" s="15">
        <f t="shared" si="1"/>
        <v>1.0019999999999998</v>
      </c>
      <c r="G218">
        <v>2</v>
      </c>
    </row>
    <row r="219" spans="1:10" x14ac:dyDescent="0.3">
      <c r="E219">
        <v>8.35</v>
      </c>
      <c r="F219" s="15">
        <f t="shared" si="1"/>
        <v>1.0019999999999998</v>
      </c>
      <c r="G219">
        <v>2</v>
      </c>
    </row>
    <row r="220" spans="1:10" x14ac:dyDescent="0.3">
      <c r="E220">
        <v>0</v>
      </c>
      <c r="F220">
        <f t="shared" si="1"/>
        <v>0</v>
      </c>
      <c r="G220">
        <v>2</v>
      </c>
    </row>
    <row r="221" spans="1:10" x14ac:dyDescent="0.3">
      <c r="E221">
        <v>16.7</v>
      </c>
      <c r="F221" s="15">
        <f t="shared" si="1"/>
        <v>2.0039999999999996</v>
      </c>
      <c r="G221">
        <v>2</v>
      </c>
    </row>
    <row r="222" spans="1:10" x14ac:dyDescent="0.3">
      <c r="E222">
        <v>0</v>
      </c>
      <c r="F222">
        <f t="shared" si="1"/>
        <v>0</v>
      </c>
      <c r="G222">
        <v>1</v>
      </c>
    </row>
    <row r="223" spans="1:10" x14ac:dyDescent="0.3">
      <c r="E223">
        <v>0</v>
      </c>
      <c r="F223">
        <f t="shared" si="1"/>
        <v>0</v>
      </c>
      <c r="G223">
        <v>1</v>
      </c>
    </row>
    <row r="224" spans="1:10" x14ac:dyDescent="0.3">
      <c r="G224">
        <v>1</v>
      </c>
    </row>
    <row r="225" spans="1:8" x14ac:dyDescent="0.3">
      <c r="G225">
        <v>1</v>
      </c>
    </row>
    <row r="226" spans="1:8" x14ac:dyDescent="0.3">
      <c r="G226">
        <v>1</v>
      </c>
    </row>
    <row r="227" spans="1:8" x14ac:dyDescent="0.3">
      <c r="G227">
        <v>1</v>
      </c>
    </row>
    <row r="228" spans="1:8" x14ac:dyDescent="0.3">
      <c r="G228" t="s">
        <v>189</v>
      </c>
    </row>
    <row r="230" spans="1:8" ht="15" thickBot="1" x14ac:dyDescent="0.35">
      <c r="A230" s="1" t="s">
        <v>878</v>
      </c>
      <c r="B230" s="1" t="s">
        <v>2</v>
      </c>
      <c r="C230" s="1" t="s">
        <v>3</v>
      </c>
      <c r="D230" s="1" t="s">
        <v>4</v>
      </c>
      <c r="E230" s="2" t="s">
        <v>117</v>
      </c>
      <c r="F230" s="31" t="s">
        <v>92</v>
      </c>
      <c r="G230" s="31" t="s">
        <v>876</v>
      </c>
      <c r="H230" s="31" t="s">
        <v>877</v>
      </c>
    </row>
    <row r="231" spans="1:8" x14ac:dyDescent="0.3">
      <c r="A231" s="7">
        <v>140</v>
      </c>
      <c r="B231" t="s">
        <v>65</v>
      </c>
      <c r="C231" t="s">
        <v>66</v>
      </c>
      <c r="D231">
        <v>2014</v>
      </c>
      <c r="E231">
        <v>3</v>
      </c>
      <c r="F231" s="32">
        <f>MEDIAN(E231:E250)</f>
        <v>2.5</v>
      </c>
      <c r="G231" s="32">
        <f>MIN(E231:E250)</f>
        <v>1</v>
      </c>
      <c r="H231" s="32">
        <f>MAX(E231:E250)</f>
        <v>4</v>
      </c>
    </row>
    <row r="232" spans="1:8" x14ac:dyDescent="0.3">
      <c r="E232">
        <v>2</v>
      </c>
    </row>
    <row r="233" spans="1:8" x14ac:dyDescent="0.3">
      <c r="E233">
        <v>4</v>
      </c>
    </row>
    <row r="234" spans="1:8" x14ac:dyDescent="0.3">
      <c r="E234">
        <v>4</v>
      </c>
    </row>
    <row r="235" spans="1:8" x14ac:dyDescent="0.3">
      <c r="E235">
        <v>2</v>
      </c>
    </row>
    <row r="236" spans="1:8" x14ac:dyDescent="0.3">
      <c r="E236">
        <v>2</v>
      </c>
    </row>
    <row r="237" spans="1:8" x14ac:dyDescent="0.3">
      <c r="E237">
        <v>2</v>
      </c>
    </row>
    <row r="238" spans="1:8" x14ac:dyDescent="0.3">
      <c r="E238">
        <v>2</v>
      </c>
    </row>
    <row r="239" spans="1:8" x14ac:dyDescent="0.3">
      <c r="E239">
        <v>3</v>
      </c>
    </row>
    <row r="240" spans="1:8" x14ac:dyDescent="0.3">
      <c r="E240">
        <v>3</v>
      </c>
    </row>
    <row r="241" spans="1:8" x14ac:dyDescent="0.3">
      <c r="E241">
        <v>3</v>
      </c>
    </row>
    <row r="242" spans="1:8" x14ac:dyDescent="0.3">
      <c r="E242">
        <v>2</v>
      </c>
    </row>
    <row r="243" spans="1:8" x14ac:dyDescent="0.3">
      <c r="E243">
        <v>4</v>
      </c>
    </row>
    <row r="244" spans="1:8" x14ac:dyDescent="0.3">
      <c r="E244">
        <v>1</v>
      </c>
    </row>
    <row r="245" spans="1:8" x14ac:dyDescent="0.3">
      <c r="E245">
        <v>1</v>
      </c>
    </row>
    <row r="246" spans="1:8" x14ac:dyDescent="0.3">
      <c r="E246">
        <v>3</v>
      </c>
    </row>
    <row r="247" spans="1:8" x14ac:dyDescent="0.3">
      <c r="E247">
        <v>3</v>
      </c>
    </row>
    <row r="248" spans="1:8" x14ac:dyDescent="0.3">
      <c r="E248">
        <v>2</v>
      </c>
    </row>
    <row r="249" spans="1:8" x14ac:dyDescent="0.3">
      <c r="E249">
        <v>2</v>
      </c>
    </row>
    <row r="250" spans="1:8" x14ac:dyDescent="0.3">
      <c r="E250">
        <v>4</v>
      </c>
    </row>
    <row r="252" spans="1:8" ht="15" thickBot="1" x14ac:dyDescent="0.35">
      <c r="A252" s="1" t="s">
        <v>878</v>
      </c>
      <c r="B252" s="1" t="s">
        <v>2</v>
      </c>
      <c r="C252" s="1" t="s">
        <v>3</v>
      </c>
      <c r="D252" s="1" t="s">
        <v>4</v>
      </c>
      <c r="E252" s="2" t="s">
        <v>117</v>
      </c>
      <c r="F252" s="31" t="s">
        <v>92</v>
      </c>
      <c r="G252" s="31" t="s">
        <v>876</v>
      </c>
      <c r="H252" s="31" t="s">
        <v>877</v>
      </c>
    </row>
    <row r="253" spans="1:8" x14ac:dyDescent="0.3">
      <c r="A253" s="7">
        <v>148</v>
      </c>
      <c r="B253" t="s">
        <v>67</v>
      </c>
      <c r="C253" t="s">
        <v>68</v>
      </c>
      <c r="D253">
        <v>2018</v>
      </c>
      <c r="E253">
        <v>4</v>
      </c>
      <c r="F253" s="32">
        <f>MEDIAN(E253:E275)</f>
        <v>4</v>
      </c>
      <c r="G253" s="32">
        <f>MIN(E253:E275)</f>
        <v>3</v>
      </c>
      <c r="H253" s="32">
        <f>MAX(E253:E275)</f>
        <v>6</v>
      </c>
    </row>
    <row r="254" spans="1:8" x14ac:dyDescent="0.3">
      <c r="E254">
        <v>5</v>
      </c>
    </row>
    <row r="255" spans="1:8" x14ac:dyDescent="0.3">
      <c r="E255">
        <v>6</v>
      </c>
    </row>
    <row r="256" spans="1:8" x14ac:dyDescent="0.3">
      <c r="E256">
        <v>6</v>
      </c>
    </row>
    <row r="257" spans="5:5" x14ac:dyDescent="0.3">
      <c r="E257">
        <v>5</v>
      </c>
    </row>
    <row r="258" spans="5:5" x14ac:dyDescent="0.3">
      <c r="E258">
        <v>5</v>
      </c>
    </row>
    <row r="259" spans="5:5" x14ac:dyDescent="0.3">
      <c r="E259">
        <v>5</v>
      </c>
    </row>
    <row r="260" spans="5:5" x14ac:dyDescent="0.3">
      <c r="E260">
        <v>6</v>
      </c>
    </row>
    <row r="261" spans="5:5" x14ac:dyDescent="0.3">
      <c r="E261">
        <v>5</v>
      </c>
    </row>
    <row r="262" spans="5:5" x14ac:dyDescent="0.3">
      <c r="E262">
        <v>4</v>
      </c>
    </row>
    <row r="263" spans="5:5" x14ac:dyDescent="0.3">
      <c r="E263">
        <v>4</v>
      </c>
    </row>
    <row r="264" spans="5:5" x14ac:dyDescent="0.3">
      <c r="E264">
        <v>3</v>
      </c>
    </row>
    <row r="265" spans="5:5" x14ac:dyDescent="0.3">
      <c r="E265">
        <v>5</v>
      </c>
    </row>
    <row r="266" spans="5:5" x14ac:dyDescent="0.3">
      <c r="E266">
        <v>4</v>
      </c>
    </row>
    <row r="267" spans="5:5" x14ac:dyDescent="0.3">
      <c r="E267">
        <v>4</v>
      </c>
    </row>
    <row r="268" spans="5:5" x14ac:dyDescent="0.3">
      <c r="E268">
        <v>3</v>
      </c>
    </row>
    <row r="269" spans="5:5" x14ac:dyDescent="0.3">
      <c r="E269">
        <v>5</v>
      </c>
    </row>
    <row r="270" spans="5:5" x14ac:dyDescent="0.3">
      <c r="E270">
        <v>4</v>
      </c>
    </row>
    <row r="271" spans="5:5" x14ac:dyDescent="0.3">
      <c r="E271">
        <v>4</v>
      </c>
    </row>
    <row r="272" spans="5:5" x14ac:dyDescent="0.3">
      <c r="E272">
        <v>5</v>
      </c>
    </row>
    <row r="273" spans="1:8" x14ac:dyDescent="0.3">
      <c r="E273">
        <v>4</v>
      </c>
    </row>
    <row r="274" spans="1:8" x14ac:dyDescent="0.3">
      <c r="E274">
        <v>3</v>
      </c>
    </row>
    <row r="275" spans="1:8" x14ac:dyDescent="0.3">
      <c r="E275">
        <v>4</v>
      </c>
    </row>
    <row r="277" spans="1:8" ht="15" thickBot="1" x14ac:dyDescent="0.35">
      <c r="A277" s="1" t="s">
        <v>878</v>
      </c>
      <c r="B277" s="1" t="s">
        <v>2</v>
      </c>
      <c r="C277" s="1" t="s">
        <v>3</v>
      </c>
      <c r="D277" s="1" t="s">
        <v>4</v>
      </c>
      <c r="E277" s="2" t="s">
        <v>202</v>
      </c>
      <c r="F277" s="31" t="s">
        <v>92</v>
      </c>
      <c r="G277" s="31" t="s">
        <v>876</v>
      </c>
      <c r="H277" s="31" t="s">
        <v>877</v>
      </c>
    </row>
    <row r="278" spans="1:8" x14ac:dyDescent="0.3">
      <c r="A278" s="7">
        <v>222</v>
      </c>
      <c r="B278" t="s">
        <v>71</v>
      </c>
      <c r="C278" t="s">
        <v>72</v>
      </c>
      <c r="D278">
        <v>2019</v>
      </c>
      <c r="E278">
        <v>7</v>
      </c>
      <c r="F278" s="32">
        <f>MEDIAN(E278:E329)</f>
        <v>5</v>
      </c>
      <c r="G278" s="32">
        <f>MIN(E278:E329)</f>
        <v>3</v>
      </c>
      <c r="H278" s="32">
        <f>MAX(E278:E329)</f>
        <v>8</v>
      </c>
    </row>
    <row r="279" spans="1:8" x14ac:dyDescent="0.3">
      <c r="E279">
        <v>4</v>
      </c>
    </row>
    <row r="280" spans="1:8" x14ac:dyDescent="0.3">
      <c r="E280">
        <v>3</v>
      </c>
    </row>
    <row r="281" spans="1:8" x14ac:dyDescent="0.3">
      <c r="E281">
        <v>3</v>
      </c>
    </row>
    <row r="282" spans="1:8" x14ac:dyDescent="0.3">
      <c r="E282">
        <v>4</v>
      </c>
    </row>
    <row r="283" spans="1:8" x14ac:dyDescent="0.3">
      <c r="E283">
        <v>3</v>
      </c>
    </row>
    <row r="284" spans="1:8" x14ac:dyDescent="0.3">
      <c r="E284">
        <v>5</v>
      </c>
    </row>
    <row r="285" spans="1:8" x14ac:dyDescent="0.3">
      <c r="E285">
        <v>4</v>
      </c>
    </row>
    <row r="286" spans="1:8" x14ac:dyDescent="0.3">
      <c r="E286">
        <v>4</v>
      </c>
    </row>
    <row r="287" spans="1:8" x14ac:dyDescent="0.3">
      <c r="E287">
        <v>5</v>
      </c>
    </row>
    <row r="288" spans="1:8" x14ac:dyDescent="0.3">
      <c r="E288">
        <v>4</v>
      </c>
    </row>
    <row r="289" spans="5:5" x14ac:dyDescent="0.3">
      <c r="E289">
        <v>3</v>
      </c>
    </row>
    <row r="290" spans="5:5" x14ac:dyDescent="0.3">
      <c r="E290">
        <v>7</v>
      </c>
    </row>
    <row r="291" spans="5:5" x14ac:dyDescent="0.3">
      <c r="E291">
        <v>6</v>
      </c>
    </row>
    <row r="292" spans="5:5" x14ac:dyDescent="0.3">
      <c r="E292">
        <v>7</v>
      </c>
    </row>
    <row r="293" spans="5:5" x14ac:dyDescent="0.3">
      <c r="E293">
        <v>5</v>
      </c>
    </row>
    <row r="294" spans="5:5" x14ac:dyDescent="0.3">
      <c r="E294">
        <v>3</v>
      </c>
    </row>
    <row r="295" spans="5:5" x14ac:dyDescent="0.3">
      <c r="E295">
        <v>4</v>
      </c>
    </row>
    <row r="296" spans="5:5" x14ac:dyDescent="0.3">
      <c r="E296">
        <v>5</v>
      </c>
    </row>
    <row r="297" spans="5:5" x14ac:dyDescent="0.3">
      <c r="E297">
        <v>4</v>
      </c>
    </row>
    <row r="298" spans="5:5" x14ac:dyDescent="0.3">
      <c r="E298">
        <v>5</v>
      </c>
    </row>
    <row r="299" spans="5:5" x14ac:dyDescent="0.3">
      <c r="E299">
        <v>4</v>
      </c>
    </row>
    <row r="300" spans="5:5" x14ac:dyDescent="0.3">
      <c r="E300">
        <v>4</v>
      </c>
    </row>
    <row r="301" spans="5:5" x14ac:dyDescent="0.3">
      <c r="E301">
        <v>3</v>
      </c>
    </row>
    <row r="302" spans="5:5" x14ac:dyDescent="0.3">
      <c r="E302">
        <v>4</v>
      </c>
    </row>
    <row r="303" spans="5:5" x14ac:dyDescent="0.3">
      <c r="E303">
        <v>5</v>
      </c>
    </row>
    <row r="304" spans="5:5" x14ac:dyDescent="0.3">
      <c r="E304">
        <v>4</v>
      </c>
    </row>
    <row r="305" spans="5:5" x14ac:dyDescent="0.3">
      <c r="E305">
        <v>5</v>
      </c>
    </row>
    <row r="306" spans="5:5" x14ac:dyDescent="0.3">
      <c r="E306">
        <v>5</v>
      </c>
    </row>
    <row r="307" spans="5:5" x14ac:dyDescent="0.3">
      <c r="E307">
        <v>5</v>
      </c>
    </row>
    <row r="308" spans="5:5" x14ac:dyDescent="0.3">
      <c r="E308">
        <v>5</v>
      </c>
    </row>
    <row r="309" spans="5:5" x14ac:dyDescent="0.3">
      <c r="E309">
        <v>6</v>
      </c>
    </row>
    <row r="310" spans="5:5" x14ac:dyDescent="0.3">
      <c r="E310">
        <v>6</v>
      </c>
    </row>
    <row r="311" spans="5:5" x14ac:dyDescent="0.3">
      <c r="E311">
        <v>4</v>
      </c>
    </row>
    <row r="312" spans="5:5" x14ac:dyDescent="0.3">
      <c r="E312">
        <v>5</v>
      </c>
    </row>
    <row r="313" spans="5:5" x14ac:dyDescent="0.3">
      <c r="E313">
        <v>5</v>
      </c>
    </row>
    <row r="314" spans="5:5" x14ac:dyDescent="0.3">
      <c r="E314">
        <v>5</v>
      </c>
    </row>
    <row r="315" spans="5:5" x14ac:dyDescent="0.3">
      <c r="E315">
        <v>4</v>
      </c>
    </row>
    <row r="316" spans="5:5" x14ac:dyDescent="0.3">
      <c r="E316">
        <v>6</v>
      </c>
    </row>
    <row r="317" spans="5:5" x14ac:dyDescent="0.3">
      <c r="E317">
        <v>5</v>
      </c>
    </row>
    <row r="318" spans="5:5" x14ac:dyDescent="0.3">
      <c r="E318">
        <v>5</v>
      </c>
    </row>
    <row r="319" spans="5:5" x14ac:dyDescent="0.3">
      <c r="E319">
        <v>8</v>
      </c>
    </row>
    <row r="320" spans="5:5" x14ac:dyDescent="0.3">
      <c r="E320">
        <v>6</v>
      </c>
    </row>
    <row r="321" spans="1:8" x14ac:dyDescent="0.3">
      <c r="E321">
        <v>5</v>
      </c>
    </row>
    <row r="322" spans="1:8" x14ac:dyDescent="0.3">
      <c r="E322">
        <v>5</v>
      </c>
    </row>
    <row r="323" spans="1:8" x14ac:dyDescent="0.3">
      <c r="E323">
        <v>4</v>
      </c>
    </row>
    <row r="324" spans="1:8" x14ac:dyDescent="0.3">
      <c r="E324">
        <v>5</v>
      </c>
    </row>
    <row r="325" spans="1:8" x14ac:dyDescent="0.3">
      <c r="E325">
        <v>3</v>
      </c>
    </row>
    <row r="326" spans="1:8" x14ac:dyDescent="0.3">
      <c r="E326">
        <v>6</v>
      </c>
    </row>
    <row r="327" spans="1:8" x14ac:dyDescent="0.3">
      <c r="E327">
        <v>3</v>
      </c>
    </row>
    <row r="328" spans="1:8" x14ac:dyDescent="0.3">
      <c r="E328">
        <v>4</v>
      </c>
    </row>
    <row r="329" spans="1:8" x14ac:dyDescent="0.3">
      <c r="E329">
        <v>5</v>
      </c>
    </row>
    <row r="331" spans="1:8" ht="15" thickBot="1" x14ac:dyDescent="0.35">
      <c r="A331" s="1" t="s">
        <v>878</v>
      </c>
      <c r="B331" s="1" t="s">
        <v>2</v>
      </c>
      <c r="C331" s="1" t="s">
        <v>3</v>
      </c>
      <c r="D331" s="1" t="s">
        <v>4</v>
      </c>
      <c r="E331" s="2" t="s">
        <v>203</v>
      </c>
      <c r="F331" s="31" t="s">
        <v>92</v>
      </c>
      <c r="G331" s="31" t="s">
        <v>876</v>
      </c>
      <c r="H331" s="31" t="s">
        <v>877</v>
      </c>
    </row>
    <row r="332" spans="1:8" x14ac:dyDescent="0.3">
      <c r="A332" s="7">
        <v>222</v>
      </c>
      <c r="B332" t="s">
        <v>71</v>
      </c>
      <c r="C332" t="s">
        <v>72</v>
      </c>
      <c r="D332">
        <v>2019</v>
      </c>
      <c r="E332">
        <v>5</v>
      </c>
      <c r="F332" s="32">
        <f>MEDIAN(E332:E383)</f>
        <v>5</v>
      </c>
      <c r="G332" s="32">
        <f>MIN(E332:E383)</f>
        <v>1</v>
      </c>
      <c r="H332" s="32">
        <f>MAX(E332:E383)</f>
        <v>10</v>
      </c>
    </row>
    <row r="333" spans="1:8" x14ac:dyDescent="0.3">
      <c r="E333">
        <v>6</v>
      </c>
    </row>
    <row r="334" spans="1:8" x14ac:dyDescent="0.3">
      <c r="E334">
        <v>7</v>
      </c>
    </row>
    <row r="335" spans="1:8" x14ac:dyDescent="0.3">
      <c r="E335">
        <v>7</v>
      </c>
    </row>
    <row r="336" spans="1:8" x14ac:dyDescent="0.3">
      <c r="E336">
        <v>3</v>
      </c>
    </row>
    <row r="337" spans="5:5" x14ac:dyDescent="0.3">
      <c r="E337">
        <v>4</v>
      </c>
    </row>
    <row r="338" spans="5:5" x14ac:dyDescent="0.3">
      <c r="E338">
        <v>8</v>
      </c>
    </row>
    <row r="339" spans="5:5" x14ac:dyDescent="0.3">
      <c r="E339">
        <v>7</v>
      </c>
    </row>
    <row r="340" spans="5:5" x14ac:dyDescent="0.3">
      <c r="E340">
        <v>4</v>
      </c>
    </row>
    <row r="341" spans="5:5" x14ac:dyDescent="0.3">
      <c r="E341">
        <v>7</v>
      </c>
    </row>
    <row r="342" spans="5:5" x14ac:dyDescent="0.3">
      <c r="E342">
        <v>9</v>
      </c>
    </row>
    <row r="343" spans="5:5" x14ac:dyDescent="0.3">
      <c r="E343">
        <v>1</v>
      </c>
    </row>
    <row r="344" spans="5:5" x14ac:dyDescent="0.3">
      <c r="E344">
        <v>7</v>
      </c>
    </row>
    <row r="345" spans="5:5" x14ac:dyDescent="0.3">
      <c r="E345">
        <v>2</v>
      </c>
    </row>
    <row r="346" spans="5:5" x14ac:dyDescent="0.3">
      <c r="E346">
        <v>5</v>
      </c>
    </row>
    <row r="347" spans="5:5" x14ac:dyDescent="0.3">
      <c r="E347">
        <v>2</v>
      </c>
    </row>
    <row r="348" spans="5:5" x14ac:dyDescent="0.3">
      <c r="E348">
        <v>4</v>
      </c>
    </row>
    <row r="349" spans="5:5" x14ac:dyDescent="0.3">
      <c r="E349">
        <v>4</v>
      </c>
    </row>
    <row r="350" spans="5:5" x14ac:dyDescent="0.3">
      <c r="E350">
        <v>7</v>
      </c>
    </row>
    <row r="351" spans="5:5" x14ac:dyDescent="0.3">
      <c r="E351">
        <v>5</v>
      </c>
    </row>
    <row r="352" spans="5:5" x14ac:dyDescent="0.3">
      <c r="E352">
        <v>5</v>
      </c>
    </row>
    <row r="353" spans="5:5" x14ac:dyDescent="0.3">
      <c r="E353">
        <v>4</v>
      </c>
    </row>
    <row r="354" spans="5:5" x14ac:dyDescent="0.3">
      <c r="E354">
        <v>7</v>
      </c>
    </row>
    <row r="355" spans="5:5" x14ac:dyDescent="0.3">
      <c r="E355">
        <v>7</v>
      </c>
    </row>
    <row r="356" spans="5:5" x14ac:dyDescent="0.3">
      <c r="E356">
        <v>4</v>
      </c>
    </row>
    <row r="357" spans="5:5" x14ac:dyDescent="0.3">
      <c r="E357">
        <v>5</v>
      </c>
    </row>
    <row r="358" spans="5:5" x14ac:dyDescent="0.3">
      <c r="E358">
        <v>4</v>
      </c>
    </row>
    <row r="359" spans="5:5" x14ac:dyDescent="0.3">
      <c r="E359">
        <v>4</v>
      </c>
    </row>
    <row r="360" spans="5:5" x14ac:dyDescent="0.3">
      <c r="E360">
        <v>4</v>
      </c>
    </row>
    <row r="361" spans="5:5" x14ac:dyDescent="0.3">
      <c r="E361">
        <v>4</v>
      </c>
    </row>
    <row r="362" spans="5:5" x14ac:dyDescent="0.3">
      <c r="E362">
        <v>6</v>
      </c>
    </row>
    <row r="363" spans="5:5" x14ac:dyDescent="0.3">
      <c r="E363">
        <v>10</v>
      </c>
    </row>
    <row r="364" spans="5:5" x14ac:dyDescent="0.3">
      <c r="E364">
        <v>7</v>
      </c>
    </row>
    <row r="365" spans="5:5" x14ac:dyDescent="0.3">
      <c r="E365">
        <v>4</v>
      </c>
    </row>
    <row r="366" spans="5:5" x14ac:dyDescent="0.3">
      <c r="E366">
        <v>8</v>
      </c>
    </row>
    <row r="367" spans="5:5" x14ac:dyDescent="0.3">
      <c r="E367">
        <v>4</v>
      </c>
    </row>
    <row r="368" spans="5:5" x14ac:dyDescent="0.3">
      <c r="E368">
        <v>5</v>
      </c>
    </row>
    <row r="369" spans="5:5" x14ac:dyDescent="0.3">
      <c r="E369">
        <v>5</v>
      </c>
    </row>
    <row r="370" spans="5:5" x14ac:dyDescent="0.3">
      <c r="E370">
        <v>8</v>
      </c>
    </row>
    <row r="371" spans="5:5" x14ac:dyDescent="0.3">
      <c r="E371">
        <v>4</v>
      </c>
    </row>
    <row r="372" spans="5:5" x14ac:dyDescent="0.3">
      <c r="E372">
        <v>6</v>
      </c>
    </row>
    <row r="373" spans="5:5" x14ac:dyDescent="0.3">
      <c r="E373">
        <v>9</v>
      </c>
    </row>
    <row r="374" spans="5:5" x14ac:dyDescent="0.3">
      <c r="E374">
        <v>2</v>
      </c>
    </row>
    <row r="375" spans="5:5" x14ac:dyDescent="0.3">
      <c r="E375">
        <v>4</v>
      </c>
    </row>
    <row r="376" spans="5:5" x14ac:dyDescent="0.3">
      <c r="E376">
        <v>1</v>
      </c>
    </row>
    <row r="377" spans="5:5" x14ac:dyDescent="0.3">
      <c r="E377">
        <v>4</v>
      </c>
    </row>
    <row r="378" spans="5:5" x14ac:dyDescent="0.3">
      <c r="E378">
        <v>4</v>
      </c>
    </row>
    <row r="379" spans="5:5" x14ac:dyDescent="0.3">
      <c r="E379">
        <v>4</v>
      </c>
    </row>
    <row r="380" spans="5:5" x14ac:dyDescent="0.3">
      <c r="E380">
        <v>4</v>
      </c>
    </row>
    <row r="381" spans="5:5" x14ac:dyDescent="0.3">
      <c r="E381">
        <v>5</v>
      </c>
    </row>
    <row r="382" spans="5:5" x14ac:dyDescent="0.3">
      <c r="E382">
        <v>8</v>
      </c>
    </row>
    <row r="383" spans="5:5" x14ac:dyDescent="0.3">
      <c r="E383">
        <v>8</v>
      </c>
    </row>
    <row r="385" spans="1:8" ht="15" thickBot="1" x14ac:dyDescent="0.35">
      <c r="A385" s="1" t="s">
        <v>878</v>
      </c>
      <c r="B385" s="1" t="s">
        <v>2</v>
      </c>
      <c r="C385" s="1" t="s">
        <v>3</v>
      </c>
      <c r="D385" s="1" t="s">
        <v>4</v>
      </c>
      <c r="E385" s="2" t="s">
        <v>117</v>
      </c>
      <c r="F385" s="31" t="s">
        <v>92</v>
      </c>
      <c r="G385" s="31" t="s">
        <v>876</v>
      </c>
      <c r="H385" s="31" t="s">
        <v>877</v>
      </c>
    </row>
    <row r="386" spans="1:8" x14ac:dyDescent="0.3">
      <c r="A386" s="7">
        <v>230</v>
      </c>
      <c r="B386" t="s">
        <v>75</v>
      </c>
      <c r="C386" t="s">
        <v>76</v>
      </c>
      <c r="D386">
        <v>2019</v>
      </c>
      <c r="E386">
        <v>1</v>
      </c>
      <c r="F386" s="32">
        <f>MEDIAN(E386:E426)</f>
        <v>1</v>
      </c>
      <c r="G386" s="32">
        <f>MIN(E386:E426)</f>
        <v>0</v>
      </c>
      <c r="H386" s="32">
        <f>MAX(E386:E426)</f>
        <v>2</v>
      </c>
    </row>
    <row r="387" spans="1:8" x14ac:dyDescent="0.3">
      <c r="E387">
        <v>0</v>
      </c>
    </row>
    <row r="388" spans="1:8" x14ac:dyDescent="0.3">
      <c r="E388">
        <v>0</v>
      </c>
    </row>
    <row r="389" spans="1:8" x14ac:dyDescent="0.3">
      <c r="E389">
        <v>0</v>
      </c>
    </row>
    <row r="390" spans="1:8" x14ac:dyDescent="0.3">
      <c r="E390">
        <v>2</v>
      </c>
    </row>
    <row r="391" spans="1:8" x14ac:dyDescent="0.3">
      <c r="E391">
        <v>1</v>
      </c>
    </row>
    <row r="392" spans="1:8" x14ac:dyDescent="0.3">
      <c r="E392">
        <v>1</v>
      </c>
    </row>
    <row r="393" spans="1:8" x14ac:dyDescent="0.3">
      <c r="E393">
        <v>0</v>
      </c>
    </row>
    <row r="394" spans="1:8" x14ac:dyDescent="0.3">
      <c r="E394">
        <v>1</v>
      </c>
    </row>
    <row r="395" spans="1:8" x14ac:dyDescent="0.3">
      <c r="E395">
        <v>1</v>
      </c>
    </row>
    <row r="396" spans="1:8" x14ac:dyDescent="0.3">
      <c r="E396">
        <v>1</v>
      </c>
    </row>
    <row r="397" spans="1:8" x14ac:dyDescent="0.3">
      <c r="E397">
        <v>0</v>
      </c>
    </row>
    <row r="398" spans="1:8" x14ac:dyDescent="0.3">
      <c r="E398">
        <v>0</v>
      </c>
    </row>
    <row r="399" spans="1:8" x14ac:dyDescent="0.3">
      <c r="E399">
        <v>0</v>
      </c>
    </row>
    <row r="400" spans="1:8" x14ac:dyDescent="0.3">
      <c r="E400">
        <v>1</v>
      </c>
    </row>
    <row r="401" spans="5:5" x14ac:dyDescent="0.3">
      <c r="E401">
        <v>0</v>
      </c>
    </row>
    <row r="402" spans="5:5" x14ac:dyDescent="0.3">
      <c r="E402">
        <v>1</v>
      </c>
    </row>
    <row r="403" spans="5:5" x14ac:dyDescent="0.3">
      <c r="E403">
        <v>1</v>
      </c>
    </row>
    <row r="404" spans="5:5" x14ac:dyDescent="0.3">
      <c r="E404">
        <v>0</v>
      </c>
    </row>
    <row r="405" spans="5:5" x14ac:dyDescent="0.3">
      <c r="E405">
        <v>1</v>
      </c>
    </row>
    <row r="406" spans="5:5" x14ac:dyDescent="0.3">
      <c r="E406">
        <v>1</v>
      </c>
    </row>
    <row r="407" spans="5:5" x14ac:dyDescent="0.3">
      <c r="E407">
        <v>2</v>
      </c>
    </row>
    <row r="408" spans="5:5" x14ac:dyDescent="0.3">
      <c r="E408">
        <v>0</v>
      </c>
    </row>
    <row r="409" spans="5:5" x14ac:dyDescent="0.3">
      <c r="E409">
        <v>2</v>
      </c>
    </row>
    <row r="410" spans="5:5" x14ac:dyDescent="0.3">
      <c r="E410">
        <v>2</v>
      </c>
    </row>
    <row r="411" spans="5:5" x14ac:dyDescent="0.3">
      <c r="E411">
        <v>2</v>
      </c>
    </row>
    <row r="412" spans="5:5" x14ac:dyDescent="0.3">
      <c r="E412">
        <v>2</v>
      </c>
    </row>
    <row r="413" spans="5:5" x14ac:dyDescent="0.3">
      <c r="E413">
        <v>0</v>
      </c>
    </row>
    <row r="414" spans="5:5" x14ac:dyDescent="0.3">
      <c r="E414">
        <v>0</v>
      </c>
    </row>
    <row r="415" spans="5:5" x14ac:dyDescent="0.3">
      <c r="E415">
        <v>1</v>
      </c>
    </row>
    <row r="416" spans="5:5" x14ac:dyDescent="0.3">
      <c r="E416">
        <v>1</v>
      </c>
    </row>
    <row r="417" spans="1:9" x14ac:dyDescent="0.3">
      <c r="E417">
        <v>2</v>
      </c>
    </row>
    <row r="418" spans="1:9" x14ac:dyDescent="0.3">
      <c r="E418">
        <v>0</v>
      </c>
    </row>
    <row r="419" spans="1:9" x14ac:dyDescent="0.3">
      <c r="E419">
        <v>1</v>
      </c>
    </row>
    <row r="420" spans="1:9" x14ac:dyDescent="0.3">
      <c r="E420">
        <v>0</v>
      </c>
    </row>
    <row r="421" spans="1:9" x14ac:dyDescent="0.3">
      <c r="E421">
        <v>0</v>
      </c>
    </row>
    <row r="422" spans="1:9" x14ac:dyDescent="0.3">
      <c r="E422">
        <v>1</v>
      </c>
    </row>
    <row r="423" spans="1:9" x14ac:dyDescent="0.3">
      <c r="E423">
        <v>0</v>
      </c>
    </row>
    <row r="424" spans="1:9" x14ac:dyDescent="0.3">
      <c r="E424">
        <v>1</v>
      </c>
    </row>
    <row r="425" spans="1:9" x14ac:dyDescent="0.3">
      <c r="E425">
        <v>0</v>
      </c>
    </row>
    <row r="426" spans="1:9" x14ac:dyDescent="0.3">
      <c r="E426">
        <v>0</v>
      </c>
    </row>
    <row r="428" spans="1:9" ht="15" thickBot="1" x14ac:dyDescent="0.35">
      <c r="A428" s="1" t="s">
        <v>878</v>
      </c>
      <c r="B428" s="1" t="s">
        <v>2</v>
      </c>
      <c r="C428" s="1" t="s">
        <v>3</v>
      </c>
      <c r="D428" s="1" t="s">
        <v>4</v>
      </c>
      <c r="E428" s="2" t="s">
        <v>117</v>
      </c>
      <c r="F428" s="31" t="s">
        <v>92</v>
      </c>
      <c r="G428" s="31" t="s">
        <v>876</v>
      </c>
      <c r="H428" s="31" t="s">
        <v>877</v>
      </c>
      <c r="I428" s="3"/>
    </row>
    <row r="429" spans="1:9" x14ac:dyDescent="0.3">
      <c r="A429" s="7">
        <v>242</v>
      </c>
      <c r="B429" t="s">
        <v>77</v>
      </c>
      <c r="C429" t="s">
        <v>78</v>
      </c>
      <c r="D429">
        <v>2018</v>
      </c>
      <c r="E429">
        <v>1</v>
      </c>
      <c r="F429" s="32">
        <f>MEDIAN(E429:E523)</f>
        <v>2</v>
      </c>
      <c r="G429" s="32">
        <f>MIN(E429:E523)</f>
        <v>0</v>
      </c>
      <c r="H429" s="32">
        <f>MAX(E429:E523)</f>
        <v>8</v>
      </c>
    </row>
    <row r="430" spans="1:9" x14ac:dyDescent="0.3">
      <c r="E430">
        <v>4</v>
      </c>
      <c r="F430" s="5"/>
    </row>
    <row r="431" spans="1:9" x14ac:dyDescent="0.3">
      <c r="E431">
        <v>1</v>
      </c>
      <c r="F431" s="5"/>
    </row>
    <row r="432" spans="1:9" x14ac:dyDescent="0.3">
      <c r="E432">
        <v>1</v>
      </c>
      <c r="F432" s="5"/>
    </row>
    <row r="433" spans="5:6" x14ac:dyDescent="0.3">
      <c r="E433">
        <v>1</v>
      </c>
      <c r="F433" s="5"/>
    </row>
    <row r="434" spans="5:6" x14ac:dyDescent="0.3">
      <c r="E434">
        <v>2</v>
      </c>
      <c r="F434" s="5"/>
    </row>
    <row r="435" spans="5:6" x14ac:dyDescent="0.3">
      <c r="E435">
        <v>2</v>
      </c>
      <c r="F435" s="5"/>
    </row>
    <row r="436" spans="5:6" x14ac:dyDescent="0.3">
      <c r="E436">
        <v>2</v>
      </c>
      <c r="F436" s="5"/>
    </row>
    <row r="437" spans="5:6" x14ac:dyDescent="0.3">
      <c r="E437">
        <v>1</v>
      </c>
      <c r="F437" s="5"/>
    </row>
    <row r="438" spans="5:6" x14ac:dyDescent="0.3">
      <c r="E438">
        <v>4</v>
      </c>
      <c r="F438" s="5"/>
    </row>
    <row r="439" spans="5:6" x14ac:dyDescent="0.3">
      <c r="E439">
        <v>1</v>
      </c>
      <c r="F439" s="5"/>
    </row>
    <row r="440" spans="5:6" x14ac:dyDescent="0.3">
      <c r="E440">
        <v>2</v>
      </c>
      <c r="F440" s="5"/>
    </row>
    <row r="441" spans="5:6" x14ac:dyDescent="0.3">
      <c r="E441">
        <v>2</v>
      </c>
      <c r="F441" s="5"/>
    </row>
    <row r="442" spans="5:6" x14ac:dyDescent="0.3">
      <c r="E442">
        <v>5</v>
      </c>
      <c r="F442" s="5"/>
    </row>
    <row r="443" spans="5:6" x14ac:dyDescent="0.3">
      <c r="E443">
        <v>0</v>
      </c>
      <c r="F443" s="5"/>
    </row>
    <row r="444" spans="5:6" x14ac:dyDescent="0.3">
      <c r="E444">
        <v>1</v>
      </c>
      <c r="F444" s="5"/>
    </row>
    <row r="445" spans="5:6" x14ac:dyDescent="0.3">
      <c r="E445">
        <v>1</v>
      </c>
      <c r="F445" s="5"/>
    </row>
    <row r="446" spans="5:6" x14ac:dyDescent="0.3">
      <c r="E446">
        <v>1</v>
      </c>
      <c r="F446" s="5"/>
    </row>
    <row r="447" spans="5:6" x14ac:dyDescent="0.3">
      <c r="E447">
        <v>4</v>
      </c>
      <c r="F447" s="5"/>
    </row>
    <row r="448" spans="5:6" x14ac:dyDescent="0.3">
      <c r="E448">
        <v>4</v>
      </c>
      <c r="F448" s="5"/>
    </row>
    <row r="449" spans="5:6" x14ac:dyDescent="0.3">
      <c r="E449">
        <v>4</v>
      </c>
      <c r="F449" s="5"/>
    </row>
    <row r="450" spans="5:6" x14ac:dyDescent="0.3">
      <c r="E450">
        <v>2</v>
      </c>
      <c r="F450" s="5"/>
    </row>
    <row r="451" spans="5:6" x14ac:dyDescent="0.3">
      <c r="E451">
        <v>3</v>
      </c>
      <c r="F451" s="5"/>
    </row>
    <row r="452" spans="5:6" x14ac:dyDescent="0.3">
      <c r="E452">
        <v>5</v>
      </c>
      <c r="F452" s="5"/>
    </row>
    <row r="453" spans="5:6" x14ac:dyDescent="0.3">
      <c r="E453">
        <v>4</v>
      </c>
      <c r="F453" s="5"/>
    </row>
    <row r="454" spans="5:6" x14ac:dyDescent="0.3">
      <c r="E454">
        <v>4</v>
      </c>
      <c r="F454" s="5"/>
    </row>
    <row r="455" spans="5:6" x14ac:dyDescent="0.3">
      <c r="E455">
        <v>1</v>
      </c>
      <c r="F455" s="5"/>
    </row>
    <row r="456" spans="5:6" x14ac:dyDescent="0.3">
      <c r="E456">
        <v>1</v>
      </c>
      <c r="F456" s="5"/>
    </row>
    <row r="457" spans="5:6" x14ac:dyDescent="0.3">
      <c r="E457">
        <v>4</v>
      </c>
      <c r="F457" s="5"/>
    </row>
    <row r="458" spans="5:6" x14ac:dyDescent="0.3">
      <c r="E458">
        <v>1</v>
      </c>
      <c r="F458" s="5"/>
    </row>
    <row r="459" spans="5:6" x14ac:dyDescent="0.3">
      <c r="E459">
        <v>4</v>
      </c>
      <c r="F459" s="5"/>
    </row>
    <row r="460" spans="5:6" x14ac:dyDescent="0.3">
      <c r="E460">
        <v>1</v>
      </c>
      <c r="F460" s="5"/>
    </row>
    <row r="461" spans="5:6" x14ac:dyDescent="0.3">
      <c r="E461">
        <v>1</v>
      </c>
      <c r="F461" s="5"/>
    </row>
    <row r="462" spans="5:6" x14ac:dyDescent="0.3">
      <c r="E462">
        <v>0</v>
      </c>
      <c r="F462" s="5"/>
    </row>
    <row r="463" spans="5:6" x14ac:dyDescent="0.3">
      <c r="E463">
        <v>5</v>
      </c>
      <c r="F463" s="5"/>
    </row>
    <row r="464" spans="5:6" x14ac:dyDescent="0.3">
      <c r="E464">
        <v>1</v>
      </c>
      <c r="F464" s="5"/>
    </row>
    <row r="465" spans="5:6" x14ac:dyDescent="0.3">
      <c r="E465">
        <v>0</v>
      </c>
      <c r="F465" s="5"/>
    </row>
    <row r="466" spans="5:6" x14ac:dyDescent="0.3">
      <c r="E466">
        <v>5</v>
      </c>
      <c r="F466" s="5"/>
    </row>
    <row r="467" spans="5:6" x14ac:dyDescent="0.3">
      <c r="E467">
        <v>6</v>
      </c>
      <c r="F467" s="5"/>
    </row>
    <row r="468" spans="5:6" x14ac:dyDescent="0.3">
      <c r="E468">
        <v>1</v>
      </c>
      <c r="F468" s="5"/>
    </row>
    <row r="469" spans="5:6" x14ac:dyDescent="0.3">
      <c r="E469">
        <v>4</v>
      </c>
      <c r="F469" s="5"/>
    </row>
    <row r="470" spans="5:6" x14ac:dyDescent="0.3">
      <c r="E470">
        <v>0</v>
      </c>
      <c r="F470" s="5"/>
    </row>
    <row r="471" spans="5:6" x14ac:dyDescent="0.3">
      <c r="E471">
        <v>4</v>
      </c>
      <c r="F471" s="5"/>
    </row>
    <row r="472" spans="5:6" x14ac:dyDescent="0.3">
      <c r="E472">
        <v>1</v>
      </c>
      <c r="F472" s="5"/>
    </row>
    <row r="473" spans="5:6" x14ac:dyDescent="0.3">
      <c r="E473">
        <v>3</v>
      </c>
      <c r="F473" s="5"/>
    </row>
    <row r="474" spans="5:6" x14ac:dyDescent="0.3">
      <c r="E474">
        <v>6</v>
      </c>
      <c r="F474" s="5"/>
    </row>
    <row r="475" spans="5:6" x14ac:dyDescent="0.3">
      <c r="E475">
        <v>2</v>
      </c>
      <c r="F475" s="5"/>
    </row>
    <row r="476" spans="5:6" x14ac:dyDescent="0.3">
      <c r="E476">
        <v>2</v>
      </c>
      <c r="F476" s="5"/>
    </row>
    <row r="477" spans="5:6" x14ac:dyDescent="0.3">
      <c r="E477">
        <v>4</v>
      </c>
      <c r="F477" s="5"/>
    </row>
    <row r="478" spans="5:6" x14ac:dyDescent="0.3">
      <c r="E478">
        <v>2</v>
      </c>
      <c r="F478" s="5"/>
    </row>
    <row r="479" spans="5:6" x14ac:dyDescent="0.3">
      <c r="E479">
        <v>6</v>
      </c>
      <c r="F479" s="5"/>
    </row>
    <row r="480" spans="5:6" x14ac:dyDescent="0.3">
      <c r="E480">
        <v>4</v>
      </c>
      <c r="F480" s="5"/>
    </row>
    <row r="481" spans="5:6" x14ac:dyDescent="0.3">
      <c r="E481">
        <v>1</v>
      </c>
      <c r="F481" s="5"/>
    </row>
    <row r="482" spans="5:6" x14ac:dyDescent="0.3">
      <c r="E482">
        <v>1</v>
      </c>
      <c r="F482" s="5"/>
    </row>
    <row r="483" spans="5:6" x14ac:dyDescent="0.3">
      <c r="E483">
        <v>1</v>
      </c>
      <c r="F483" s="5"/>
    </row>
    <row r="484" spans="5:6" x14ac:dyDescent="0.3">
      <c r="E484">
        <v>0</v>
      </c>
      <c r="F484" s="5"/>
    </row>
    <row r="485" spans="5:6" x14ac:dyDescent="0.3">
      <c r="E485">
        <v>5</v>
      </c>
      <c r="F485" s="5"/>
    </row>
    <row r="486" spans="5:6" x14ac:dyDescent="0.3">
      <c r="E486">
        <v>8</v>
      </c>
      <c r="F486" s="5"/>
    </row>
    <row r="487" spans="5:6" x14ac:dyDescent="0.3">
      <c r="E487">
        <v>4</v>
      </c>
      <c r="F487" s="5"/>
    </row>
    <row r="488" spans="5:6" x14ac:dyDescent="0.3">
      <c r="E488">
        <v>4</v>
      </c>
      <c r="F488" s="5"/>
    </row>
    <row r="489" spans="5:6" x14ac:dyDescent="0.3">
      <c r="E489">
        <v>4</v>
      </c>
      <c r="F489" s="5"/>
    </row>
    <row r="490" spans="5:6" x14ac:dyDescent="0.3">
      <c r="E490">
        <v>4</v>
      </c>
      <c r="F490" s="5"/>
    </row>
    <row r="491" spans="5:6" x14ac:dyDescent="0.3">
      <c r="E491">
        <v>4</v>
      </c>
      <c r="F491" s="5"/>
    </row>
    <row r="492" spans="5:6" x14ac:dyDescent="0.3">
      <c r="E492">
        <v>4</v>
      </c>
      <c r="F492" s="5"/>
    </row>
    <row r="493" spans="5:6" x14ac:dyDescent="0.3">
      <c r="E493">
        <v>1</v>
      </c>
      <c r="F493" s="5"/>
    </row>
    <row r="494" spans="5:6" x14ac:dyDescent="0.3">
      <c r="E494">
        <v>5</v>
      </c>
      <c r="F494" s="5"/>
    </row>
    <row r="495" spans="5:6" x14ac:dyDescent="0.3">
      <c r="E495">
        <v>4</v>
      </c>
      <c r="F495" s="5"/>
    </row>
    <row r="496" spans="5:6" x14ac:dyDescent="0.3">
      <c r="E496">
        <v>4</v>
      </c>
      <c r="F496" s="5"/>
    </row>
    <row r="497" spans="5:6" x14ac:dyDescent="0.3">
      <c r="E497">
        <v>4</v>
      </c>
      <c r="F497" s="5"/>
    </row>
    <row r="498" spans="5:6" x14ac:dyDescent="0.3">
      <c r="E498">
        <v>5</v>
      </c>
      <c r="F498" s="5"/>
    </row>
    <row r="499" spans="5:6" x14ac:dyDescent="0.3">
      <c r="E499">
        <v>1</v>
      </c>
      <c r="F499" s="5"/>
    </row>
    <row r="500" spans="5:6" x14ac:dyDescent="0.3">
      <c r="E500">
        <v>2</v>
      </c>
      <c r="F500" s="5"/>
    </row>
    <row r="501" spans="5:6" x14ac:dyDescent="0.3">
      <c r="E501">
        <v>2</v>
      </c>
      <c r="F501" s="5"/>
    </row>
    <row r="502" spans="5:6" x14ac:dyDescent="0.3">
      <c r="E502">
        <v>5</v>
      </c>
      <c r="F502" s="5"/>
    </row>
    <row r="503" spans="5:6" x14ac:dyDescent="0.3">
      <c r="E503">
        <v>4</v>
      </c>
      <c r="F503" s="5"/>
    </row>
    <row r="504" spans="5:6" x14ac:dyDescent="0.3">
      <c r="E504">
        <v>4</v>
      </c>
      <c r="F504" s="5"/>
    </row>
    <row r="505" spans="5:6" x14ac:dyDescent="0.3">
      <c r="E505">
        <v>4</v>
      </c>
      <c r="F505" s="5"/>
    </row>
    <row r="506" spans="5:6" x14ac:dyDescent="0.3">
      <c r="E506">
        <v>4</v>
      </c>
      <c r="F506" s="5"/>
    </row>
    <row r="507" spans="5:6" x14ac:dyDescent="0.3">
      <c r="E507">
        <v>4</v>
      </c>
      <c r="F507" s="5"/>
    </row>
    <row r="508" spans="5:6" x14ac:dyDescent="0.3">
      <c r="E508">
        <v>0</v>
      </c>
      <c r="F508" s="5"/>
    </row>
    <row r="509" spans="5:6" x14ac:dyDescent="0.3">
      <c r="E509">
        <v>1</v>
      </c>
      <c r="F509" s="5"/>
    </row>
    <row r="510" spans="5:6" x14ac:dyDescent="0.3">
      <c r="E510">
        <v>4</v>
      </c>
      <c r="F510" s="5"/>
    </row>
    <row r="511" spans="5:6" x14ac:dyDescent="0.3">
      <c r="E511">
        <v>2</v>
      </c>
      <c r="F511" s="5"/>
    </row>
    <row r="512" spans="5:6" x14ac:dyDescent="0.3">
      <c r="E512">
        <v>2</v>
      </c>
      <c r="F512" s="5"/>
    </row>
    <row r="513" spans="1:8" x14ac:dyDescent="0.3">
      <c r="E513">
        <v>2</v>
      </c>
      <c r="F513" s="5"/>
    </row>
    <row r="514" spans="1:8" x14ac:dyDescent="0.3">
      <c r="E514">
        <v>2</v>
      </c>
      <c r="F514" s="5"/>
    </row>
    <row r="515" spans="1:8" x14ac:dyDescent="0.3">
      <c r="E515">
        <v>1</v>
      </c>
      <c r="F515" s="5"/>
    </row>
    <row r="516" spans="1:8" x14ac:dyDescent="0.3">
      <c r="E516">
        <v>2</v>
      </c>
      <c r="F516" s="5"/>
    </row>
    <row r="517" spans="1:8" x14ac:dyDescent="0.3">
      <c r="E517">
        <v>4</v>
      </c>
      <c r="F517" s="5"/>
    </row>
    <row r="518" spans="1:8" x14ac:dyDescent="0.3">
      <c r="E518">
        <v>3</v>
      </c>
      <c r="F518" s="5"/>
    </row>
    <row r="519" spans="1:8" x14ac:dyDescent="0.3">
      <c r="E519">
        <v>2</v>
      </c>
      <c r="F519" s="5"/>
    </row>
    <row r="520" spans="1:8" x14ac:dyDescent="0.3">
      <c r="E520">
        <v>2</v>
      </c>
      <c r="F520" s="5"/>
    </row>
    <row r="521" spans="1:8" x14ac:dyDescent="0.3">
      <c r="E521">
        <v>2</v>
      </c>
      <c r="F521" s="5"/>
    </row>
    <row r="522" spans="1:8" x14ac:dyDescent="0.3">
      <c r="E522">
        <v>4</v>
      </c>
      <c r="F522" s="5"/>
    </row>
    <row r="523" spans="1:8" x14ac:dyDescent="0.3">
      <c r="E523">
        <v>5</v>
      </c>
      <c r="F523" s="5"/>
    </row>
    <row r="525" spans="1:8" ht="15" thickBot="1" x14ac:dyDescent="0.35">
      <c r="A525" s="1" t="s">
        <v>878</v>
      </c>
      <c r="B525" s="1" t="s">
        <v>2</v>
      </c>
      <c r="C525" s="1" t="s">
        <v>3</v>
      </c>
      <c r="D525" s="1" t="s">
        <v>4</v>
      </c>
      <c r="E525" s="2" t="s">
        <v>117</v>
      </c>
      <c r="F525" s="31" t="s">
        <v>92</v>
      </c>
      <c r="G525" s="31" t="s">
        <v>876</v>
      </c>
      <c r="H525" s="31" t="s">
        <v>877</v>
      </c>
    </row>
    <row r="526" spans="1:8" x14ac:dyDescent="0.3">
      <c r="A526" s="7">
        <v>254</v>
      </c>
      <c r="B526" t="s">
        <v>81</v>
      </c>
      <c r="C526" t="s">
        <v>82</v>
      </c>
      <c r="D526">
        <v>2013</v>
      </c>
      <c r="E526">
        <v>3</v>
      </c>
      <c r="F526" s="32">
        <f>MEDIAN(E526:E581)</f>
        <v>3</v>
      </c>
      <c r="G526" s="32">
        <f>MIN(E526:E581)</f>
        <v>2</v>
      </c>
      <c r="H526" s="32">
        <f>MAX(E526:E581)</f>
        <v>6</v>
      </c>
    </row>
    <row r="527" spans="1:8" x14ac:dyDescent="0.3">
      <c r="E527">
        <v>3</v>
      </c>
    </row>
    <row r="528" spans="1:8" x14ac:dyDescent="0.3">
      <c r="E528">
        <v>5</v>
      </c>
    </row>
    <row r="529" spans="5:5" x14ac:dyDescent="0.3">
      <c r="E529">
        <v>2</v>
      </c>
    </row>
    <row r="530" spans="5:5" x14ac:dyDescent="0.3">
      <c r="E530">
        <v>3</v>
      </c>
    </row>
    <row r="531" spans="5:5" x14ac:dyDescent="0.3">
      <c r="E531">
        <v>4</v>
      </c>
    </row>
    <row r="532" spans="5:5" x14ac:dyDescent="0.3">
      <c r="E532">
        <v>5</v>
      </c>
    </row>
    <row r="533" spans="5:5" x14ac:dyDescent="0.3">
      <c r="E533">
        <v>3</v>
      </c>
    </row>
    <row r="534" spans="5:5" x14ac:dyDescent="0.3">
      <c r="E534">
        <v>4</v>
      </c>
    </row>
    <row r="535" spans="5:5" x14ac:dyDescent="0.3">
      <c r="E535">
        <v>4</v>
      </c>
    </row>
    <row r="536" spans="5:5" x14ac:dyDescent="0.3">
      <c r="E536">
        <v>3</v>
      </c>
    </row>
    <row r="537" spans="5:5" x14ac:dyDescent="0.3">
      <c r="E537">
        <v>4</v>
      </c>
    </row>
    <row r="538" spans="5:5" x14ac:dyDescent="0.3">
      <c r="E538">
        <v>3</v>
      </c>
    </row>
    <row r="539" spans="5:5" x14ac:dyDescent="0.3">
      <c r="E539">
        <v>2</v>
      </c>
    </row>
    <row r="540" spans="5:5" x14ac:dyDescent="0.3">
      <c r="E540">
        <v>2</v>
      </c>
    </row>
    <row r="541" spans="5:5" x14ac:dyDescent="0.3">
      <c r="E541">
        <v>3</v>
      </c>
    </row>
    <row r="542" spans="5:5" x14ac:dyDescent="0.3">
      <c r="E542">
        <v>3</v>
      </c>
    </row>
    <row r="543" spans="5:5" x14ac:dyDescent="0.3">
      <c r="E543">
        <v>3</v>
      </c>
    </row>
    <row r="544" spans="5:5" x14ac:dyDescent="0.3">
      <c r="E544">
        <v>4</v>
      </c>
    </row>
    <row r="545" spans="5:5" x14ac:dyDescent="0.3">
      <c r="E545">
        <v>4</v>
      </c>
    </row>
    <row r="546" spans="5:5" x14ac:dyDescent="0.3">
      <c r="E546">
        <v>3</v>
      </c>
    </row>
    <row r="547" spans="5:5" x14ac:dyDescent="0.3">
      <c r="E547">
        <v>3</v>
      </c>
    </row>
    <row r="548" spans="5:5" x14ac:dyDescent="0.3">
      <c r="E548">
        <v>4</v>
      </c>
    </row>
    <row r="549" spans="5:5" x14ac:dyDescent="0.3">
      <c r="E549">
        <v>2</v>
      </c>
    </row>
    <row r="550" spans="5:5" x14ac:dyDescent="0.3">
      <c r="E550">
        <v>3</v>
      </c>
    </row>
    <row r="551" spans="5:5" x14ac:dyDescent="0.3">
      <c r="E551">
        <v>5</v>
      </c>
    </row>
    <row r="552" spans="5:5" x14ac:dyDescent="0.3">
      <c r="E552">
        <v>3</v>
      </c>
    </row>
    <row r="553" spans="5:5" x14ac:dyDescent="0.3">
      <c r="E553">
        <v>3</v>
      </c>
    </row>
    <row r="554" spans="5:5" x14ac:dyDescent="0.3">
      <c r="E554">
        <v>4</v>
      </c>
    </row>
    <row r="555" spans="5:5" x14ac:dyDescent="0.3">
      <c r="E555">
        <v>3</v>
      </c>
    </row>
    <row r="556" spans="5:5" x14ac:dyDescent="0.3">
      <c r="E556">
        <v>4</v>
      </c>
    </row>
    <row r="557" spans="5:5" x14ac:dyDescent="0.3">
      <c r="E557">
        <v>3</v>
      </c>
    </row>
    <row r="558" spans="5:5" x14ac:dyDescent="0.3">
      <c r="E558">
        <v>4</v>
      </c>
    </row>
    <row r="559" spans="5:5" x14ac:dyDescent="0.3">
      <c r="E559">
        <v>3</v>
      </c>
    </row>
    <row r="560" spans="5:5" x14ac:dyDescent="0.3">
      <c r="E560">
        <v>3</v>
      </c>
    </row>
    <row r="561" spans="5:5" x14ac:dyDescent="0.3">
      <c r="E561">
        <v>4</v>
      </c>
    </row>
    <row r="562" spans="5:5" x14ac:dyDescent="0.3">
      <c r="E562">
        <v>3</v>
      </c>
    </row>
    <row r="563" spans="5:5" x14ac:dyDescent="0.3">
      <c r="E563">
        <v>3</v>
      </c>
    </row>
    <row r="564" spans="5:5" x14ac:dyDescent="0.3">
      <c r="E564">
        <v>4</v>
      </c>
    </row>
    <row r="565" spans="5:5" x14ac:dyDescent="0.3">
      <c r="E565">
        <v>4</v>
      </c>
    </row>
    <row r="566" spans="5:5" x14ac:dyDescent="0.3">
      <c r="E566">
        <v>3</v>
      </c>
    </row>
    <row r="567" spans="5:5" x14ac:dyDescent="0.3">
      <c r="E567">
        <v>2</v>
      </c>
    </row>
    <row r="568" spans="5:5" x14ac:dyDescent="0.3">
      <c r="E568">
        <v>6</v>
      </c>
    </row>
    <row r="569" spans="5:5" x14ac:dyDescent="0.3">
      <c r="E569">
        <v>5</v>
      </c>
    </row>
    <row r="570" spans="5:5" x14ac:dyDescent="0.3">
      <c r="E570">
        <v>3</v>
      </c>
    </row>
    <row r="571" spans="5:5" x14ac:dyDescent="0.3">
      <c r="E571">
        <v>4</v>
      </c>
    </row>
    <row r="572" spans="5:5" x14ac:dyDescent="0.3">
      <c r="E572">
        <v>3</v>
      </c>
    </row>
    <row r="573" spans="5:5" x14ac:dyDescent="0.3">
      <c r="E573">
        <v>3</v>
      </c>
    </row>
    <row r="574" spans="5:5" x14ac:dyDescent="0.3">
      <c r="E574">
        <v>4</v>
      </c>
    </row>
    <row r="575" spans="5:5" x14ac:dyDescent="0.3">
      <c r="E575">
        <v>2</v>
      </c>
    </row>
    <row r="576" spans="5:5" x14ac:dyDescent="0.3">
      <c r="E576">
        <v>3</v>
      </c>
    </row>
    <row r="577" spans="1:8" x14ac:dyDescent="0.3">
      <c r="E577">
        <v>2</v>
      </c>
    </row>
    <row r="578" spans="1:8" x14ac:dyDescent="0.3">
      <c r="E578">
        <v>3</v>
      </c>
    </row>
    <row r="579" spans="1:8" x14ac:dyDescent="0.3">
      <c r="E579">
        <v>2</v>
      </c>
    </row>
    <row r="580" spans="1:8" x14ac:dyDescent="0.3">
      <c r="E580">
        <v>6</v>
      </c>
    </row>
    <row r="581" spans="1:8" x14ac:dyDescent="0.3">
      <c r="E581">
        <v>3</v>
      </c>
    </row>
    <row r="583" spans="1:8" ht="15" thickBot="1" x14ac:dyDescent="0.35">
      <c r="A583" s="1" t="s">
        <v>878</v>
      </c>
      <c r="B583" s="1" t="s">
        <v>2</v>
      </c>
      <c r="C583" s="1" t="s">
        <v>3</v>
      </c>
      <c r="D583" s="1" t="s">
        <v>4</v>
      </c>
      <c r="E583" s="2" t="s">
        <v>117</v>
      </c>
      <c r="F583" s="31" t="s">
        <v>92</v>
      </c>
      <c r="G583" s="31" t="s">
        <v>876</v>
      </c>
      <c r="H583" s="31" t="s">
        <v>877</v>
      </c>
    </row>
    <row r="584" spans="1:8" x14ac:dyDescent="0.3">
      <c r="A584" s="7">
        <v>276</v>
      </c>
      <c r="B584" t="s">
        <v>85</v>
      </c>
      <c r="C584" t="s">
        <v>86</v>
      </c>
      <c r="D584">
        <v>2018</v>
      </c>
      <c r="E584">
        <v>5</v>
      </c>
      <c r="F584" s="32">
        <f>MEDIAN(E584:E599)</f>
        <v>5.5</v>
      </c>
      <c r="G584" s="32">
        <f>MIN(E584:E599)</f>
        <v>4</v>
      </c>
      <c r="H584" s="32">
        <f>MAX(E584:E599)</f>
        <v>8</v>
      </c>
    </row>
    <row r="585" spans="1:8" x14ac:dyDescent="0.3">
      <c r="E585">
        <v>5</v>
      </c>
    </row>
    <row r="586" spans="1:8" x14ac:dyDescent="0.3">
      <c r="E586">
        <v>4</v>
      </c>
    </row>
    <row r="587" spans="1:8" x14ac:dyDescent="0.3">
      <c r="E587">
        <v>5</v>
      </c>
    </row>
    <row r="588" spans="1:8" x14ac:dyDescent="0.3">
      <c r="E588">
        <v>6</v>
      </c>
    </row>
    <row r="589" spans="1:8" x14ac:dyDescent="0.3">
      <c r="E589">
        <v>4</v>
      </c>
    </row>
    <row r="590" spans="1:8" x14ac:dyDescent="0.3">
      <c r="E590">
        <v>5</v>
      </c>
    </row>
    <row r="591" spans="1:8" x14ac:dyDescent="0.3">
      <c r="E591">
        <v>6</v>
      </c>
    </row>
    <row r="592" spans="1:8" x14ac:dyDescent="0.3">
      <c r="E592">
        <v>6</v>
      </c>
    </row>
    <row r="593" spans="1:8" x14ac:dyDescent="0.3">
      <c r="E593">
        <v>8</v>
      </c>
    </row>
    <row r="594" spans="1:8" x14ac:dyDescent="0.3">
      <c r="E594">
        <v>4</v>
      </c>
    </row>
    <row r="595" spans="1:8" x14ac:dyDescent="0.3">
      <c r="E595">
        <v>7</v>
      </c>
    </row>
    <row r="596" spans="1:8" x14ac:dyDescent="0.3">
      <c r="E596">
        <v>4</v>
      </c>
    </row>
    <row r="597" spans="1:8" x14ac:dyDescent="0.3">
      <c r="E597">
        <v>6</v>
      </c>
    </row>
    <row r="598" spans="1:8" x14ac:dyDescent="0.3">
      <c r="E598">
        <v>6</v>
      </c>
    </row>
    <row r="599" spans="1:8" x14ac:dyDescent="0.3">
      <c r="E599">
        <v>6</v>
      </c>
    </row>
    <row r="601" spans="1:8" ht="15" thickBot="1" x14ac:dyDescent="0.35">
      <c r="A601" s="1" t="s">
        <v>878</v>
      </c>
      <c r="B601" s="1" t="s">
        <v>2</v>
      </c>
      <c r="C601" s="1" t="s">
        <v>3</v>
      </c>
      <c r="D601" s="1" t="s">
        <v>4</v>
      </c>
      <c r="E601" s="2" t="s">
        <v>117</v>
      </c>
      <c r="F601" s="31" t="s">
        <v>92</v>
      </c>
      <c r="G601" s="31" t="s">
        <v>876</v>
      </c>
      <c r="H601" s="31" t="s">
        <v>877</v>
      </c>
    </row>
    <row r="602" spans="1:8" x14ac:dyDescent="0.3">
      <c r="A602">
        <v>35</v>
      </c>
      <c r="B602" t="s">
        <v>45</v>
      </c>
      <c r="C602" t="s">
        <v>46</v>
      </c>
      <c r="D602">
        <v>2020</v>
      </c>
      <c r="E602">
        <v>3</v>
      </c>
      <c r="F602" s="32">
        <f>MEDIAN(E602:E648)</f>
        <v>3</v>
      </c>
      <c r="G602" s="32">
        <f>MIN(E602:E648)</f>
        <v>2</v>
      </c>
      <c r="H602" s="32">
        <f>MAX(E602:E648)</f>
        <v>4</v>
      </c>
    </row>
    <row r="603" spans="1:8" x14ac:dyDescent="0.3">
      <c r="E603">
        <v>4</v>
      </c>
    </row>
    <row r="604" spans="1:8" x14ac:dyDescent="0.3">
      <c r="E604">
        <v>2</v>
      </c>
    </row>
    <row r="605" spans="1:8" x14ac:dyDescent="0.3">
      <c r="E605">
        <v>2</v>
      </c>
    </row>
    <row r="606" spans="1:8" x14ac:dyDescent="0.3">
      <c r="E606">
        <v>3</v>
      </c>
    </row>
    <row r="607" spans="1:8" x14ac:dyDescent="0.3">
      <c r="E607">
        <v>2</v>
      </c>
    </row>
    <row r="608" spans="1:8" x14ac:dyDescent="0.3">
      <c r="E608">
        <v>3</v>
      </c>
    </row>
    <row r="609" spans="5:5" x14ac:dyDescent="0.3">
      <c r="E609">
        <v>3</v>
      </c>
    </row>
    <row r="610" spans="5:5" x14ac:dyDescent="0.3">
      <c r="E610">
        <v>2</v>
      </c>
    </row>
    <row r="611" spans="5:5" x14ac:dyDescent="0.3">
      <c r="E611">
        <v>3</v>
      </c>
    </row>
    <row r="612" spans="5:5" x14ac:dyDescent="0.3">
      <c r="E612">
        <v>3</v>
      </c>
    </row>
    <row r="613" spans="5:5" x14ac:dyDescent="0.3">
      <c r="E613">
        <v>3</v>
      </c>
    </row>
    <row r="614" spans="5:5" x14ac:dyDescent="0.3">
      <c r="E614">
        <v>3</v>
      </c>
    </row>
    <row r="615" spans="5:5" x14ac:dyDescent="0.3">
      <c r="E615">
        <v>3</v>
      </c>
    </row>
    <row r="616" spans="5:5" x14ac:dyDescent="0.3">
      <c r="E616">
        <v>3</v>
      </c>
    </row>
    <row r="617" spans="5:5" x14ac:dyDescent="0.3">
      <c r="E617">
        <v>3</v>
      </c>
    </row>
    <row r="618" spans="5:5" x14ac:dyDescent="0.3">
      <c r="E618">
        <v>3</v>
      </c>
    </row>
    <row r="619" spans="5:5" x14ac:dyDescent="0.3">
      <c r="E619">
        <v>2</v>
      </c>
    </row>
    <row r="620" spans="5:5" x14ac:dyDescent="0.3">
      <c r="E620">
        <v>2</v>
      </c>
    </row>
    <row r="621" spans="5:5" x14ac:dyDescent="0.3">
      <c r="E621">
        <v>3</v>
      </c>
    </row>
    <row r="622" spans="5:5" x14ac:dyDescent="0.3">
      <c r="E622">
        <v>2</v>
      </c>
    </row>
    <row r="623" spans="5:5" x14ac:dyDescent="0.3">
      <c r="E623">
        <v>3</v>
      </c>
    </row>
    <row r="624" spans="5:5" x14ac:dyDescent="0.3">
      <c r="E624">
        <v>2</v>
      </c>
    </row>
    <row r="625" spans="5:5" x14ac:dyDescent="0.3">
      <c r="E625">
        <v>2</v>
      </c>
    </row>
    <row r="626" spans="5:5" x14ac:dyDescent="0.3">
      <c r="E626">
        <v>2</v>
      </c>
    </row>
    <row r="627" spans="5:5" x14ac:dyDescent="0.3">
      <c r="E627">
        <v>2</v>
      </c>
    </row>
    <row r="628" spans="5:5" x14ac:dyDescent="0.3">
      <c r="E628">
        <v>2</v>
      </c>
    </row>
    <row r="629" spans="5:5" x14ac:dyDescent="0.3">
      <c r="E629">
        <v>2</v>
      </c>
    </row>
    <row r="630" spans="5:5" x14ac:dyDescent="0.3">
      <c r="E630">
        <v>2</v>
      </c>
    </row>
    <row r="631" spans="5:5" x14ac:dyDescent="0.3">
      <c r="E631">
        <v>3</v>
      </c>
    </row>
    <row r="632" spans="5:5" x14ac:dyDescent="0.3">
      <c r="E632">
        <v>3</v>
      </c>
    </row>
    <row r="633" spans="5:5" x14ac:dyDescent="0.3">
      <c r="E633">
        <v>3</v>
      </c>
    </row>
    <row r="634" spans="5:5" x14ac:dyDescent="0.3">
      <c r="E634">
        <v>3</v>
      </c>
    </row>
    <row r="635" spans="5:5" x14ac:dyDescent="0.3">
      <c r="E635">
        <v>4</v>
      </c>
    </row>
    <row r="636" spans="5:5" x14ac:dyDescent="0.3">
      <c r="E636">
        <v>3</v>
      </c>
    </row>
    <row r="637" spans="5:5" x14ac:dyDescent="0.3">
      <c r="E637">
        <v>2</v>
      </c>
    </row>
    <row r="638" spans="5:5" x14ac:dyDescent="0.3">
      <c r="E638">
        <v>3</v>
      </c>
    </row>
    <row r="639" spans="5:5" x14ac:dyDescent="0.3">
      <c r="E639">
        <v>3</v>
      </c>
    </row>
    <row r="640" spans="5:5" x14ac:dyDescent="0.3">
      <c r="E640">
        <v>3</v>
      </c>
    </row>
    <row r="641" spans="1:11" x14ac:dyDescent="0.3">
      <c r="E641">
        <v>3</v>
      </c>
    </row>
    <row r="642" spans="1:11" x14ac:dyDescent="0.3">
      <c r="E642">
        <v>3</v>
      </c>
    </row>
    <row r="643" spans="1:11" x14ac:dyDescent="0.3">
      <c r="E643">
        <v>3</v>
      </c>
    </row>
    <row r="644" spans="1:11" x14ac:dyDescent="0.3">
      <c r="E644">
        <v>4</v>
      </c>
    </row>
    <row r="645" spans="1:11" x14ac:dyDescent="0.3">
      <c r="E645">
        <v>2</v>
      </c>
    </row>
    <row r="646" spans="1:11" x14ac:dyDescent="0.3">
      <c r="E646">
        <v>3</v>
      </c>
    </row>
    <row r="647" spans="1:11" x14ac:dyDescent="0.3">
      <c r="E647">
        <v>2</v>
      </c>
    </row>
    <row r="648" spans="1:11" x14ac:dyDescent="0.3">
      <c r="E648">
        <v>2</v>
      </c>
    </row>
    <row r="650" spans="1:11" ht="15" thickBot="1" x14ac:dyDescent="0.35">
      <c r="A650" s="1" t="s">
        <v>878</v>
      </c>
      <c r="B650" s="1" t="s">
        <v>2</v>
      </c>
      <c r="C650" s="1" t="s">
        <v>3</v>
      </c>
      <c r="D650" s="1" t="s">
        <v>4</v>
      </c>
      <c r="E650" s="2"/>
      <c r="F650" s="1"/>
      <c r="G650" s="1"/>
      <c r="H650" s="1"/>
    </row>
    <row r="651" spans="1:11" x14ac:dyDescent="0.3">
      <c r="A651">
        <v>243</v>
      </c>
      <c r="B651" t="s">
        <v>79</v>
      </c>
      <c r="C651" t="s">
        <v>80</v>
      </c>
      <c r="D651">
        <v>2011</v>
      </c>
    </row>
    <row r="653" spans="1:11" ht="15" thickBot="1" x14ac:dyDescent="0.35"/>
    <row r="654" spans="1:11" ht="40.200000000000003" customHeight="1" thickTop="1" thickBot="1" x14ac:dyDescent="0.35">
      <c r="B654" s="19" t="s">
        <v>2</v>
      </c>
      <c r="C654" s="19" t="s">
        <v>261</v>
      </c>
      <c r="D654" s="19" t="s">
        <v>262</v>
      </c>
      <c r="E654" s="16" t="s">
        <v>319</v>
      </c>
      <c r="F654" s="19" t="s">
        <v>263</v>
      </c>
      <c r="G654" s="19" t="s">
        <v>264</v>
      </c>
      <c r="H654" s="2" t="s">
        <v>117</v>
      </c>
      <c r="I654" s="31" t="s">
        <v>92</v>
      </c>
      <c r="J654" s="31" t="s">
        <v>876</v>
      </c>
      <c r="K654" s="31" t="s">
        <v>877</v>
      </c>
    </row>
    <row r="655" spans="1:11" x14ac:dyDescent="0.3">
      <c r="B655" s="17" t="s">
        <v>265</v>
      </c>
      <c r="C655" s="17" t="s">
        <v>266</v>
      </c>
      <c r="D655" s="17" t="s">
        <v>267</v>
      </c>
      <c r="E655" s="17" t="s">
        <v>267</v>
      </c>
      <c r="F655" s="17" t="s">
        <v>267</v>
      </c>
      <c r="G655" s="17" t="s">
        <v>267</v>
      </c>
      <c r="H655">
        <f>COUNTIF(C655:G655, "Y")</f>
        <v>1</v>
      </c>
      <c r="I655" s="32">
        <f>MEDIAN(H655:H706)</f>
        <v>1</v>
      </c>
      <c r="J655" s="32">
        <f>MIN(H655:H706)</f>
        <v>0</v>
      </c>
      <c r="K655" s="32">
        <f>MAX(H655:H706)</f>
        <v>5</v>
      </c>
    </row>
    <row r="656" spans="1:11" x14ac:dyDescent="0.3">
      <c r="B656" s="17" t="s">
        <v>268</v>
      </c>
      <c r="C656" s="17" t="s">
        <v>266</v>
      </c>
      <c r="D656" s="17" t="s">
        <v>267</v>
      </c>
      <c r="E656" s="17" t="s">
        <v>267</v>
      </c>
      <c r="F656" s="17" t="s">
        <v>267</v>
      </c>
      <c r="G656" s="17" t="s">
        <v>266</v>
      </c>
      <c r="H656">
        <f>COUNTIF(C656:G656, "Y")</f>
        <v>2</v>
      </c>
    </row>
    <row r="657" spans="2:8" x14ac:dyDescent="0.3">
      <c r="B657" s="17" t="s">
        <v>269</v>
      </c>
      <c r="C657" s="17" t="s">
        <v>266</v>
      </c>
      <c r="D657" s="17" t="s">
        <v>267</v>
      </c>
      <c r="E657" s="17" t="s">
        <v>267</v>
      </c>
      <c r="F657" s="17" t="s">
        <v>267</v>
      </c>
      <c r="G657" s="17" t="s">
        <v>267</v>
      </c>
      <c r="H657">
        <f t="shared" ref="H657:H706" si="2">COUNTIF(C657:G657, "Y")</f>
        <v>1</v>
      </c>
    </row>
    <row r="658" spans="2:8" x14ac:dyDescent="0.3">
      <c r="B658" s="17" t="s">
        <v>270</v>
      </c>
      <c r="C658" s="17" t="s">
        <v>266</v>
      </c>
      <c r="D658" s="17" t="s">
        <v>267</v>
      </c>
      <c r="E658" s="17" t="s">
        <v>267</v>
      </c>
      <c r="F658" s="17" t="s">
        <v>267</v>
      </c>
      <c r="G658" s="17" t="s">
        <v>266</v>
      </c>
      <c r="H658">
        <f t="shared" si="2"/>
        <v>2</v>
      </c>
    </row>
    <row r="659" spans="2:8" x14ac:dyDescent="0.3">
      <c r="B659" s="17" t="s">
        <v>271</v>
      </c>
      <c r="C659" s="17" t="s">
        <v>267</v>
      </c>
      <c r="D659" s="17" t="s">
        <v>267</v>
      </c>
      <c r="E659" s="17" t="s">
        <v>267</v>
      </c>
      <c r="F659" s="17" t="s">
        <v>266</v>
      </c>
      <c r="G659" s="17" t="s">
        <v>266</v>
      </c>
      <c r="H659">
        <f t="shared" si="2"/>
        <v>2</v>
      </c>
    </row>
    <row r="660" spans="2:8" x14ac:dyDescent="0.3">
      <c r="B660" s="17" t="s">
        <v>272</v>
      </c>
      <c r="C660" s="17" t="s">
        <v>266</v>
      </c>
      <c r="D660" s="17" t="s">
        <v>267</v>
      </c>
      <c r="E660" s="17" t="s">
        <v>267</v>
      </c>
      <c r="F660" s="17" t="s">
        <v>267</v>
      </c>
      <c r="G660" s="17" t="s">
        <v>267</v>
      </c>
      <c r="H660">
        <f t="shared" si="2"/>
        <v>1</v>
      </c>
    </row>
    <row r="661" spans="2:8" x14ac:dyDescent="0.3">
      <c r="B661" s="17" t="s">
        <v>273</v>
      </c>
      <c r="C661" s="17" t="s">
        <v>267</v>
      </c>
      <c r="D661" s="17" t="s">
        <v>267</v>
      </c>
      <c r="E661" s="17" t="s">
        <v>267</v>
      </c>
      <c r="F661" s="17" t="s">
        <v>267</v>
      </c>
      <c r="G661" s="17" t="s">
        <v>266</v>
      </c>
      <c r="H661">
        <f t="shared" si="2"/>
        <v>1</v>
      </c>
    </row>
    <row r="662" spans="2:8" x14ac:dyDescent="0.3">
      <c r="B662" s="17" t="s">
        <v>274</v>
      </c>
      <c r="C662" s="17" t="s">
        <v>267</v>
      </c>
      <c r="D662" s="17" t="s">
        <v>267</v>
      </c>
      <c r="E662" s="17" t="s">
        <v>267</v>
      </c>
      <c r="F662" s="17" t="s">
        <v>267</v>
      </c>
      <c r="G662" s="17" t="s">
        <v>266</v>
      </c>
      <c r="H662">
        <f t="shared" si="2"/>
        <v>1</v>
      </c>
    </row>
    <row r="663" spans="2:8" x14ac:dyDescent="0.3">
      <c r="B663" s="17" t="s">
        <v>275</v>
      </c>
      <c r="C663" s="17" t="s">
        <v>266</v>
      </c>
      <c r="D663" s="17" t="s">
        <v>267</v>
      </c>
      <c r="E663" s="17" t="s">
        <v>267</v>
      </c>
      <c r="F663" s="17" t="s">
        <v>267</v>
      </c>
      <c r="G663" s="17" t="s">
        <v>266</v>
      </c>
      <c r="H663">
        <f t="shared" si="2"/>
        <v>2</v>
      </c>
    </row>
    <row r="664" spans="2:8" x14ac:dyDescent="0.3">
      <c r="B664" s="17" t="s">
        <v>276</v>
      </c>
      <c r="C664" s="17" t="s">
        <v>266</v>
      </c>
      <c r="D664" s="17" t="s">
        <v>267</v>
      </c>
      <c r="E664" s="17" t="s">
        <v>267</v>
      </c>
      <c r="F664" s="17" t="s">
        <v>267</v>
      </c>
      <c r="G664" s="17" t="s">
        <v>267</v>
      </c>
      <c r="H664">
        <f t="shared" si="2"/>
        <v>1</v>
      </c>
    </row>
    <row r="665" spans="2:8" x14ac:dyDescent="0.3">
      <c r="B665" s="17" t="s">
        <v>277</v>
      </c>
      <c r="C665" s="17" t="s">
        <v>266</v>
      </c>
      <c r="D665" s="17" t="s">
        <v>267</v>
      </c>
      <c r="E665" s="17" t="s">
        <v>267</v>
      </c>
      <c r="F665" s="17" t="s">
        <v>267</v>
      </c>
      <c r="G665" s="17" t="s">
        <v>266</v>
      </c>
      <c r="H665">
        <f t="shared" si="2"/>
        <v>2</v>
      </c>
    </row>
    <row r="666" spans="2:8" x14ac:dyDescent="0.3">
      <c r="B666" s="17" t="s">
        <v>278</v>
      </c>
      <c r="C666" s="17" t="s">
        <v>267</v>
      </c>
      <c r="D666" s="17" t="s">
        <v>267</v>
      </c>
      <c r="E666" s="17" t="s">
        <v>267</v>
      </c>
      <c r="F666" s="17" t="s">
        <v>267</v>
      </c>
      <c r="G666" s="17" t="s">
        <v>267</v>
      </c>
      <c r="H666">
        <f t="shared" si="2"/>
        <v>0</v>
      </c>
    </row>
    <row r="667" spans="2:8" x14ac:dyDescent="0.3">
      <c r="B667" s="17" t="s">
        <v>279</v>
      </c>
      <c r="C667" s="17" t="s">
        <v>266</v>
      </c>
      <c r="D667" s="17" t="s">
        <v>267</v>
      </c>
      <c r="E667" s="17" t="s">
        <v>267</v>
      </c>
      <c r="F667" s="17" t="s">
        <v>267</v>
      </c>
      <c r="G667" s="17" t="s">
        <v>266</v>
      </c>
      <c r="H667">
        <f t="shared" si="2"/>
        <v>2</v>
      </c>
    </row>
    <row r="668" spans="2:8" x14ac:dyDescent="0.3">
      <c r="B668" s="17" t="s">
        <v>280</v>
      </c>
      <c r="C668" s="17" t="s">
        <v>266</v>
      </c>
      <c r="D668" s="17" t="s">
        <v>267</v>
      </c>
      <c r="E668" s="17" t="s">
        <v>267</v>
      </c>
      <c r="F668" s="17" t="s">
        <v>266</v>
      </c>
      <c r="G668" s="17" t="s">
        <v>266</v>
      </c>
      <c r="H668">
        <f t="shared" si="2"/>
        <v>3</v>
      </c>
    </row>
    <row r="669" spans="2:8" x14ac:dyDescent="0.3">
      <c r="B669" s="17" t="s">
        <v>281</v>
      </c>
      <c r="C669" s="17" t="s">
        <v>267</v>
      </c>
      <c r="D669" s="17" t="s">
        <v>267</v>
      </c>
      <c r="E669" s="17" t="s">
        <v>267</v>
      </c>
      <c r="F669" s="17" t="s">
        <v>267</v>
      </c>
      <c r="G669" s="17" t="s">
        <v>266</v>
      </c>
      <c r="H669">
        <f t="shared" si="2"/>
        <v>1</v>
      </c>
    </row>
    <row r="670" spans="2:8" x14ac:dyDescent="0.3">
      <c r="B670" s="17" t="s">
        <v>282</v>
      </c>
      <c r="C670" s="17" t="s">
        <v>266</v>
      </c>
      <c r="D670" s="17" t="s">
        <v>267</v>
      </c>
      <c r="E670" s="17" t="s">
        <v>267</v>
      </c>
      <c r="F670" s="17" t="s">
        <v>267</v>
      </c>
      <c r="G670" s="17" t="s">
        <v>267</v>
      </c>
      <c r="H670">
        <f t="shared" si="2"/>
        <v>1</v>
      </c>
    </row>
    <row r="671" spans="2:8" x14ac:dyDescent="0.3">
      <c r="B671" s="17" t="s">
        <v>283</v>
      </c>
      <c r="C671" s="17" t="s">
        <v>267</v>
      </c>
      <c r="D671" s="17" t="s">
        <v>267</v>
      </c>
      <c r="E671" s="17" t="s">
        <v>267</v>
      </c>
      <c r="F671" s="17" t="s">
        <v>267</v>
      </c>
      <c r="G671" s="17" t="s">
        <v>266</v>
      </c>
      <c r="H671">
        <f t="shared" si="2"/>
        <v>1</v>
      </c>
    </row>
    <row r="672" spans="2:8" x14ac:dyDescent="0.3">
      <c r="B672" s="17" t="s">
        <v>284</v>
      </c>
      <c r="C672" s="17" t="s">
        <v>266</v>
      </c>
      <c r="D672" s="17" t="s">
        <v>267</v>
      </c>
      <c r="E672" s="17" t="s">
        <v>267</v>
      </c>
      <c r="F672" s="17" t="s">
        <v>267</v>
      </c>
      <c r="G672" s="17" t="s">
        <v>267</v>
      </c>
      <c r="H672">
        <f t="shared" si="2"/>
        <v>1</v>
      </c>
    </row>
    <row r="673" spans="2:8" x14ac:dyDescent="0.3">
      <c r="B673" s="17" t="s">
        <v>285</v>
      </c>
      <c r="C673" s="17" t="s">
        <v>266</v>
      </c>
      <c r="D673" s="17" t="s">
        <v>267</v>
      </c>
      <c r="E673" s="17" t="s">
        <v>267</v>
      </c>
      <c r="F673" s="17" t="s">
        <v>267</v>
      </c>
      <c r="G673" s="17" t="s">
        <v>267</v>
      </c>
      <c r="H673">
        <f t="shared" si="2"/>
        <v>1</v>
      </c>
    </row>
    <row r="674" spans="2:8" x14ac:dyDescent="0.3">
      <c r="B674" s="17" t="s">
        <v>286</v>
      </c>
      <c r="C674" s="17" t="s">
        <v>267</v>
      </c>
      <c r="D674" s="17" t="s">
        <v>267</v>
      </c>
      <c r="E674" s="17" t="s">
        <v>267</v>
      </c>
      <c r="F674" s="17" t="s">
        <v>267</v>
      </c>
      <c r="G674" s="17" t="s">
        <v>266</v>
      </c>
      <c r="H674">
        <f t="shared" si="2"/>
        <v>1</v>
      </c>
    </row>
    <row r="675" spans="2:8" x14ac:dyDescent="0.3">
      <c r="B675" s="17" t="s">
        <v>287</v>
      </c>
      <c r="C675" s="17" t="s">
        <v>266</v>
      </c>
      <c r="D675" s="17" t="s">
        <v>267</v>
      </c>
      <c r="E675" s="17" t="s">
        <v>267</v>
      </c>
      <c r="F675" s="17" t="s">
        <v>267</v>
      </c>
      <c r="G675" s="17" t="s">
        <v>267</v>
      </c>
      <c r="H675">
        <f t="shared" si="2"/>
        <v>1</v>
      </c>
    </row>
    <row r="676" spans="2:8" x14ac:dyDescent="0.3">
      <c r="B676" s="17" t="s">
        <v>288</v>
      </c>
      <c r="C676" s="17" t="s">
        <v>266</v>
      </c>
      <c r="D676" s="17" t="s">
        <v>267</v>
      </c>
      <c r="E676" s="17" t="s">
        <v>267</v>
      </c>
      <c r="F676" s="17" t="s">
        <v>267</v>
      </c>
      <c r="G676" s="17" t="s">
        <v>267</v>
      </c>
      <c r="H676">
        <f t="shared" si="2"/>
        <v>1</v>
      </c>
    </row>
    <row r="677" spans="2:8" x14ac:dyDescent="0.3">
      <c r="B677" s="17" t="s">
        <v>289</v>
      </c>
      <c r="C677" s="17" t="s">
        <v>267</v>
      </c>
      <c r="D677" s="17" t="s">
        <v>267</v>
      </c>
      <c r="E677" s="17" t="s">
        <v>267</v>
      </c>
      <c r="F677" s="17" t="s">
        <v>267</v>
      </c>
      <c r="G677" s="17" t="s">
        <v>267</v>
      </c>
      <c r="H677">
        <f t="shared" si="2"/>
        <v>0</v>
      </c>
    </row>
    <row r="678" spans="2:8" x14ac:dyDescent="0.3">
      <c r="B678" s="17" t="s">
        <v>290</v>
      </c>
      <c r="C678" s="17" t="s">
        <v>267</v>
      </c>
      <c r="D678" s="17" t="s">
        <v>267</v>
      </c>
      <c r="E678" s="17" t="s">
        <v>267</v>
      </c>
      <c r="F678" s="17" t="s">
        <v>267</v>
      </c>
      <c r="G678" s="17" t="s">
        <v>267</v>
      </c>
      <c r="H678">
        <f t="shared" si="2"/>
        <v>0</v>
      </c>
    </row>
    <row r="679" spans="2:8" x14ac:dyDescent="0.3">
      <c r="B679" s="17" t="s">
        <v>291</v>
      </c>
      <c r="C679" s="17" t="s">
        <v>266</v>
      </c>
      <c r="D679" s="17" t="s">
        <v>267</v>
      </c>
      <c r="E679" s="17" t="s">
        <v>267</v>
      </c>
      <c r="F679" s="17" t="s">
        <v>266</v>
      </c>
      <c r="G679" s="17" t="s">
        <v>266</v>
      </c>
      <c r="H679">
        <f t="shared" si="2"/>
        <v>3</v>
      </c>
    </row>
    <row r="680" spans="2:8" x14ac:dyDescent="0.3">
      <c r="B680" s="17" t="s">
        <v>292</v>
      </c>
      <c r="C680" s="17" t="s">
        <v>266</v>
      </c>
      <c r="D680" s="17" t="s">
        <v>267</v>
      </c>
      <c r="E680" s="17" t="s">
        <v>267</v>
      </c>
      <c r="F680" s="17" t="s">
        <v>267</v>
      </c>
      <c r="G680" s="17" t="s">
        <v>266</v>
      </c>
      <c r="H680">
        <f t="shared" si="2"/>
        <v>2</v>
      </c>
    </row>
    <row r="681" spans="2:8" x14ac:dyDescent="0.3">
      <c r="B681" s="17" t="s">
        <v>293</v>
      </c>
      <c r="C681" s="17" t="s">
        <v>267</v>
      </c>
      <c r="D681" s="17" t="s">
        <v>267</v>
      </c>
      <c r="E681" s="17" t="s">
        <v>267</v>
      </c>
      <c r="F681" s="17" t="s">
        <v>267</v>
      </c>
      <c r="G681" s="17" t="s">
        <v>267</v>
      </c>
      <c r="H681">
        <f t="shared" si="2"/>
        <v>0</v>
      </c>
    </row>
    <row r="682" spans="2:8" x14ac:dyDescent="0.3">
      <c r="B682" s="17" t="s">
        <v>294</v>
      </c>
      <c r="C682" s="17" t="s">
        <v>266</v>
      </c>
      <c r="D682" s="17" t="s">
        <v>267</v>
      </c>
      <c r="E682" s="17" t="s">
        <v>267</v>
      </c>
      <c r="F682" s="17" t="s">
        <v>267</v>
      </c>
      <c r="G682" s="17" t="s">
        <v>267</v>
      </c>
      <c r="H682">
        <f t="shared" si="2"/>
        <v>1</v>
      </c>
    </row>
    <row r="683" spans="2:8" x14ac:dyDescent="0.3">
      <c r="B683" s="17" t="s">
        <v>295</v>
      </c>
      <c r="C683" s="17" t="s">
        <v>266</v>
      </c>
      <c r="D683" s="17" t="s">
        <v>267</v>
      </c>
      <c r="E683" s="17" t="s">
        <v>267</v>
      </c>
      <c r="F683" s="17" t="s">
        <v>267</v>
      </c>
      <c r="G683" s="17" t="s">
        <v>266</v>
      </c>
      <c r="H683">
        <f t="shared" si="2"/>
        <v>2</v>
      </c>
    </row>
    <row r="684" spans="2:8" x14ac:dyDescent="0.3">
      <c r="B684" s="17" t="s">
        <v>296</v>
      </c>
      <c r="C684" s="17" t="s">
        <v>266</v>
      </c>
      <c r="D684" s="17" t="s">
        <v>267</v>
      </c>
      <c r="E684" s="17" t="s">
        <v>267</v>
      </c>
      <c r="F684" s="17" t="s">
        <v>267</v>
      </c>
      <c r="G684" s="17" t="s">
        <v>267</v>
      </c>
      <c r="H684">
        <f t="shared" si="2"/>
        <v>1</v>
      </c>
    </row>
    <row r="685" spans="2:8" x14ac:dyDescent="0.3">
      <c r="B685" s="17" t="s">
        <v>297</v>
      </c>
      <c r="C685" s="17" t="s">
        <v>266</v>
      </c>
      <c r="D685" s="17" t="s">
        <v>267</v>
      </c>
      <c r="E685" s="17" t="s">
        <v>267</v>
      </c>
      <c r="F685" s="17" t="s">
        <v>267</v>
      </c>
      <c r="G685" s="17" t="s">
        <v>267</v>
      </c>
      <c r="H685">
        <f t="shared" si="2"/>
        <v>1</v>
      </c>
    </row>
    <row r="686" spans="2:8" x14ac:dyDescent="0.3">
      <c r="B686" s="17" t="s">
        <v>298</v>
      </c>
      <c r="C686" s="17" t="s">
        <v>266</v>
      </c>
      <c r="D686" s="17" t="s">
        <v>267</v>
      </c>
      <c r="E686" s="17" t="s">
        <v>267</v>
      </c>
      <c r="F686" s="17" t="s">
        <v>267</v>
      </c>
      <c r="G686" s="17" t="s">
        <v>266</v>
      </c>
      <c r="H686">
        <f t="shared" si="2"/>
        <v>2</v>
      </c>
    </row>
    <row r="687" spans="2:8" x14ac:dyDescent="0.3">
      <c r="B687" s="17" t="s">
        <v>299</v>
      </c>
      <c r="C687" s="17" t="s">
        <v>266</v>
      </c>
      <c r="D687" s="17" t="s">
        <v>267</v>
      </c>
      <c r="E687" s="17" t="s">
        <v>267</v>
      </c>
      <c r="F687" s="17" t="s">
        <v>267</v>
      </c>
      <c r="G687" s="17" t="s">
        <v>266</v>
      </c>
      <c r="H687">
        <f t="shared" si="2"/>
        <v>2</v>
      </c>
    </row>
    <row r="688" spans="2:8" x14ac:dyDescent="0.3">
      <c r="B688" s="17" t="s">
        <v>300</v>
      </c>
      <c r="C688" s="17" t="s">
        <v>266</v>
      </c>
      <c r="D688" s="17" t="s">
        <v>267</v>
      </c>
      <c r="E688" s="17" t="s">
        <v>267</v>
      </c>
      <c r="F688" s="17" t="s">
        <v>267</v>
      </c>
      <c r="G688" s="17" t="s">
        <v>267</v>
      </c>
      <c r="H688">
        <f t="shared" si="2"/>
        <v>1</v>
      </c>
    </row>
    <row r="689" spans="2:8" x14ac:dyDescent="0.3">
      <c r="B689" s="17" t="s">
        <v>301</v>
      </c>
      <c r="C689" s="17" t="s">
        <v>266</v>
      </c>
      <c r="D689" s="17" t="s">
        <v>267</v>
      </c>
      <c r="E689" s="17" t="s">
        <v>267</v>
      </c>
      <c r="F689" s="17" t="s">
        <v>267</v>
      </c>
      <c r="G689" s="17" t="s">
        <v>267</v>
      </c>
      <c r="H689">
        <f t="shared" si="2"/>
        <v>1</v>
      </c>
    </row>
    <row r="690" spans="2:8" x14ac:dyDescent="0.3">
      <c r="B690" s="17" t="s">
        <v>302</v>
      </c>
      <c r="C690" s="17" t="s">
        <v>266</v>
      </c>
      <c r="D690" s="17" t="s">
        <v>267</v>
      </c>
      <c r="E690" s="17" t="s">
        <v>267</v>
      </c>
      <c r="F690" s="17" t="s">
        <v>267</v>
      </c>
      <c r="G690" s="17" t="s">
        <v>267</v>
      </c>
      <c r="H690">
        <f t="shared" si="2"/>
        <v>1</v>
      </c>
    </row>
    <row r="691" spans="2:8" x14ac:dyDescent="0.3">
      <c r="B691" s="17" t="s">
        <v>303</v>
      </c>
      <c r="C691" s="17" t="s">
        <v>267</v>
      </c>
      <c r="D691" s="17" t="s">
        <v>267</v>
      </c>
      <c r="E691" s="17" t="s">
        <v>267</v>
      </c>
      <c r="F691" s="17" t="s">
        <v>267</v>
      </c>
      <c r="G691" s="17" t="s">
        <v>267</v>
      </c>
      <c r="H691">
        <f t="shared" si="2"/>
        <v>0</v>
      </c>
    </row>
    <row r="692" spans="2:8" x14ac:dyDescent="0.3">
      <c r="B692" s="17" t="s">
        <v>304</v>
      </c>
      <c r="C692" s="17" t="s">
        <v>266</v>
      </c>
      <c r="D692" s="17" t="s">
        <v>267</v>
      </c>
      <c r="E692" s="17" t="s">
        <v>267</v>
      </c>
      <c r="F692" s="17" t="s">
        <v>267</v>
      </c>
      <c r="G692" s="17" t="s">
        <v>266</v>
      </c>
      <c r="H692">
        <f t="shared" si="2"/>
        <v>2</v>
      </c>
    </row>
    <row r="693" spans="2:8" x14ac:dyDescent="0.3">
      <c r="B693" s="17" t="s">
        <v>305</v>
      </c>
      <c r="C693" s="17" t="s">
        <v>266</v>
      </c>
      <c r="D693" s="17" t="s">
        <v>267</v>
      </c>
      <c r="E693" s="17" t="s">
        <v>267</v>
      </c>
      <c r="F693" s="17" t="s">
        <v>267</v>
      </c>
      <c r="G693" s="17" t="s">
        <v>266</v>
      </c>
      <c r="H693">
        <f t="shared" si="2"/>
        <v>2</v>
      </c>
    </row>
    <row r="694" spans="2:8" x14ac:dyDescent="0.3">
      <c r="B694" s="17" t="s">
        <v>306</v>
      </c>
      <c r="C694" s="17" t="s">
        <v>266</v>
      </c>
      <c r="D694" s="17" t="s">
        <v>267</v>
      </c>
      <c r="E694" s="17" t="s">
        <v>267</v>
      </c>
      <c r="F694" s="17" t="s">
        <v>266</v>
      </c>
      <c r="G694" s="17" t="s">
        <v>267</v>
      </c>
      <c r="H694">
        <f t="shared" si="2"/>
        <v>2</v>
      </c>
    </row>
    <row r="695" spans="2:8" x14ac:dyDescent="0.3">
      <c r="B695" s="17" t="s">
        <v>307</v>
      </c>
      <c r="C695" s="17" t="s">
        <v>267</v>
      </c>
      <c r="D695" s="17" t="s">
        <v>267</v>
      </c>
      <c r="E695" s="17" t="s">
        <v>267</v>
      </c>
      <c r="F695" s="17" t="s">
        <v>267</v>
      </c>
      <c r="G695" s="17" t="s">
        <v>266</v>
      </c>
      <c r="H695">
        <f t="shared" si="2"/>
        <v>1</v>
      </c>
    </row>
    <row r="696" spans="2:8" x14ac:dyDescent="0.3">
      <c r="B696" s="17" t="s">
        <v>308</v>
      </c>
      <c r="C696" s="17" t="s">
        <v>267</v>
      </c>
      <c r="D696" s="17" t="s">
        <v>267</v>
      </c>
      <c r="E696" s="17" t="s">
        <v>267</v>
      </c>
      <c r="F696" s="17" t="s">
        <v>267</v>
      </c>
      <c r="G696" s="17" t="s">
        <v>266</v>
      </c>
      <c r="H696">
        <f t="shared" si="2"/>
        <v>1</v>
      </c>
    </row>
    <row r="697" spans="2:8" x14ac:dyDescent="0.3">
      <c r="B697" s="17" t="s">
        <v>309</v>
      </c>
      <c r="C697" s="17" t="s">
        <v>266</v>
      </c>
      <c r="D697" s="17" t="s">
        <v>267</v>
      </c>
      <c r="E697" s="17" t="s">
        <v>267</v>
      </c>
      <c r="F697" s="17" t="s">
        <v>267</v>
      </c>
      <c r="G697" s="17" t="s">
        <v>267</v>
      </c>
      <c r="H697">
        <f t="shared" si="2"/>
        <v>1</v>
      </c>
    </row>
    <row r="698" spans="2:8" x14ac:dyDescent="0.3">
      <c r="B698" s="17" t="s">
        <v>310</v>
      </c>
      <c r="C698" s="17" t="s">
        <v>266</v>
      </c>
      <c r="D698" s="17" t="s">
        <v>266</v>
      </c>
      <c r="E698" s="17" t="s">
        <v>266</v>
      </c>
      <c r="F698" s="17" t="s">
        <v>266</v>
      </c>
      <c r="G698" s="17" t="s">
        <v>266</v>
      </c>
      <c r="H698">
        <f t="shared" si="2"/>
        <v>5</v>
      </c>
    </row>
    <row r="699" spans="2:8" x14ac:dyDescent="0.3">
      <c r="B699" s="17" t="s">
        <v>311</v>
      </c>
      <c r="C699" s="17" t="s">
        <v>266</v>
      </c>
      <c r="D699" s="17" t="s">
        <v>267</v>
      </c>
      <c r="E699" s="17" t="s">
        <v>267</v>
      </c>
      <c r="F699" s="17" t="s">
        <v>267</v>
      </c>
      <c r="G699" s="17" t="s">
        <v>267</v>
      </c>
      <c r="H699">
        <f t="shared" si="2"/>
        <v>1</v>
      </c>
    </row>
    <row r="700" spans="2:8" x14ac:dyDescent="0.3">
      <c r="B700" s="17" t="s">
        <v>312</v>
      </c>
      <c r="C700" s="17" t="s">
        <v>266</v>
      </c>
      <c r="D700" s="17" t="s">
        <v>267</v>
      </c>
      <c r="E700" s="17" t="s">
        <v>267</v>
      </c>
      <c r="F700" s="17" t="s">
        <v>267</v>
      </c>
      <c r="G700" s="17" t="s">
        <v>267</v>
      </c>
      <c r="H700">
        <f t="shared" si="2"/>
        <v>1</v>
      </c>
    </row>
    <row r="701" spans="2:8" x14ac:dyDescent="0.3">
      <c r="B701" s="17" t="s">
        <v>313</v>
      </c>
      <c r="C701" s="17" t="s">
        <v>266</v>
      </c>
      <c r="D701" s="17" t="s">
        <v>267</v>
      </c>
      <c r="E701" s="17" t="s">
        <v>267</v>
      </c>
      <c r="F701" s="17" t="s">
        <v>267</v>
      </c>
      <c r="G701" s="17" t="s">
        <v>267</v>
      </c>
      <c r="H701">
        <f t="shared" si="2"/>
        <v>1</v>
      </c>
    </row>
    <row r="702" spans="2:8" x14ac:dyDescent="0.3">
      <c r="B702" s="17" t="s">
        <v>314</v>
      </c>
      <c r="C702" s="17" t="s">
        <v>266</v>
      </c>
      <c r="D702" s="17" t="s">
        <v>267</v>
      </c>
      <c r="E702" s="17" t="s">
        <v>267</v>
      </c>
      <c r="F702" s="17" t="s">
        <v>267</v>
      </c>
      <c r="G702" s="17" t="s">
        <v>267</v>
      </c>
      <c r="H702">
        <f t="shared" si="2"/>
        <v>1</v>
      </c>
    </row>
    <row r="703" spans="2:8" x14ac:dyDescent="0.3">
      <c r="B703" s="17" t="s">
        <v>315</v>
      </c>
      <c r="C703" s="17" t="s">
        <v>266</v>
      </c>
      <c r="D703" s="17" t="s">
        <v>267</v>
      </c>
      <c r="E703" s="17" t="s">
        <v>267</v>
      </c>
      <c r="F703" s="17" t="s">
        <v>267</v>
      </c>
      <c r="G703" s="17" t="s">
        <v>267</v>
      </c>
      <c r="H703">
        <f t="shared" si="2"/>
        <v>1</v>
      </c>
    </row>
    <row r="704" spans="2:8" x14ac:dyDescent="0.3">
      <c r="B704" s="17" t="s">
        <v>316</v>
      </c>
      <c r="C704" s="17" t="s">
        <v>266</v>
      </c>
      <c r="D704" s="17" t="s">
        <v>267</v>
      </c>
      <c r="E704" s="17" t="s">
        <v>267</v>
      </c>
      <c r="F704" s="17" t="s">
        <v>267</v>
      </c>
      <c r="G704" s="17" t="s">
        <v>267</v>
      </c>
      <c r="H704">
        <f t="shared" si="2"/>
        <v>1</v>
      </c>
    </row>
    <row r="705" spans="2:8" x14ac:dyDescent="0.3">
      <c r="B705" s="17" t="s">
        <v>317</v>
      </c>
      <c r="C705" s="17" t="s">
        <v>266</v>
      </c>
      <c r="D705" s="17" t="s">
        <v>267</v>
      </c>
      <c r="E705" s="17" t="s">
        <v>267</v>
      </c>
      <c r="F705" s="17" t="s">
        <v>267</v>
      </c>
      <c r="G705" s="17" t="s">
        <v>267</v>
      </c>
      <c r="H705">
        <f t="shared" si="2"/>
        <v>1</v>
      </c>
    </row>
    <row r="706" spans="2:8" ht="15" thickBot="1" x14ac:dyDescent="0.35">
      <c r="B706" s="18" t="s">
        <v>318</v>
      </c>
      <c r="C706" s="18" t="s">
        <v>267</v>
      </c>
      <c r="D706" s="18" t="s">
        <v>267</v>
      </c>
      <c r="E706" s="18" t="s">
        <v>267</v>
      </c>
      <c r="F706" s="18" t="s">
        <v>267</v>
      </c>
      <c r="G706" s="18" t="s">
        <v>267</v>
      </c>
      <c r="H706">
        <f t="shared" si="2"/>
        <v>0</v>
      </c>
    </row>
    <row r="707" spans="2:8" ht="15" thickTop="1" x14ac:dyDescent="0.3"/>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1D1F7-E6BA-4076-93F5-CE8385AD04C7}">
  <dimension ref="A1:G275"/>
  <sheetViews>
    <sheetView topLeftCell="A250" workbookViewId="0">
      <selection activeCell="C273" sqref="C273"/>
    </sheetView>
  </sheetViews>
  <sheetFormatPr defaultRowHeight="14.4" x14ac:dyDescent="0.3"/>
  <cols>
    <col min="3" max="3" width="14.5546875" customWidth="1"/>
  </cols>
  <sheetData>
    <row r="1" spans="1:7" ht="15" thickBot="1" x14ac:dyDescent="0.35">
      <c r="A1" s="1" t="s">
        <v>2</v>
      </c>
      <c r="B1" s="1" t="s">
        <v>3</v>
      </c>
      <c r="C1" s="1" t="s">
        <v>4</v>
      </c>
      <c r="D1" s="2" t="s">
        <v>117</v>
      </c>
      <c r="E1" s="31" t="s">
        <v>92</v>
      </c>
      <c r="F1" s="31" t="s">
        <v>876</v>
      </c>
      <c r="G1" s="31" t="s">
        <v>877</v>
      </c>
    </row>
    <row r="2" spans="1:7" x14ac:dyDescent="0.3">
      <c r="A2" t="s">
        <v>37</v>
      </c>
      <c r="B2" t="s">
        <v>38</v>
      </c>
      <c r="C2">
        <v>2017</v>
      </c>
      <c r="D2">
        <v>5</v>
      </c>
      <c r="E2" s="32">
        <v>4</v>
      </c>
      <c r="F2" s="32">
        <v>4</v>
      </c>
      <c r="G2" s="32">
        <v>8</v>
      </c>
    </row>
    <row r="3" spans="1:7" x14ac:dyDescent="0.3">
      <c r="D3">
        <v>4</v>
      </c>
    </row>
    <row r="4" spans="1:7" x14ac:dyDescent="0.3">
      <c r="D4">
        <v>4</v>
      </c>
    </row>
    <row r="5" spans="1:7" x14ac:dyDescent="0.3">
      <c r="D5">
        <v>4</v>
      </c>
    </row>
    <row r="6" spans="1:7" x14ac:dyDescent="0.3">
      <c r="D6">
        <v>4</v>
      </c>
    </row>
    <row r="7" spans="1:7" x14ac:dyDescent="0.3">
      <c r="D7">
        <v>4</v>
      </c>
    </row>
    <row r="8" spans="1:7" x14ac:dyDescent="0.3">
      <c r="D8">
        <v>4</v>
      </c>
    </row>
    <row r="9" spans="1:7" x14ac:dyDescent="0.3">
      <c r="D9">
        <v>8</v>
      </c>
    </row>
    <row r="10" spans="1:7" x14ac:dyDescent="0.3">
      <c r="D10">
        <v>6</v>
      </c>
    </row>
    <row r="11" spans="1:7" x14ac:dyDescent="0.3">
      <c r="D11">
        <v>5</v>
      </c>
    </row>
    <row r="12" spans="1:7" x14ac:dyDescent="0.3">
      <c r="D12">
        <v>4</v>
      </c>
    </row>
    <row r="13" spans="1:7" x14ac:dyDescent="0.3">
      <c r="D13">
        <v>4</v>
      </c>
    </row>
    <row r="14" spans="1:7" x14ac:dyDescent="0.3">
      <c r="D14">
        <v>4</v>
      </c>
    </row>
    <row r="15" spans="1:7" x14ac:dyDescent="0.3">
      <c r="D15">
        <v>4</v>
      </c>
    </row>
    <row r="16" spans="1:7" x14ac:dyDescent="0.3">
      <c r="D16">
        <v>4</v>
      </c>
    </row>
    <row r="17" spans="1:7" x14ac:dyDescent="0.3">
      <c r="D17">
        <v>5</v>
      </c>
    </row>
    <row r="18" spans="1:7" x14ac:dyDescent="0.3">
      <c r="D18">
        <v>4</v>
      </c>
    </row>
    <row r="19" spans="1:7" x14ac:dyDescent="0.3">
      <c r="D19">
        <v>4</v>
      </c>
    </row>
    <row r="20" spans="1:7" x14ac:dyDescent="0.3">
      <c r="D20">
        <v>4</v>
      </c>
    </row>
    <row r="21" spans="1:7" ht="15" thickBot="1" x14ac:dyDescent="0.35">
      <c r="A21" s="1" t="s">
        <v>2</v>
      </c>
      <c r="B21" s="1" t="s">
        <v>3</v>
      </c>
      <c r="C21" s="1" t="s">
        <v>4</v>
      </c>
      <c r="D21" s="2" t="s">
        <v>117</v>
      </c>
      <c r="E21" s="31" t="s">
        <v>92</v>
      </c>
      <c r="F21" s="31" t="s">
        <v>876</v>
      </c>
      <c r="G21" s="31" t="s">
        <v>877</v>
      </c>
    </row>
    <row r="22" spans="1:7" x14ac:dyDescent="0.3">
      <c r="A22" t="s">
        <v>45</v>
      </c>
      <c r="B22" t="s">
        <v>46</v>
      </c>
      <c r="C22">
        <v>2020</v>
      </c>
      <c r="D22">
        <v>3</v>
      </c>
      <c r="E22" s="32">
        <f>MEDIAN(D22:D68)</f>
        <v>3</v>
      </c>
      <c r="F22" s="32">
        <f>MIN(D22:D68)</f>
        <v>2</v>
      </c>
      <c r="G22" s="32">
        <f>MAX(D22:D68)</f>
        <v>4</v>
      </c>
    </row>
    <row r="23" spans="1:7" x14ac:dyDescent="0.3">
      <c r="D23">
        <v>4</v>
      </c>
    </row>
    <row r="24" spans="1:7" x14ac:dyDescent="0.3">
      <c r="D24">
        <v>2</v>
      </c>
    </row>
    <row r="25" spans="1:7" x14ac:dyDescent="0.3">
      <c r="D25">
        <v>2</v>
      </c>
    </row>
    <row r="26" spans="1:7" x14ac:dyDescent="0.3">
      <c r="D26">
        <v>3</v>
      </c>
    </row>
    <row r="27" spans="1:7" x14ac:dyDescent="0.3">
      <c r="D27">
        <v>2</v>
      </c>
    </row>
    <row r="28" spans="1:7" x14ac:dyDescent="0.3">
      <c r="D28">
        <v>3</v>
      </c>
    </row>
    <row r="29" spans="1:7" x14ac:dyDescent="0.3">
      <c r="D29">
        <v>3</v>
      </c>
    </row>
    <row r="30" spans="1:7" x14ac:dyDescent="0.3">
      <c r="D30">
        <v>2</v>
      </c>
    </row>
    <row r="31" spans="1:7" x14ac:dyDescent="0.3">
      <c r="D31">
        <v>3</v>
      </c>
    </row>
    <row r="32" spans="1:7" x14ac:dyDescent="0.3">
      <c r="D32">
        <v>3</v>
      </c>
    </row>
    <row r="33" spans="4:4" x14ac:dyDescent="0.3">
      <c r="D33">
        <v>3</v>
      </c>
    </row>
    <row r="34" spans="4:4" x14ac:dyDescent="0.3">
      <c r="D34">
        <v>3</v>
      </c>
    </row>
    <row r="35" spans="4:4" x14ac:dyDescent="0.3">
      <c r="D35">
        <v>3</v>
      </c>
    </row>
    <row r="36" spans="4:4" x14ac:dyDescent="0.3">
      <c r="D36">
        <v>3</v>
      </c>
    </row>
    <row r="37" spans="4:4" x14ac:dyDescent="0.3">
      <c r="D37">
        <v>3</v>
      </c>
    </row>
    <row r="38" spans="4:4" x14ac:dyDescent="0.3">
      <c r="D38">
        <v>3</v>
      </c>
    </row>
    <row r="39" spans="4:4" x14ac:dyDescent="0.3">
      <c r="D39">
        <v>2</v>
      </c>
    </row>
    <row r="40" spans="4:4" x14ac:dyDescent="0.3">
      <c r="D40">
        <v>2</v>
      </c>
    </row>
    <row r="41" spans="4:4" x14ac:dyDescent="0.3">
      <c r="D41">
        <v>3</v>
      </c>
    </row>
    <row r="42" spans="4:4" x14ac:dyDescent="0.3">
      <c r="D42">
        <v>2</v>
      </c>
    </row>
    <row r="43" spans="4:4" x14ac:dyDescent="0.3">
      <c r="D43">
        <v>3</v>
      </c>
    </row>
    <row r="44" spans="4:4" x14ac:dyDescent="0.3">
      <c r="D44">
        <v>2</v>
      </c>
    </row>
    <row r="45" spans="4:4" x14ac:dyDescent="0.3">
      <c r="D45">
        <v>2</v>
      </c>
    </row>
    <row r="46" spans="4:4" x14ac:dyDescent="0.3">
      <c r="D46">
        <v>2</v>
      </c>
    </row>
    <row r="47" spans="4:4" x14ac:dyDescent="0.3">
      <c r="D47">
        <v>2</v>
      </c>
    </row>
    <row r="48" spans="4:4" x14ac:dyDescent="0.3">
      <c r="D48">
        <v>2</v>
      </c>
    </row>
    <row r="49" spans="4:4" x14ac:dyDescent="0.3">
      <c r="D49">
        <v>2</v>
      </c>
    </row>
    <row r="50" spans="4:4" x14ac:dyDescent="0.3">
      <c r="D50">
        <v>2</v>
      </c>
    </row>
    <row r="51" spans="4:4" x14ac:dyDescent="0.3">
      <c r="D51">
        <v>3</v>
      </c>
    </row>
    <row r="52" spans="4:4" x14ac:dyDescent="0.3">
      <c r="D52">
        <v>3</v>
      </c>
    </row>
    <row r="53" spans="4:4" x14ac:dyDescent="0.3">
      <c r="D53">
        <v>3</v>
      </c>
    </row>
    <row r="54" spans="4:4" x14ac:dyDescent="0.3">
      <c r="D54">
        <v>3</v>
      </c>
    </row>
    <row r="55" spans="4:4" x14ac:dyDescent="0.3">
      <c r="D55">
        <v>4</v>
      </c>
    </row>
    <row r="56" spans="4:4" x14ac:dyDescent="0.3">
      <c r="D56">
        <v>3</v>
      </c>
    </row>
    <row r="57" spans="4:4" x14ac:dyDescent="0.3">
      <c r="D57">
        <v>2</v>
      </c>
    </row>
    <row r="58" spans="4:4" x14ac:dyDescent="0.3">
      <c r="D58">
        <v>3</v>
      </c>
    </row>
    <row r="59" spans="4:4" x14ac:dyDescent="0.3">
      <c r="D59">
        <v>3</v>
      </c>
    </row>
    <row r="60" spans="4:4" x14ac:dyDescent="0.3">
      <c r="D60">
        <v>3</v>
      </c>
    </row>
    <row r="61" spans="4:4" x14ac:dyDescent="0.3">
      <c r="D61">
        <v>3</v>
      </c>
    </row>
    <row r="62" spans="4:4" x14ac:dyDescent="0.3">
      <c r="D62">
        <v>3</v>
      </c>
    </row>
    <row r="63" spans="4:4" x14ac:dyDescent="0.3">
      <c r="D63">
        <v>3</v>
      </c>
    </row>
    <row r="64" spans="4:4" x14ac:dyDescent="0.3">
      <c r="D64">
        <v>4</v>
      </c>
    </row>
    <row r="65" spans="1:7" x14ac:dyDescent="0.3">
      <c r="D65">
        <v>2</v>
      </c>
    </row>
    <row r="66" spans="1:7" x14ac:dyDescent="0.3">
      <c r="D66">
        <v>3</v>
      </c>
    </row>
    <row r="67" spans="1:7" x14ac:dyDescent="0.3">
      <c r="D67">
        <v>2</v>
      </c>
    </row>
    <row r="68" spans="1:7" x14ac:dyDescent="0.3">
      <c r="D68">
        <v>2</v>
      </c>
    </row>
    <row r="69" spans="1:7" ht="15" thickBot="1" x14ac:dyDescent="0.35">
      <c r="A69" s="1" t="s">
        <v>2</v>
      </c>
      <c r="B69" s="1" t="s">
        <v>3</v>
      </c>
      <c r="C69" s="1" t="s">
        <v>4</v>
      </c>
      <c r="D69" s="3" t="s">
        <v>188</v>
      </c>
      <c r="E69" s="31" t="s">
        <v>92</v>
      </c>
      <c r="F69" s="31" t="s">
        <v>876</v>
      </c>
      <c r="G69" s="31" t="s">
        <v>877</v>
      </c>
    </row>
    <row r="70" spans="1:7" x14ac:dyDescent="0.3">
      <c r="A70" t="s">
        <v>63</v>
      </c>
      <c r="B70" t="s">
        <v>64</v>
      </c>
      <c r="C70">
        <v>2015</v>
      </c>
      <c r="D70">
        <v>5</v>
      </c>
      <c r="E70" s="32">
        <f>MEDIAN(D70:D81)</f>
        <v>1.5</v>
      </c>
      <c r="F70" s="32">
        <f>MIN(D70:D81)</f>
        <v>1</v>
      </c>
      <c r="G70" s="32">
        <f>MAX(D70:D81)</f>
        <v>5</v>
      </c>
    </row>
    <row r="71" spans="1:7" x14ac:dyDescent="0.3">
      <c r="A71" t="s">
        <v>189</v>
      </c>
      <c r="D71">
        <v>3</v>
      </c>
    </row>
    <row r="72" spans="1:7" x14ac:dyDescent="0.3">
      <c r="D72">
        <v>2</v>
      </c>
    </row>
    <row r="73" spans="1:7" x14ac:dyDescent="0.3">
      <c r="D73">
        <v>2</v>
      </c>
    </row>
    <row r="74" spans="1:7" x14ac:dyDescent="0.3">
      <c r="D74">
        <v>2</v>
      </c>
    </row>
    <row r="75" spans="1:7" x14ac:dyDescent="0.3">
      <c r="D75">
        <v>2</v>
      </c>
    </row>
    <row r="76" spans="1:7" x14ac:dyDescent="0.3">
      <c r="D76">
        <v>1</v>
      </c>
    </row>
    <row r="77" spans="1:7" x14ac:dyDescent="0.3">
      <c r="D77">
        <v>1</v>
      </c>
    </row>
    <row r="78" spans="1:7" x14ac:dyDescent="0.3">
      <c r="D78">
        <v>1</v>
      </c>
    </row>
    <row r="79" spans="1:7" x14ac:dyDescent="0.3">
      <c r="D79">
        <v>1</v>
      </c>
    </row>
    <row r="80" spans="1:7" x14ac:dyDescent="0.3">
      <c r="D80">
        <v>1</v>
      </c>
    </row>
    <row r="81" spans="1:7" x14ac:dyDescent="0.3">
      <c r="D81">
        <v>1</v>
      </c>
    </row>
    <row r="82" spans="1:7" ht="15" thickBot="1" x14ac:dyDescent="0.35">
      <c r="A82" s="1" t="s">
        <v>2</v>
      </c>
      <c r="B82" s="1" t="s">
        <v>3</v>
      </c>
      <c r="C82" s="1" t="s">
        <v>4</v>
      </c>
      <c r="D82" s="2" t="s">
        <v>117</v>
      </c>
      <c r="E82" s="31" t="s">
        <v>92</v>
      </c>
      <c r="F82" s="31" t="s">
        <v>876</v>
      </c>
      <c r="G82" s="31" t="s">
        <v>877</v>
      </c>
    </row>
    <row r="83" spans="1:7" x14ac:dyDescent="0.3">
      <c r="A83" t="s">
        <v>75</v>
      </c>
      <c r="B83" t="s">
        <v>76</v>
      </c>
      <c r="C83">
        <v>2019</v>
      </c>
      <c r="D83">
        <v>1</v>
      </c>
      <c r="E83" s="32">
        <f>MEDIAN(D83:D123)</f>
        <v>1</v>
      </c>
      <c r="F83" s="32">
        <f>MIN(D83:D123)</f>
        <v>0</v>
      </c>
      <c r="G83" s="32">
        <f>MAX(D83:D123)</f>
        <v>2</v>
      </c>
    </row>
    <row r="84" spans="1:7" x14ac:dyDescent="0.3">
      <c r="D84">
        <v>0</v>
      </c>
    </row>
    <row r="85" spans="1:7" x14ac:dyDescent="0.3">
      <c r="D85">
        <v>0</v>
      </c>
    </row>
    <row r="86" spans="1:7" x14ac:dyDescent="0.3">
      <c r="D86">
        <v>0</v>
      </c>
    </row>
    <row r="87" spans="1:7" x14ac:dyDescent="0.3">
      <c r="D87">
        <v>2</v>
      </c>
    </row>
    <row r="88" spans="1:7" x14ac:dyDescent="0.3">
      <c r="D88">
        <v>1</v>
      </c>
    </row>
    <row r="89" spans="1:7" x14ac:dyDescent="0.3">
      <c r="D89">
        <v>1</v>
      </c>
    </row>
    <row r="90" spans="1:7" x14ac:dyDescent="0.3">
      <c r="D90">
        <v>0</v>
      </c>
    </row>
    <row r="91" spans="1:7" x14ac:dyDescent="0.3">
      <c r="D91">
        <v>1</v>
      </c>
    </row>
    <row r="92" spans="1:7" x14ac:dyDescent="0.3">
      <c r="D92">
        <v>1</v>
      </c>
    </row>
    <row r="93" spans="1:7" x14ac:dyDescent="0.3">
      <c r="D93">
        <v>1</v>
      </c>
    </row>
    <row r="94" spans="1:7" x14ac:dyDescent="0.3">
      <c r="D94">
        <v>0</v>
      </c>
    </row>
    <row r="95" spans="1:7" x14ac:dyDescent="0.3">
      <c r="D95">
        <v>0</v>
      </c>
    </row>
    <row r="96" spans="1:7" x14ac:dyDescent="0.3">
      <c r="D96">
        <v>0</v>
      </c>
    </row>
    <row r="97" spans="4:4" x14ac:dyDescent="0.3">
      <c r="D97">
        <v>1</v>
      </c>
    </row>
    <row r="98" spans="4:4" x14ac:dyDescent="0.3">
      <c r="D98">
        <v>0</v>
      </c>
    </row>
    <row r="99" spans="4:4" x14ac:dyDescent="0.3">
      <c r="D99">
        <v>1</v>
      </c>
    </row>
    <row r="100" spans="4:4" x14ac:dyDescent="0.3">
      <c r="D100">
        <v>1</v>
      </c>
    </row>
    <row r="101" spans="4:4" x14ac:dyDescent="0.3">
      <c r="D101">
        <v>0</v>
      </c>
    </row>
    <row r="102" spans="4:4" x14ac:dyDescent="0.3">
      <c r="D102">
        <v>1</v>
      </c>
    </row>
    <row r="103" spans="4:4" x14ac:dyDescent="0.3">
      <c r="D103">
        <v>1</v>
      </c>
    </row>
    <row r="104" spans="4:4" x14ac:dyDescent="0.3">
      <c r="D104">
        <v>2</v>
      </c>
    </row>
    <row r="105" spans="4:4" x14ac:dyDescent="0.3">
      <c r="D105">
        <v>0</v>
      </c>
    </row>
    <row r="106" spans="4:4" x14ac:dyDescent="0.3">
      <c r="D106">
        <v>2</v>
      </c>
    </row>
    <row r="107" spans="4:4" x14ac:dyDescent="0.3">
      <c r="D107">
        <v>2</v>
      </c>
    </row>
    <row r="108" spans="4:4" x14ac:dyDescent="0.3">
      <c r="D108">
        <v>2</v>
      </c>
    </row>
    <row r="109" spans="4:4" x14ac:dyDescent="0.3">
      <c r="D109">
        <v>2</v>
      </c>
    </row>
    <row r="110" spans="4:4" x14ac:dyDescent="0.3">
      <c r="D110">
        <v>0</v>
      </c>
    </row>
    <row r="111" spans="4:4" x14ac:dyDescent="0.3">
      <c r="D111">
        <v>0</v>
      </c>
    </row>
    <row r="112" spans="4:4" x14ac:dyDescent="0.3">
      <c r="D112">
        <v>1</v>
      </c>
    </row>
    <row r="113" spans="1:7" x14ac:dyDescent="0.3">
      <c r="D113">
        <v>1</v>
      </c>
    </row>
    <row r="114" spans="1:7" x14ac:dyDescent="0.3">
      <c r="D114">
        <v>2</v>
      </c>
    </row>
    <row r="115" spans="1:7" x14ac:dyDescent="0.3">
      <c r="D115">
        <v>0</v>
      </c>
    </row>
    <row r="116" spans="1:7" x14ac:dyDescent="0.3">
      <c r="D116">
        <v>1</v>
      </c>
    </row>
    <row r="117" spans="1:7" x14ac:dyDescent="0.3">
      <c r="D117">
        <v>0</v>
      </c>
    </row>
    <row r="118" spans="1:7" x14ac:dyDescent="0.3">
      <c r="D118">
        <v>0</v>
      </c>
    </row>
    <row r="119" spans="1:7" x14ac:dyDescent="0.3">
      <c r="D119">
        <v>1</v>
      </c>
    </row>
    <row r="120" spans="1:7" x14ac:dyDescent="0.3">
      <c r="D120">
        <v>0</v>
      </c>
    </row>
    <row r="121" spans="1:7" x14ac:dyDescent="0.3">
      <c r="D121">
        <v>1</v>
      </c>
    </row>
    <row r="122" spans="1:7" x14ac:dyDescent="0.3">
      <c r="D122">
        <v>0</v>
      </c>
    </row>
    <row r="123" spans="1:7" x14ac:dyDescent="0.3">
      <c r="D123">
        <v>0</v>
      </c>
    </row>
    <row r="124" spans="1:7" ht="15" thickBot="1" x14ac:dyDescent="0.35">
      <c r="A124" s="1" t="s">
        <v>2</v>
      </c>
      <c r="B124" s="1" t="s">
        <v>3</v>
      </c>
      <c r="C124" s="1" t="s">
        <v>4</v>
      </c>
      <c r="D124" s="2" t="s">
        <v>117</v>
      </c>
      <c r="E124" s="31" t="s">
        <v>92</v>
      </c>
      <c r="F124" s="31" t="s">
        <v>876</v>
      </c>
      <c r="G124" s="31" t="s">
        <v>877</v>
      </c>
    </row>
    <row r="125" spans="1:7" x14ac:dyDescent="0.3">
      <c r="A125" t="s">
        <v>77</v>
      </c>
      <c r="B125" t="s">
        <v>78</v>
      </c>
      <c r="C125">
        <v>2018</v>
      </c>
      <c r="D125">
        <v>1</v>
      </c>
      <c r="E125" s="32">
        <f>MEDIAN(D125:D219)</f>
        <v>2</v>
      </c>
      <c r="F125" s="32">
        <f>MIN(D125:D219)</f>
        <v>0</v>
      </c>
      <c r="G125" s="32">
        <f>MAX(D125:D219)</f>
        <v>8</v>
      </c>
    </row>
    <row r="126" spans="1:7" x14ac:dyDescent="0.3">
      <c r="D126">
        <v>4</v>
      </c>
      <c r="E126" s="5"/>
    </row>
    <row r="127" spans="1:7" x14ac:dyDescent="0.3">
      <c r="D127">
        <v>1</v>
      </c>
      <c r="E127" s="5"/>
    </row>
    <row r="128" spans="1:7" x14ac:dyDescent="0.3">
      <c r="D128">
        <v>1</v>
      </c>
      <c r="E128" s="5"/>
    </row>
    <row r="129" spans="4:5" x14ac:dyDescent="0.3">
      <c r="D129">
        <v>1</v>
      </c>
      <c r="E129" s="5"/>
    </row>
    <row r="130" spans="4:5" x14ac:dyDescent="0.3">
      <c r="D130">
        <v>2</v>
      </c>
      <c r="E130" s="5"/>
    </row>
    <row r="131" spans="4:5" x14ac:dyDescent="0.3">
      <c r="D131">
        <v>2</v>
      </c>
      <c r="E131" s="5"/>
    </row>
    <row r="132" spans="4:5" x14ac:dyDescent="0.3">
      <c r="D132">
        <v>2</v>
      </c>
      <c r="E132" s="5"/>
    </row>
    <row r="133" spans="4:5" x14ac:dyDescent="0.3">
      <c r="D133">
        <v>1</v>
      </c>
      <c r="E133" s="5"/>
    </row>
    <row r="134" spans="4:5" x14ac:dyDescent="0.3">
      <c r="D134">
        <v>4</v>
      </c>
      <c r="E134" s="5"/>
    </row>
    <row r="135" spans="4:5" x14ac:dyDescent="0.3">
      <c r="D135">
        <v>1</v>
      </c>
      <c r="E135" s="5"/>
    </row>
    <row r="136" spans="4:5" x14ac:dyDescent="0.3">
      <c r="D136">
        <v>2</v>
      </c>
      <c r="E136" s="5"/>
    </row>
    <row r="137" spans="4:5" x14ac:dyDescent="0.3">
      <c r="D137">
        <v>2</v>
      </c>
      <c r="E137" s="5"/>
    </row>
    <row r="138" spans="4:5" x14ac:dyDescent="0.3">
      <c r="D138">
        <v>5</v>
      </c>
      <c r="E138" s="5"/>
    </row>
    <row r="139" spans="4:5" x14ac:dyDescent="0.3">
      <c r="D139">
        <v>0</v>
      </c>
      <c r="E139" s="5"/>
    </row>
    <row r="140" spans="4:5" x14ac:dyDescent="0.3">
      <c r="D140">
        <v>1</v>
      </c>
      <c r="E140" s="5"/>
    </row>
    <row r="141" spans="4:5" x14ac:dyDescent="0.3">
      <c r="D141">
        <v>1</v>
      </c>
      <c r="E141" s="5"/>
    </row>
    <row r="142" spans="4:5" x14ac:dyDescent="0.3">
      <c r="D142">
        <v>1</v>
      </c>
      <c r="E142" s="5"/>
    </row>
    <row r="143" spans="4:5" x14ac:dyDescent="0.3">
      <c r="D143">
        <v>4</v>
      </c>
      <c r="E143" s="5"/>
    </row>
    <row r="144" spans="4:5" x14ac:dyDescent="0.3">
      <c r="D144">
        <v>4</v>
      </c>
      <c r="E144" s="5"/>
    </row>
    <row r="145" spans="4:5" x14ac:dyDescent="0.3">
      <c r="D145">
        <v>4</v>
      </c>
      <c r="E145" s="5"/>
    </row>
    <row r="146" spans="4:5" x14ac:dyDescent="0.3">
      <c r="D146">
        <v>2</v>
      </c>
      <c r="E146" s="5"/>
    </row>
    <row r="147" spans="4:5" x14ac:dyDescent="0.3">
      <c r="D147">
        <v>3</v>
      </c>
      <c r="E147" s="5"/>
    </row>
    <row r="148" spans="4:5" x14ac:dyDescent="0.3">
      <c r="D148">
        <v>5</v>
      </c>
      <c r="E148" s="5"/>
    </row>
    <row r="149" spans="4:5" x14ac:dyDescent="0.3">
      <c r="D149">
        <v>4</v>
      </c>
      <c r="E149" s="5"/>
    </row>
    <row r="150" spans="4:5" x14ac:dyDescent="0.3">
      <c r="D150">
        <v>4</v>
      </c>
      <c r="E150" s="5"/>
    </row>
    <row r="151" spans="4:5" x14ac:dyDescent="0.3">
      <c r="D151">
        <v>1</v>
      </c>
      <c r="E151" s="5"/>
    </row>
    <row r="152" spans="4:5" x14ac:dyDescent="0.3">
      <c r="D152">
        <v>1</v>
      </c>
      <c r="E152" s="5"/>
    </row>
    <row r="153" spans="4:5" x14ac:dyDescent="0.3">
      <c r="D153">
        <v>4</v>
      </c>
      <c r="E153" s="5"/>
    </row>
    <row r="154" spans="4:5" x14ac:dyDescent="0.3">
      <c r="D154">
        <v>1</v>
      </c>
      <c r="E154" s="5"/>
    </row>
    <row r="155" spans="4:5" x14ac:dyDescent="0.3">
      <c r="D155">
        <v>4</v>
      </c>
      <c r="E155" s="5"/>
    </row>
    <row r="156" spans="4:5" x14ac:dyDescent="0.3">
      <c r="D156">
        <v>1</v>
      </c>
      <c r="E156" s="5"/>
    </row>
    <row r="157" spans="4:5" x14ac:dyDescent="0.3">
      <c r="D157">
        <v>1</v>
      </c>
      <c r="E157" s="5"/>
    </row>
    <row r="158" spans="4:5" x14ac:dyDescent="0.3">
      <c r="D158">
        <v>0</v>
      </c>
      <c r="E158" s="5"/>
    </row>
    <row r="159" spans="4:5" x14ac:dyDescent="0.3">
      <c r="D159">
        <v>5</v>
      </c>
      <c r="E159" s="5"/>
    </row>
    <row r="160" spans="4:5" x14ac:dyDescent="0.3">
      <c r="D160">
        <v>1</v>
      </c>
      <c r="E160" s="5"/>
    </row>
    <row r="161" spans="4:5" x14ac:dyDescent="0.3">
      <c r="D161">
        <v>0</v>
      </c>
      <c r="E161" s="5"/>
    </row>
    <row r="162" spans="4:5" x14ac:dyDescent="0.3">
      <c r="D162">
        <v>5</v>
      </c>
      <c r="E162" s="5"/>
    </row>
    <row r="163" spans="4:5" x14ac:dyDescent="0.3">
      <c r="D163">
        <v>6</v>
      </c>
      <c r="E163" s="5"/>
    </row>
    <row r="164" spans="4:5" x14ac:dyDescent="0.3">
      <c r="D164">
        <v>1</v>
      </c>
      <c r="E164" s="5"/>
    </row>
    <row r="165" spans="4:5" x14ac:dyDescent="0.3">
      <c r="D165">
        <v>4</v>
      </c>
      <c r="E165" s="5"/>
    </row>
    <row r="166" spans="4:5" x14ac:dyDescent="0.3">
      <c r="D166">
        <v>0</v>
      </c>
      <c r="E166" s="5"/>
    </row>
    <row r="167" spans="4:5" x14ac:dyDescent="0.3">
      <c r="D167">
        <v>4</v>
      </c>
      <c r="E167" s="5"/>
    </row>
    <row r="168" spans="4:5" x14ac:dyDescent="0.3">
      <c r="D168">
        <v>1</v>
      </c>
      <c r="E168" s="5"/>
    </row>
    <row r="169" spans="4:5" x14ac:dyDescent="0.3">
      <c r="D169">
        <v>3</v>
      </c>
      <c r="E169" s="5"/>
    </row>
    <row r="170" spans="4:5" x14ac:dyDescent="0.3">
      <c r="D170">
        <v>6</v>
      </c>
      <c r="E170" s="5"/>
    </row>
    <row r="171" spans="4:5" x14ac:dyDescent="0.3">
      <c r="D171">
        <v>2</v>
      </c>
      <c r="E171" s="5"/>
    </row>
    <row r="172" spans="4:5" x14ac:dyDescent="0.3">
      <c r="D172">
        <v>2</v>
      </c>
      <c r="E172" s="5"/>
    </row>
    <row r="173" spans="4:5" x14ac:dyDescent="0.3">
      <c r="D173">
        <v>4</v>
      </c>
      <c r="E173" s="5"/>
    </row>
    <row r="174" spans="4:5" x14ac:dyDescent="0.3">
      <c r="D174">
        <v>2</v>
      </c>
      <c r="E174" s="5"/>
    </row>
    <row r="175" spans="4:5" x14ac:dyDescent="0.3">
      <c r="D175">
        <v>6</v>
      </c>
      <c r="E175" s="5"/>
    </row>
    <row r="176" spans="4:5" x14ac:dyDescent="0.3">
      <c r="D176">
        <v>4</v>
      </c>
      <c r="E176" s="5"/>
    </row>
    <row r="177" spans="4:5" x14ac:dyDescent="0.3">
      <c r="D177">
        <v>1</v>
      </c>
      <c r="E177" s="5"/>
    </row>
    <row r="178" spans="4:5" x14ac:dyDescent="0.3">
      <c r="D178">
        <v>1</v>
      </c>
      <c r="E178" s="5"/>
    </row>
    <row r="179" spans="4:5" x14ac:dyDescent="0.3">
      <c r="D179">
        <v>1</v>
      </c>
      <c r="E179" s="5"/>
    </row>
    <row r="180" spans="4:5" x14ac:dyDescent="0.3">
      <c r="D180">
        <v>0</v>
      </c>
      <c r="E180" s="5"/>
    </row>
    <row r="181" spans="4:5" x14ac:dyDescent="0.3">
      <c r="D181">
        <v>5</v>
      </c>
      <c r="E181" s="5"/>
    </row>
    <row r="182" spans="4:5" x14ac:dyDescent="0.3">
      <c r="D182">
        <v>8</v>
      </c>
      <c r="E182" s="5"/>
    </row>
    <row r="183" spans="4:5" x14ac:dyDescent="0.3">
      <c r="D183">
        <v>4</v>
      </c>
      <c r="E183" s="5"/>
    </row>
    <row r="184" spans="4:5" x14ac:dyDescent="0.3">
      <c r="D184">
        <v>4</v>
      </c>
      <c r="E184" s="5"/>
    </row>
    <row r="185" spans="4:5" x14ac:dyDescent="0.3">
      <c r="D185">
        <v>4</v>
      </c>
      <c r="E185" s="5"/>
    </row>
    <row r="186" spans="4:5" x14ac:dyDescent="0.3">
      <c r="D186">
        <v>4</v>
      </c>
      <c r="E186" s="5"/>
    </row>
    <row r="187" spans="4:5" x14ac:dyDescent="0.3">
      <c r="D187">
        <v>4</v>
      </c>
      <c r="E187" s="5"/>
    </row>
    <row r="188" spans="4:5" x14ac:dyDescent="0.3">
      <c r="D188">
        <v>4</v>
      </c>
      <c r="E188" s="5"/>
    </row>
    <row r="189" spans="4:5" x14ac:dyDescent="0.3">
      <c r="D189">
        <v>1</v>
      </c>
      <c r="E189" s="5"/>
    </row>
    <row r="190" spans="4:5" x14ac:dyDescent="0.3">
      <c r="D190">
        <v>5</v>
      </c>
      <c r="E190" s="5"/>
    </row>
    <row r="191" spans="4:5" x14ac:dyDescent="0.3">
      <c r="D191">
        <v>4</v>
      </c>
      <c r="E191" s="5"/>
    </row>
    <row r="192" spans="4:5" x14ac:dyDescent="0.3">
      <c r="D192">
        <v>4</v>
      </c>
      <c r="E192" s="5"/>
    </row>
    <row r="193" spans="4:5" x14ac:dyDescent="0.3">
      <c r="D193">
        <v>4</v>
      </c>
      <c r="E193" s="5"/>
    </row>
    <row r="194" spans="4:5" x14ac:dyDescent="0.3">
      <c r="D194">
        <v>5</v>
      </c>
      <c r="E194" s="5"/>
    </row>
    <row r="195" spans="4:5" x14ac:dyDescent="0.3">
      <c r="D195">
        <v>1</v>
      </c>
      <c r="E195" s="5"/>
    </row>
    <row r="196" spans="4:5" x14ac:dyDescent="0.3">
      <c r="D196">
        <v>2</v>
      </c>
      <c r="E196" s="5"/>
    </row>
    <row r="197" spans="4:5" x14ac:dyDescent="0.3">
      <c r="D197">
        <v>2</v>
      </c>
      <c r="E197" s="5"/>
    </row>
    <row r="198" spans="4:5" x14ac:dyDescent="0.3">
      <c r="D198">
        <v>5</v>
      </c>
      <c r="E198" s="5"/>
    </row>
    <row r="199" spans="4:5" x14ac:dyDescent="0.3">
      <c r="D199">
        <v>4</v>
      </c>
      <c r="E199" s="5"/>
    </row>
    <row r="200" spans="4:5" x14ac:dyDescent="0.3">
      <c r="D200">
        <v>4</v>
      </c>
      <c r="E200" s="5"/>
    </row>
    <row r="201" spans="4:5" x14ac:dyDescent="0.3">
      <c r="D201">
        <v>4</v>
      </c>
      <c r="E201" s="5"/>
    </row>
    <row r="202" spans="4:5" x14ac:dyDescent="0.3">
      <c r="D202">
        <v>4</v>
      </c>
      <c r="E202" s="5"/>
    </row>
    <row r="203" spans="4:5" x14ac:dyDescent="0.3">
      <c r="D203">
        <v>4</v>
      </c>
      <c r="E203" s="5"/>
    </row>
    <row r="204" spans="4:5" x14ac:dyDescent="0.3">
      <c r="D204">
        <v>0</v>
      </c>
      <c r="E204" s="5"/>
    </row>
    <row r="205" spans="4:5" x14ac:dyDescent="0.3">
      <c r="D205">
        <v>1</v>
      </c>
      <c r="E205" s="5"/>
    </row>
    <row r="206" spans="4:5" x14ac:dyDescent="0.3">
      <c r="D206">
        <v>4</v>
      </c>
      <c r="E206" s="5"/>
    </row>
    <row r="207" spans="4:5" x14ac:dyDescent="0.3">
      <c r="D207">
        <v>2</v>
      </c>
      <c r="E207" s="5"/>
    </row>
    <row r="208" spans="4:5" x14ac:dyDescent="0.3">
      <c r="D208">
        <v>2</v>
      </c>
      <c r="E208" s="5"/>
    </row>
    <row r="209" spans="1:7" x14ac:dyDescent="0.3">
      <c r="D209">
        <v>2</v>
      </c>
      <c r="E209" s="5"/>
    </row>
    <row r="210" spans="1:7" x14ac:dyDescent="0.3">
      <c r="D210">
        <v>2</v>
      </c>
      <c r="E210" s="5"/>
    </row>
    <row r="211" spans="1:7" x14ac:dyDescent="0.3">
      <c r="D211">
        <v>1</v>
      </c>
      <c r="E211" s="5"/>
    </row>
    <row r="212" spans="1:7" x14ac:dyDescent="0.3">
      <c r="D212">
        <v>2</v>
      </c>
      <c r="E212" s="5"/>
    </row>
    <row r="213" spans="1:7" x14ac:dyDescent="0.3">
      <c r="D213">
        <v>4</v>
      </c>
      <c r="E213" s="5"/>
    </row>
    <row r="214" spans="1:7" x14ac:dyDescent="0.3">
      <c r="D214">
        <v>3</v>
      </c>
      <c r="E214" s="5"/>
    </row>
    <row r="215" spans="1:7" x14ac:dyDescent="0.3">
      <c r="D215">
        <v>2</v>
      </c>
      <c r="E215" s="5"/>
    </row>
    <row r="216" spans="1:7" x14ac:dyDescent="0.3">
      <c r="D216">
        <v>2</v>
      </c>
      <c r="E216" s="5"/>
    </row>
    <row r="217" spans="1:7" x14ac:dyDescent="0.3">
      <c r="D217">
        <v>2</v>
      </c>
      <c r="E217" s="5"/>
    </row>
    <row r="218" spans="1:7" x14ac:dyDescent="0.3">
      <c r="D218">
        <v>4</v>
      </c>
      <c r="E218" s="5"/>
    </row>
    <row r="219" spans="1:7" x14ac:dyDescent="0.3">
      <c r="D219">
        <v>5</v>
      </c>
      <c r="E219" s="5"/>
    </row>
    <row r="220" spans="1:7" ht="15" thickBot="1" x14ac:dyDescent="0.35">
      <c r="A220" s="1" t="s">
        <v>2</v>
      </c>
      <c r="B220" s="1" t="s">
        <v>3</v>
      </c>
      <c r="C220" s="1" t="s">
        <v>4</v>
      </c>
      <c r="D220" s="2" t="s">
        <v>203</v>
      </c>
      <c r="E220" s="31" t="s">
        <v>92</v>
      </c>
      <c r="F220" s="31" t="s">
        <v>876</v>
      </c>
      <c r="G220" s="31" t="s">
        <v>877</v>
      </c>
    </row>
    <row r="221" spans="1:7" x14ac:dyDescent="0.3">
      <c r="A221" t="s">
        <v>71</v>
      </c>
      <c r="B221" t="s">
        <v>72</v>
      </c>
      <c r="C221">
        <v>2019</v>
      </c>
      <c r="D221">
        <v>5</v>
      </c>
      <c r="E221" s="32">
        <f>MEDIAN(D221:D272)</f>
        <v>5</v>
      </c>
      <c r="F221" s="32">
        <f>MIN(D221:D272)</f>
        <v>1</v>
      </c>
      <c r="G221" s="32">
        <f>MAX(D221:D272)</f>
        <v>10</v>
      </c>
    </row>
    <row r="222" spans="1:7" x14ac:dyDescent="0.3">
      <c r="D222">
        <v>6</v>
      </c>
    </row>
    <row r="223" spans="1:7" x14ac:dyDescent="0.3">
      <c r="D223">
        <v>7</v>
      </c>
    </row>
    <row r="224" spans="1:7" x14ac:dyDescent="0.3">
      <c r="D224">
        <v>7</v>
      </c>
    </row>
    <row r="225" spans="4:4" x14ac:dyDescent="0.3">
      <c r="D225">
        <v>3</v>
      </c>
    </row>
    <row r="226" spans="4:4" x14ac:dyDescent="0.3">
      <c r="D226">
        <v>4</v>
      </c>
    </row>
    <row r="227" spans="4:4" x14ac:dyDescent="0.3">
      <c r="D227">
        <v>8</v>
      </c>
    </row>
    <row r="228" spans="4:4" x14ac:dyDescent="0.3">
      <c r="D228">
        <v>7</v>
      </c>
    </row>
    <row r="229" spans="4:4" x14ac:dyDescent="0.3">
      <c r="D229">
        <v>4</v>
      </c>
    </row>
    <row r="230" spans="4:4" x14ac:dyDescent="0.3">
      <c r="D230">
        <v>7</v>
      </c>
    </row>
    <row r="231" spans="4:4" x14ac:dyDescent="0.3">
      <c r="D231">
        <v>9</v>
      </c>
    </row>
    <row r="232" spans="4:4" x14ac:dyDescent="0.3">
      <c r="D232">
        <v>1</v>
      </c>
    </row>
    <row r="233" spans="4:4" x14ac:dyDescent="0.3">
      <c r="D233">
        <v>7</v>
      </c>
    </row>
    <row r="234" spans="4:4" x14ac:dyDescent="0.3">
      <c r="D234">
        <v>2</v>
      </c>
    </row>
    <row r="235" spans="4:4" x14ac:dyDescent="0.3">
      <c r="D235">
        <v>5</v>
      </c>
    </row>
    <row r="236" spans="4:4" x14ac:dyDescent="0.3">
      <c r="D236">
        <v>2</v>
      </c>
    </row>
    <row r="237" spans="4:4" x14ac:dyDescent="0.3">
      <c r="D237">
        <v>4</v>
      </c>
    </row>
    <row r="238" spans="4:4" x14ac:dyDescent="0.3">
      <c r="D238">
        <v>4</v>
      </c>
    </row>
    <row r="239" spans="4:4" x14ac:dyDescent="0.3">
      <c r="D239">
        <v>7</v>
      </c>
    </row>
    <row r="240" spans="4:4" x14ac:dyDescent="0.3">
      <c r="D240">
        <v>5</v>
      </c>
    </row>
    <row r="241" spans="4:4" x14ac:dyDescent="0.3">
      <c r="D241">
        <v>5</v>
      </c>
    </row>
    <row r="242" spans="4:4" x14ac:dyDescent="0.3">
      <c r="D242">
        <v>4</v>
      </c>
    </row>
    <row r="243" spans="4:4" x14ac:dyDescent="0.3">
      <c r="D243">
        <v>7</v>
      </c>
    </row>
    <row r="244" spans="4:4" x14ac:dyDescent="0.3">
      <c r="D244">
        <v>7</v>
      </c>
    </row>
    <row r="245" spans="4:4" x14ac:dyDescent="0.3">
      <c r="D245">
        <v>4</v>
      </c>
    </row>
    <row r="246" spans="4:4" x14ac:dyDescent="0.3">
      <c r="D246">
        <v>5</v>
      </c>
    </row>
    <row r="247" spans="4:4" x14ac:dyDescent="0.3">
      <c r="D247">
        <v>4</v>
      </c>
    </row>
    <row r="248" spans="4:4" x14ac:dyDescent="0.3">
      <c r="D248">
        <v>4</v>
      </c>
    </row>
    <row r="249" spans="4:4" x14ac:dyDescent="0.3">
      <c r="D249">
        <v>4</v>
      </c>
    </row>
    <row r="250" spans="4:4" x14ac:dyDescent="0.3">
      <c r="D250">
        <v>4</v>
      </c>
    </row>
    <row r="251" spans="4:4" x14ac:dyDescent="0.3">
      <c r="D251">
        <v>6</v>
      </c>
    </row>
    <row r="252" spans="4:4" x14ac:dyDescent="0.3">
      <c r="D252">
        <v>10</v>
      </c>
    </row>
    <row r="253" spans="4:4" x14ac:dyDescent="0.3">
      <c r="D253">
        <v>7</v>
      </c>
    </row>
    <row r="254" spans="4:4" x14ac:dyDescent="0.3">
      <c r="D254">
        <v>4</v>
      </c>
    </row>
    <row r="255" spans="4:4" x14ac:dyDescent="0.3">
      <c r="D255">
        <v>8</v>
      </c>
    </row>
    <row r="256" spans="4:4" x14ac:dyDescent="0.3">
      <c r="D256">
        <v>4</v>
      </c>
    </row>
    <row r="257" spans="4:4" x14ac:dyDescent="0.3">
      <c r="D257">
        <v>5</v>
      </c>
    </row>
    <row r="258" spans="4:4" x14ac:dyDescent="0.3">
      <c r="D258">
        <v>5</v>
      </c>
    </row>
    <row r="259" spans="4:4" x14ac:dyDescent="0.3">
      <c r="D259">
        <v>8</v>
      </c>
    </row>
    <row r="260" spans="4:4" x14ac:dyDescent="0.3">
      <c r="D260">
        <v>4</v>
      </c>
    </row>
    <row r="261" spans="4:4" x14ac:dyDescent="0.3">
      <c r="D261">
        <v>6</v>
      </c>
    </row>
    <row r="262" spans="4:4" x14ac:dyDescent="0.3">
      <c r="D262">
        <v>9</v>
      </c>
    </row>
    <row r="263" spans="4:4" x14ac:dyDescent="0.3">
      <c r="D263">
        <v>2</v>
      </c>
    </row>
    <row r="264" spans="4:4" x14ac:dyDescent="0.3">
      <c r="D264">
        <v>4</v>
      </c>
    </row>
    <row r="265" spans="4:4" x14ac:dyDescent="0.3">
      <c r="D265">
        <v>1</v>
      </c>
    </row>
    <row r="266" spans="4:4" x14ac:dyDescent="0.3">
      <c r="D266">
        <v>4</v>
      </c>
    </row>
    <row r="267" spans="4:4" x14ac:dyDescent="0.3">
      <c r="D267">
        <v>4</v>
      </c>
    </row>
    <row r="268" spans="4:4" x14ac:dyDescent="0.3">
      <c r="D268">
        <v>4</v>
      </c>
    </row>
    <row r="269" spans="4:4" x14ac:dyDescent="0.3">
      <c r="D269">
        <v>4</v>
      </c>
    </row>
    <row r="270" spans="4:4" x14ac:dyDescent="0.3">
      <c r="D270">
        <v>5</v>
      </c>
    </row>
    <row r="271" spans="4:4" x14ac:dyDescent="0.3">
      <c r="D271">
        <v>8</v>
      </c>
    </row>
    <row r="272" spans="4:4" x14ac:dyDescent="0.3">
      <c r="D272">
        <v>8</v>
      </c>
    </row>
    <row r="273" spans="3:4" ht="66.599999999999994" customHeight="1" x14ac:dyDescent="0.3">
      <c r="C273" s="34" t="s">
        <v>885</v>
      </c>
      <c r="D273" s="35">
        <f>MEDIAN(D1:D272)</f>
        <v>3</v>
      </c>
    </row>
    <row r="274" spans="3:4" ht="15.6" x14ac:dyDescent="0.3">
      <c r="C274" s="35" t="s">
        <v>876</v>
      </c>
      <c r="D274" s="35">
        <f>MIN(D1:D272)</f>
        <v>0</v>
      </c>
    </row>
    <row r="275" spans="3:4" ht="15.6" x14ac:dyDescent="0.3">
      <c r="C275" s="35" t="s">
        <v>877</v>
      </c>
      <c r="D275" s="35">
        <f>MAX(D1:D272)</f>
        <v>10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33068-6AA3-4B39-B7A2-032AEC535EDC}">
  <dimension ref="A1:C7"/>
  <sheetViews>
    <sheetView workbookViewId="0"/>
  </sheetViews>
  <sheetFormatPr defaultRowHeight="14.4" x14ac:dyDescent="0.3"/>
  <cols>
    <col min="1" max="1" width="13" customWidth="1"/>
    <col min="2" max="2" width="52.109375" customWidth="1"/>
    <col min="3" max="3" width="15.33203125" customWidth="1"/>
  </cols>
  <sheetData>
    <row r="1" spans="1:3" ht="15" thickBot="1" x14ac:dyDescent="0.35">
      <c r="A1" s="1" t="s">
        <v>253</v>
      </c>
      <c r="B1" s="1" t="s">
        <v>352</v>
      </c>
      <c r="C1" s="1" t="s">
        <v>252</v>
      </c>
    </row>
    <row r="2" spans="1:3" x14ac:dyDescent="0.3">
      <c r="A2" s="28" t="s">
        <v>251</v>
      </c>
      <c r="B2" t="s">
        <v>250</v>
      </c>
      <c r="C2">
        <v>78730</v>
      </c>
    </row>
    <row r="3" spans="1:3" x14ac:dyDescent="0.3">
      <c r="A3" s="29"/>
      <c r="B3" t="s">
        <v>249</v>
      </c>
      <c r="C3">
        <v>14441</v>
      </c>
    </row>
    <row r="4" spans="1:3" x14ac:dyDescent="0.3">
      <c r="A4" s="29"/>
      <c r="B4" t="s">
        <v>248</v>
      </c>
      <c r="C4">
        <v>383</v>
      </c>
    </row>
    <row r="5" spans="1:3" x14ac:dyDescent="0.3">
      <c r="A5" s="29"/>
      <c r="B5" t="s">
        <v>247</v>
      </c>
      <c r="C5">
        <v>406</v>
      </c>
    </row>
    <row r="6" spans="1:3" x14ac:dyDescent="0.3">
      <c r="A6" s="29"/>
      <c r="B6" t="s">
        <v>246</v>
      </c>
      <c r="C6">
        <v>142</v>
      </c>
    </row>
    <row r="7" spans="1:3" x14ac:dyDescent="0.3">
      <c r="A7" s="29"/>
      <c r="B7" t="s">
        <v>245</v>
      </c>
      <c r="C7">
        <v>735</v>
      </c>
    </row>
  </sheetData>
  <mergeCells count="1">
    <mergeCell ref="A2:A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2FE43-4051-48B0-9393-4F281F24D91E}">
  <dimension ref="A1:G19"/>
  <sheetViews>
    <sheetView workbookViewId="0">
      <selection activeCell="F17" sqref="A1:XFD1048576"/>
    </sheetView>
  </sheetViews>
  <sheetFormatPr defaultRowHeight="14.4" x14ac:dyDescent="0.3"/>
  <cols>
    <col min="1" max="1" width="17.77734375" customWidth="1"/>
    <col min="3" max="3" width="17.5546875" customWidth="1"/>
    <col min="5" max="5" width="36.33203125" customWidth="1"/>
    <col min="6" max="6" width="44.33203125" customWidth="1"/>
    <col min="7" max="7" width="50.33203125" customWidth="1"/>
  </cols>
  <sheetData>
    <row r="1" spans="1:7" ht="15" thickBot="1" x14ac:dyDescent="0.35">
      <c r="A1" s="1" t="s">
        <v>330</v>
      </c>
      <c r="C1" s="1" t="s">
        <v>331</v>
      </c>
      <c r="E1" s="30" t="s">
        <v>329</v>
      </c>
      <c r="F1" s="30"/>
      <c r="G1" s="30"/>
    </row>
    <row r="2" spans="1:7" x14ac:dyDescent="0.3">
      <c r="A2" t="s">
        <v>0</v>
      </c>
      <c r="C2" t="s">
        <v>0</v>
      </c>
      <c r="E2" s="6" t="s">
        <v>99</v>
      </c>
      <c r="F2" s="6" t="s">
        <v>24</v>
      </c>
      <c r="G2" s="6" t="s">
        <v>25</v>
      </c>
    </row>
    <row r="3" spans="1:7" x14ac:dyDescent="0.3">
      <c r="A3" t="s">
        <v>1</v>
      </c>
      <c r="C3" t="s">
        <v>1</v>
      </c>
      <c r="E3" s="37" t="s">
        <v>15</v>
      </c>
      <c r="F3" s="37" t="s">
        <v>98</v>
      </c>
      <c r="G3" s="37" t="s">
        <v>34</v>
      </c>
    </row>
    <row r="4" spans="1:7" x14ac:dyDescent="0.3">
      <c r="A4" t="s">
        <v>7</v>
      </c>
      <c r="C4" t="s">
        <v>10</v>
      </c>
      <c r="E4" s="37" t="s">
        <v>16</v>
      </c>
      <c r="F4" s="37" t="s">
        <v>18</v>
      </c>
      <c r="G4" s="37" t="s">
        <v>20</v>
      </c>
    </row>
    <row r="5" spans="1:7" x14ac:dyDescent="0.3">
      <c r="C5" t="s">
        <v>101</v>
      </c>
      <c r="E5" s="37" t="s">
        <v>17</v>
      </c>
      <c r="F5" s="37" t="s">
        <v>19</v>
      </c>
      <c r="G5" s="37" t="s">
        <v>90</v>
      </c>
    </row>
    <row r="6" spans="1:7" ht="28.8" x14ac:dyDescent="0.3">
      <c r="E6" s="37" t="s">
        <v>22</v>
      </c>
      <c r="F6" s="37" t="s">
        <v>33</v>
      </c>
      <c r="G6" s="37"/>
    </row>
    <row r="7" spans="1:7" ht="15" thickBot="1" x14ac:dyDescent="0.35">
      <c r="A7" s="1" t="s">
        <v>333</v>
      </c>
      <c r="E7" s="37" t="s">
        <v>31</v>
      </c>
      <c r="F7" s="37"/>
      <c r="G7" s="37"/>
    </row>
    <row r="8" spans="1:7" x14ac:dyDescent="0.3">
      <c r="A8" t="s">
        <v>110</v>
      </c>
      <c r="E8" s="37" t="s">
        <v>89</v>
      </c>
      <c r="F8" s="37"/>
      <c r="G8" s="37"/>
    </row>
    <row r="9" spans="1:7" x14ac:dyDescent="0.3">
      <c r="A9" t="s">
        <v>111</v>
      </c>
      <c r="E9" s="37"/>
      <c r="F9" s="37"/>
      <c r="G9" s="37"/>
    </row>
    <row r="10" spans="1:7" x14ac:dyDescent="0.3">
      <c r="A10" t="s">
        <v>112</v>
      </c>
      <c r="E10" s="37"/>
      <c r="F10" s="37"/>
      <c r="G10" s="37"/>
    </row>
    <row r="11" spans="1:7" x14ac:dyDescent="0.3">
      <c r="A11" t="s">
        <v>10</v>
      </c>
      <c r="E11" s="21" t="s">
        <v>32</v>
      </c>
    </row>
    <row r="12" spans="1:7" x14ac:dyDescent="0.3">
      <c r="A12" t="s">
        <v>101</v>
      </c>
    </row>
    <row r="14" spans="1:7" ht="15" thickBot="1" x14ac:dyDescent="0.35">
      <c r="A14" s="1" t="s">
        <v>332</v>
      </c>
      <c r="E14" s="8"/>
    </row>
    <row r="15" spans="1:7" x14ac:dyDescent="0.3">
      <c r="A15" t="s">
        <v>162</v>
      </c>
    </row>
    <row r="16" spans="1:7" x14ac:dyDescent="0.3">
      <c r="A16" t="s">
        <v>114</v>
      </c>
    </row>
    <row r="17" spans="1:5" x14ac:dyDescent="0.3">
      <c r="A17" t="s">
        <v>115</v>
      </c>
    </row>
    <row r="18" spans="1:5" x14ac:dyDescent="0.3">
      <c r="A18" t="s">
        <v>10</v>
      </c>
    </row>
    <row r="19" spans="1:5" x14ac:dyDescent="0.3">
      <c r="A19" t="s">
        <v>101</v>
      </c>
      <c r="E19" s="8"/>
    </row>
  </sheetData>
  <mergeCells count="1">
    <mergeCell ref="E1:G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Dictionary</vt:lpstr>
      <vt:lpstr>All studies</vt:lpstr>
      <vt:lpstr>Study excluson reasons</vt:lpstr>
      <vt:lpstr>Conclusions, RoB, pub bias</vt:lpstr>
      <vt:lpstr>All CAMARADES</vt:lpstr>
      <vt:lpstr>Calculating RoB scores</vt:lpstr>
      <vt:lpstr>All SYRCLE RoB</vt:lpstr>
      <vt:lpstr>Pubmed search terms</vt:lpstr>
      <vt:lpstr>Data 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Allanna Russell</dc:creator>
  <cp:lastModifiedBy>Allanna Russell</cp:lastModifiedBy>
  <dcterms:created xsi:type="dcterms:W3CDTF">2020-10-07T23:41:15Z</dcterms:created>
  <dcterms:modified xsi:type="dcterms:W3CDTF">2021-11-11T22:33:14Z</dcterms:modified>
</cp:coreProperties>
</file>